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165" windowWidth="10965" windowHeight="7770" tabRatio="875" activeTab="2"/>
  </bookViews>
  <sheets>
    <sheet name="Information" sheetId="4" r:id="rId1"/>
    <sheet name="Module1" sheetId="3" state="veryHidden" r:id="rId2"/>
    <sheet name="Multiple Sample Statistics" sheetId="19" r:id="rId3"/>
    <sheet name="Sand Silt Clay Diagram" sheetId="20" r:id="rId4"/>
    <sheet name="Calculations" sheetId="5" state="hidden" r:id="rId5"/>
    <sheet name="Module2" sheetId="11" state="veryHidden" r:id="rId6"/>
    <sheet name="Module4" sheetId="12" state="veryHidden" r:id="rId7"/>
    <sheet name="Module5" sheetId="13" state="veryHidden" r:id="rId8"/>
  </sheets>
  <definedNames>
    <definedName name="OLE_LINK1" localSheetId="0">Information!$O$170</definedName>
    <definedName name="_xlnm.Print_Area" localSheetId="4">Calculations!$R$1:$Y$70</definedName>
    <definedName name="solver_lin" localSheetId="4" hidden="1">0</definedName>
    <definedName name="solver_num" localSheetId="4" hidden="1">0</definedName>
    <definedName name="solver_opt" localSheetId="4" hidden="1">Calculations!#REF!</definedName>
    <definedName name="solver_tmp" localSheetId="4" hidden="1">#NULL!</definedName>
    <definedName name="solver_typ" localSheetId="4" hidden="1">3</definedName>
    <definedName name="solver_val" localSheetId="4" hidden="1">84</definedName>
  </definedNames>
  <calcPr calcId="145621"/>
</workbook>
</file>

<file path=xl/calcChain.xml><?xml version="1.0" encoding="utf-8"?>
<calcChain xmlns="http://schemas.openxmlformats.org/spreadsheetml/2006/main">
  <c r="F3" i="5" l="1"/>
  <c r="G3" i="5"/>
  <c r="H3" i="5"/>
  <c r="A10" i="5"/>
  <c r="F31" i="5" s="1"/>
  <c r="G11" i="5"/>
  <c r="A13" i="5"/>
  <c r="O32" i="5" s="1"/>
  <c r="C30" i="5"/>
  <c r="H30" i="5"/>
  <c r="B31" i="5"/>
  <c r="B32" i="5" s="1"/>
  <c r="H31" i="5"/>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B123" i="5"/>
  <c r="C123" i="5" s="1"/>
  <c r="H123" i="5"/>
  <c r="B124" i="5"/>
  <c r="C124" i="5" s="1"/>
  <c r="H124" i="5"/>
  <c r="B125" i="5"/>
  <c r="C125" i="5" s="1"/>
  <c r="H125" i="5"/>
  <c r="B126" i="5"/>
  <c r="H126" i="5"/>
  <c r="B127" i="5"/>
  <c r="H127" i="5"/>
  <c r="B128" i="5"/>
  <c r="C128" i="5" s="1"/>
  <c r="H128" i="5"/>
  <c r="B129" i="5"/>
  <c r="C129" i="5" s="1"/>
  <c r="H129" i="5"/>
  <c r="B130" i="5"/>
  <c r="C130" i="5" s="1"/>
  <c r="H130" i="5"/>
  <c r="B131" i="5"/>
  <c r="H131" i="5"/>
  <c r="B132" i="5"/>
  <c r="C132" i="5" s="1"/>
  <c r="H132" i="5"/>
  <c r="B133" i="5"/>
  <c r="H133" i="5"/>
  <c r="B134" i="5"/>
  <c r="H134" i="5"/>
  <c r="B135" i="5"/>
  <c r="C135" i="5" s="1"/>
  <c r="H135" i="5"/>
  <c r="B136" i="5"/>
  <c r="C136" i="5" s="1"/>
  <c r="H136" i="5"/>
  <c r="B137" i="5"/>
  <c r="C137" i="5" s="1"/>
  <c r="H137" i="5"/>
  <c r="B138" i="5"/>
  <c r="H138" i="5"/>
  <c r="B139" i="5"/>
  <c r="C139" i="5" s="1"/>
  <c r="H139" i="5"/>
  <c r="B140" i="5"/>
  <c r="C140" i="5" s="1"/>
  <c r="H140" i="5"/>
  <c r="B141" i="5"/>
  <c r="H141" i="5"/>
  <c r="B142" i="5"/>
  <c r="H142" i="5"/>
  <c r="B143" i="5"/>
  <c r="C143" i="5" s="1"/>
  <c r="H143" i="5"/>
  <c r="B144" i="5"/>
  <c r="C144" i="5" s="1"/>
  <c r="H144" i="5"/>
  <c r="B145" i="5"/>
  <c r="C145" i="5" s="1"/>
  <c r="H145" i="5"/>
  <c r="B146" i="5"/>
  <c r="C146" i="5" s="1"/>
  <c r="H146" i="5"/>
  <c r="B147" i="5"/>
  <c r="C147" i="5" s="1"/>
  <c r="H147" i="5"/>
  <c r="B148" i="5"/>
  <c r="C148" i="5" s="1"/>
  <c r="H148" i="5"/>
  <c r="B149" i="5"/>
  <c r="C149" i="5" s="1"/>
  <c r="H149" i="5"/>
  <c r="B150" i="5"/>
  <c r="C150" i="5" s="1"/>
  <c r="H150" i="5"/>
  <c r="B151" i="5"/>
  <c r="C151" i="5" s="1"/>
  <c r="H151" i="5"/>
  <c r="B152" i="5"/>
  <c r="C152" i="5" s="1"/>
  <c r="H152" i="5"/>
  <c r="B153" i="5"/>
  <c r="C153" i="5" s="1"/>
  <c r="H153" i="5"/>
  <c r="B154" i="5"/>
  <c r="C154" i="5" s="1"/>
  <c r="H154" i="5"/>
  <c r="B155" i="5"/>
  <c r="C155" i="5" s="1"/>
  <c r="H155" i="5"/>
  <c r="B156" i="5"/>
  <c r="C156" i="5" s="1"/>
  <c r="H156" i="5"/>
  <c r="B157" i="5"/>
  <c r="H157" i="5"/>
  <c r="B158" i="5"/>
  <c r="C158" i="5" s="1"/>
  <c r="H158" i="5"/>
  <c r="B159" i="5"/>
  <c r="C159" i="5" s="1"/>
  <c r="H159" i="5"/>
  <c r="B160" i="5"/>
  <c r="C160" i="5" s="1"/>
  <c r="H160" i="5"/>
  <c r="B161" i="5"/>
  <c r="C161" i="5" s="1"/>
  <c r="H161" i="5"/>
  <c r="B162" i="5"/>
  <c r="C162" i="5" s="1"/>
  <c r="H162" i="5"/>
  <c r="B163" i="5"/>
  <c r="C163" i="5" s="1"/>
  <c r="H163" i="5"/>
  <c r="B164" i="5"/>
  <c r="C164" i="5" s="1"/>
  <c r="H164" i="5"/>
  <c r="B165" i="5"/>
  <c r="C165" i="5" s="1"/>
  <c r="H165" i="5"/>
  <c r="B166" i="5"/>
  <c r="C166" i="5" s="1"/>
  <c r="H166" i="5"/>
  <c r="B167" i="5"/>
  <c r="C167" i="5" s="1"/>
  <c r="H167" i="5"/>
  <c r="B168" i="5"/>
  <c r="C168" i="5" s="1"/>
  <c r="H168" i="5"/>
  <c r="B169" i="5"/>
  <c r="H169" i="5"/>
  <c r="B170" i="5"/>
  <c r="C170" i="5" s="1"/>
  <c r="H170" i="5"/>
  <c r="B171" i="5"/>
  <c r="C171" i="5" s="1"/>
  <c r="H171" i="5"/>
  <c r="B172" i="5"/>
  <c r="C172" i="5" s="1"/>
  <c r="H172" i="5"/>
  <c r="B173" i="5"/>
  <c r="H173" i="5"/>
  <c r="B174" i="5"/>
  <c r="C174" i="5" s="1"/>
  <c r="H174" i="5"/>
  <c r="B175" i="5"/>
  <c r="C175" i="5" s="1"/>
  <c r="H175" i="5"/>
  <c r="B176" i="5"/>
  <c r="C176" i="5" s="1"/>
  <c r="H176" i="5"/>
  <c r="B177" i="5"/>
  <c r="C177" i="5" s="1"/>
  <c r="H177" i="5"/>
  <c r="B178" i="5"/>
  <c r="C178" i="5" s="1"/>
  <c r="H178" i="5"/>
  <c r="B179" i="5"/>
  <c r="C179" i="5" s="1"/>
  <c r="H179" i="5"/>
  <c r="B180" i="5"/>
  <c r="C180" i="5" s="1"/>
  <c r="H180" i="5"/>
  <c r="B181" i="5"/>
  <c r="C181" i="5" s="1"/>
  <c r="H181" i="5"/>
  <c r="B182" i="5"/>
  <c r="C182" i="5" s="1"/>
  <c r="H182" i="5"/>
  <c r="B183" i="5"/>
  <c r="C183" i="5" s="1"/>
  <c r="H183" i="5"/>
  <c r="B184" i="5"/>
  <c r="C184" i="5" s="1"/>
  <c r="H184" i="5"/>
  <c r="B185" i="5"/>
  <c r="C185" i="5" s="1"/>
  <c r="H185" i="5"/>
  <c r="B186" i="5"/>
  <c r="C186" i="5" s="1"/>
  <c r="H186" i="5"/>
  <c r="B187" i="5"/>
  <c r="C187" i="5" s="1"/>
  <c r="H187" i="5"/>
  <c r="B188" i="5"/>
  <c r="C188" i="5" s="1"/>
  <c r="H188" i="5"/>
  <c r="B189" i="5"/>
  <c r="H189" i="5"/>
  <c r="B190" i="5"/>
  <c r="H190" i="5"/>
  <c r="B191" i="5"/>
  <c r="C191" i="5" s="1"/>
  <c r="H191" i="5"/>
  <c r="B192" i="5"/>
  <c r="C192" i="5" s="1"/>
  <c r="H192" i="5"/>
  <c r="B193" i="5"/>
  <c r="C193" i="5" s="1"/>
  <c r="H193" i="5"/>
  <c r="B194" i="5"/>
  <c r="C194" i="5" s="1"/>
  <c r="H194" i="5"/>
  <c r="B195" i="5"/>
  <c r="C195" i="5" s="1"/>
  <c r="H195" i="5"/>
  <c r="B196" i="5"/>
  <c r="H196" i="5"/>
  <c r="B197" i="5"/>
  <c r="C197" i="5" s="1"/>
  <c r="H197" i="5"/>
  <c r="B198" i="5"/>
  <c r="C198" i="5" s="1"/>
  <c r="H198" i="5"/>
  <c r="B199" i="5"/>
  <c r="C199" i="5" s="1"/>
  <c r="H199" i="5"/>
  <c r="B200" i="5"/>
  <c r="C200" i="5" s="1"/>
  <c r="H200" i="5"/>
  <c r="B201" i="5"/>
  <c r="C201" i="5" s="1"/>
  <c r="H201" i="5"/>
  <c r="B202" i="5"/>
  <c r="C202" i="5" s="1"/>
  <c r="H202" i="5"/>
  <c r="B203" i="5"/>
  <c r="C203" i="5" s="1"/>
  <c r="H203" i="5"/>
  <c r="B204" i="5"/>
  <c r="C204" i="5" s="1"/>
  <c r="H204" i="5"/>
  <c r="B205" i="5"/>
  <c r="C205" i="5" s="1"/>
  <c r="H205" i="5"/>
  <c r="B206" i="5"/>
  <c r="C206" i="5" s="1"/>
  <c r="H206" i="5"/>
  <c r="B207" i="5"/>
  <c r="C207" i="5" s="1"/>
  <c r="H207" i="5"/>
  <c r="B208" i="5"/>
  <c r="C208" i="5" s="1"/>
  <c r="H208" i="5"/>
  <c r="B209" i="5"/>
  <c r="C209" i="5" s="1"/>
  <c r="H209" i="5"/>
  <c r="B210" i="5"/>
  <c r="C210" i="5" s="1"/>
  <c r="H210" i="5"/>
  <c r="B211" i="5"/>
  <c r="C211" i="5" s="1"/>
  <c r="H211" i="5"/>
  <c r="B212" i="5"/>
  <c r="H212" i="5"/>
  <c r="B213" i="5"/>
  <c r="C213" i="5" s="1"/>
  <c r="H213" i="5"/>
  <c r="B214" i="5"/>
  <c r="C214" i="5" s="1"/>
  <c r="H214" i="5"/>
  <c r="B215" i="5"/>
  <c r="C215" i="5" s="1"/>
  <c r="H215" i="5"/>
  <c r="B216" i="5"/>
  <c r="C216" i="5" s="1"/>
  <c r="H216" i="5"/>
  <c r="B217" i="5"/>
  <c r="C217" i="5" s="1"/>
  <c r="H217" i="5"/>
  <c r="B218" i="5"/>
  <c r="C218" i="5" s="1"/>
  <c r="H218" i="5"/>
  <c r="B219" i="5"/>
  <c r="C219" i="5" s="1"/>
  <c r="H219" i="5"/>
  <c r="B220" i="5"/>
  <c r="C220" i="5" s="1"/>
  <c r="H220" i="5"/>
  <c r="B221" i="5"/>
  <c r="C221" i="5" s="1"/>
  <c r="H221" i="5"/>
  <c r="B222" i="5"/>
  <c r="C222" i="5" s="1"/>
  <c r="H222" i="5"/>
  <c r="B223" i="5"/>
  <c r="C223" i="5" s="1"/>
  <c r="H223" i="5"/>
  <c r="B224" i="5"/>
  <c r="C224" i="5" s="1"/>
  <c r="H224" i="5"/>
  <c r="B225" i="5"/>
  <c r="C225" i="5" s="1"/>
  <c r="H225" i="5"/>
  <c r="B226" i="5"/>
  <c r="C226" i="5" s="1"/>
  <c r="H226" i="5"/>
  <c r="B227" i="5"/>
  <c r="C227" i="5" s="1"/>
  <c r="H227" i="5"/>
  <c r="B228" i="5"/>
  <c r="H228" i="5"/>
  <c r="B229" i="5"/>
  <c r="C229" i="5" s="1"/>
  <c r="H229" i="5"/>
  <c r="B230" i="5"/>
  <c r="C230" i="5" s="1"/>
  <c r="H230" i="5"/>
  <c r="B231" i="5"/>
  <c r="C231" i="5" s="1"/>
  <c r="H231" i="5"/>
  <c r="B232" i="5"/>
  <c r="C232" i="5" s="1"/>
  <c r="H232" i="5"/>
  <c r="B233" i="5"/>
  <c r="C233" i="5" s="1"/>
  <c r="H233" i="5"/>
  <c r="B234" i="5"/>
  <c r="C234" i="5" s="1"/>
  <c r="H234" i="5"/>
  <c r="B235" i="5"/>
  <c r="C235" i="5" s="1"/>
  <c r="H235" i="5"/>
  <c r="B236" i="5"/>
  <c r="C236" i="5" s="1"/>
  <c r="H236" i="5"/>
  <c r="B237" i="5"/>
  <c r="C237" i="5" s="1"/>
  <c r="H237" i="5"/>
  <c r="B238" i="5"/>
  <c r="C238" i="5" s="1"/>
  <c r="H238" i="5"/>
  <c r="B239" i="5"/>
  <c r="C239" i="5" s="1"/>
  <c r="H239" i="5"/>
  <c r="B240" i="5"/>
  <c r="C240" i="5" s="1"/>
  <c r="H240" i="5"/>
  <c r="B241" i="5"/>
  <c r="C241" i="5" s="1"/>
  <c r="H241" i="5"/>
  <c r="B242" i="5"/>
  <c r="C242" i="5" s="1"/>
  <c r="H242" i="5"/>
  <c r="B243" i="5"/>
  <c r="C243" i="5" s="1"/>
  <c r="H243" i="5"/>
  <c r="B244" i="5"/>
  <c r="H244" i="5"/>
  <c r="B245" i="5"/>
  <c r="C245" i="5" s="1"/>
  <c r="H245" i="5"/>
  <c r="B246" i="5"/>
  <c r="C246" i="5" s="1"/>
  <c r="H246" i="5"/>
  <c r="B247" i="5"/>
  <c r="C247" i="5" s="1"/>
  <c r="H247" i="5"/>
  <c r="B248" i="5"/>
  <c r="H248" i="5"/>
  <c r="B249" i="5"/>
  <c r="C249" i="5" s="1"/>
  <c r="H249" i="5"/>
  <c r="B250" i="5"/>
  <c r="C250" i="5" s="1"/>
  <c r="H250" i="5"/>
  <c r="C31" i="5" l="1"/>
  <c r="O201" i="5"/>
  <c r="O83" i="5"/>
  <c r="O241" i="5"/>
  <c r="O172" i="5"/>
  <c r="O204" i="5"/>
  <c r="O169" i="5"/>
  <c r="O233" i="5"/>
  <c r="O236" i="5"/>
  <c r="O209" i="5"/>
  <c r="O177" i="5"/>
  <c r="O148" i="5"/>
  <c r="O244" i="5"/>
  <c r="O212" i="5"/>
  <c r="O180" i="5"/>
  <c r="O166" i="5"/>
  <c r="O151" i="5"/>
  <c r="O225" i="5"/>
  <c r="O193" i="5"/>
  <c r="O101" i="5"/>
  <c r="O228" i="5"/>
  <c r="O196" i="5"/>
  <c r="O142" i="5"/>
  <c r="O115" i="5"/>
  <c r="O249" i="5"/>
  <c r="O217" i="5"/>
  <c r="O185" i="5"/>
  <c r="O160" i="5"/>
  <c r="O92" i="5"/>
  <c r="O220" i="5"/>
  <c r="O188" i="5"/>
  <c r="O69" i="5"/>
  <c r="O129" i="5"/>
  <c r="O105" i="5"/>
  <c r="O64" i="5"/>
  <c r="O230" i="5"/>
  <c r="O222" i="5"/>
  <c r="O190" i="5"/>
  <c r="O182" i="5"/>
  <c r="O135" i="5"/>
  <c r="O109" i="5"/>
  <c r="O68" i="5"/>
  <c r="O33" i="5"/>
  <c r="O219" i="5"/>
  <c r="O168" i="5"/>
  <c r="O113" i="5"/>
  <c r="O104" i="5"/>
  <c r="O95" i="5"/>
  <c r="O81" i="5"/>
  <c r="O72" i="5"/>
  <c r="O63" i="5"/>
  <c r="O248" i="5"/>
  <c r="O240" i="5"/>
  <c r="O232" i="5"/>
  <c r="O224" i="5"/>
  <c r="O216" i="5"/>
  <c r="O208" i="5"/>
  <c r="O200" i="5"/>
  <c r="O192" i="5"/>
  <c r="O184" i="5"/>
  <c r="O176" i="5"/>
  <c r="O137" i="5"/>
  <c r="O128" i="5"/>
  <c r="O117" i="5"/>
  <c r="O108" i="5"/>
  <c r="O99" i="5"/>
  <c r="O85" i="5"/>
  <c r="O76" i="5"/>
  <c r="O67" i="5"/>
  <c r="O50" i="5"/>
  <c r="O119" i="5"/>
  <c r="O96" i="5"/>
  <c r="O73" i="5"/>
  <c r="O238" i="5"/>
  <c r="O214" i="5"/>
  <c r="O198" i="5"/>
  <c r="O153" i="5"/>
  <c r="O126" i="5"/>
  <c r="O91" i="5"/>
  <c r="O58" i="5"/>
  <c r="O243" i="5"/>
  <c r="O227" i="5"/>
  <c r="O195" i="5"/>
  <c r="O179" i="5"/>
  <c r="O159" i="5"/>
  <c r="O44" i="5"/>
  <c r="O245" i="5"/>
  <c r="O237" i="5"/>
  <c r="O229" i="5"/>
  <c r="O221" i="5"/>
  <c r="O213" i="5"/>
  <c r="O205" i="5"/>
  <c r="O197" i="5"/>
  <c r="O189" i="5"/>
  <c r="O181" i="5"/>
  <c r="O173" i="5"/>
  <c r="O170" i="5"/>
  <c r="O161" i="5"/>
  <c r="O152" i="5"/>
  <c r="O143" i="5"/>
  <c r="O140" i="5"/>
  <c r="O134" i="5"/>
  <c r="O121" i="5"/>
  <c r="O112" i="5"/>
  <c r="O103" i="5"/>
  <c r="O89" i="5"/>
  <c r="O80" i="5"/>
  <c r="O71" i="5"/>
  <c r="O87" i="5"/>
  <c r="O40" i="5"/>
  <c r="O246" i="5"/>
  <c r="O206" i="5"/>
  <c r="O174" i="5"/>
  <c r="O144" i="5"/>
  <c r="O132" i="5"/>
  <c r="O100" i="5"/>
  <c r="O77" i="5"/>
  <c r="O235" i="5"/>
  <c r="O203" i="5"/>
  <c r="O187" i="5"/>
  <c r="O156" i="5"/>
  <c r="O250" i="5"/>
  <c r="O242" i="5"/>
  <c r="O234" i="5"/>
  <c r="O226" i="5"/>
  <c r="O218" i="5"/>
  <c r="O210" i="5"/>
  <c r="O202" i="5"/>
  <c r="O194" i="5"/>
  <c r="O186" i="5"/>
  <c r="O178" i="5"/>
  <c r="O167" i="5"/>
  <c r="O164" i="5"/>
  <c r="O158" i="5"/>
  <c r="O116" i="5"/>
  <c r="O107" i="5"/>
  <c r="O93" i="5"/>
  <c r="O84" i="5"/>
  <c r="O75" i="5"/>
  <c r="O61" i="5"/>
  <c r="O55" i="5"/>
  <c r="O42" i="5"/>
  <c r="O211" i="5"/>
  <c r="O150" i="5"/>
  <c r="O39" i="5"/>
  <c r="O247" i="5"/>
  <c r="O239" i="5"/>
  <c r="O231" i="5"/>
  <c r="O223" i="5"/>
  <c r="O215" i="5"/>
  <c r="O207" i="5"/>
  <c r="O199" i="5"/>
  <c r="O191" i="5"/>
  <c r="O183" i="5"/>
  <c r="O175" i="5"/>
  <c r="O145" i="5"/>
  <c r="O136" i="5"/>
  <c r="O127" i="5"/>
  <c r="O124" i="5"/>
  <c r="O120" i="5"/>
  <c r="O111" i="5"/>
  <c r="O97" i="5"/>
  <c r="O88" i="5"/>
  <c r="O79" i="5"/>
  <c r="O65" i="5"/>
  <c r="O171" i="5"/>
  <c r="O163" i="5"/>
  <c r="O155" i="5"/>
  <c r="O147" i="5"/>
  <c r="O139" i="5"/>
  <c r="O131" i="5"/>
  <c r="O123" i="5"/>
  <c r="O48" i="5"/>
  <c r="O38" i="5"/>
  <c r="O165" i="5"/>
  <c r="O157" i="5"/>
  <c r="O149" i="5"/>
  <c r="O141" i="5"/>
  <c r="O133" i="5"/>
  <c r="O125" i="5"/>
  <c r="O52" i="5"/>
  <c r="O47" i="5"/>
  <c r="O37" i="5"/>
  <c r="O162" i="5"/>
  <c r="O154" i="5"/>
  <c r="O146" i="5"/>
  <c r="O138" i="5"/>
  <c r="O130" i="5"/>
  <c r="O122" i="5"/>
  <c r="O118" i="5"/>
  <c r="O114" i="5"/>
  <c r="O110" i="5"/>
  <c r="O106" i="5"/>
  <c r="O102" i="5"/>
  <c r="O98" i="5"/>
  <c r="O94" i="5"/>
  <c r="O90" i="5"/>
  <c r="O86" i="5"/>
  <c r="O82" i="5"/>
  <c r="O78" i="5"/>
  <c r="O74" i="5"/>
  <c r="O70" i="5"/>
  <c r="O66" i="5"/>
  <c r="O62" i="5"/>
  <c r="O57" i="5"/>
  <c r="F220" i="5"/>
  <c r="Q220" i="5" s="1"/>
  <c r="F148" i="5"/>
  <c r="Q148" i="5" s="1"/>
  <c r="F230" i="5"/>
  <c r="Q230" i="5" s="1"/>
  <c r="F72" i="5"/>
  <c r="F192" i="5"/>
  <c r="Q192" i="5" s="1"/>
  <c r="F134" i="5"/>
  <c r="Q134" i="5" s="1"/>
  <c r="F157" i="5"/>
  <c r="Q157" i="5" s="1"/>
  <c r="F108" i="5"/>
  <c r="F172" i="5"/>
  <c r="Q172" i="5" s="1"/>
  <c r="F247" i="5"/>
  <c r="Q247" i="5" s="1"/>
  <c r="F229" i="5"/>
  <c r="Q229" i="5" s="1"/>
  <c r="F169" i="5"/>
  <c r="Q169" i="5" s="1"/>
  <c r="F88" i="5"/>
  <c r="D140" i="5"/>
  <c r="U140" i="5" s="1"/>
  <c r="F51" i="5"/>
  <c r="D137" i="5"/>
  <c r="M137" i="5" s="1"/>
  <c r="B33" i="5"/>
  <c r="D188" i="5"/>
  <c r="M188" i="5" s="1"/>
  <c r="F239" i="5"/>
  <c r="Q239" i="5" s="1"/>
  <c r="F99" i="5"/>
  <c r="F170" i="5"/>
  <c r="Q170" i="5" s="1"/>
  <c r="F142" i="5"/>
  <c r="Q142" i="5" s="1"/>
  <c r="D247" i="5"/>
  <c r="U247" i="5" s="1"/>
  <c r="F63" i="5"/>
  <c r="F58" i="5"/>
  <c r="F41" i="5"/>
  <c r="F241" i="5"/>
  <c r="Q241" i="5" s="1"/>
  <c r="F225" i="5"/>
  <c r="Q225" i="5" s="1"/>
  <c r="F191" i="5"/>
  <c r="Q191" i="5" s="1"/>
  <c r="F189" i="5"/>
  <c r="Q189" i="5" s="1"/>
  <c r="F187" i="5"/>
  <c r="Q187" i="5" s="1"/>
  <c r="F185" i="5"/>
  <c r="Q185" i="5" s="1"/>
  <c r="F183" i="5"/>
  <c r="Q183" i="5" s="1"/>
  <c r="F151" i="5"/>
  <c r="Q151" i="5" s="1"/>
  <c r="F144" i="5"/>
  <c r="Q144" i="5" s="1"/>
  <c r="F102" i="5"/>
  <c r="F74" i="5"/>
  <c r="F65" i="5"/>
  <c r="F50" i="5"/>
  <c r="F48" i="5"/>
  <c r="F43" i="5"/>
  <c r="F243" i="5"/>
  <c r="Q243" i="5" s="1"/>
  <c r="F234" i="5"/>
  <c r="Q234" i="5" s="1"/>
  <c r="F197" i="5"/>
  <c r="Q197" i="5" s="1"/>
  <c r="F176" i="5"/>
  <c r="Q176" i="5" s="1"/>
  <c r="F153" i="5"/>
  <c r="Q153" i="5" s="1"/>
  <c r="F130" i="5"/>
  <c r="Q130" i="5" s="1"/>
  <c r="F104" i="5"/>
  <c r="F95" i="5"/>
  <c r="F93" i="5"/>
  <c r="F76" i="5"/>
  <c r="F60" i="5"/>
  <c r="F52" i="5"/>
  <c r="F245" i="5"/>
  <c r="Q245" i="5" s="1"/>
  <c r="F236" i="5"/>
  <c r="Q236" i="5" s="1"/>
  <c r="F205" i="5"/>
  <c r="Q205" i="5" s="1"/>
  <c r="F203" i="5"/>
  <c r="Q203" i="5" s="1"/>
  <c r="F201" i="5"/>
  <c r="Q201" i="5" s="1"/>
  <c r="F155" i="5"/>
  <c r="Q155" i="5" s="1"/>
  <c r="F132" i="5"/>
  <c r="Q132" i="5" s="1"/>
  <c r="F128" i="5"/>
  <c r="Q128" i="5" s="1"/>
  <c r="F126" i="5"/>
  <c r="Q126" i="5" s="1"/>
  <c r="F124" i="5"/>
  <c r="Q124" i="5" s="1"/>
  <c r="F122" i="5"/>
  <c r="F106" i="5"/>
  <c r="F97" i="5"/>
  <c r="F78" i="5"/>
  <c r="F54" i="5"/>
  <c r="F38" i="5"/>
  <c r="F249" i="5"/>
  <c r="Q249" i="5" s="1"/>
  <c r="F224" i="5"/>
  <c r="Q224" i="5" s="1"/>
  <c r="F222" i="5"/>
  <c r="Q222" i="5" s="1"/>
  <c r="F194" i="5"/>
  <c r="Q194" i="5" s="1"/>
  <c r="F190" i="5"/>
  <c r="Q190" i="5" s="1"/>
  <c r="F188" i="5"/>
  <c r="Q188" i="5" s="1"/>
  <c r="F186" i="5"/>
  <c r="Q186" i="5" s="1"/>
  <c r="F184" i="5"/>
  <c r="F177" i="5"/>
  <c r="Q177" i="5" s="1"/>
  <c r="F159" i="5"/>
  <c r="Q159" i="5" s="1"/>
  <c r="F150" i="5"/>
  <c r="Q150" i="5" s="1"/>
  <c r="F136" i="5"/>
  <c r="Q136" i="5" s="1"/>
  <c r="F110" i="5"/>
  <c r="F101" i="5"/>
  <c r="F90" i="5"/>
  <c r="F66" i="5"/>
  <c r="F49" i="5"/>
  <c r="F196" i="5"/>
  <c r="Q196" i="5" s="1"/>
  <c r="F161" i="5"/>
  <c r="Q161" i="5" s="1"/>
  <c r="F138" i="5"/>
  <c r="Q138" i="5" s="1"/>
  <c r="F94" i="5"/>
  <c r="F92" i="5"/>
  <c r="F68" i="5"/>
  <c r="F53" i="5"/>
  <c r="F44" i="5"/>
  <c r="F204" i="5"/>
  <c r="Q204" i="5" s="1"/>
  <c r="F202" i="5"/>
  <c r="Q202" i="5" s="1"/>
  <c r="F163" i="5"/>
  <c r="Q163" i="5" s="1"/>
  <c r="F140" i="5"/>
  <c r="F129" i="5"/>
  <c r="Q129" i="5" s="1"/>
  <c r="F127" i="5"/>
  <c r="Q127" i="5" s="1"/>
  <c r="F125" i="5"/>
  <c r="Q125" i="5" s="1"/>
  <c r="F123" i="5"/>
  <c r="Q123" i="5" s="1"/>
  <c r="F121" i="5"/>
  <c r="F114" i="5"/>
  <c r="F70" i="5"/>
  <c r="F61" i="5"/>
  <c r="F39" i="5"/>
  <c r="D168" i="5"/>
  <c r="M168" i="5" s="1"/>
  <c r="D136" i="5"/>
  <c r="M136" i="5" s="1"/>
  <c r="F36" i="5"/>
  <c r="F34" i="5"/>
  <c r="F232" i="5"/>
  <c r="Q232" i="5" s="1"/>
  <c r="F227" i="5"/>
  <c r="Q227" i="5" s="1"/>
  <c r="F218" i="5"/>
  <c r="Q218" i="5" s="1"/>
  <c r="F216" i="5"/>
  <c r="Q216" i="5" s="1"/>
  <c r="F214" i="5"/>
  <c r="Q214" i="5" s="1"/>
  <c r="F212" i="5"/>
  <c r="Q212" i="5" s="1"/>
  <c r="F210" i="5"/>
  <c r="Q210" i="5" s="1"/>
  <c r="F208" i="5"/>
  <c r="Q208" i="5" s="1"/>
  <c r="F206" i="5"/>
  <c r="Q206" i="5" s="1"/>
  <c r="F199" i="5"/>
  <c r="Q199" i="5" s="1"/>
  <c r="F181" i="5"/>
  <c r="Q181" i="5" s="1"/>
  <c r="F179" i="5"/>
  <c r="Q179" i="5" s="1"/>
  <c r="F174" i="5"/>
  <c r="Q174" i="5" s="1"/>
  <c r="C169" i="5"/>
  <c r="D169" i="5" s="1"/>
  <c r="F167" i="5"/>
  <c r="Q167" i="5" s="1"/>
  <c r="F165" i="5"/>
  <c r="Q165" i="5" s="1"/>
  <c r="F146" i="5"/>
  <c r="Q146" i="5" s="1"/>
  <c r="F119" i="5"/>
  <c r="F117" i="5"/>
  <c r="F115" i="5"/>
  <c r="F112" i="5"/>
  <c r="F86" i="5"/>
  <c r="F84" i="5"/>
  <c r="F82" i="5"/>
  <c r="F80" i="5"/>
  <c r="F56" i="5"/>
  <c r="F46" i="5"/>
  <c r="F32" i="5"/>
  <c r="Q32" i="5" s="1"/>
  <c r="F237" i="5"/>
  <c r="Q237" i="5" s="1"/>
  <c r="F235" i="5"/>
  <c r="Q235" i="5" s="1"/>
  <c r="F228" i="5"/>
  <c r="Q228" i="5" s="1"/>
  <c r="F223" i="5"/>
  <c r="Q223" i="5" s="1"/>
  <c r="F221" i="5"/>
  <c r="Q221" i="5" s="1"/>
  <c r="F219" i="5"/>
  <c r="Q219" i="5" s="1"/>
  <c r="F200" i="5"/>
  <c r="Q200" i="5" s="1"/>
  <c r="F195" i="5"/>
  <c r="Q195" i="5" s="1"/>
  <c r="F175" i="5"/>
  <c r="Q175" i="5" s="1"/>
  <c r="F149" i="5"/>
  <c r="Q149" i="5" s="1"/>
  <c r="F147" i="5"/>
  <c r="Q147" i="5" s="1"/>
  <c r="F120" i="5"/>
  <c r="F113" i="5"/>
  <c r="F100" i="5"/>
  <c r="F91" i="5"/>
  <c r="F89" i="5"/>
  <c r="F87" i="5"/>
  <c r="F64" i="5"/>
  <c r="F62" i="5"/>
  <c r="F42" i="5"/>
  <c r="F37" i="5"/>
  <c r="F35" i="5"/>
  <c r="F233" i="5"/>
  <c r="Q233" i="5" s="1"/>
  <c r="F226" i="5"/>
  <c r="Q226" i="5" s="1"/>
  <c r="F217" i="5"/>
  <c r="Q217" i="5" s="1"/>
  <c r="F215" i="5"/>
  <c r="Q215" i="5" s="1"/>
  <c r="F213" i="5"/>
  <c r="Q213" i="5" s="1"/>
  <c r="F211" i="5"/>
  <c r="Q211" i="5" s="1"/>
  <c r="F209" i="5"/>
  <c r="Q209" i="5" s="1"/>
  <c r="F207" i="5"/>
  <c r="Q207" i="5" s="1"/>
  <c r="F193" i="5"/>
  <c r="Q193" i="5" s="1"/>
  <c r="F182" i="5"/>
  <c r="Q182" i="5" s="1"/>
  <c r="F180" i="5"/>
  <c r="Q180" i="5" s="1"/>
  <c r="D176" i="5"/>
  <c r="M176" i="5" s="1"/>
  <c r="F173" i="5"/>
  <c r="Q173" i="5" s="1"/>
  <c r="F168" i="5"/>
  <c r="Q168" i="5" s="1"/>
  <c r="F166" i="5"/>
  <c r="Q166" i="5" s="1"/>
  <c r="F164" i="5"/>
  <c r="Q164" i="5" s="1"/>
  <c r="F145" i="5"/>
  <c r="Q145" i="5" s="1"/>
  <c r="F118" i="5"/>
  <c r="F116" i="5"/>
  <c r="F111" i="5"/>
  <c r="F98" i="5"/>
  <c r="F85" i="5"/>
  <c r="F83" i="5"/>
  <c r="F81" i="5"/>
  <c r="F55" i="5"/>
  <c r="F47" i="5"/>
  <c r="F40" i="5"/>
  <c r="F33" i="5"/>
  <c r="F250" i="5"/>
  <c r="Q250" i="5" s="1"/>
  <c r="F248" i="5"/>
  <c r="Q248" i="5" s="1"/>
  <c r="F246" i="5"/>
  <c r="Q246" i="5" s="1"/>
  <c r="F244" i="5"/>
  <c r="Q244" i="5" s="1"/>
  <c r="F242" i="5"/>
  <c r="Q242" i="5" s="1"/>
  <c r="F240" i="5"/>
  <c r="Q240" i="5" s="1"/>
  <c r="F238" i="5"/>
  <c r="Q238" i="5" s="1"/>
  <c r="F231" i="5"/>
  <c r="Q231" i="5" s="1"/>
  <c r="F198" i="5"/>
  <c r="Q198" i="5" s="1"/>
  <c r="F178" i="5"/>
  <c r="Q178" i="5" s="1"/>
  <c r="F171" i="5"/>
  <c r="Q171" i="5" s="1"/>
  <c r="F162" i="5"/>
  <c r="Q162" i="5" s="1"/>
  <c r="F160" i="5"/>
  <c r="Q160" i="5" s="1"/>
  <c r="F158" i="5"/>
  <c r="Q158" i="5" s="1"/>
  <c r="F156" i="5"/>
  <c r="Q156" i="5" s="1"/>
  <c r="F154" i="5"/>
  <c r="Q154" i="5" s="1"/>
  <c r="F152" i="5"/>
  <c r="Q152" i="5" s="1"/>
  <c r="F143" i="5"/>
  <c r="Q143" i="5" s="1"/>
  <c r="F141" i="5"/>
  <c r="Q141" i="5" s="1"/>
  <c r="F139" i="5"/>
  <c r="Q139" i="5" s="1"/>
  <c r="F137" i="5"/>
  <c r="Q137" i="5" s="1"/>
  <c r="F135" i="5"/>
  <c r="Q135" i="5" s="1"/>
  <c r="F133" i="5"/>
  <c r="Q133" i="5" s="1"/>
  <c r="F131" i="5"/>
  <c r="Q131" i="5" s="1"/>
  <c r="F109" i="5"/>
  <c r="F107" i="5"/>
  <c r="F105" i="5"/>
  <c r="F103" i="5"/>
  <c r="F96" i="5"/>
  <c r="F79" i="5"/>
  <c r="F77" i="5"/>
  <c r="F75" i="5"/>
  <c r="F73" i="5"/>
  <c r="F71" i="5"/>
  <c r="F69" i="5"/>
  <c r="F67" i="5"/>
  <c r="F59" i="5"/>
  <c r="F57" i="5"/>
  <c r="F45" i="5"/>
  <c r="C248" i="5"/>
  <c r="D248" i="5" s="1"/>
  <c r="D192" i="5"/>
  <c r="D180" i="5"/>
  <c r="M180" i="5" s="1"/>
  <c r="D130" i="5"/>
  <c r="U130" i="5" s="1"/>
  <c r="D129" i="5"/>
  <c r="U129" i="5" s="1"/>
  <c r="C126" i="5"/>
  <c r="D126" i="5" s="1"/>
  <c r="D184" i="5"/>
  <c r="U184" i="5" s="1"/>
  <c r="D182" i="5"/>
  <c r="U182" i="5" s="1"/>
  <c r="D178" i="5"/>
  <c r="M178" i="5" s="1"/>
  <c r="D172" i="5"/>
  <c r="C133" i="5"/>
  <c r="D133" i="5" s="1"/>
  <c r="O60" i="5"/>
  <c r="O59" i="5"/>
  <c r="O56" i="5"/>
  <c r="O54" i="5"/>
  <c r="O53" i="5"/>
  <c r="O51" i="5"/>
  <c r="O49" i="5"/>
  <c r="O46" i="5"/>
  <c r="O45" i="5"/>
  <c r="O43" i="5"/>
  <c r="O41" i="5"/>
  <c r="O35" i="5"/>
  <c r="D125" i="5"/>
  <c r="M125" i="5" s="1"/>
  <c r="D124" i="5"/>
  <c r="C244" i="5"/>
  <c r="D244" i="5" s="1"/>
  <c r="C228" i="5"/>
  <c r="D228" i="5" s="1"/>
  <c r="C212" i="5"/>
  <c r="D212" i="5" s="1"/>
  <c r="C196" i="5"/>
  <c r="D197" i="5" s="1"/>
  <c r="C189" i="5"/>
  <c r="D189" i="5" s="1"/>
  <c r="U189" i="5" s="1"/>
  <c r="C173" i="5"/>
  <c r="D174" i="5" s="1"/>
  <c r="M174" i="5" s="1"/>
  <c r="C157" i="5"/>
  <c r="D157" i="5" s="1"/>
  <c r="C141" i="5"/>
  <c r="D141" i="5" s="1"/>
  <c r="C127" i="5"/>
  <c r="D128" i="5" s="1"/>
  <c r="U128" i="5" s="1"/>
  <c r="D186" i="5"/>
  <c r="M186" i="5" s="1"/>
  <c r="D246" i="5"/>
  <c r="D238" i="5"/>
  <c r="D237" i="5"/>
  <c r="D230" i="5"/>
  <c r="D243" i="5"/>
  <c r="D236" i="5"/>
  <c r="D235" i="5"/>
  <c r="D227" i="5"/>
  <c r="D219" i="5"/>
  <c r="D220" i="5"/>
  <c r="D211" i="5"/>
  <c r="D203" i="5"/>
  <c r="D204" i="5"/>
  <c r="D195" i="5"/>
  <c r="D226" i="5"/>
  <c r="D225" i="5"/>
  <c r="D218" i="5"/>
  <c r="D217" i="5"/>
  <c r="D210" i="5"/>
  <c r="D209" i="5"/>
  <c r="D202" i="5"/>
  <c r="D201" i="5"/>
  <c r="D194" i="5"/>
  <c r="D193" i="5"/>
  <c r="D250" i="5"/>
  <c r="D242" i="5"/>
  <c r="D241" i="5"/>
  <c r="D234" i="5"/>
  <c r="D233" i="5"/>
  <c r="D240" i="5"/>
  <c r="D239" i="5"/>
  <c r="D231" i="5"/>
  <c r="D232" i="5"/>
  <c r="D223" i="5"/>
  <c r="D224" i="5"/>
  <c r="D215" i="5"/>
  <c r="D216" i="5"/>
  <c r="D207" i="5"/>
  <c r="D208" i="5"/>
  <c r="D199" i="5"/>
  <c r="D200" i="5"/>
  <c r="D222" i="5"/>
  <c r="D221" i="5"/>
  <c r="D214" i="5"/>
  <c r="D206" i="5"/>
  <c r="D205" i="5"/>
  <c r="D198" i="5"/>
  <c r="D165" i="5"/>
  <c r="D164" i="5"/>
  <c r="D156" i="5"/>
  <c r="D149" i="5"/>
  <c r="D148" i="5"/>
  <c r="D162" i="5"/>
  <c r="D163" i="5"/>
  <c r="D154" i="5"/>
  <c r="D155" i="5"/>
  <c r="D146" i="5"/>
  <c r="D147" i="5"/>
  <c r="D187" i="5"/>
  <c r="D183" i="5"/>
  <c r="D179" i="5"/>
  <c r="D175" i="5"/>
  <c r="D171" i="5"/>
  <c r="D161" i="5"/>
  <c r="D160" i="5"/>
  <c r="D153" i="5"/>
  <c r="D152" i="5"/>
  <c r="D145" i="5"/>
  <c r="D144" i="5"/>
  <c r="C190" i="5"/>
  <c r="D166" i="5"/>
  <c r="D167" i="5"/>
  <c r="D159" i="5"/>
  <c r="D150" i="5"/>
  <c r="D151" i="5"/>
  <c r="D185" i="5"/>
  <c r="D181" i="5"/>
  <c r="D177" i="5"/>
  <c r="C142" i="5"/>
  <c r="C138" i="5"/>
  <c r="C134" i="5"/>
  <c r="C131" i="5"/>
  <c r="D132" i="5" s="1"/>
  <c r="Q31" i="5"/>
  <c r="O34" i="5"/>
  <c r="F30" i="5"/>
  <c r="O31" i="5"/>
  <c r="O36" i="5"/>
  <c r="D31" i="5" l="1"/>
  <c r="M31" i="5" s="1"/>
  <c r="C32" i="5"/>
  <c r="D32" i="5" s="1"/>
  <c r="Q33" i="5"/>
  <c r="I192" i="5"/>
  <c r="U137" i="5"/>
  <c r="V137" i="5" s="1"/>
  <c r="M140" i="5"/>
  <c r="I172" i="5"/>
  <c r="I140" i="5"/>
  <c r="I124" i="5"/>
  <c r="D229" i="5"/>
  <c r="M229" i="5" s="1"/>
  <c r="M247" i="5"/>
  <c r="D249" i="5"/>
  <c r="U249" i="5" s="1"/>
  <c r="U180" i="5"/>
  <c r="V180" i="5" s="1"/>
  <c r="I188" i="5"/>
  <c r="I184" i="5"/>
  <c r="U188" i="5"/>
  <c r="V188" i="5" s="1"/>
  <c r="U176" i="5"/>
  <c r="V176" i="5" s="1"/>
  <c r="B34" i="5"/>
  <c r="B35" i="5" s="1"/>
  <c r="B36" i="5" s="1"/>
  <c r="I168" i="5"/>
  <c r="V128" i="5"/>
  <c r="Q184" i="5"/>
  <c r="M182" i="5"/>
  <c r="M184" i="5"/>
  <c r="U168" i="5"/>
  <c r="V168" i="5" s="1"/>
  <c r="I130" i="5"/>
  <c r="I129" i="5"/>
  <c r="M129" i="5"/>
  <c r="I247" i="5"/>
  <c r="M130" i="5"/>
  <c r="I176" i="5"/>
  <c r="V140" i="5"/>
  <c r="Q140" i="5"/>
  <c r="I182" i="5"/>
  <c r="I180" i="5"/>
  <c r="U248" i="5"/>
  <c r="V248" i="5" s="1"/>
  <c r="I248" i="5"/>
  <c r="M248" i="5"/>
  <c r="U172" i="5"/>
  <c r="V172" i="5" s="1"/>
  <c r="D213" i="5"/>
  <c r="U213" i="5" s="1"/>
  <c r="I136" i="5"/>
  <c r="D158" i="5"/>
  <c r="U158" i="5" s="1"/>
  <c r="M172" i="5"/>
  <c r="I178" i="5"/>
  <c r="U178" i="5"/>
  <c r="V178" i="5" s="1"/>
  <c r="U136" i="5"/>
  <c r="V136" i="5" s="1"/>
  <c r="D170" i="5"/>
  <c r="M170" i="5" s="1"/>
  <c r="M192" i="5"/>
  <c r="U186" i="5"/>
  <c r="V186" i="5" s="1"/>
  <c r="D245" i="5"/>
  <c r="M245" i="5" s="1"/>
  <c r="I125" i="5"/>
  <c r="U192" i="5"/>
  <c r="V192" i="5" s="1"/>
  <c r="D127" i="5"/>
  <c r="I137" i="5"/>
  <c r="M128" i="5"/>
  <c r="U125" i="5"/>
  <c r="V125" i="5" s="1"/>
  <c r="U174" i="5"/>
  <c r="V174" i="5" s="1"/>
  <c r="D173" i="5"/>
  <c r="I173" i="5" s="1"/>
  <c r="I174" i="5"/>
  <c r="I128" i="5"/>
  <c r="M133" i="5"/>
  <c r="I133" i="5"/>
  <c r="U133" i="5"/>
  <c r="V133" i="5" s="1"/>
  <c r="I186" i="5"/>
  <c r="M141" i="5"/>
  <c r="I141" i="5"/>
  <c r="U141" i="5"/>
  <c r="V141" i="5" s="1"/>
  <c r="U124" i="5"/>
  <c r="V124" i="5" s="1"/>
  <c r="M124" i="5"/>
  <c r="D196" i="5"/>
  <c r="M196" i="5" s="1"/>
  <c r="M189" i="5"/>
  <c r="I189" i="5"/>
  <c r="D131" i="5"/>
  <c r="M131" i="5" s="1"/>
  <c r="E30" i="5"/>
  <c r="E31" i="5" s="1"/>
  <c r="E32" i="5" s="1"/>
  <c r="E33" i="5" s="1"/>
  <c r="E34" i="5" s="1"/>
  <c r="E35" i="5" s="1"/>
  <c r="E36" i="5" s="1"/>
  <c r="E37" i="5" s="1"/>
  <c r="E38" i="5" s="1"/>
  <c r="E39" i="5" s="1"/>
  <c r="E40" i="5" s="1"/>
  <c r="E41" i="5" s="1"/>
  <c r="E42" i="5" s="1"/>
  <c r="E43" i="5" s="1"/>
  <c r="E44" i="5" s="1"/>
  <c r="E45" i="5" s="1"/>
  <c r="E46" i="5" s="1"/>
  <c r="E47" i="5" s="1"/>
  <c r="E48" i="5" s="1"/>
  <c r="E49" i="5" s="1"/>
  <c r="E50" i="5" s="1"/>
  <c r="E51" i="5" s="1"/>
  <c r="E52" i="5" s="1"/>
  <c r="E53" i="5" s="1"/>
  <c r="E54" i="5" s="1"/>
  <c r="E55" i="5" s="1"/>
  <c r="E56" i="5" s="1"/>
  <c r="E57" i="5" s="1"/>
  <c r="E58" i="5" s="1"/>
  <c r="E59" i="5" s="1"/>
  <c r="E60" i="5" s="1"/>
  <c r="E61" i="5" s="1"/>
  <c r="E62" i="5" s="1"/>
  <c r="E63" i="5" s="1"/>
  <c r="E64" i="5" s="1"/>
  <c r="E65" i="5" s="1"/>
  <c r="E66" i="5" s="1"/>
  <c r="E67" i="5" s="1"/>
  <c r="E68" i="5" s="1"/>
  <c r="E69" i="5" s="1"/>
  <c r="E70" i="5" s="1"/>
  <c r="E71" i="5" s="1"/>
  <c r="E72" i="5" s="1"/>
  <c r="E73" i="5" s="1"/>
  <c r="E74" i="5" s="1"/>
  <c r="E75" i="5" s="1"/>
  <c r="E76" i="5" s="1"/>
  <c r="E77" i="5" s="1"/>
  <c r="E78" i="5" s="1"/>
  <c r="E79" i="5" s="1"/>
  <c r="E80" i="5" s="1"/>
  <c r="E81" i="5" s="1"/>
  <c r="E82" i="5" s="1"/>
  <c r="E83" i="5" s="1"/>
  <c r="E84" i="5" s="1"/>
  <c r="E85" i="5" s="1"/>
  <c r="E86" i="5" s="1"/>
  <c r="E87" i="5" s="1"/>
  <c r="E88" i="5" s="1"/>
  <c r="E89" i="5" s="1"/>
  <c r="E90" i="5" s="1"/>
  <c r="E91" i="5" s="1"/>
  <c r="E92" i="5" s="1"/>
  <c r="E93" i="5" s="1"/>
  <c r="E94" i="5" s="1"/>
  <c r="E95" i="5" s="1"/>
  <c r="E96" i="5" s="1"/>
  <c r="E97" i="5" s="1"/>
  <c r="E98" i="5" s="1"/>
  <c r="E99" i="5" s="1"/>
  <c r="E100" i="5" s="1"/>
  <c r="E101" i="5" s="1"/>
  <c r="E102" i="5" s="1"/>
  <c r="E103" i="5" s="1"/>
  <c r="E104" i="5" s="1"/>
  <c r="E105" i="5" s="1"/>
  <c r="E106" i="5" s="1"/>
  <c r="E107" i="5" s="1"/>
  <c r="E108" i="5" s="1"/>
  <c r="E109" i="5" s="1"/>
  <c r="E110" i="5" s="1"/>
  <c r="E111" i="5" s="1"/>
  <c r="E112" i="5" s="1"/>
  <c r="E113" i="5" s="1"/>
  <c r="E114" i="5" s="1"/>
  <c r="E115" i="5" s="1"/>
  <c r="E116" i="5" s="1"/>
  <c r="E117" i="5" s="1"/>
  <c r="E118" i="5" s="1"/>
  <c r="E119" i="5" s="1"/>
  <c r="E120" i="5" s="1"/>
  <c r="E121" i="5" s="1"/>
  <c r="E122" i="5" s="1"/>
  <c r="E123" i="5" s="1"/>
  <c r="E124" i="5" s="1"/>
  <c r="E125" i="5" s="1"/>
  <c r="E126" i="5" s="1"/>
  <c r="E127" i="5" s="1"/>
  <c r="E128" i="5" s="1"/>
  <c r="E129" i="5" s="1"/>
  <c r="E130" i="5" s="1"/>
  <c r="E131" i="5" s="1"/>
  <c r="E132" i="5" s="1"/>
  <c r="E133" i="5" s="1"/>
  <c r="E134" i="5" s="1"/>
  <c r="E135" i="5" s="1"/>
  <c r="E136" i="5" s="1"/>
  <c r="E137" i="5" s="1"/>
  <c r="E138" i="5" s="1"/>
  <c r="E139" i="5" s="1"/>
  <c r="E140" i="5" s="1"/>
  <c r="E141" i="5" s="1"/>
  <c r="E142" i="5" s="1"/>
  <c r="E143" i="5" s="1"/>
  <c r="E144" i="5" s="1"/>
  <c r="E145" i="5" s="1"/>
  <c r="E146" i="5" s="1"/>
  <c r="E147" i="5" s="1"/>
  <c r="E148" i="5" s="1"/>
  <c r="E149" i="5" s="1"/>
  <c r="E150" i="5" s="1"/>
  <c r="E151" i="5" s="1"/>
  <c r="E152" i="5" s="1"/>
  <c r="E153" i="5" s="1"/>
  <c r="E154" i="5" s="1"/>
  <c r="E155" i="5" s="1"/>
  <c r="E156" i="5" s="1"/>
  <c r="E157" i="5" s="1"/>
  <c r="E158" i="5" s="1"/>
  <c r="E159" i="5" s="1"/>
  <c r="E160" i="5" s="1"/>
  <c r="E161" i="5" s="1"/>
  <c r="E162" i="5" s="1"/>
  <c r="E163" i="5" s="1"/>
  <c r="E164" i="5" s="1"/>
  <c r="E165" i="5" s="1"/>
  <c r="E166" i="5" s="1"/>
  <c r="E167" i="5" s="1"/>
  <c r="E168" i="5" s="1"/>
  <c r="E169" i="5" s="1"/>
  <c r="E170" i="5" s="1"/>
  <c r="E171" i="5" s="1"/>
  <c r="E172" i="5" s="1"/>
  <c r="E173" i="5" s="1"/>
  <c r="E174" i="5" s="1"/>
  <c r="E175" i="5" s="1"/>
  <c r="E176" i="5" s="1"/>
  <c r="E177" i="5" s="1"/>
  <c r="E178" i="5" s="1"/>
  <c r="E179" i="5" s="1"/>
  <c r="E180" i="5" s="1"/>
  <c r="E181" i="5" s="1"/>
  <c r="E182" i="5" s="1"/>
  <c r="E183" i="5" s="1"/>
  <c r="E184" i="5" s="1"/>
  <c r="E185" i="5" s="1"/>
  <c r="E186" i="5" s="1"/>
  <c r="E187" i="5" s="1"/>
  <c r="E188" i="5" s="1"/>
  <c r="E189" i="5" s="1"/>
  <c r="E190" i="5" s="1"/>
  <c r="E191" i="5" s="1"/>
  <c r="E192" i="5" s="1"/>
  <c r="E193" i="5" s="1"/>
  <c r="E194" i="5" s="1"/>
  <c r="E195" i="5" s="1"/>
  <c r="E196" i="5" s="1"/>
  <c r="E197" i="5" s="1"/>
  <c r="E198" i="5" s="1"/>
  <c r="E199" i="5" s="1"/>
  <c r="E200" i="5" s="1"/>
  <c r="E201" i="5" s="1"/>
  <c r="E202" i="5" s="1"/>
  <c r="E203" i="5" s="1"/>
  <c r="E204" i="5" s="1"/>
  <c r="E205" i="5" s="1"/>
  <c r="E206" i="5" s="1"/>
  <c r="E207" i="5" s="1"/>
  <c r="E208" i="5" s="1"/>
  <c r="E209" i="5" s="1"/>
  <c r="E210" i="5" s="1"/>
  <c r="E211" i="5" s="1"/>
  <c r="E212" i="5" s="1"/>
  <c r="E213" i="5" s="1"/>
  <c r="E214" i="5" s="1"/>
  <c r="E215" i="5" s="1"/>
  <c r="E216" i="5" s="1"/>
  <c r="E217" i="5" s="1"/>
  <c r="E218" i="5" s="1"/>
  <c r="E219" i="5" s="1"/>
  <c r="E220" i="5" s="1"/>
  <c r="E221" i="5" s="1"/>
  <c r="E222" i="5" s="1"/>
  <c r="E223" i="5" s="1"/>
  <c r="E224" i="5" s="1"/>
  <c r="E225" i="5" s="1"/>
  <c r="E226" i="5" s="1"/>
  <c r="E227" i="5" s="1"/>
  <c r="E228" i="5" s="1"/>
  <c r="E229" i="5" s="1"/>
  <c r="E230" i="5" s="1"/>
  <c r="E231" i="5" s="1"/>
  <c r="E232" i="5" s="1"/>
  <c r="E233" i="5" s="1"/>
  <c r="E234" i="5" s="1"/>
  <c r="E235" i="5" s="1"/>
  <c r="E236" i="5" s="1"/>
  <c r="E237" i="5" s="1"/>
  <c r="E238" i="5" s="1"/>
  <c r="E239" i="5" s="1"/>
  <c r="E240" i="5" s="1"/>
  <c r="E241" i="5" s="1"/>
  <c r="E242" i="5" s="1"/>
  <c r="E243" i="5" s="1"/>
  <c r="E244" i="5" s="1"/>
  <c r="E245" i="5" s="1"/>
  <c r="E246" i="5" s="1"/>
  <c r="E247" i="5" s="1"/>
  <c r="E248" i="5" s="1"/>
  <c r="E249" i="5" s="1"/>
  <c r="E250" i="5" s="1"/>
  <c r="I30" i="5"/>
  <c r="Q30" i="5"/>
  <c r="V30" i="5"/>
  <c r="D3" i="5"/>
  <c r="E9" i="5"/>
  <c r="I177" i="5"/>
  <c r="M177" i="5"/>
  <c r="U177" i="5"/>
  <c r="U151" i="5"/>
  <c r="I151" i="5"/>
  <c r="M151" i="5"/>
  <c r="U167" i="5"/>
  <c r="I167" i="5"/>
  <c r="M167" i="5"/>
  <c r="I153" i="5"/>
  <c r="M153" i="5"/>
  <c r="U153" i="5"/>
  <c r="I146" i="5"/>
  <c r="M146" i="5"/>
  <c r="U146" i="5"/>
  <c r="I162" i="5"/>
  <c r="M162" i="5"/>
  <c r="U162" i="5"/>
  <c r="I149" i="5"/>
  <c r="M149" i="5"/>
  <c r="U149" i="5"/>
  <c r="I165" i="5"/>
  <c r="M165" i="5"/>
  <c r="U165" i="5"/>
  <c r="U197" i="5"/>
  <c r="I197" i="5"/>
  <c r="M197" i="5"/>
  <c r="U208" i="5"/>
  <c r="I208" i="5"/>
  <c r="M208" i="5"/>
  <c r="U224" i="5"/>
  <c r="I224" i="5"/>
  <c r="M224" i="5"/>
  <c r="I239" i="5"/>
  <c r="U239" i="5"/>
  <c r="M239" i="5"/>
  <c r="I233" i="5"/>
  <c r="M233" i="5"/>
  <c r="U233" i="5"/>
  <c r="I250" i="5"/>
  <c r="M250" i="5"/>
  <c r="U250" i="5"/>
  <c r="U193" i="5"/>
  <c r="I193" i="5"/>
  <c r="M193" i="5"/>
  <c r="U209" i="5"/>
  <c r="I209" i="5"/>
  <c r="M209" i="5"/>
  <c r="U225" i="5"/>
  <c r="M225" i="5"/>
  <c r="I225" i="5"/>
  <c r="I203" i="5"/>
  <c r="M203" i="5"/>
  <c r="U203" i="5"/>
  <c r="I219" i="5"/>
  <c r="M219" i="5"/>
  <c r="U219" i="5"/>
  <c r="U236" i="5"/>
  <c r="I236" i="5"/>
  <c r="M236" i="5"/>
  <c r="I230" i="5"/>
  <c r="M230" i="5"/>
  <c r="U230" i="5"/>
  <c r="I246" i="5"/>
  <c r="M246" i="5"/>
  <c r="U246" i="5"/>
  <c r="V130" i="5"/>
  <c r="U126" i="5"/>
  <c r="M126" i="5"/>
  <c r="I126" i="5"/>
  <c r="U152" i="5"/>
  <c r="I152" i="5"/>
  <c r="M152" i="5"/>
  <c r="U171" i="5"/>
  <c r="I171" i="5"/>
  <c r="M171" i="5"/>
  <c r="U179" i="5"/>
  <c r="I179" i="5"/>
  <c r="M179" i="5"/>
  <c r="I187" i="5"/>
  <c r="M187" i="5"/>
  <c r="U187" i="5"/>
  <c r="U147" i="5"/>
  <c r="I147" i="5"/>
  <c r="M147" i="5"/>
  <c r="U163" i="5"/>
  <c r="I163" i="5"/>
  <c r="M163" i="5"/>
  <c r="V189" i="5"/>
  <c r="U148" i="5"/>
  <c r="I148" i="5"/>
  <c r="M148" i="5"/>
  <c r="U164" i="5"/>
  <c r="I164" i="5"/>
  <c r="M164" i="5"/>
  <c r="I206" i="5"/>
  <c r="M206" i="5"/>
  <c r="U206" i="5"/>
  <c r="I222" i="5"/>
  <c r="M222" i="5"/>
  <c r="U222" i="5"/>
  <c r="I199" i="5"/>
  <c r="M199" i="5"/>
  <c r="U199" i="5"/>
  <c r="I215" i="5"/>
  <c r="M215" i="5"/>
  <c r="U215" i="5"/>
  <c r="U231" i="5"/>
  <c r="I231" i="5"/>
  <c r="M231" i="5"/>
  <c r="I242" i="5"/>
  <c r="M242" i="5"/>
  <c r="U242" i="5"/>
  <c r="I202" i="5"/>
  <c r="M202" i="5"/>
  <c r="U202" i="5"/>
  <c r="I218" i="5"/>
  <c r="M218" i="5"/>
  <c r="U218" i="5"/>
  <c r="U204" i="5"/>
  <c r="I204" i="5"/>
  <c r="M204" i="5"/>
  <c r="U220" i="5"/>
  <c r="I220" i="5"/>
  <c r="M220" i="5"/>
  <c r="I235" i="5"/>
  <c r="U235" i="5"/>
  <c r="M235" i="5"/>
  <c r="I169" i="5"/>
  <c r="M169" i="5"/>
  <c r="U169" i="5"/>
  <c r="I185" i="5"/>
  <c r="M185" i="5"/>
  <c r="U185" i="5"/>
  <c r="U159" i="5"/>
  <c r="I159" i="5"/>
  <c r="M159" i="5"/>
  <c r="I145" i="5"/>
  <c r="M145" i="5"/>
  <c r="U145" i="5"/>
  <c r="I161" i="5"/>
  <c r="M161" i="5"/>
  <c r="U161" i="5"/>
  <c r="I154" i="5"/>
  <c r="M154" i="5"/>
  <c r="U154" i="5"/>
  <c r="I157" i="5"/>
  <c r="M157" i="5"/>
  <c r="U157" i="5"/>
  <c r="U205" i="5"/>
  <c r="I205" i="5"/>
  <c r="M205" i="5"/>
  <c r="U221" i="5"/>
  <c r="I221" i="5"/>
  <c r="M221" i="5"/>
  <c r="V182" i="5"/>
  <c r="U200" i="5"/>
  <c r="I200" i="5"/>
  <c r="M200" i="5"/>
  <c r="U216" i="5"/>
  <c r="I216" i="5"/>
  <c r="M216" i="5"/>
  <c r="U232" i="5"/>
  <c r="I232" i="5"/>
  <c r="M232" i="5"/>
  <c r="M241" i="5"/>
  <c r="I241" i="5"/>
  <c r="U241" i="5"/>
  <c r="V247" i="5"/>
  <c r="U201" i="5"/>
  <c r="I201" i="5"/>
  <c r="M201" i="5"/>
  <c r="U217" i="5"/>
  <c r="I217" i="5"/>
  <c r="M217" i="5"/>
  <c r="I195" i="5"/>
  <c r="M195" i="5"/>
  <c r="U195" i="5"/>
  <c r="I211" i="5"/>
  <c r="M211" i="5"/>
  <c r="U211" i="5"/>
  <c r="U228" i="5"/>
  <c r="I228" i="5"/>
  <c r="M228" i="5"/>
  <c r="U243" i="5"/>
  <c r="I243" i="5"/>
  <c r="M243" i="5"/>
  <c r="I238" i="5"/>
  <c r="M238" i="5"/>
  <c r="U238" i="5"/>
  <c r="I132" i="5"/>
  <c r="U132" i="5"/>
  <c r="M132" i="5"/>
  <c r="D135" i="5"/>
  <c r="D134" i="5"/>
  <c r="D139" i="5"/>
  <c r="D138" i="5"/>
  <c r="D143" i="5"/>
  <c r="D142" i="5"/>
  <c r="I181" i="5"/>
  <c r="M181" i="5"/>
  <c r="U181" i="5"/>
  <c r="I150" i="5"/>
  <c r="M150" i="5"/>
  <c r="U150" i="5"/>
  <c r="I166" i="5"/>
  <c r="M166" i="5"/>
  <c r="U166" i="5"/>
  <c r="D191" i="5"/>
  <c r="D190" i="5"/>
  <c r="U144" i="5"/>
  <c r="I144" i="5"/>
  <c r="M144" i="5"/>
  <c r="U160" i="5"/>
  <c r="I160" i="5"/>
  <c r="M160" i="5"/>
  <c r="U175" i="5"/>
  <c r="I175" i="5"/>
  <c r="M175" i="5"/>
  <c r="U183" i="5"/>
  <c r="I183" i="5"/>
  <c r="M183" i="5"/>
  <c r="U155" i="5"/>
  <c r="I155" i="5"/>
  <c r="M155" i="5"/>
  <c r="V129" i="5"/>
  <c r="U156" i="5"/>
  <c r="I156" i="5"/>
  <c r="M156" i="5"/>
  <c r="I198" i="5"/>
  <c r="M198" i="5"/>
  <c r="U198" i="5"/>
  <c r="I214" i="5"/>
  <c r="M214" i="5"/>
  <c r="U214" i="5"/>
  <c r="I207" i="5"/>
  <c r="M207" i="5"/>
  <c r="U207" i="5"/>
  <c r="I223" i="5"/>
  <c r="M223" i="5"/>
  <c r="U223" i="5"/>
  <c r="U240" i="5"/>
  <c r="I240" i="5"/>
  <c r="M240" i="5"/>
  <c r="I234" i="5"/>
  <c r="M234" i="5"/>
  <c r="U234" i="5"/>
  <c r="V184" i="5"/>
  <c r="I194" i="5"/>
  <c r="M194" i="5"/>
  <c r="U194" i="5"/>
  <c r="I210" i="5"/>
  <c r="M210" i="5"/>
  <c r="U210" i="5"/>
  <c r="I226" i="5"/>
  <c r="M226" i="5"/>
  <c r="U226" i="5"/>
  <c r="U212" i="5"/>
  <c r="I212" i="5"/>
  <c r="M212" i="5"/>
  <c r="I227" i="5"/>
  <c r="U227" i="5"/>
  <c r="M227" i="5"/>
  <c r="U244" i="5"/>
  <c r="I244" i="5"/>
  <c r="M244" i="5"/>
  <c r="U237" i="5"/>
  <c r="I237" i="5"/>
  <c r="M237" i="5"/>
  <c r="I31" i="5" l="1"/>
  <c r="U31" i="5"/>
  <c r="V31" i="5" s="1"/>
  <c r="C33" i="5"/>
  <c r="D33" i="5" s="1"/>
  <c r="Q34" i="5"/>
  <c r="U32" i="5"/>
  <c r="V32" i="5" s="1"/>
  <c r="M32" i="5"/>
  <c r="I32" i="5"/>
  <c r="M249" i="5"/>
  <c r="U229" i="5"/>
  <c r="V229" i="5" s="1"/>
  <c r="Q36" i="5"/>
  <c r="B37" i="5"/>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B88" i="5" s="1"/>
  <c r="B89" i="5" s="1"/>
  <c r="B90" i="5" s="1"/>
  <c r="B91" i="5" s="1"/>
  <c r="B92" i="5" s="1"/>
  <c r="B93" i="5" s="1"/>
  <c r="B94" i="5" s="1"/>
  <c r="B95" i="5" s="1"/>
  <c r="B96" i="5" s="1"/>
  <c r="B97" i="5" s="1"/>
  <c r="B98" i="5" s="1"/>
  <c r="B99" i="5" s="1"/>
  <c r="B100" i="5" s="1"/>
  <c r="B101" i="5" s="1"/>
  <c r="B102" i="5" s="1"/>
  <c r="B103" i="5" s="1"/>
  <c r="B104" i="5" s="1"/>
  <c r="B105" i="5" s="1"/>
  <c r="B106" i="5" s="1"/>
  <c r="B107" i="5" s="1"/>
  <c r="B108" i="5" s="1"/>
  <c r="B109" i="5" s="1"/>
  <c r="B110" i="5" s="1"/>
  <c r="B111" i="5" s="1"/>
  <c r="B112" i="5" s="1"/>
  <c r="B113" i="5" s="1"/>
  <c r="B114" i="5" s="1"/>
  <c r="B115" i="5" s="1"/>
  <c r="B116" i="5" s="1"/>
  <c r="B117" i="5" s="1"/>
  <c r="B118" i="5" s="1"/>
  <c r="B119" i="5" s="1"/>
  <c r="B120" i="5" s="1"/>
  <c r="B121" i="5" s="1"/>
  <c r="B122" i="5" s="1"/>
  <c r="I229" i="5"/>
  <c r="U245" i="5"/>
  <c r="V245" i="5" s="1"/>
  <c r="I249" i="5"/>
  <c r="M158" i="5"/>
  <c r="I158" i="5"/>
  <c r="Q35" i="5"/>
  <c r="I196" i="5"/>
  <c r="C34" i="5"/>
  <c r="I245" i="5"/>
  <c r="I131" i="5"/>
  <c r="M213" i="5"/>
  <c r="U196" i="5"/>
  <c r="V196" i="5" s="1"/>
  <c r="I213" i="5"/>
  <c r="U170" i="5"/>
  <c r="V170" i="5" s="1"/>
  <c r="I170" i="5"/>
  <c r="U173" i="5"/>
  <c r="V173" i="5" s="1"/>
  <c r="M173" i="5"/>
  <c r="U127" i="5"/>
  <c r="V127" i="5" s="1"/>
  <c r="I127" i="5"/>
  <c r="M127" i="5"/>
  <c r="U131" i="5"/>
  <c r="V131" i="5" s="1"/>
  <c r="V223" i="5"/>
  <c r="I190" i="5"/>
  <c r="U190" i="5"/>
  <c r="M190" i="5"/>
  <c r="V181" i="5"/>
  <c r="I143" i="5"/>
  <c r="U143" i="5"/>
  <c r="M143" i="5"/>
  <c r="I135" i="5"/>
  <c r="M135" i="5"/>
  <c r="U135" i="5"/>
  <c r="V243" i="5"/>
  <c r="V228" i="5"/>
  <c r="V216" i="5"/>
  <c r="V159" i="5"/>
  <c r="V235" i="5"/>
  <c r="V218" i="5"/>
  <c r="V249" i="5"/>
  <c r="V163" i="5"/>
  <c r="V230" i="5"/>
  <c r="V219" i="5"/>
  <c r="V203" i="5"/>
  <c r="V225" i="5"/>
  <c r="V209" i="5"/>
  <c r="V193" i="5"/>
  <c r="V233" i="5"/>
  <c r="V208" i="5"/>
  <c r="V194" i="5"/>
  <c r="V214" i="5"/>
  <c r="V183" i="5"/>
  <c r="M138" i="5"/>
  <c r="I138" i="5"/>
  <c r="U138" i="5"/>
  <c r="V244" i="5"/>
  <c r="V210" i="5"/>
  <c r="V240" i="5"/>
  <c r="V198" i="5"/>
  <c r="V175" i="5"/>
  <c r="V160" i="5"/>
  <c r="V144" i="5"/>
  <c r="V166" i="5"/>
  <c r="M142" i="5"/>
  <c r="I142" i="5"/>
  <c r="U142" i="5"/>
  <c r="M134" i="5"/>
  <c r="I134" i="5"/>
  <c r="U134" i="5"/>
  <c r="V211" i="5"/>
  <c r="V195" i="5"/>
  <c r="V241" i="5"/>
  <c r="V232" i="5"/>
  <c r="V154" i="5"/>
  <c r="V145" i="5"/>
  <c r="V169" i="5"/>
  <c r="V204" i="5"/>
  <c r="V215" i="5"/>
  <c r="V199" i="5"/>
  <c r="V206" i="5"/>
  <c r="V164" i="5"/>
  <c r="V148" i="5"/>
  <c r="V171" i="5"/>
  <c r="V152" i="5"/>
  <c r="V246" i="5"/>
  <c r="V250" i="5"/>
  <c r="V165" i="5"/>
  <c r="V162" i="5"/>
  <c r="V146" i="5"/>
  <c r="V153" i="5"/>
  <c r="V177" i="5"/>
  <c r="V207" i="5"/>
  <c r="V156" i="5"/>
  <c r="V237" i="5"/>
  <c r="V227" i="5"/>
  <c r="V212" i="5"/>
  <c r="V234" i="5"/>
  <c r="V155" i="5"/>
  <c r="I191" i="5"/>
  <c r="M191" i="5"/>
  <c r="U191" i="5"/>
  <c r="V150" i="5"/>
  <c r="I139" i="5"/>
  <c r="M139" i="5"/>
  <c r="U139" i="5"/>
  <c r="V132" i="5"/>
  <c r="V200" i="5"/>
  <c r="V202" i="5"/>
  <c r="V242" i="5"/>
  <c r="V147" i="5"/>
  <c r="V187" i="5"/>
  <c r="V126" i="5"/>
  <c r="V236" i="5"/>
  <c r="V224" i="5"/>
  <c r="V151" i="5"/>
  <c r="V226" i="5"/>
  <c r="V238" i="5"/>
  <c r="V217" i="5"/>
  <c r="V201" i="5"/>
  <c r="V221" i="5"/>
  <c r="V205" i="5"/>
  <c r="V157" i="5"/>
  <c r="V161" i="5"/>
  <c r="V185" i="5"/>
  <c r="V220" i="5"/>
  <c r="V231" i="5"/>
  <c r="V222" i="5"/>
  <c r="V179" i="5"/>
  <c r="V158" i="5"/>
  <c r="V239" i="5"/>
  <c r="V213" i="5"/>
  <c r="V197" i="5"/>
  <c r="V149" i="5"/>
  <c r="V167" i="5"/>
  <c r="D34" i="5" l="1"/>
  <c r="C122" i="5"/>
  <c r="D123" i="5" s="1"/>
  <c r="Q122" i="5"/>
  <c r="C121" i="5"/>
  <c r="Q121" i="5"/>
  <c r="C120" i="5"/>
  <c r="Q120" i="5"/>
  <c r="C119" i="5"/>
  <c r="Q119" i="5"/>
  <c r="C118" i="5"/>
  <c r="Q118" i="5"/>
  <c r="C117" i="5"/>
  <c r="Q117" i="5"/>
  <c r="C116" i="5"/>
  <c r="Q116" i="5"/>
  <c r="C115" i="5"/>
  <c r="Q115" i="5"/>
  <c r="C114" i="5"/>
  <c r="Q114" i="5"/>
  <c r="C113" i="5"/>
  <c r="Q113" i="5"/>
  <c r="Q112" i="5"/>
  <c r="Q111" i="5"/>
  <c r="Q110" i="5"/>
  <c r="Q109" i="5"/>
  <c r="Q108" i="5"/>
  <c r="Q107" i="5"/>
  <c r="Q106" i="5"/>
  <c r="Q105" i="5"/>
  <c r="Q104" i="5"/>
  <c r="Q103" i="5"/>
  <c r="Q102" i="5"/>
  <c r="Q101" i="5"/>
  <c r="Q100" i="5"/>
  <c r="Q99" i="5"/>
  <c r="Q98" i="5"/>
  <c r="Q97" i="5"/>
  <c r="Q96" i="5"/>
  <c r="Q95" i="5"/>
  <c r="Q94" i="5"/>
  <c r="Q93" i="5"/>
  <c r="Q92" i="5"/>
  <c r="Q91" i="5"/>
  <c r="Q90" i="5"/>
  <c r="Q89" i="5"/>
  <c r="Q88" i="5"/>
  <c r="Q87" i="5"/>
  <c r="Q86" i="5"/>
  <c r="Q85" i="5"/>
  <c r="Q84" i="5"/>
  <c r="Q83" i="5"/>
  <c r="Q82" i="5"/>
  <c r="Q81" i="5"/>
  <c r="Q80" i="5"/>
  <c r="Q79" i="5"/>
  <c r="Q78" i="5"/>
  <c r="Q77" i="5"/>
  <c r="Q76" i="5"/>
  <c r="Q75" i="5"/>
  <c r="Q74" i="5"/>
  <c r="Q73" i="5"/>
  <c r="Q72" i="5"/>
  <c r="Q71" i="5"/>
  <c r="Q70" i="5"/>
  <c r="Q69" i="5"/>
  <c r="Q68" i="5"/>
  <c r="Q67" i="5"/>
  <c r="Q66" i="5"/>
  <c r="Q65" i="5"/>
  <c r="Q64" i="5"/>
  <c r="Q63" i="5"/>
  <c r="Q62" i="5"/>
  <c r="Q61" i="5"/>
  <c r="Q60" i="5"/>
  <c r="Q59" i="5"/>
  <c r="Q58" i="5"/>
  <c r="Q57" i="5"/>
  <c r="Q56" i="5"/>
  <c r="Q55" i="5"/>
  <c r="Q54" i="5"/>
  <c r="Q53" i="5"/>
  <c r="Q52" i="5"/>
  <c r="Q51" i="5"/>
  <c r="Q50" i="5"/>
  <c r="Q49" i="5"/>
  <c r="Q48" i="5"/>
  <c r="Q47" i="5"/>
  <c r="Q46" i="5"/>
  <c r="Q45" i="5"/>
  <c r="Q44" i="5"/>
  <c r="Q43" i="5"/>
  <c r="Q42" i="5"/>
  <c r="Q41" i="5"/>
  <c r="Q40" i="5"/>
  <c r="Q39" i="5"/>
  <c r="Q38" i="5"/>
  <c r="Q37" i="5"/>
  <c r="C35" i="5"/>
  <c r="I34" i="5"/>
  <c r="U34" i="5"/>
  <c r="V34" i="5" s="1"/>
  <c r="M34" i="5"/>
  <c r="M33" i="5"/>
  <c r="I33" i="5"/>
  <c r="U33" i="5"/>
  <c r="V33" i="5" s="1"/>
  <c r="V142" i="5"/>
  <c r="V143" i="5"/>
  <c r="V191" i="5"/>
  <c r="V134" i="5"/>
  <c r="V138" i="5"/>
  <c r="V190" i="5"/>
  <c r="V139" i="5"/>
  <c r="V135" i="5"/>
  <c r="D122" i="5" l="1"/>
  <c r="I122" i="5" s="1"/>
  <c r="D115" i="5"/>
  <c r="U115" i="5" s="1"/>
  <c r="V115" i="5" s="1"/>
  <c r="D117" i="5"/>
  <c r="I117" i="5" s="1"/>
  <c r="D121" i="5"/>
  <c r="I121" i="5" s="1"/>
  <c r="I123" i="5"/>
  <c r="M123" i="5"/>
  <c r="U123" i="5"/>
  <c r="V123" i="5" s="1"/>
  <c r="D119" i="5"/>
  <c r="U119" i="5" s="1"/>
  <c r="V119" i="5" s="1"/>
  <c r="D120" i="5"/>
  <c r="M120" i="5" s="1"/>
  <c r="D118" i="5"/>
  <c r="I118" i="5" s="1"/>
  <c r="D116" i="5"/>
  <c r="M116" i="5" s="1"/>
  <c r="D114" i="5"/>
  <c r="I114" i="5" s="1"/>
  <c r="B15" i="5"/>
  <c r="S217" i="5" s="1"/>
  <c r="C36" i="5"/>
  <c r="D35" i="5"/>
  <c r="U122" i="5" l="1"/>
  <c r="V122" i="5" s="1"/>
  <c r="M122" i="5"/>
  <c r="M119" i="5"/>
  <c r="M115" i="5"/>
  <c r="I115" i="5"/>
  <c r="I119" i="5"/>
  <c r="U117" i="5"/>
  <c r="V117" i="5" s="1"/>
  <c r="M117" i="5"/>
  <c r="U116" i="5"/>
  <c r="V116" i="5" s="1"/>
  <c r="U121" i="5"/>
  <c r="V121" i="5" s="1"/>
  <c r="I116" i="5"/>
  <c r="M121" i="5"/>
  <c r="U114" i="5"/>
  <c r="V114" i="5" s="1"/>
  <c r="U120" i="5"/>
  <c r="V120" i="5" s="1"/>
  <c r="I120" i="5"/>
  <c r="U118" i="5"/>
  <c r="V118" i="5" s="1"/>
  <c r="M118" i="5"/>
  <c r="M114" i="5"/>
  <c r="R42" i="5"/>
  <c r="S58" i="5"/>
  <c r="T86" i="5"/>
  <c r="T52" i="5"/>
  <c r="T134" i="5"/>
  <c r="T215" i="5"/>
  <c r="T109" i="5"/>
  <c r="R209" i="5"/>
  <c r="R51" i="5"/>
  <c r="T33" i="5"/>
  <c r="R186" i="5"/>
  <c r="R217" i="5"/>
  <c r="T131" i="5"/>
  <c r="S214" i="5"/>
  <c r="T247" i="5"/>
  <c r="T68" i="5"/>
  <c r="T189" i="5"/>
  <c r="T102" i="5"/>
  <c r="T30" i="5"/>
  <c r="S147" i="5"/>
  <c r="S77" i="5"/>
  <c r="R204" i="5"/>
  <c r="T180" i="5"/>
  <c r="R126" i="5"/>
  <c r="T51" i="5"/>
  <c r="R38" i="5"/>
  <c r="R119" i="5"/>
  <c r="T85" i="5"/>
  <c r="S50" i="5"/>
  <c r="S190" i="5"/>
  <c r="T194" i="5"/>
  <c r="T162" i="5"/>
  <c r="S160" i="5"/>
  <c r="T236" i="5"/>
  <c r="T235" i="5"/>
  <c r="R87" i="5"/>
  <c r="T47" i="5"/>
  <c r="S71" i="5"/>
  <c r="R100" i="5"/>
  <c r="S234" i="5"/>
  <c r="S240" i="5"/>
  <c r="R94" i="5"/>
  <c r="T103" i="5"/>
  <c r="T49" i="5"/>
  <c r="T233" i="5"/>
  <c r="T249" i="5"/>
  <c r="S186" i="5"/>
  <c r="R162" i="5"/>
  <c r="S94" i="5"/>
  <c r="T36" i="5"/>
  <c r="T50" i="5"/>
  <c r="R228" i="5"/>
  <c r="T128" i="5"/>
  <c r="T78" i="5"/>
  <c r="T59" i="5"/>
  <c r="T220" i="5"/>
  <c r="T111" i="5"/>
  <c r="R88" i="5"/>
  <c r="S163" i="5"/>
  <c r="S179" i="5"/>
  <c r="T32" i="5"/>
  <c r="R144" i="5"/>
  <c r="T225" i="5"/>
  <c r="R139" i="5"/>
  <c r="R78" i="5"/>
  <c r="S59" i="5"/>
  <c r="T80" i="5"/>
  <c r="S189" i="5"/>
  <c r="S43" i="5"/>
  <c r="R240" i="5"/>
  <c r="T79" i="5"/>
  <c r="T192" i="5"/>
  <c r="R160" i="5"/>
  <c r="T193" i="5"/>
  <c r="S216" i="5"/>
  <c r="S76" i="5"/>
  <c r="T184" i="5"/>
  <c r="S197" i="5"/>
  <c r="S140" i="5"/>
  <c r="S148" i="5"/>
  <c r="T173" i="5"/>
  <c r="S173" i="5"/>
  <c r="T113" i="5"/>
  <c r="R180" i="5"/>
  <c r="S235" i="5"/>
  <c r="R199" i="5"/>
  <c r="T54" i="5"/>
  <c r="S33" i="5"/>
  <c r="T75" i="5"/>
  <c r="R176" i="5"/>
  <c r="S182" i="5"/>
  <c r="S117" i="5"/>
  <c r="T175" i="5"/>
  <c r="T118" i="5"/>
  <c r="T182" i="5"/>
  <c r="T112" i="5"/>
  <c r="R153" i="5"/>
  <c r="T147" i="5"/>
  <c r="R156" i="5"/>
  <c r="T89" i="5"/>
  <c r="S109" i="5"/>
  <c r="R86" i="5"/>
  <c r="S220" i="5"/>
  <c r="S68" i="5"/>
  <c r="R231" i="5"/>
  <c r="T216" i="5"/>
  <c r="R101" i="5"/>
  <c r="S70" i="5"/>
  <c r="R149" i="5"/>
  <c r="T195" i="5"/>
  <c r="T69" i="5"/>
  <c r="T157" i="5"/>
  <c r="R33" i="5"/>
  <c r="S124" i="5"/>
  <c r="T110" i="5"/>
  <c r="T74" i="5"/>
  <c r="T143" i="5"/>
  <c r="R172" i="5"/>
  <c r="T119" i="5"/>
  <c r="T34" i="5"/>
  <c r="S171" i="5"/>
  <c r="T84" i="5"/>
  <c r="T61" i="5"/>
  <c r="T129" i="5"/>
  <c r="R36" i="5"/>
  <c r="R170" i="5"/>
  <c r="R85" i="5"/>
  <c r="R37" i="5"/>
  <c r="R143" i="5"/>
  <c r="R73" i="5"/>
  <c r="R173" i="5"/>
  <c r="T130" i="5"/>
  <c r="T149" i="5"/>
  <c r="S53" i="5"/>
  <c r="S72" i="5"/>
  <c r="T232" i="5"/>
  <c r="T164" i="5"/>
  <c r="R182" i="5"/>
  <c r="T73" i="5"/>
  <c r="S239" i="5"/>
  <c r="R134" i="5"/>
  <c r="T150" i="5"/>
  <c r="R223" i="5"/>
  <c r="T213" i="5"/>
  <c r="T44" i="5"/>
  <c r="S85" i="5"/>
  <c r="S121" i="5"/>
  <c r="R62" i="5"/>
  <c r="S143" i="5"/>
  <c r="R208" i="5"/>
  <c r="T156" i="5"/>
  <c r="S54" i="5"/>
  <c r="S183" i="5"/>
  <c r="S99" i="5"/>
  <c r="S228" i="5"/>
  <c r="T123" i="5"/>
  <c r="R127" i="5"/>
  <c r="R122" i="5"/>
  <c r="R234" i="5"/>
  <c r="T120" i="5"/>
  <c r="R124" i="5"/>
  <c r="S84" i="5"/>
  <c r="S41" i="5"/>
  <c r="R35" i="5"/>
  <c r="T58" i="5"/>
  <c r="T88" i="5"/>
  <c r="T56" i="5"/>
  <c r="S206" i="5"/>
  <c r="R188" i="5"/>
  <c r="S48" i="5"/>
  <c r="T132" i="5"/>
  <c r="S196" i="5"/>
  <c r="R242" i="5"/>
  <c r="R70" i="5"/>
  <c r="T135" i="5"/>
  <c r="S82" i="5"/>
  <c r="R158" i="5"/>
  <c r="T35" i="5"/>
  <c r="R96" i="5"/>
  <c r="T197" i="5"/>
  <c r="S69" i="5"/>
  <c r="S66" i="5"/>
  <c r="S165" i="5"/>
  <c r="T178" i="5"/>
  <c r="S210" i="5"/>
  <c r="T229" i="5"/>
  <c r="T66" i="5"/>
  <c r="T183" i="5"/>
  <c r="S107" i="5"/>
  <c r="S242" i="5"/>
  <c r="R154" i="5"/>
  <c r="S208" i="5"/>
  <c r="R212" i="5"/>
  <c r="T77" i="5"/>
  <c r="T101" i="5"/>
  <c r="R93" i="5"/>
  <c r="T250" i="5"/>
  <c r="R219" i="5"/>
  <c r="R189" i="5"/>
  <c r="T138" i="5"/>
  <c r="R236" i="5"/>
  <c r="T65" i="5"/>
  <c r="S158" i="5"/>
  <c r="T139" i="5"/>
  <c r="T48" i="5"/>
  <c r="S88" i="5"/>
  <c r="R84" i="5"/>
  <c r="S200" i="5"/>
  <c r="T154" i="5"/>
  <c r="T201" i="5"/>
  <c r="R213" i="5"/>
  <c r="S162" i="5"/>
  <c r="R157" i="5"/>
  <c r="S73" i="5"/>
  <c r="R151" i="5"/>
  <c r="R40" i="5"/>
  <c r="R49" i="5"/>
  <c r="S194" i="5"/>
  <c r="S180" i="5"/>
  <c r="S172" i="5"/>
  <c r="R248" i="5"/>
  <c r="R216" i="5"/>
  <c r="R179" i="5"/>
  <c r="S221" i="5"/>
  <c r="T94" i="5"/>
  <c r="S215" i="5"/>
  <c r="S247" i="5"/>
  <c r="S128" i="5"/>
  <c r="R152" i="5"/>
  <c r="R168" i="5"/>
  <c r="S132" i="5"/>
  <c r="S36" i="5"/>
  <c r="R221" i="5"/>
  <c r="S61" i="5"/>
  <c r="R91" i="5"/>
  <c r="R205" i="5"/>
  <c r="S67" i="5"/>
  <c r="S246" i="5"/>
  <c r="S106" i="5"/>
  <c r="S164" i="5"/>
  <c r="R174" i="5"/>
  <c r="S193" i="5"/>
  <c r="T95" i="5"/>
  <c r="S134" i="5"/>
  <c r="T46" i="5"/>
  <c r="R104" i="5"/>
  <c r="S90" i="5"/>
  <c r="S241" i="5"/>
  <c r="R230" i="5"/>
  <c r="T160" i="5"/>
  <c r="S231" i="5"/>
  <c r="T39" i="5"/>
  <c r="T191" i="5"/>
  <c r="R53" i="5"/>
  <c r="R72" i="5"/>
  <c r="S223" i="5"/>
  <c r="R193" i="5"/>
  <c r="T31" i="5"/>
  <c r="R44" i="5"/>
  <c r="R184" i="5"/>
  <c r="R128" i="5"/>
  <c r="R142" i="5"/>
  <c r="R222" i="5"/>
  <c r="T248" i="5"/>
  <c r="S227" i="5"/>
  <c r="R195" i="5"/>
  <c r="T244" i="5"/>
  <c r="S44" i="5"/>
  <c r="T91" i="5"/>
  <c r="T126" i="5"/>
  <c r="S167" i="5"/>
  <c r="T62" i="5"/>
  <c r="S104" i="5"/>
  <c r="R118" i="5"/>
  <c r="T187" i="5"/>
  <c r="R203" i="5"/>
  <c r="T53" i="5"/>
  <c r="S83" i="5"/>
  <c r="S244" i="5"/>
  <c r="R164" i="5"/>
  <c r="T208" i="5"/>
  <c r="S65" i="5"/>
  <c r="T166" i="5"/>
  <c r="T181" i="5"/>
  <c r="S108" i="5"/>
  <c r="T43" i="5"/>
  <c r="T203" i="5"/>
  <c r="T239" i="5"/>
  <c r="S47" i="5"/>
  <c r="S141" i="5"/>
  <c r="T63" i="5"/>
  <c r="R249" i="5"/>
  <c r="R196" i="5"/>
  <c r="R30" i="5"/>
  <c r="S101" i="5"/>
  <c r="T199" i="5"/>
  <c r="S209" i="5"/>
  <c r="T200" i="5"/>
  <c r="S225" i="5"/>
  <c r="S110" i="5"/>
  <c r="S100" i="5"/>
  <c r="S80" i="5"/>
  <c r="T83" i="5"/>
  <c r="R146" i="5"/>
  <c r="S207" i="5"/>
  <c r="R82" i="5"/>
  <c r="S150" i="5"/>
  <c r="R227" i="5"/>
  <c r="T179" i="5"/>
  <c r="T42" i="5"/>
  <c r="R80" i="5"/>
  <c r="S57" i="5"/>
  <c r="R136" i="5"/>
  <c r="T127" i="5"/>
  <c r="R237" i="5"/>
  <c r="T159" i="5"/>
  <c r="R92" i="5"/>
  <c r="R45" i="5"/>
  <c r="R39" i="5"/>
  <c r="S191" i="5"/>
  <c r="T165" i="5"/>
  <c r="T168" i="5"/>
  <c r="S115" i="5"/>
  <c r="S187" i="5"/>
  <c r="S181" i="5"/>
  <c r="S212" i="5"/>
  <c r="R130" i="5"/>
  <c r="R192" i="5"/>
  <c r="T87" i="5"/>
  <c r="T185" i="5"/>
  <c r="T82" i="5"/>
  <c r="T177" i="5"/>
  <c r="T117" i="5"/>
  <c r="S97" i="5"/>
  <c r="S131" i="5"/>
  <c r="S137" i="5"/>
  <c r="R232" i="5"/>
  <c r="S175" i="5"/>
  <c r="R171" i="5"/>
  <c r="S249" i="5"/>
  <c r="R244" i="5"/>
  <c r="R113" i="5"/>
  <c r="T142" i="5"/>
  <c r="S112" i="5"/>
  <c r="R187" i="5"/>
  <c r="T121" i="5"/>
  <c r="R117" i="5"/>
  <c r="S146" i="5"/>
  <c r="R191" i="5"/>
  <c r="S243" i="5"/>
  <c r="S198" i="5"/>
  <c r="R138" i="5"/>
  <c r="S49" i="5"/>
  <c r="R109" i="5"/>
  <c r="R56" i="5"/>
  <c r="S192" i="5"/>
  <c r="R190" i="5"/>
  <c r="R250" i="5"/>
  <c r="S93" i="5"/>
  <c r="R129" i="5"/>
  <c r="R185" i="5"/>
  <c r="T188" i="5"/>
  <c r="S34" i="5"/>
  <c r="T106" i="5"/>
  <c r="S31" i="5"/>
  <c r="S218" i="5"/>
  <c r="S87" i="5"/>
  <c r="S168" i="5"/>
  <c r="S238" i="5"/>
  <c r="R155" i="5"/>
  <c r="S130" i="5"/>
  <c r="R220" i="5"/>
  <c r="T209" i="5"/>
  <c r="T204" i="5"/>
  <c r="S222" i="5"/>
  <c r="S75" i="5"/>
  <c r="R132" i="5"/>
  <c r="T114" i="5"/>
  <c r="T245" i="5"/>
  <c r="S86" i="5"/>
  <c r="R114" i="5"/>
  <c r="S176" i="5"/>
  <c r="R229" i="5"/>
  <c r="S219" i="5"/>
  <c r="T92" i="5"/>
  <c r="S78" i="5"/>
  <c r="S156" i="5"/>
  <c r="R163" i="5"/>
  <c r="S202" i="5"/>
  <c r="T186" i="5"/>
  <c r="R111" i="5"/>
  <c r="R141" i="5"/>
  <c r="T231" i="5"/>
  <c r="T71" i="5"/>
  <c r="T99" i="5"/>
  <c r="S30" i="5"/>
  <c r="R52" i="5"/>
  <c r="T64" i="5"/>
  <c r="R125" i="5"/>
  <c r="S245" i="5"/>
  <c r="S45" i="5"/>
  <c r="T211" i="5"/>
  <c r="S185" i="5"/>
  <c r="T98" i="5"/>
  <c r="S169" i="5"/>
  <c r="T219" i="5"/>
  <c r="S139" i="5"/>
  <c r="S120" i="5"/>
  <c r="T144" i="5"/>
  <c r="S236" i="5"/>
  <c r="T140" i="5"/>
  <c r="S81" i="5"/>
  <c r="T240" i="5"/>
  <c r="T133" i="5"/>
  <c r="S125" i="5"/>
  <c r="S63" i="5"/>
  <c r="R108" i="5"/>
  <c r="T145" i="5"/>
  <c r="R200" i="5"/>
  <c r="S195" i="5"/>
  <c r="R210" i="5"/>
  <c r="R194" i="5"/>
  <c r="T196" i="5"/>
  <c r="S250" i="5"/>
  <c r="T205" i="5"/>
  <c r="R64" i="5"/>
  <c r="R77" i="5"/>
  <c r="R90" i="5"/>
  <c r="T122" i="5"/>
  <c r="R74" i="5"/>
  <c r="S174" i="5"/>
  <c r="S116" i="5"/>
  <c r="S201" i="5"/>
  <c r="T152" i="5"/>
  <c r="T37" i="5"/>
  <c r="R135" i="5"/>
  <c r="T234" i="5"/>
  <c r="R181" i="5"/>
  <c r="R245" i="5"/>
  <c r="T217" i="5"/>
  <c r="R31" i="5"/>
  <c r="S95" i="5"/>
  <c r="R177" i="5"/>
  <c r="S52" i="5"/>
  <c r="R110" i="5"/>
  <c r="T45" i="5"/>
  <c r="R75" i="5"/>
  <c r="T100" i="5"/>
  <c r="R71" i="5"/>
  <c r="T146" i="5"/>
  <c r="R76" i="5"/>
  <c r="R48" i="5"/>
  <c r="S113" i="5"/>
  <c r="R238" i="5"/>
  <c r="T224" i="5"/>
  <c r="S51" i="5"/>
  <c r="T125" i="5"/>
  <c r="R32" i="5"/>
  <c r="R123" i="5"/>
  <c r="S42" i="5"/>
  <c r="S154" i="5"/>
  <c r="T230" i="5"/>
  <c r="S224" i="5"/>
  <c r="R239" i="5"/>
  <c r="R161" i="5"/>
  <c r="R183" i="5"/>
  <c r="S144" i="5"/>
  <c r="S233" i="5"/>
  <c r="S237" i="5"/>
  <c r="T176" i="5"/>
  <c r="R103" i="5"/>
  <c r="R166" i="5"/>
  <c r="S230" i="5"/>
  <c r="T210" i="5"/>
  <c r="R63" i="5"/>
  <c r="T190" i="5"/>
  <c r="T214" i="5"/>
  <c r="T141" i="5"/>
  <c r="S166" i="5"/>
  <c r="S35" i="5"/>
  <c r="R67" i="5"/>
  <c r="R61" i="5"/>
  <c r="T70" i="5"/>
  <c r="T238" i="5"/>
  <c r="S92" i="5"/>
  <c r="T223" i="5"/>
  <c r="S157" i="5"/>
  <c r="R140" i="5"/>
  <c r="T207" i="5"/>
  <c r="R89" i="5"/>
  <c r="T104" i="5"/>
  <c r="S118" i="5"/>
  <c r="S123" i="5"/>
  <c r="T40" i="5"/>
  <c r="T163" i="5"/>
  <c r="T170" i="5"/>
  <c r="S55" i="5"/>
  <c r="R58" i="5"/>
  <c r="T226" i="5"/>
  <c r="R106" i="5"/>
  <c r="S96" i="5"/>
  <c r="S105" i="5"/>
  <c r="T171" i="5"/>
  <c r="S102" i="5"/>
  <c r="R150" i="5"/>
  <c r="S32" i="5"/>
  <c r="S177" i="5"/>
  <c r="S232" i="5"/>
  <c r="R211" i="5"/>
  <c r="R159" i="5"/>
  <c r="S248" i="5"/>
  <c r="S211" i="5"/>
  <c r="S151" i="5"/>
  <c r="R115" i="5"/>
  <c r="S159" i="5"/>
  <c r="T105" i="5"/>
  <c r="S119" i="5"/>
  <c r="T212" i="5"/>
  <c r="R105" i="5"/>
  <c r="T57" i="5"/>
  <c r="R148" i="5"/>
  <c r="T174" i="5"/>
  <c r="R202" i="5"/>
  <c r="T172" i="5"/>
  <c r="T137" i="5"/>
  <c r="R112" i="5"/>
  <c r="R47" i="5"/>
  <c r="S138" i="5"/>
  <c r="R233" i="5"/>
  <c r="R50" i="5"/>
  <c r="S91" i="5"/>
  <c r="R243" i="5"/>
  <c r="T221" i="5"/>
  <c r="R197" i="5"/>
  <c r="T167" i="5"/>
  <c r="S79" i="5"/>
  <c r="T241" i="5"/>
  <c r="R66" i="5"/>
  <c r="R241" i="5"/>
  <c r="R207" i="5"/>
  <c r="S38" i="5"/>
  <c r="S62" i="5"/>
  <c r="S56" i="5"/>
  <c r="T115" i="5"/>
  <c r="T227" i="5"/>
  <c r="T76" i="5"/>
  <c r="R69" i="5"/>
  <c r="R107" i="5"/>
  <c r="T93" i="5"/>
  <c r="R246" i="5"/>
  <c r="R34" i="5"/>
  <c r="S60" i="5"/>
  <c r="T116" i="5"/>
  <c r="R83" i="5"/>
  <c r="T38" i="5"/>
  <c r="T153" i="5"/>
  <c r="R137" i="5"/>
  <c r="R65" i="5"/>
  <c r="R98" i="5"/>
  <c r="R235" i="5"/>
  <c r="T158" i="5"/>
  <c r="R165" i="5"/>
  <c r="R178" i="5"/>
  <c r="R224" i="5"/>
  <c r="S184" i="5"/>
  <c r="T242" i="5"/>
  <c r="T228" i="5"/>
  <c r="T41" i="5"/>
  <c r="S40" i="5"/>
  <c r="T161" i="5"/>
  <c r="T151" i="5"/>
  <c r="S135" i="5"/>
  <c r="T107" i="5"/>
  <c r="S153" i="5"/>
  <c r="R81" i="5"/>
  <c r="R121" i="5"/>
  <c r="T155" i="5"/>
  <c r="T60" i="5"/>
  <c r="S127" i="5"/>
  <c r="S136" i="5"/>
  <c r="T237" i="5"/>
  <c r="R99" i="5"/>
  <c r="S126" i="5"/>
  <c r="T55" i="5"/>
  <c r="T202" i="5"/>
  <c r="S213" i="5"/>
  <c r="R201" i="5"/>
  <c r="R54" i="5"/>
  <c r="R68" i="5"/>
  <c r="T198" i="5"/>
  <c r="S188" i="5"/>
  <c r="S229" i="5"/>
  <c r="R214" i="5"/>
  <c r="R97" i="5"/>
  <c r="T243" i="5"/>
  <c r="S39" i="5"/>
  <c r="T124" i="5"/>
  <c r="S98" i="5"/>
  <c r="R175" i="5"/>
  <c r="S129" i="5"/>
  <c r="R225" i="5"/>
  <c r="R57" i="5"/>
  <c r="T90" i="5"/>
  <c r="T67" i="5"/>
  <c r="S203" i="5"/>
  <c r="T97" i="5"/>
  <c r="S199" i="5"/>
  <c r="S74" i="5"/>
  <c r="T206" i="5"/>
  <c r="R169" i="5"/>
  <c r="S46" i="5"/>
  <c r="R226" i="5"/>
  <c r="R131" i="5"/>
  <c r="T136" i="5"/>
  <c r="R206" i="5"/>
  <c r="R95" i="5"/>
  <c r="S155" i="5"/>
  <c r="R60" i="5"/>
  <c r="S114" i="5"/>
  <c r="S103" i="5"/>
  <c r="S170" i="5"/>
  <c r="R133" i="5"/>
  <c r="T222" i="5"/>
  <c r="S133" i="5"/>
  <c r="T218" i="5"/>
  <c r="R198" i="5"/>
  <c r="S111" i="5"/>
  <c r="R41" i="5"/>
  <c r="R215" i="5"/>
  <c r="R116" i="5"/>
  <c r="R120" i="5"/>
  <c r="R145" i="5"/>
  <c r="S142" i="5"/>
  <c r="R218" i="5"/>
  <c r="T246" i="5"/>
  <c r="T96" i="5"/>
  <c r="T81" i="5"/>
  <c r="S178" i="5"/>
  <c r="T108" i="5"/>
  <c r="R167" i="5"/>
  <c r="R55" i="5"/>
  <c r="R59" i="5"/>
  <c r="R102" i="5"/>
  <c r="S64" i="5"/>
  <c r="S204" i="5"/>
  <c r="T72" i="5"/>
  <c r="S205" i="5"/>
  <c r="S37" i="5"/>
  <c r="S89" i="5"/>
  <c r="T169" i="5"/>
  <c r="T148" i="5"/>
  <c r="R79" i="5"/>
  <c r="R46" i="5"/>
  <c r="S226" i="5"/>
  <c r="R147" i="5"/>
  <c r="S161" i="5"/>
  <c r="R247" i="5"/>
  <c r="S145" i="5"/>
  <c r="S149" i="5"/>
  <c r="S152" i="5"/>
  <c r="R43" i="5"/>
  <c r="S122" i="5"/>
  <c r="C37" i="5"/>
  <c r="D36" i="5"/>
  <c r="U35" i="5"/>
  <c r="V35" i="5" s="1"/>
  <c r="I35" i="5"/>
  <c r="M35" i="5"/>
  <c r="B16" i="5" l="1"/>
  <c r="B18" i="5" s="1"/>
  <c r="B19" i="5" s="1"/>
  <c r="C38" i="5"/>
  <c r="D37" i="5"/>
  <c r="U36" i="5"/>
  <c r="I36" i="5"/>
  <c r="M36" i="5"/>
  <c r="B17" i="5" l="1"/>
  <c r="C39" i="5"/>
  <c r="D38" i="5"/>
  <c r="M37" i="5"/>
  <c r="U37" i="5"/>
  <c r="V37" i="5" s="1"/>
  <c r="I37" i="5"/>
  <c r="V36" i="5"/>
  <c r="C40" i="5" l="1"/>
  <c r="D39" i="5"/>
  <c r="U38" i="5"/>
  <c r="V38" i="5" s="1"/>
  <c r="M38" i="5"/>
  <c r="I38" i="5"/>
  <c r="C41" i="5" l="1"/>
  <c r="D40" i="5"/>
  <c r="I39" i="5"/>
  <c r="M39" i="5"/>
  <c r="U39" i="5"/>
  <c r="C42" i="5" l="1"/>
  <c r="D41" i="5"/>
  <c r="M40" i="5"/>
  <c r="I40" i="5"/>
  <c r="U40" i="5"/>
  <c r="V40" i="5" s="1"/>
  <c r="V39" i="5"/>
  <c r="C43" i="5" l="1"/>
  <c r="D42" i="5"/>
  <c r="M41" i="5"/>
  <c r="U41" i="5"/>
  <c r="I41" i="5"/>
  <c r="C44" i="5" l="1"/>
  <c r="D43" i="5"/>
  <c r="V41" i="5"/>
  <c r="U42" i="5"/>
  <c r="M42" i="5"/>
  <c r="I42" i="5"/>
  <c r="C45" i="5" l="1"/>
  <c r="D44" i="5"/>
  <c r="U43" i="5"/>
  <c r="V43" i="5" s="1"/>
  <c r="I43" i="5"/>
  <c r="M43" i="5"/>
  <c r="V42" i="5"/>
  <c r="C46" i="5" l="1"/>
  <c r="D45" i="5"/>
  <c r="U44" i="5"/>
  <c r="V44" i="5" s="1"/>
  <c r="I44" i="5"/>
  <c r="M44" i="5"/>
  <c r="C47" i="5" l="1"/>
  <c r="D46" i="5"/>
  <c r="M45" i="5"/>
  <c r="U45" i="5"/>
  <c r="I45" i="5"/>
  <c r="C48" i="5" l="1"/>
  <c r="D47" i="5"/>
  <c r="V45" i="5"/>
  <c r="M46" i="5"/>
  <c r="U46" i="5"/>
  <c r="I46" i="5"/>
  <c r="C49" i="5" l="1"/>
  <c r="D48" i="5"/>
  <c r="U47" i="5"/>
  <c r="V47" i="5" s="1"/>
  <c r="M47" i="5"/>
  <c r="I47" i="5"/>
  <c r="V46" i="5"/>
  <c r="C50" i="5" l="1"/>
  <c r="D49" i="5"/>
  <c r="M48" i="5"/>
  <c r="I48" i="5"/>
  <c r="U48" i="5"/>
  <c r="V48" i="5" s="1"/>
  <c r="C51" i="5" l="1"/>
  <c r="D50" i="5"/>
  <c r="U49" i="5"/>
  <c r="I49" i="5"/>
  <c r="M49" i="5"/>
  <c r="C52" i="5" l="1"/>
  <c r="D51" i="5"/>
  <c r="M50" i="5"/>
  <c r="I50" i="5"/>
  <c r="U50" i="5"/>
  <c r="V50" i="5" s="1"/>
  <c r="V49" i="5"/>
  <c r="C53" i="5" l="1"/>
  <c r="D52" i="5"/>
  <c r="I51" i="5"/>
  <c r="M51" i="5"/>
  <c r="U51" i="5"/>
  <c r="V51" i="5" s="1"/>
  <c r="C54" i="5" l="1"/>
  <c r="D53" i="5"/>
  <c r="M52" i="5"/>
  <c r="U52" i="5"/>
  <c r="V52" i="5" s="1"/>
  <c r="I52" i="5"/>
  <c r="C55" i="5" l="1"/>
  <c r="D54" i="5"/>
  <c r="I53" i="5"/>
  <c r="M53" i="5"/>
  <c r="U53" i="5"/>
  <c r="C56" i="5" l="1"/>
  <c r="D55" i="5"/>
  <c r="U54" i="5"/>
  <c r="V54" i="5" s="1"/>
  <c r="I54" i="5"/>
  <c r="M54" i="5"/>
  <c r="V53" i="5"/>
  <c r="C57" i="5" l="1"/>
  <c r="D56" i="5"/>
  <c r="U55" i="5"/>
  <c r="V55" i="5" s="1"/>
  <c r="I55" i="5"/>
  <c r="M55" i="5"/>
  <c r="C58" i="5" l="1"/>
  <c r="D57" i="5"/>
  <c r="U56" i="5"/>
  <c r="M56" i="5"/>
  <c r="I56" i="5"/>
  <c r="C59" i="5" l="1"/>
  <c r="D58" i="5"/>
  <c r="M57" i="5"/>
  <c r="U57" i="5"/>
  <c r="V57" i="5" s="1"/>
  <c r="I57" i="5"/>
  <c r="V56" i="5"/>
  <c r="C60" i="5" l="1"/>
  <c r="D59" i="5"/>
  <c r="M58" i="5"/>
  <c r="U58" i="5"/>
  <c r="V58" i="5" s="1"/>
  <c r="I58" i="5"/>
  <c r="C61" i="5" l="1"/>
  <c r="D60" i="5"/>
  <c r="I59" i="5"/>
  <c r="U59" i="5"/>
  <c r="M59" i="5"/>
  <c r="C62" i="5" l="1"/>
  <c r="D61" i="5"/>
  <c r="M60" i="5"/>
  <c r="U60" i="5"/>
  <c r="V60" i="5" s="1"/>
  <c r="I60" i="5"/>
  <c r="V59" i="5"/>
  <c r="C63" i="5" l="1"/>
  <c r="D62" i="5"/>
  <c r="I61" i="5"/>
  <c r="M61" i="5"/>
  <c r="U61" i="5"/>
  <c r="C64" i="5" l="1"/>
  <c r="D63" i="5"/>
  <c r="V61" i="5"/>
  <c r="U62" i="5"/>
  <c r="M62" i="5"/>
  <c r="I62" i="5"/>
  <c r="C65" i="5" l="1"/>
  <c r="D64" i="5"/>
  <c r="I63" i="5"/>
  <c r="U63" i="5"/>
  <c r="V63" i="5" s="1"/>
  <c r="M63" i="5"/>
  <c r="V62" i="5"/>
  <c r="C66" i="5" l="1"/>
  <c r="D65" i="5"/>
  <c r="M64" i="5"/>
  <c r="I64" i="5"/>
  <c r="U64" i="5"/>
  <c r="C67" i="5" l="1"/>
  <c r="D66" i="5"/>
  <c r="M65" i="5"/>
  <c r="I65" i="5"/>
  <c r="U65" i="5"/>
  <c r="V65" i="5" s="1"/>
  <c r="V64" i="5"/>
  <c r="C68" i="5" l="1"/>
  <c r="D67" i="5"/>
  <c r="M66" i="5"/>
  <c r="I66" i="5"/>
  <c r="U66" i="5"/>
  <c r="C69" i="5" l="1"/>
  <c r="D68" i="5"/>
  <c r="U67" i="5"/>
  <c r="V67" i="5" s="1"/>
  <c r="I67" i="5"/>
  <c r="M67" i="5"/>
  <c r="V66" i="5"/>
  <c r="C70" i="5" l="1"/>
  <c r="D69" i="5"/>
  <c r="M68" i="5"/>
  <c r="I68" i="5"/>
  <c r="U68" i="5"/>
  <c r="V68" i="5" s="1"/>
  <c r="C71" i="5" l="1"/>
  <c r="D70" i="5"/>
  <c r="I69" i="5"/>
  <c r="M69" i="5"/>
  <c r="U69" i="5"/>
  <c r="V69" i="5" s="1"/>
  <c r="C72" i="5" l="1"/>
  <c r="D71" i="5"/>
  <c r="U70" i="5"/>
  <c r="V70" i="5" s="1"/>
  <c r="I70" i="5"/>
  <c r="M70" i="5"/>
  <c r="C73" i="5" l="1"/>
  <c r="D72" i="5"/>
  <c r="M71" i="5"/>
  <c r="I71" i="5"/>
  <c r="U71" i="5"/>
  <c r="C74" i="5" l="1"/>
  <c r="D73" i="5"/>
  <c r="I72" i="5"/>
  <c r="M72" i="5"/>
  <c r="U72" i="5"/>
  <c r="V72" i="5" s="1"/>
  <c r="V71" i="5"/>
  <c r="C75" i="5" l="1"/>
  <c r="D74" i="5"/>
  <c r="U73" i="5"/>
  <c r="M73" i="5"/>
  <c r="I73" i="5"/>
  <c r="C76" i="5" l="1"/>
  <c r="D75" i="5"/>
  <c r="V73" i="5"/>
  <c r="I74" i="5"/>
  <c r="M74" i="5"/>
  <c r="U74" i="5"/>
  <c r="C77" i="5" l="1"/>
  <c r="D76" i="5"/>
  <c r="U75" i="5"/>
  <c r="V75" i="5" s="1"/>
  <c r="I75" i="5"/>
  <c r="M75" i="5"/>
  <c r="V74" i="5"/>
  <c r="C78" i="5" l="1"/>
  <c r="D77" i="5"/>
  <c r="M76" i="5"/>
  <c r="I76" i="5"/>
  <c r="U76" i="5"/>
  <c r="C79" i="5" l="1"/>
  <c r="D78" i="5"/>
  <c r="V76" i="5"/>
  <c r="I77" i="5"/>
  <c r="M77" i="5"/>
  <c r="U77" i="5"/>
  <c r="V77" i="5" s="1"/>
  <c r="C80" i="5" l="1"/>
  <c r="D79" i="5"/>
  <c r="U78" i="5"/>
  <c r="V78" i="5" s="1"/>
  <c r="M78" i="5"/>
  <c r="I78" i="5"/>
  <c r="C81" i="5" l="1"/>
  <c r="D80" i="5"/>
  <c r="U79" i="5"/>
  <c r="I79" i="5"/>
  <c r="M79" i="5"/>
  <c r="C82" i="5" l="1"/>
  <c r="D81" i="5"/>
  <c r="V79" i="5"/>
  <c r="U80" i="5"/>
  <c r="I80" i="5"/>
  <c r="M80" i="5"/>
  <c r="C83" i="5" l="1"/>
  <c r="D82" i="5"/>
  <c r="M81" i="5"/>
  <c r="I81" i="5"/>
  <c r="U81" i="5"/>
  <c r="V81" i="5" s="1"/>
  <c r="V80" i="5"/>
  <c r="C84" i="5" l="1"/>
  <c r="D83" i="5"/>
  <c r="U82" i="5"/>
  <c r="V82" i="5" s="1"/>
  <c r="M82" i="5"/>
  <c r="I82" i="5"/>
  <c r="C85" i="5" l="1"/>
  <c r="D84" i="5"/>
  <c r="M83" i="5"/>
  <c r="I83" i="5"/>
  <c r="U83" i="5"/>
  <c r="C86" i="5" l="1"/>
  <c r="D85" i="5"/>
  <c r="V83" i="5"/>
  <c r="M84" i="5"/>
  <c r="I84" i="5"/>
  <c r="U84" i="5"/>
  <c r="C87" i="5" l="1"/>
  <c r="D86" i="5"/>
  <c r="U85" i="5"/>
  <c r="V85" i="5" s="1"/>
  <c r="I85" i="5"/>
  <c r="M85" i="5"/>
  <c r="V84" i="5"/>
  <c r="C88" i="5" l="1"/>
  <c r="D87" i="5"/>
  <c r="U86" i="5"/>
  <c r="V86" i="5" s="1"/>
  <c r="M86" i="5"/>
  <c r="I86" i="5"/>
  <c r="C89" i="5" l="1"/>
  <c r="D88" i="5"/>
  <c r="U87" i="5"/>
  <c r="I87" i="5"/>
  <c r="M87" i="5"/>
  <c r="C90" i="5" l="1"/>
  <c r="D89" i="5"/>
  <c r="V87" i="5"/>
  <c r="I88" i="5"/>
  <c r="M88" i="5"/>
  <c r="U88" i="5"/>
  <c r="C91" i="5" l="1"/>
  <c r="D90" i="5"/>
  <c r="M89" i="5"/>
  <c r="U89" i="5"/>
  <c r="V89" i="5" s="1"/>
  <c r="I89" i="5"/>
  <c r="V88" i="5"/>
  <c r="C92" i="5" l="1"/>
  <c r="D91" i="5"/>
  <c r="M90" i="5"/>
  <c r="I90" i="5"/>
  <c r="U90" i="5"/>
  <c r="C93" i="5" l="1"/>
  <c r="D92" i="5"/>
  <c r="U91" i="5"/>
  <c r="V91" i="5" s="1"/>
  <c r="I91" i="5"/>
  <c r="M91" i="5"/>
  <c r="V90" i="5"/>
  <c r="C94" i="5" l="1"/>
  <c r="D93" i="5"/>
  <c r="M92" i="5"/>
  <c r="U92" i="5"/>
  <c r="V92" i="5" s="1"/>
  <c r="I92" i="5"/>
  <c r="C95" i="5" l="1"/>
  <c r="D94" i="5"/>
  <c r="M93" i="5"/>
  <c r="U93" i="5"/>
  <c r="I93" i="5"/>
  <c r="C96" i="5" l="1"/>
  <c r="D95" i="5"/>
  <c r="I94" i="5"/>
  <c r="M94" i="5"/>
  <c r="U94" i="5"/>
  <c r="V94" i="5" s="1"/>
  <c r="V93" i="5"/>
  <c r="C97" i="5" l="1"/>
  <c r="D96" i="5"/>
  <c r="M95" i="5"/>
  <c r="I95" i="5"/>
  <c r="U95" i="5"/>
  <c r="V95" i="5" s="1"/>
  <c r="C98" i="5" l="1"/>
  <c r="D97" i="5"/>
  <c r="U96" i="5"/>
  <c r="V96" i="5" s="1"/>
  <c r="M96" i="5"/>
  <c r="I96" i="5"/>
  <c r="C99" i="5" l="1"/>
  <c r="D98" i="5"/>
  <c r="U97" i="5"/>
  <c r="M97" i="5"/>
  <c r="I97" i="5"/>
  <c r="C100" i="5" l="1"/>
  <c r="D99" i="5"/>
  <c r="I98" i="5"/>
  <c r="M98" i="5"/>
  <c r="U98" i="5"/>
  <c r="V98" i="5" s="1"/>
  <c r="V97" i="5"/>
  <c r="C101" i="5" l="1"/>
  <c r="D100" i="5"/>
  <c r="I99" i="5"/>
  <c r="M99" i="5"/>
  <c r="U99" i="5"/>
  <c r="V99" i="5" s="1"/>
  <c r="C102" i="5" l="1"/>
  <c r="D101" i="5"/>
  <c r="U100" i="5"/>
  <c r="I100" i="5"/>
  <c r="M100" i="5"/>
  <c r="C103" i="5" l="1"/>
  <c r="D102" i="5"/>
  <c r="V100" i="5"/>
  <c r="M101" i="5"/>
  <c r="U101" i="5"/>
  <c r="I101" i="5"/>
  <c r="C104" i="5" l="1"/>
  <c r="D103" i="5"/>
  <c r="M102" i="5"/>
  <c r="I102" i="5"/>
  <c r="U102" i="5"/>
  <c r="V102" i="5" s="1"/>
  <c r="V101" i="5"/>
  <c r="C105" i="5" l="1"/>
  <c r="D104" i="5"/>
  <c r="U103" i="5"/>
  <c r="V103" i="5" s="1"/>
  <c r="I103" i="5"/>
  <c r="M103" i="5"/>
  <c r="C106" i="5" l="1"/>
  <c r="D105" i="5"/>
  <c r="M104" i="5"/>
  <c r="I104" i="5"/>
  <c r="U104" i="5"/>
  <c r="C107" i="5" l="1"/>
  <c r="D106" i="5"/>
  <c r="I105" i="5"/>
  <c r="U105" i="5"/>
  <c r="V105" i="5" s="1"/>
  <c r="M105" i="5"/>
  <c r="V104" i="5"/>
  <c r="C108" i="5" l="1"/>
  <c r="D107" i="5"/>
  <c r="I106" i="5"/>
  <c r="U106" i="5"/>
  <c r="V106" i="5" s="1"/>
  <c r="M106" i="5"/>
  <c r="C109" i="5" l="1"/>
  <c r="D108" i="5"/>
  <c r="U107" i="5"/>
  <c r="V107" i="5" s="1"/>
  <c r="I107" i="5"/>
  <c r="M107" i="5"/>
  <c r="C110" i="5" l="1"/>
  <c r="D109" i="5"/>
  <c r="I108" i="5"/>
  <c r="M108" i="5"/>
  <c r="U108" i="5"/>
  <c r="C111" i="5" l="1"/>
  <c r="D110" i="5"/>
  <c r="I109" i="5"/>
  <c r="U109" i="5"/>
  <c r="V109" i="5" s="1"/>
  <c r="M109" i="5"/>
  <c r="V108" i="5"/>
  <c r="C112" i="5" l="1"/>
  <c r="D113" i="5" s="1"/>
  <c r="D111" i="5"/>
  <c r="U110" i="5"/>
  <c r="V110" i="5" s="1"/>
  <c r="I110" i="5"/>
  <c r="M110" i="5"/>
  <c r="U113" i="5" l="1"/>
  <c r="V113" i="5" s="1"/>
  <c r="M113" i="5"/>
  <c r="I113" i="5"/>
  <c r="D112" i="5"/>
  <c r="M111" i="5"/>
  <c r="I111" i="5"/>
  <c r="U111" i="5"/>
  <c r="U112" i="5" l="1"/>
  <c r="V112" i="5" s="1"/>
  <c r="I112" i="5"/>
  <c r="B4" i="5" s="1"/>
  <c r="L191" i="5" s="1"/>
  <c r="M112" i="5"/>
  <c r="V111" i="5"/>
  <c r="E15" i="5" l="1"/>
  <c r="X111" i="5" s="1"/>
  <c r="K121" i="5"/>
  <c r="J40" i="5"/>
  <c r="L148" i="5"/>
  <c r="J212" i="5"/>
  <c r="K99" i="5"/>
  <c r="L140" i="5"/>
  <c r="L222" i="5"/>
  <c r="J95" i="5"/>
  <c r="J228" i="5"/>
  <c r="L125" i="5"/>
  <c r="L188" i="5"/>
  <c r="J168" i="5"/>
  <c r="K41" i="5"/>
  <c r="K196" i="5"/>
  <c r="L141" i="5"/>
  <c r="J250" i="5"/>
  <c r="J169" i="5"/>
  <c r="K123" i="5"/>
  <c r="L247" i="5"/>
  <c r="J39" i="5"/>
  <c r="K221" i="5"/>
  <c r="L233" i="5"/>
  <c r="J145" i="5"/>
  <c r="K141" i="5"/>
  <c r="L130" i="5"/>
  <c r="L113" i="5"/>
  <c r="K203" i="5"/>
  <c r="J104" i="5"/>
  <c r="J131" i="5"/>
  <c r="K184" i="5"/>
  <c r="L189" i="5"/>
  <c r="K134" i="5"/>
  <c r="L207" i="5"/>
  <c r="J181" i="5"/>
  <c r="K224" i="5"/>
  <c r="K30" i="5"/>
  <c r="L73" i="5"/>
  <c r="K181" i="5"/>
  <c r="L97" i="5"/>
  <c r="K85" i="5"/>
  <c r="J159" i="5"/>
  <c r="J38" i="5"/>
  <c r="J82" i="5"/>
  <c r="K170" i="5"/>
  <c r="J86" i="5"/>
  <c r="K69" i="5"/>
  <c r="K223" i="5"/>
  <c r="L167" i="5"/>
  <c r="L147" i="5"/>
  <c r="J141" i="5"/>
  <c r="L60" i="5"/>
  <c r="K94" i="5"/>
  <c r="L78" i="5"/>
  <c r="K91" i="5"/>
  <c r="L202" i="5"/>
  <c r="K45" i="5"/>
  <c r="L211" i="5"/>
  <c r="J216" i="5"/>
  <c r="K87" i="5"/>
  <c r="L165" i="5"/>
  <c r="L70" i="5"/>
  <c r="K136" i="5"/>
  <c r="L213" i="5"/>
  <c r="K97" i="5"/>
  <c r="L190" i="5"/>
  <c r="J35" i="5"/>
  <c r="L52" i="5"/>
  <c r="K114" i="5"/>
  <c r="J50" i="5"/>
  <c r="J239" i="5"/>
  <c r="K120" i="5"/>
  <c r="L46" i="5"/>
  <c r="L182" i="5"/>
  <c r="J79" i="5"/>
  <c r="L245" i="5"/>
  <c r="K228" i="5"/>
  <c r="K212" i="5"/>
  <c r="J60" i="5"/>
  <c r="K56" i="5"/>
  <c r="J115" i="5"/>
  <c r="K42" i="5"/>
  <c r="K177" i="5"/>
  <c r="L54" i="5"/>
  <c r="L48" i="5"/>
  <c r="K197" i="5"/>
  <c r="L83" i="5"/>
  <c r="J166" i="5"/>
  <c r="K213" i="5"/>
  <c r="J71" i="5"/>
  <c r="L93" i="5"/>
  <c r="K235" i="5"/>
  <c r="L180" i="5"/>
  <c r="J108" i="5"/>
  <c r="J206" i="5"/>
  <c r="L219" i="5"/>
  <c r="K89" i="5"/>
  <c r="J164" i="5"/>
  <c r="K160" i="5"/>
  <c r="K90" i="5"/>
  <c r="J225" i="5"/>
  <c r="K126" i="5"/>
  <c r="J224" i="5"/>
  <c r="J122" i="5"/>
  <c r="J207" i="5"/>
  <c r="J112" i="5"/>
  <c r="J128" i="5"/>
  <c r="L178" i="5"/>
  <c r="K187" i="5"/>
  <c r="K179" i="5"/>
  <c r="J137" i="5"/>
  <c r="J158" i="5"/>
  <c r="J124" i="5"/>
  <c r="K182" i="5"/>
  <c r="K143" i="5"/>
  <c r="L228" i="5"/>
  <c r="L217" i="5"/>
  <c r="L117" i="5"/>
  <c r="K216" i="5"/>
  <c r="J46" i="5"/>
  <c r="J111" i="5"/>
  <c r="K132" i="5"/>
  <c r="K79" i="5"/>
  <c r="L161" i="5"/>
  <c r="K205" i="5"/>
  <c r="J32" i="5"/>
  <c r="K195" i="5"/>
  <c r="L56" i="5"/>
  <c r="J167" i="5"/>
  <c r="L177" i="5"/>
  <c r="L187" i="5"/>
  <c r="L176" i="5"/>
  <c r="J58" i="5"/>
  <c r="K246" i="5"/>
  <c r="J121" i="5"/>
  <c r="L42" i="5"/>
  <c r="K150" i="5"/>
  <c r="L59" i="5"/>
  <c r="L137" i="5"/>
  <c r="K183" i="5"/>
  <c r="K76" i="5"/>
  <c r="K96" i="5"/>
  <c r="L108" i="5"/>
  <c r="L68" i="5"/>
  <c r="L88" i="5"/>
  <c r="J243" i="5"/>
  <c r="K92" i="5"/>
  <c r="K234" i="5"/>
  <c r="K47" i="5"/>
  <c r="J247" i="5"/>
  <c r="L112" i="5"/>
  <c r="J72" i="5"/>
  <c r="L218" i="5"/>
  <c r="L169" i="5"/>
  <c r="L31" i="5"/>
  <c r="K59" i="5"/>
  <c r="K159" i="5"/>
  <c r="J162" i="5"/>
  <c r="J226" i="5"/>
  <c r="K131" i="5"/>
  <c r="L150" i="5"/>
  <c r="K128" i="5"/>
  <c r="K44" i="5"/>
  <c r="J114" i="5"/>
  <c r="L85" i="5"/>
  <c r="K62" i="5"/>
  <c r="K202" i="5"/>
  <c r="J236" i="5"/>
  <c r="K207" i="5"/>
  <c r="K156" i="5"/>
  <c r="J31" i="5"/>
  <c r="L172" i="5"/>
  <c r="L220" i="5"/>
  <c r="L100" i="5"/>
  <c r="L32" i="5"/>
  <c r="J155" i="5"/>
  <c r="K222" i="5"/>
  <c r="L45" i="5"/>
  <c r="K74" i="5"/>
  <c r="L206" i="5"/>
  <c r="L168" i="5"/>
  <c r="K39" i="5"/>
  <c r="K108" i="5"/>
  <c r="J183" i="5"/>
  <c r="J151" i="5"/>
  <c r="J66" i="5"/>
  <c r="K147" i="5"/>
  <c r="L230" i="5"/>
  <c r="K190" i="5"/>
  <c r="L84" i="5"/>
  <c r="J215" i="5"/>
  <c r="L94" i="5"/>
  <c r="L162" i="5"/>
  <c r="J103" i="5"/>
  <c r="J213" i="5"/>
  <c r="J73" i="5"/>
  <c r="K83" i="5"/>
  <c r="K211" i="5"/>
  <c r="L44" i="5"/>
  <c r="L38" i="5"/>
  <c r="K220" i="5"/>
  <c r="J81" i="5"/>
  <c r="K199" i="5"/>
  <c r="J196" i="5"/>
  <c r="J149" i="5"/>
  <c r="J235" i="5"/>
  <c r="L199" i="5"/>
  <c r="J188" i="5"/>
  <c r="L110" i="5"/>
  <c r="K215" i="5"/>
  <c r="J127" i="5"/>
  <c r="K88" i="5"/>
  <c r="K169" i="5"/>
  <c r="K208" i="5"/>
  <c r="L103" i="5"/>
  <c r="L67" i="5"/>
  <c r="L120" i="5"/>
  <c r="K36" i="5"/>
  <c r="K237" i="5"/>
  <c r="J193" i="5"/>
  <c r="L163" i="5"/>
  <c r="K70" i="5"/>
  <c r="K193" i="5"/>
  <c r="K48" i="5"/>
  <c r="L30" i="5"/>
  <c r="K67" i="5"/>
  <c r="J195" i="5"/>
  <c r="J59" i="5"/>
  <c r="K155" i="5"/>
  <c r="K204" i="5"/>
  <c r="K241" i="5"/>
  <c r="J130" i="5"/>
  <c r="K144" i="5"/>
  <c r="J176" i="5"/>
  <c r="L72" i="5"/>
  <c r="J185" i="5"/>
  <c r="K49" i="5"/>
  <c r="L215" i="5"/>
  <c r="L224" i="5"/>
  <c r="L111" i="5"/>
  <c r="L65" i="5"/>
  <c r="K178" i="5"/>
  <c r="L200" i="5"/>
  <c r="K124" i="5"/>
  <c r="J204" i="5"/>
  <c r="K210" i="5"/>
  <c r="K37" i="5"/>
  <c r="L126" i="5"/>
  <c r="K117" i="5"/>
  <c r="J150" i="5"/>
  <c r="J45" i="5"/>
  <c r="L208" i="5"/>
  <c r="J80" i="5"/>
  <c r="J133" i="5"/>
  <c r="J198" i="5"/>
  <c r="L145" i="5"/>
  <c r="K109" i="5"/>
  <c r="J54" i="5"/>
  <c r="J240" i="5"/>
  <c r="L71" i="5"/>
  <c r="K34" i="5"/>
  <c r="L116" i="5"/>
  <c r="L127" i="5"/>
  <c r="J229" i="5"/>
  <c r="L47" i="5"/>
  <c r="K125" i="5"/>
  <c r="L139" i="5"/>
  <c r="J53" i="5"/>
  <c r="J154" i="5"/>
  <c r="K127" i="5"/>
  <c r="L248" i="5"/>
  <c r="K154" i="5"/>
  <c r="L91" i="5"/>
  <c r="J94" i="5"/>
  <c r="L33" i="5"/>
  <c r="J146" i="5"/>
  <c r="L210" i="5"/>
  <c r="L146" i="5"/>
  <c r="J85" i="5"/>
  <c r="L79" i="5"/>
  <c r="J148" i="5"/>
  <c r="L142" i="5"/>
  <c r="L40" i="5"/>
  <c r="J41" i="5"/>
  <c r="K165" i="5"/>
  <c r="L118" i="5"/>
  <c r="L237" i="5"/>
  <c r="K138" i="5"/>
  <c r="K31" i="5"/>
  <c r="K65" i="5"/>
  <c r="L121" i="5"/>
  <c r="K75" i="5"/>
  <c r="J65" i="5"/>
  <c r="K103" i="5"/>
  <c r="L155" i="5"/>
  <c r="K35" i="5"/>
  <c r="K93" i="5"/>
  <c r="L166" i="5"/>
  <c r="K238" i="5"/>
  <c r="J186" i="5"/>
  <c r="L135" i="5"/>
  <c r="J116" i="5"/>
  <c r="J33" i="5"/>
  <c r="L173" i="5"/>
  <c r="K168" i="5"/>
  <c r="J102" i="5"/>
  <c r="L37" i="5"/>
  <c r="K172" i="5"/>
  <c r="K247" i="5"/>
  <c r="L134" i="5"/>
  <c r="K53" i="5"/>
  <c r="L86" i="5"/>
  <c r="K106" i="5"/>
  <c r="K81" i="5"/>
  <c r="K130" i="5"/>
  <c r="K116" i="5"/>
  <c r="K102" i="5"/>
  <c r="J136" i="5"/>
  <c r="L50" i="5"/>
  <c r="L194" i="5"/>
  <c r="L87" i="5"/>
  <c r="J55" i="5"/>
  <c r="K32" i="5"/>
  <c r="L129" i="5"/>
  <c r="L143" i="5"/>
  <c r="K98" i="5"/>
  <c r="J245" i="5"/>
  <c r="J139" i="5"/>
  <c r="K201" i="5"/>
  <c r="J126" i="5"/>
  <c r="L138" i="5"/>
  <c r="L205" i="5"/>
  <c r="J118" i="5"/>
  <c r="J57" i="5"/>
  <c r="J98" i="5"/>
  <c r="J105" i="5"/>
  <c r="J107" i="5"/>
  <c r="L58" i="5"/>
  <c r="J100" i="5"/>
  <c r="L246" i="5"/>
  <c r="L131" i="5"/>
  <c r="J241" i="5"/>
  <c r="K188" i="5"/>
  <c r="L152" i="5"/>
  <c r="J156" i="5"/>
  <c r="J161" i="5"/>
  <c r="K157" i="5"/>
  <c r="K249" i="5"/>
  <c r="K166" i="5"/>
  <c r="K164" i="5"/>
  <c r="J222" i="5"/>
  <c r="J223" i="5"/>
  <c r="L236" i="5"/>
  <c r="J221" i="5"/>
  <c r="K122" i="5"/>
  <c r="J113" i="5"/>
  <c r="K239" i="5"/>
  <c r="L197" i="5"/>
  <c r="J180" i="5"/>
  <c r="L159" i="5"/>
  <c r="K60" i="5"/>
  <c r="J30" i="5"/>
  <c r="K129" i="5"/>
  <c r="L74" i="5"/>
  <c r="J47" i="5"/>
  <c r="L179" i="5"/>
  <c r="J194" i="5"/>
  <c r="K61" i="5"/>
  <c r="L216" i="5"/>
  <c r="L203" i="5"/>
  <c r="K113" i="5"/>
  <c r="L221" i="5"/>
  <c r="K240" i="5"/>
  <c r="J135" i="5"/>
  <c r="J238" i="5"/>
  <c r="L80" i="5"/>
  <c r="L89" i="5"/>
  <c r="L64" i="5"/>
  <c r="J242" i="5"/>
  <c r="J220" i="5"/>
  <c r="K58" i="5"/>
  <c r="K115" i="5"/>
  <c r="J197" i="5"/>
  <c r="L57" i="5"/>
  <c r="K231" i="5"/>
  <c r="L175" i="5"/>
  <c r="L82" i="5"/>
  <c r="L227" i="5"/>
  <c r="L201" i="5"/>
  <c r="L214" i="5"/>
  <c r="J62" i="5"/>
  <c r="J34" i="5"/>
  <c r="J43" i="5"/>
  <c r="L144" i="5"/>
  <c r="K111" i="5"/>
  <c r="J203" i="5"/>
  <c r="L53" i="5"/>
  <c r="L181" i="5"/>
  <c r="L92" i="5"/>
  <c r="L75" i="5"/>
  <c r="K71" i="5"/>
  <c r="K194" i="5"/>
  <c r="J163" i="5"/>
  <c r="K233" i="5"/>
  <c r="J69" i="5"/>
  <c r="L122" i="5"/>
  <c r="L81" i="5"/>
  <c r="J68" i="5"/>
  <c r="J210" i="5"/>
  <c r="K192" i="5"/>
  <c r="K163" i="5"/>
  <c r="L98" i="5"/>
  <c r="J175" i="5"/>
  <c r="K100" i="5"/>
  <c r="K152" i="5"/>
  <c r="L164" i="5"/>
  <c r="K174" i="5"/>
  <c r="L153" i="5"/>
  <c r="K72" i="5"/>
  <c r="L133" i="5"/>
  <c r="J52" i="5"/>
  <c r="K217" i="5"/>
  <c r="K200" i="5"/>
  <c r="J209" i="5"/>
  <c r="K105" i="5"/>
  <c r="L55" i="5"/>
  <c r="J219" i="5"/>
  <c r="L244" i="5"/>
  <c r="J208" i="5"/>
  <c r="K180" i="5"/>
  <c r="J160" i="5"/>
  <c r="J63" i="5"/>
  <c r="L66" i="5"/>
  <c r="L51" i="5"/>
  <c r="L241" i="5"/>
  <c r="L49" i="5"/>
  <c r="J170" i="5"/>
  <c r="K77" i="5"/>
  <c r="J144" i="5"/>
  <c r="J179" i="5"/>
  <c r="K232" i="5"/>
  <c r="J231" i="5"/>
  <c r="J109" i="5"/>
  <c r="J125" i="5"/>
  <c r="J134" i="5"/>
  <c r="K214" i="5"/>
  <c r="K112" i="5"/>
  <c r="K158" i="5"/>
  <c r="J173" i="5"/>
  <c r="L195" i="5"/>
  <c r="L229" i="5"/>
  <c r="L95" i="5"/>
  <c r="L196" i="5"/>
  <c r="K198" i="5"/>
  <c r="J129" i="5"/>
  <c r="L235" i="5"/>
  <c r="L105" i="5"/>
  <c r="L223" i="5"/>
  <c r="J218" i="5"/>
  <c r="K82" i="5"/>
  <c r="J249" i="5"/>
  <c r="J157" i="5"/>
  <c r="L186" i="5"/>
  <c r="L151" i="5"/>
  <c r="K167" i="5"/>
  <c r="L231" i="5"/>
  <c r="L149" i="5"/>
  <c r="J202" i="5"/>
  <c r="L36" i="5"/>
  <c r="K242" i="5"/>
  <c r="K137" i="5"/>
  <c r="L104" i="5"/>
  <c r="J97" i="5"/>
  <c r="J91" i="5"/>
  <c r="L90" i="5"/>
  <c r="L184" i="5"/>
  <c r="K86" i="5"/>
  <c r="K226" i="5"/>
  <c r="K101" i="5"/>
  <c r="L128" i="5"/>
  <c r="J75" i="5"/>
  <c r="L115" i="5"/>
  <c r="K230" i="5"/>
  <c r="L232" i="5"/>
  <c r="K140" i="5"/>
  <c r="J174" i="5"/>
  <c r="K50" i="5"/>
  <c r="L226" i="5"/>
  <c r="J87" i="5"/>
  <c r="K149" i="5"/>
  <c r="K51" i="5"/>
  <c r="J232" i="5"/>
  <c r="J192" i="5"/>
  <c r="K142" i="5"/>
  <c r="L170" i="5"/>
  <c r="L136" i="5"/>
  <c r="J67" i="5"/>
  <c r="L250" i="5"/>
  <c r="K225" i="5"/>
  <c r="L240" i="5"/>
  <c r="J172" i="5"/>
  <c r="J44" i="5"/>
  <c r="J201" i="5"/>
  <c r="J84" i="5"/>
  <c r="J234" i="5"/>
  <c r="J165" i="5"/>
  <c r="K119" i="5"/>
  <c r="L249" i="5"/>
  <c r="J227" i="5"/>
  <c r="L107" i="5"/>
  <c r="J182" i="5"/>
  <c r="L174" i="5"/>
  <c r="J230" i="5"/>
  <c r="L114" i="5"/>
  <c r="K57" i="5"/>
  <c r="J48" i="5"/>
  <c r="L183" i="5"/>
  <c r="L106" i="5"/>
  <c r="K139" i="5"/>
  <c r="J211" i="5"/>
  <c r="L39" i="5"/>
  <c r="K175" i="5"/>
  <c r="L43" i="5"/>
  <c r="L63" i="5"/>
  <c r="K248" i="5"/>
  <c r="L198" i="5"/>
  <c r="L158" i="5"/>
  <c r="K189" i="5"/>
  <c r="K64" i="5"/>
  <c r="K245" i="5"/>
  <c r="K243" i="5"/>
  <c r="J248" i="5"/>
  <c r="L225" i="5"/>
  <c r="J191" i="5"/>
  <c r="K110" i="5"/>
  <c r="K148" i="5"/>
  <c r="J36" i="5"/>
  <c r="L212" i="5"/>
  <c r="J123" i="5"/>
  <c r="K107" i="5"/>
  <c r="K185" i="5"/>
  <c r="L192" i="5"/>
  <c r="J244" i="5"/>
  <c r="K229" i="5"/>
  <c r="J190" i="5"/>
  <c r="J99" i="5"/>
  <c r="J117" i="5"/>
  <c r="L77" i="5"/>
  <c r="J89" i="5"/>
  <c r="J153" i="5"/>
  <c r="K66" i="5"/>
  <c r="K244" i="5"/>
  <c r="K173" i="5"/>
  <c r="J189" i="5"/>
  <c r="L76" i="5"/>
  <c r="K46" i="5"/>
  <c r="K68" i="5"/>
  <c r="K162" i="5"/>
  <c r="L185" i="5"/>
  <c r="L156" i="5"/>
  <c r="J233" i="5"/>
  <c r="K161" i="5"/>
  <c r="J147" i="5"/>
  <c r="K191" i="5"/>
  <c r="K227" i="5"/>
  <c r="L96" i="5"/>
  <c r="J184" i="5"/>
  <c r="J96" i="5"/>
  <c r="K219" i="5"/>
  <c r="L61" i="5"/>
  <c r="J78" i="5"/>
  <c r="K84" i="5"/>
  <c r="K146" i="5"/>
  <c r="J77" i="5"/>
  <c r="K52" i="5"/>
  <c r="J74" i="5"/>
  <c r="K133" i="5"/>
  <c r="J142" i="5"/>
  <c r="K151" i="5"/>
  <c r="L102" i="5"/>
  <c r="K80" i="5"/>
  <c r="J143" i="5"/>
  <c r="L35" i="5"/>
  <c r="L69" i="5"/>
  <c r="K153" i="5"/>
  <c r="J64" i="5"/>
  <c r="J177" i="5"/>
  <c r="L204" i="5"/>
  <c r="K40" i="5"/>
  <c r="J42" i="5"/>
  <c r="L119" i="5"/>
  <c r="J200" i="5"/>
  <c r="J140" i="5"/>
  <c r="L62" i="5"/>
  <c r="L109" i="5"/>
  <c r="J83" i="5"/>
  <c r="K145" i="5"/>
  <c r="J138" i="5"/>
  <c r="L41" i="5"/>
  <c r="J51" i="5"/>
  <c r="K250" i="5"/>
  <c r="J171" i="5"/>
  <c r="L157" i="5"/>
  <c r="J119" i="5"/>
  <c r="K38" i="5"/>
  <c r="J37" i="5"/>
  <c r="K209" i="5"/>
  <c r="L239" i="5"/>
  <c r="J199" i="5"/>
  <c r="L209" i="5"/>
  <c r="L242" i="5"/>
  <c r="K54" i="5"/>
  <c r="K95" i="5"/>
  <c r="L34" i="5"/>
  <c r="K43" i="5"/>
  <c r="K73" i="5"/>
  <c r="K206" i="5"/>
  <c r="L243" i="5"/>
  <c r="L101" i="5"/>
  <c r="J217" i="5"/>
  <c r="L124" i="5"/>
  <c r="K171" i="5"/>
  <c r="K78" i="5"/>
  <c r="J70" i="5"/>
  <c r="J56" i="5"/>
  <c r="J90" i="5"/>
  <c r="J88" i="5"/>
  <c r="J101" i="5"/>
  <c r="J132" i="5"/>
  <c r="J205" i="5"/>
  <c r="L132" i="5"/>
  <c r="K218" i="5"/>
  <c r="J120" i="5"/>
  <c r="L160" i="5"/>
  <c r="J237" i="5"/>
  <c r="K55" i="5"/>
  <c r="L99" i="5"/>
  <c r="K186" i="5"/>
  <c r="J76" i="5"/>
  <c r="K135" i="5"/>
  <c r="J106" i="5"/>
  <c r="K63" i="5"/>
  <c r="J246" i="5"/>
  <c r="J49" i="5"/>
  <c r="K33" i="5"/>
  <c r="L238" i="5"/>
  <c r="L123" i="5"/>
  <c r="J214" i="5"/>
  <c r="L193" i="5"/>
  <c r="J110" i="5"/>
  <c r="K104" i="5"/>
  <c r="L154" i="5"/>
  <c r="K236" i="5"/>
  <c r="J92" i="5"/>
  <c r="L171" i="5"/>
  <c r="J61" i="5"/>
  <c r="J93" i="5"/>
  <c r="J152" i="5"/>
  <c r="J187" i="5"/>
  <c r="K176" i="5"/>
  <c r="J178" i="5"/>
  <c r="L234" i="5"/>
  <c r="K118" i="5"/>
  <c r="Y95" i="5" l="1"/>
  <c r="X112" i="5"/>
  <c r="Y31" i="5"/>
  <c r="X146" i="5"/>
  <c r="W157" i="5"/>
  <c r="W161" i="5"/>
  <c r="X202" i="5"/>
  <c r="W89" i="5"/>
  <c r="W230" i="5"/>
  <c r="X178" i="5"/>
  <c r="W42" i="5"/>
  <c r="X66" i="5"/>
  <c r="Y41" i="5"/>
  <c r="Y76" i="5"/>
  <c r="Y206" i="5"/>
  <c r="W66" i="5"/>
  <c r="X169" i="5"/>
  <c r="W181" i="5"/>
  <c r="W64" i="5"/>
  <c r="X186" i="5"/>
  <c r="Y226" i="5"/>
  <c r="Y153" i="5"/>
  <c r="W146" i="5"/>
  <c r="X160" i="5"/>
  <c r="X196" i="5"/>
  <c r="W41" i="5"/>
  <c r="Y178" i="5"/>
  <c r="W147" i="5"/>
  <c r="W180" i="5"/>
  <c r="W79" i="5"/>
  <c r="Y56" i="5"/>
  <c r="Y154" i="5"/>
  <c r="W45" i="5"/>
  <c r="Y79" i="5"/>
  <c r="X82" i="5"/>
  <c r="Y130" i="5"/>
  <c r="W118" i="5"/>
  <c r="X183" i="5"/>
  <c r="X84" i="5"/>
  <c r="Y215" i="5"/>
  <c r="Y135" i="5"/>
  <c r="Y191" i="5"/>
  <c r="W233" i="5"/>
  <c r="Y131" i="5"/>
  <c r="W34" i="5"/>
  <c r="X207" i="5"/>
  <c r="Y183" i="5"/>
  <c r="X78" i="5"/>
  <c r="X115" i="5"/>
  <c r="X142" i="5"/>
  <c r="Y88" i="5"/>
  <c r="Y200" i="5"/>
  <c r="X223" i="5"/>
  <c r="Y241" i="5"/>
  <c r="Y138" i="5"/>
  <c r="W124" i="5"/>
  <c r="Y58" i="5"/>
  <c r="W125" i="5"/>
  <c r="X200" i="5"/>
  <c r="W114" i="5"/>
  <c r="W88" i="5"/>
  <c r="W67" i="5"/>
  <c r="Y199" i="5"/>
  <c r="X227" i="5"/>
  <c r="W241" i="5"/>
  <c r="X131" i="5"/>
  <c r="X204" i="5"/>
  <c r="X228" i="5"/>
  <c r="W53" i="5"/>
  <c r="W121" i="5"/>
  <c r="Y124" i="5"/>
  <c r="X226" i="5"/>
  <c r="W65" i="5"/>
  <c r="W62" i="5"/>
  <c r="Y187" i="5"/>
  <c r="X99" i="5"/>
  <c r="W96" i="5"/>
  <c r="X130" i="5"/>
  <c r="Y77" i="5"/>
  <c r="X42" i="5"/>
  <c r="W116" i="5"/>
  <c r="W172" i="5"/>
  <c r="X179" i="5"/>
  <c r="Y214" i="5"/>
  <c r="X250" i="5"/>
  <c r="X188" i="5"/>
  <c r="W179" i="5"/>
  <c r="W107" i="5"/>
  <c r="W222" i="5"/>
  <c r="W165" i="5"/>
  <c r="X198" i="5"/>
  <c r="Y45" i="5"/>
  <c r="W127" i="5"/>
  <c r="X31" i="5"/>
  <c r="Y140" i="5"/>
  <c r="W209" i="5"/>
  <c r="W55" i="5"/>
  <c r="W33" i="5"/>
  <c r="X151" i="5"/>
  <c r="X104" i="5"/>
  <c r="Y142" i="5"/>
  <c r="W183" i="5"/>
  <c r="W206" i="5"/>
  <c r="W249" i="5"/>
  <c r="W211" i="5"/>
  <c r="W130" i="5"/>
  <c r="W221" i="5"/>
  <c r="W242" i="5"/>
  <c r="Y225" i="5"/>
  <c r="X30" i="5"/>
  <c r="W200" i="5"/>
  <c r="X92" i="5"/>
  <c r="Y67" i="5"/>
  <c r="Y229" i="5"/>
  <c r="Y216" i="5"/>
  <c r="X249" i="5"/>
  <c r="Y248" i="5"/>
  <c r="Y75" i="5"/>
  <c r="Y122" i="5"/>
  <c r="Y204" i="5"/>
  <c r="W248" i="5"/>
  <c r="W215" i="5"/>
  <c r="W70" i="5"/>
  <c r="W99" i="5"/>
  <c r="X47" i="5"/>
  <c r="X153" i="5"/>
  <c r="W148" i="5"/>
  <c r="X80" i="5"/>
  <c r="W77" i="5"/>
  <c r="Y111" i="5"/>
  <c r="X163" i="5"/>
  <c r="W43" i="5"/>
  <c r="W128" i="5"/>
  <c r="Y217" i="5"/>
  <c r="X126" i="5"/>
  <c r="X148" i="5"/>
  <c r="Y105" i="5"/>
  <c r="W105" i="5"/>
  <c r="X197" i="5"/>
  <c r="Y212" i="5"/>
  <c r="Y172" i="5"/>
  <c r="Y249" i="5"/>
  <c r="W98" i="5"/>
  <c r="X174" i="5"/>
  <c r="X87" i="5"/>
  <c r="X58" i="5"/>
  <c r="Y128" i="5"/>
  <c r="X217" i="5"/>
  <c r="W132" i="5"/>
  <c r="W31" i="5"/>
  <c r="Y162" i="5"/>
  <c r="W225" i="5"/>
  <c r="W32" i="5"/>
  <c r="Y158" i="5"/>
  <c r="W126" i="5"/>
  <c r="W167" i="5"/>
  <c r="W187" i="5"/>
  <c r="W39" i="5"/>
  <c r="W176" i="5"/>
  <c r="X245" i="5"/>
  <c r="W56" i="5"/>
  <c r="X114" i="5"/>
  <c r="X91" i="5"/>
  <c r="Y59" i="5"/>
  <c r="W117" i="5"/>
  <c r="W35" i="5"/>
  <c r="Y114" i="5"/>
  <c r="X154" i="5"/>
  <c r="W220" i="5"/>
  <c r="W82" i="5"/>
  <c r="X98" i="5"/>
  <c r="X48" i="5"/>
  <c r="W169" i="5"/>
  <c r="X157" i="5"/>
  <c r="W97" i="5"/>
  <c r="W143" i="5"/>
  <c r="W240" i="5"/>
  <c r="W49" i="5"/>
  <c r="X83" i="5"/>
  <c r="W210" i="5"/>
  <c r="Y147" i="5"/>
  <c r="W186" i="5"/>
  <c r="W197" i="5"/>
  <c r="W227" i="5"/>
  <c r="W158" i="5"/>
  <c r="Y117" i="5"/>
  <c r="W139" i="5"/>
  <c r="Y222" i="5"/>
  <c r="X211" i="5"/>
  <c r="Y87" i="5"/>
  <c r="W182" i="5"/>
  <c r="W57" i="5"/>
  <c r="W246" i="5"/>
  <c r="Y99" i="5"/>
  <c r="W159" i="5"/>
  <c r="X96" i="5"/>
  <c r="X89" i="5"/>
  <c r="Y189" i="5"/>
  <c r="X127" i="5"/>
  <c r="W133" i="5"/>
  <c r="X194" i="5"/>
  <c r="X74" i="5"/>
  <c r="X33" i="5"/>
  <c r="W129" i="5"/>
  <c r="W68" i="5"/>
  <c r="X161" i="5"/>
  <c r="X52" i="5"/>
  <c r="X93" i="5"/>
  <c r="W44" i="5"/>
  <c r="Y169" i="5"/>
  <c r="Y243" i="5"/>
  <c r="X166" i="5"/>
  <c r="Y176" i="5"/>
  <c r="W112" i="5"/>
  <c r="Y194" i="5"/>
  <c r="Y193" i="5"/>
  <c r="X182" i="5"/>
  <c r="Y47" i="5"/>
  <c r="W171" i="5"/>
  <c r="X219" i="5"/>
  <c r="W80" i="5"/>
  <c r="Y33" i="5"/>
  <c r="Y136" i="5"/>
  <c r="X229" i="5"/>
  <c r="Y120" i="5"/>
  <c r="X132" i="5"/>
  <c r="X100" i="5"/>
  <c r="Y195" i="5"/>
  <c r="W106" i="5"/>
  <c r="W142" i="5"/>
  <c r="W104" i="5"/>
  <c r="W164" i="5"/>
  <c r="Y210" i="5"/>
  <c r="Y39" i="5"/>
  <c r="W84" i="5"/>
  <c r="X113" i="5"/>
  <c r="W155" i="5"/>
  <c r="Y213" i="5"/>
  <c r="Y116" i="5"/>
  <c r="W63" i="5"/>
  <c r="W141" i="5"/>
  <c r="X208" i="5"/>
  <c r="Y168" i="5"/>
  <c r="Y161" i="5"/>
  <c r="W190" i="5"/>
  <c r="Y48" i="5"/>
  <c r="Y207" i="5"/>
  <c r="X45" i="5"/>
  <c r="Y149" i="5"/>
  <c r="Y184" i="5"/>
  <c r="X57" i="5"/>
  <c r="W85" i="5"/>
  <c r="W59" i="5"/>
  <c r="Y179" i="5"/>
  <c r="Y96" i="5"/>
  <c r="X43" i="5"/>
  <c r="Y203" i="5"/>
  <c r="Y181" i="5"/>
  <c r="X172" i="5"/>
  <c r="X36" i="5"/>
  <c r="Y202" i="5"/>
  <c r="W52" i="5"/>
  <c r="X101" i="5"/>
  <c r="W238" i="5"/>
  <c r="X248" i="5"/>
  <c r="Y167" i="5"/>
  <c r="X240" i="5"/>
  <c r="Y196" i="5"/>
  <c r="W92" i="5"/>
  <c r="X35" i="5"/>
  <c r="W198" i="5"/>
  <c r="W201" i="5"/>
  <c r="X180" i="5"/>
  <c r="X102" i="5"/>
  <c r="W145" i="5"/>
  <c r="W175" i="5"/>
  <c r="Y163" i="5"/>
  <c r="W90" i="5"/>
  <c r="Y30" i="5"/>
  <c r="W61" i="5"/>
  <c r="W58" i="5"/>
  <c r="W113" i="5"/>
  <c r="W178" i="5"/>
  <c r="Y89" i="5"/>
  <c r="W149" i="5"/>
  <c r="X236" i="5"/>
  <c r="W217" i="5"/>
  <c r="X230" i="5"/>
  <c r="Y121" i="5"/>
  <c r="Y44" i="5"/>
  <c r="Y65" i="5"/>
  <c r="W218" i="5"/>
  <c r="X233" i="5"/>
  <c r="W109" i="5"/>
  <c r="X105" i="5"/>
  <c r="Y53" i="5"/>
  <c r="Y150" i="5"/>
  <c r="X76" i="5"/>
  <c r="Y83" i="5"/>
  <c r="X158" i="5"/>
  <c r="W213" i="5"/>
  <c r="X193" i="5"/>
  <c r="W185" i="5"/>
  <c r="Y218" i="5"/>
  <c r="W173" i="5"/>
  <c r="Y151" i="5"/>
  <c r="X32" i="5"/>
  <c r="Y64" i="5"/>
  <c r="Y141" i="5"/>
  <c r="W205" i="5"/>
  <c r="Y123" i="5"/>
  <c r="Y40" i="5"/>
  <c r="W154" i="5"/>
  <c r="Y205" i="5"/>
  <c r="W46" i="5"/>
  <c r="Y192" i="5"/>
  <c r="Y81" i="5"/>
  <c r="X192" i="5"/>
  <c r="X38" i="5"/>
  <c r="Y236" i="5"/>
  <c r="W188" i="5"/>
  <c r="X167" i="5"/>
  <c r="Y197" i="5"/>
  <c r="W208" i="5"/>
  <c r="Y51" i="5"/>
  <c r="Y173" i="5"/>
  <c r="Y245" i="5"/>
  <c r="W54" i="5"/>
  <c r="X77" i="5"/>
  <c r="Y129" i="5"/>
  <c r="W123" i="5"/>
  <c r="Y93" i="5"/>
  <c r="Y74" i="5"/>
  <c r="X63" i="5"/>
  <c r="Y104" i="5"/>
  <c r="X139" i="5"/>
  <c r="W166" i="5"/>
  <c r="W120" i="5"/>
  <c r="X46" i="5"/>
  <c r="W94" i="5"/>
  <c r="Y109" i="5"/>
  <c r="Y108" i="5"/>
  <c r="Y125" i="5"/>
  <c r="X246" i="5"/>
  <c r="W236" i="5"/>
  <c r="X218" i="5"/>
  <c r="Y71" i="5"/>
  <c r="X39" i="5"/>
  <c r="W244" i="5"/>
  <c r="Y198" i="5"/>
  <c r="W150" i="5"/>
  <c r="W74" i="5"/>
  <c r="W134" i="5"/>
  <c r="X190" i="5"/>
  <c r="Y132" i="5"/>
  <c r="X90" i="5"/>
  <c r="W101" i="5"/>
  <c r="X108" i="5"/>
  <c r="Y82" i="5"/>
  <c r="Y223" i="5"/>
  <c r="W110" i="5"/>
  <c r="W228" i="5"/>
  <c r="X133" i="5"/>
  <c r="Y34" i="5"/>
  <c r="Y118" i="5"/>
  <c r="X143" i="5"/>
  <c r="Y242" i="5"/>
  <c r="X205" i="5"/>
  <c r="X144" i="5"/>
  <c r="Y85" i="5"/>
  <c r="Y113" i="5"/>
  <c r="W191" i="5"/>
  <c r="X242" i="5"/>
  <c r="Y134" i="5"/>
  <c r="Y101" i="5"/>
  <c r="X239" i="5"/>
  <c r="W223" i="5"/>
  <c r="X40" i="5"/>
  <c r="Y166" i="5"/>
  <c r="W138" i="5"/>
  <c r="Y61" i="5"/>
  <c r="X177" i="5"/>
  <c r="W231" i="5"/>
  <c r="Y43" i="5"/>
  <c r="X170" i="5"/>
  <c r="W131" i="5"/>
  <c r="W81" i="5"/>
  <c r="X136" i="5"/>
  <c r="W122" i="5"/>
  <c r="X85" i="5"/>
  <c r="X185" i="5"/>
  <c r="Y239" i="5"/>
  <c r="X171" i="5"/>
  <c r="W102" i="5"/>
  <c r="Y97" i="5"/>
  <c r="X152" i="5"/>
  <c r="W156" i="5"/>
  <c r="Y227" i="5"/>
  <c r="Y137" i="5"/>
  <c r="X129" i="5"/>
  <c r="W243" i="5"/>
  <c r="X103" i="5"/>
  <c r="Y219" i="5"/>
  <c r="Y69" i="5"/>
  <c r="X67" i="5"/>
  <c r="W224" i="5"/>
  <c r="W115" i="5"/>
  <c r="Y240" i="5"/>
  <c r="Y156" i="5"/>
  <c r="W250" i="5"/>
  <c r="X128" i="5"/>
  <c r="W86" i="5"/>
  <c r="Y244" i="5"/>
  <c r="W170" i="5"/>
  <c r="X201" i="5"/>
  <c r="X232" i="5"/>
  <c r="X119" i="5"/>
  <c r="X150" i="5"/>
  <c r="Y170" i="5"/>
  <c r="X53" i="5"/>
  <c r="W48" i="5"/>
  <c r="X50" i="5"/>
  <c r="W202" i="5"/>
  <c r="W76" i="5"/>
  <c r="W47" i="5"/>
  <c r="X234" i="5"/>
  <c r="Y35" i="5"/>
  <c r="W232" i="5"/>
  <c r="X125" i="5"/>
  <c r="Y38" i="5"/>
  <c r="X37" i="5"/>
  <c r="Y57" i="5"/>
  <c r="X61" i="5"/>
  <c r="Y32" i="5"/>
  <c r="X134" i="5"/>
  <c r="W40" i="5"/>
  <c r="X54" i="5"/>
  <c r="X106" i="5"/>
  <c r="Y36" i="5"/>
  <c r="X79" i="5"/>
  <c r="Y152" i="5"/>
  <c r="Y155" i="5"/>
  <c r="Y72" i="5"/>
  <c r="X191" i="5"/>
  <c r="W153" i="5"/>
  <c r="Y146" i="5"/>
  <c r="W196" i="5"/>
  <c r="X165" i="5"/>
  <c r="X120" i="5"/>
  <c r="X140" i="5"/>
  <c r="Y68" i="5"/>
  <c r="W75" i="5"/>
  <c r="X95" i="5"/>
  <c r="X59" i="5"/>
  <c r="X189" i="5"/>
  <c r="W229" i="5"/>
  <c r="Y180" i="5"/>
  <c r="W174" i="5"/>
  <c r="W50" i="5"/>
  <c r="X107" i="5"/>
  <c r="W119" i="5"/>
  <c r="X55" i="5"/>
  <c r="X168" i="5"/>
  <c r="X243" i="5"/>
  <c r="W160" i="5"/>
  <c r="Y106" i="5"/>
  <c r="W103" i="5"/>
  <c r="Y80" i="5"/>
  <c r="W216" i="5"/>
  <c r="X184" i="5"/>
  <c r="W184" i="5"/>
  <c r="Y231" i="5"/>
  <c r="W162" i="5"/>
  <c r="Y246" i="5"/>
  <c r="X238" i="5"/>
  <c r="W108" i="5"/>
  <c r="W219" i="5"/>
  <c r="X244" i="5"/>
  <c r="Y66" i="5"/>
  <c r="Y175" i="5"/>
  <c r="X162" i="5"/>
  <c r="W100" i="5"/>
  <c r="X110" i="5"/>
  <c r="X164" i="5"/>
  <c r="Y37" i="5"/>
  <c r="X71" i="5"/>
  <c r="W245" i="5"/>
  <c r="Y209" i="5"/>
  <c r="X209" i="5"/>
  <c r="Y133" i="5"/>
  <c r="X41" i="5"/>
  <c r="W51" i="5"/>
  <c r="W212" i="5"/>
  <c r="Y186" i="5"/>
  <c r="X70" i="5"/>
  <c r="X124" i="5"/>
  <c r="W111" i="5"/>
  <c r="Y238" i="5"/>
  <c r="Y126" i="5"/>
  <c r="W214" i="5"/>
  <c r="W168" i="5"/>
  <c r="X221" i="5"/>
  <c r="W83" i="5"/>
  <c r="W135" i="5"/>
  <c r="Y143" i="5"/>
  <c r="Y102" i="5"/>
  <c r="X56" i="5"/>
  <c r="X62" i="5"/>
  <c r="X51" i="5"/>
  <c r="X224" i="5"/>
  <c r="Y233" i="5"/>
  <c r="Y46" i="5"/>
  <c r="W226" i="5"/>
  <c r="W151" i="5"/>
  <c r="Y185" i="5"/>
  <c r="X145" i="5"/>
  <c r="X159" i="5"/>
  <c r="Y84" i="5"/>
  <c r="Y92" i="5"/>
  <c r="Y228" i="5"/>
  <c r="Y63" i="5"/>
  <c r="Y201" i="5"/>
  <c r="W93" i="5"/>
  <c r="W60" i="5"/>
  <c r="Y235" i="5"/>
  <c r="X235" i="5"/>
  <c r="Y160" i="5"/>
  <c r="Y73" i="5"/>
  <c r="Y107" i="5"/>
  <c r="X155" i="5"/>
  <c r="X60" i="5"/>
  <c r="X122" i="5"/>
  <c r="Y188" i="5"/>
  <c r="Y139" i="5"/>
  <c r="X222" i="5"/>
  <c r="Y247" i="5"/>
  <c r="W234" i="5"/>
  <c r="Y174" i="5"/>
  <c r="X117" i="5"/>
  <c r="Y211" i="5"/>
  <c r="X94" i="5"/>
  <c r="W73" i="5"/>
  <c r="X156" i="5"/>
  <c r="Y250" i="5"/>
  <c r="Y110" i="5"/>
  <c r="W78" i="5"/>
  <c r="Y220" i="5"/>
  <c r="W207" i="5"/>
  <c r="X118" i="5"/>
  <c r="X137" i="5"/>
  <c r="X199" i="5"/>
  <c r="Y224" i="5"/>
  <c r="W140" i="5"/>
  <c r="W194" i="5"/>
  <c r="Y115" i="5"/>
  <c r="W38" i="5"/>
  <c r="Y49" i="5"/>
  <c r="X97" i="5"/>
  <c r="X149" i="5"/>
  <c r="Y190" i="5"/>
  <c r="X121" i="5"/>
  <c r="X175" i="5"/>
  <c r="X241" i="5"/>
  <c r="X173" i="5"/>
  <c r="X210" i="5"/>
  <c r="X225" i="5"/>
  <c r="Y165" i="5"/>
  <c r="W87" i="5"/>
  <c r="W247" i="5"/>
  <c r="Y127" i="5"/>
  <c r="W30" i="5"/>
  <c r="X138" i="5"/>
  <c r="W237" i="5"/>
  <c r="Y91" i="5"/>
  <c r="W36" i="5"/>
  <c r="Y100" i="5"/>
  <c r="X176" i="5"/>
  <c r="Y86" i="5"/>
  <c r="Y78" i="5"/>
  <c r="W203" i="5"/>
  <c r="Y119" i="5"/>
  <c r="Y94" i="5"/>
  <c r="Y164" i="5"/>
  <c r="W177" i="5"/>
  <c r="X65" i="5"/>
  <c r="W195" i="5"/>
  <c r="Y90" i="5"/>
  <c r="Y171" i="5"/>
  <c r="Y50" i="5"/>
  <c r="W192" i="5"/>
  <c r="X231" i="5"/>
  <c r="Y70" i="5"/>
  <c r="Y144" i="5"/>
  <c r="W193" i="5"/>
  <c r="Y42" i="5"/>
  <c r="Y60" i="5"/>
  <c r="X73" i="5"/>
  <c r="W37" i="5"/>
  <c r="X68" i="5"/>
  <c r="Y55" i="5"/>
  <c r="X69" i="5"/>
  <c r="W69" i="5"/>
  <c r="X216" i="5"/>
  <c r="W136" i="5"/>
  <c r="X215" i="5"/>
  <c r="X220" i="5"/>
  <c r="Y62" i="5"/>
  <c r="X34" i="5"/>
  <c r="W189" i="5"/>
  <c r="X212" i="5"/>
  <c r="X195" i="5"/>
  <c r="X187" i="5"/>
  <c r="X123" i="5"/>
  <c r="W204" i="5"/>
  <c r="Y221" i="5"/>
  <c r="X206" i="5"/>
  <c r="X116" i="5"/>
  <c r="Y237" i="5"/>
  <c r="W144" i="5"/>
  <c r="Y182" i="5"/>
  <c r="Y54" i="5"/>
  <c r="Y234" i="5"/>
  <c r="X86" i="5"/>
  <c r="X214" i="5"/>
  <c r="W152" i="5"/>
  <c r="W91" i="5"/>
  <c r="X81" i="5"/>
  <c r="Y148" i="5"/>
  <c r="W71" i="5"/>
  <c r="X64" i="5"/>
  <c r="X109" i="5"/>
  <c r="Y177" i="5"/>
  <c r="Y52" i="5"/>
  <c r="W199" i="5"/>
  <c r="X141" i="5"/>
  <c r="W137" i="5"/>
  <c r="Y103" i="5"/>
  <c r="X135" i="5"/>
  <c r="Y112" i="5"/>
  <c r="Y157" i="5"/>
  <c r="Y145" i="5"/>
  <c r="X181" i="5"/>
  <c r="X49" i="5"/>
  <c r="X247" i="5"/>
  <c r="Y230" i="5"/>
  <c r="Y232" i="5"/>
  <c r="W239" i="5"/>
  <c r="X213" i="5"/>
  <c r="W72" i="5"/>
  <c r="X237" i="5"/>
  <c r="Y98" i="5"/>
  <c r="X203" i="5"/>
  <c r="X72" i="5"/>
  <c r="W95" i="5"/>
  <c r="X88" i="5"/>
  <c r="Y159" i="5"/>
  <c r="X44" i="5"/>
  <c r="X147" i="5"/>
  <c r="W235" i="5"/>
  <c r="W163" i="5"/>
  <c r="Y208" i="5"/>
  <c r="X75" i="5"/>
  <c r="B5" i="5"/>
  <c r="B7" i="5" s="1"/>
  <c r="E16" i="5" l="1"/>
  <c r="E18" i="5" s="1"/>
  <c r="E19" i="5" s="1"/>
  <c r="B6" i="5"/>
  <c r="E17" i="5" l="1"/>
</calcChain>
</file>

<file path=xl/sharedStrings.xml><?xml version="1.0" encoding="utf-8"?>
<sst xmlns="http://schemas.openxmlformats.org/spreadsheetml/2006/main" count="788" uniqueCount="282">
  <si>
    <t>(mm)</t>
  </si>
  <si>
    <t xml:space="preserve">SAMPLE TYPE: </t>
  </si>
  <si>
    <t>METHOD OF</t>
  </si>
  <si>
    <t>GRADISTAT</t>
  </si>
  <si>
    <t>A Grain Size Distribution and Statistics Package for the Analysis of</t>
  </si>
  <si>
    <t>Unconsolidated Sediments by Sieving or Laser Granulometer</t>
  </si>
  <si>
    <t>Instructions on the Use of the GRADISTAT Program</t>
  </si>
  <si>
    <t>Mode</t>
  </si>
  <si>
    <t>FirstMode</t>
  </si>
  <si>
    <t>SecondMode</t>
  </si>
  <si>
    <t>ThirdMode</t>
  </si>
  <si>
    <t>Mean:</t>
  </si>
  <si>
    <t>Std. Dev.</t>
  </si>
  <si>
    <t>ClassMode1</t>
  </si>
  <si>
    <t>ClassMode2</t>
  </si>
  <si>
    <t>ClassMode3</t>
  </si>
  <si>
    <t>Classmode4</t>
  </si>
  <si>
    <t>ClassMode5</t>
  </si>
  <si>
    <t>Skewness</t>
  </si>
  <si>
    <t>Kurtosis</t>
  </si>
  <si>
    <t>Sum of Sieve Classes</t>
  </si>
  <si>
    <t>Sum of Proportion Classes</t>
  </si>
  <si>
    <t>Mean (mm)</t>
  </si>
  <si>
    <t>Std. Dev. (mm)</t>
  </si>
  <si>
    <t>Skewness (mm)</t>
  </si>
  <si>
    <t>Kurtosis (mm)</t>
  </si>
  <si>
    <t>Kurtosis (mm) - 3</t>
  </si>
  <si>
    <t>STATISTICS BY METHOD OF MOMENTS</t>
  </si>
  <si>
    <t>APERTURE</t>
  </si>
  <si>
    <t>CUM. MASS</t>
  </si>
  <si>
    <t>CLASS</t>
  </si>
  <si>
    <t>NORMALISED</t>
  </si>
  <si>
    <t>(metric)</t>
  </si>
  <si>
    <t>(PHI Scale)</t>
  </si>
  <si>
    <t xml:space="preserve"> RETAINED</t>
  </si>
  <si>
    <t>WEIGHT</t>
  </si>
  <si>
    <t>CLASS WEIGHT</t>
  </si>
  <si>
    <t>(PHI)</t>
  </si>
  <si>
    <t>(%)</t>
  </si>
  <si>
    <t>(g)</t>
  </si>
  <si>
    <t>(no units)</t>
  </si>
  <si>
    <t>SAMPLE STATISTICS</t>
  </si>
  <si>
    <t>FOLK AND</t>
  </si>
  <si>
    <t>WARD METHOD</t>
  </si>
  <si>
    <t>Print</t>
  </si>
  <si>
    <t>ANALYST AND DATE:</t>
  </si>
  <si>
    <t xml:space="preserve">TEXTURAL GROUP: </t>
  </si>
  <si>
    <t xml:space="preserve">SEDIMENT NAME: </t>
  </si>
  <si>
    <r>
      <t>MODE 1 (</t>
    </r>
    <r>
      <rPr>
        <sz val="10"/>
        <rFont val="Symbol"/>
        <family val="1"/>
        <charset val="2"/>
      </rPr>
      <t>f</t>
    </r>
    <r>
      <rPr>
        <sz val="10"/>
        <rFont val="Arial"/>
        <family val="2"/>
      </rPr>
      <t>):</t>
    </r>
  </si>
  <si>
    <r>
      <t>MODE 2 (</t>
    </r>
    <r>
      <rPr>
        <sz val="10"/>
        <rFont val="Symbol"/>
        <family val="1"/>
        <charset val="2"/>
      </rPr>
      <t>f</t>
    </r>
    <r>
      <rPr>
        <sz val="10"/>
        <rFont val="Arial"/>
        <family val="2"/>
      </rPr>
      <t>):</t>
    </r>
  </si>
  <si>
    <r>
      <t>MODE 3 (</t>
    </r>
    <r>
      <rPr>
        <sz val="10"/>
        <rFont val="Symbol"/>
        <family val="1"/>
        <charset val="2"/>
      </rPr>
      <t>f</t>
    </r>
    <r>
      <rPr>
        <sz val="10"/>
        <rFont val="Arial"/>
        <family val="2"/>
      </rPr>
      <t>):</t>
    </r>
  </si>
  <si>
    <r>
      <t>D</t>
    </r>
    <r>
      <rPr>
        <vertAlign val="subscript"/>
        <sz val="10"/>
        <rFont val="Arial"/>
        <family val="2"/>
      </rPr>
      <t>10</t>
    </r>
    <r>
      <rPr>
        <sz val="10"/>
        <rFont val="Arial"/>
        <family val="2"/>
      </rPr>
      <t xml:space="preserve"> (</t>
    </r>
    <r>
      <rPr>
        <sz val="10"/>
        <rFont val="Symbol"/>
        <family val="1"/>
        <charset val="2"/>
      </rPr>
      <t>f</t>
    </r>
    <r>
      <rPr>
        <sz val="10"/>
        <rFont val="Arial"/>
        <family val="2"/>
      </rPr>
      <t>):</t>
    </r>
  </si>
  <si>
    <r>
      <t>D</t>
    </r>
    <r>
      <rPr>
        <vertAlign val="subscript"/>
        <sz val="10"/>
        <rFont val="Arial"/>
        <family val="2"/>
      </rPr>
      <t>50</t>
    </r>
    <r>
      <rPr>
        <sz val="10"/>
        <rFont val="Arial"/>
        <family val="2"/>
      </rPr>
      <t xml:space="preserve"> (</t>
    </r>
    <r>
      <rPr>
        <sz val="10"/>
        <rFont val="Symbol"/>
        <family val="1"/>
        <charset val="2"/>
      </rPr>
      <t>f</t>
    </r>
    <r>
      <rPr>
        <sz val="10"/>
        <rFont val="Arial"/>
        <family val="2"/>
      </rPr>
      <t>):</t>
    </r>
  </si>
  <si>
    <r>
      <t>D</t>
    </r>
    <r>
      <rPr>
        <vertAlign val="subscript"/>
        <sz val="10"/>
        <rFont val="Arial"/>
        <family val="2"/>
      </rPr>
      <t>90</t>
    </r>
    <r>
      <rPr>
        <sz val="10"/>
        <rFont val="Arial"/>
        <family val="2"/>
      </rPr>
      <t xml:space="preserve"> (</t>
    </r>
    <r>
      <rPr>
        <sz val="10"/>
        <rFont val="Symbol"/>
        <family val="1"/>
        <charset val="2"/>
      </rPr>
      <t>f</t>
    </r>
    <r>
      <rPr>
        <sz val="10"/>
        <rFont val="Arial"/>
        <family val="2"/>
      </rPr>
      <t>):</t>
    </r>
  </si>
  <si>
    <t>% GRAVEL:</t>
  </si>
  <si>
    <t>% SAND:</t>
  </si>
  <si>
    <t>% MUD:</t>
  </si>
  <si>
    <t>% V COARSE GRAVEL:</t>
  </si>
  <si>
    <t>% COARSE GRAVEL:</t>
  </si>
  <si>
    <t>% MEDIUM GRAVEL:</t>
  </si>
  <si>
    <t>% FINE GRAVEL:</t>
  </si>
  <si>
    <t>% V FINE GRAVEL:</t>
  </si>
  <si>
    <t>% V COARSE SAND:</t>
  </si>
  <si>
    <t>% COARSE SAND:</t>
  </si>
  <si>
    <t>% MEDIUM SAND:</t>
  </si>
  <si>
    <t>% FINE SAND:</t>
  </si>
  <si>
    <t>% V FINE SAND:</t>
  </si>
  <si>
    <t>% V COARSE SILT:</t>
  </si>
  <si>
    <t>% COARSE SILT:</t>
  </si>
  <si>
    <t>% MEDIUM SILT:</t>
  </si>
  <si>
    <t>% FINE SILT:</t>
  </si>
  <si>
    <t>% V FINE SILT:</t>
  </si>
  <si>
    <t>% CLAY:</t>
  </si>
  <si>
    <r>
      <t>MEAN</t>
    </r>
    <r>
      <rPr>
        <sz val="10"/>
        <rFont val="Arial"/>
        <family val="2"/>
      </rPr>
      <t>:</t>
    </r>
  </si>
  <si>
    <r>
      <t>(</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</si>
  <si>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</si>
  <si>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</si>
  <si>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t>(Description)</t>
  </si>
  <si>
    <t>Please wait while the</t>
  </si>
  <si>
    <t>Samples remaining:</t>
  </si>
  <si>
    <t>statistics are calculated</t>
  </si>
  <si>
    <t>Date</t>
  </si>
  <si>
    <t>Method of Moments - Logarithmic</t>
  </si>
  <si>
    <t>Method of Moments - Arithmetic</t>
  </si>
  <si>
    <t>LOGARITHMIC</t>
  </si>
  <si>
    <t>MID-POINT (m)</t>
  </si>
  <si>
    <t>WEIGHT (f)</t>
  </si>
  <si>
    <t>fm</t>
  </si>
  <si>
    <r>
      <t>f(m-M)</t>
    </r>
    <r>
      <rPr>
        <vertAlign val="superscript"/>
        <sz val="10"/>
        <rFont val="Arial"/>
        <family val="2"/>
      </rPr>
      <t>2</t>
    </r>
  </si>
  <si>
    <r>
      <t>f(m-M)</t>
    </r>
    <r>
      <rPr>
        <vertAlign val="superscript"/>
        <sz val="10"/>
        <rFont val="Arial"/>
        <family val="2"/>
      </rPr>
      <t>4</t>
    </r>
  </si>
  <si>
    <r>
      <t>f(m-M)</t>
    </r>
    <r>
      <rPr>
        <vertAlign val="superscript"/>
        <sz val="10"/>
        <rFont val="Arial"/>
        <family val="2"/>
      </rPr>
      <t>3</t>
    </r>
  </si>
  <si>
    <t>ARITHMETIC</t>
  </si>
  <si>
    <t>log m</t>
  </si>
  <si>
    <t>f log m</t>
  </si>
  <si>
    <t>Method of Moments - Geometric</t>
  </si>
  <si>
    <t>Mean (um)</t>
  </si>
  <si>
    <t>Std. Dev. (um)</t>
  </si>
  <si>
    <t>Skewness (um)</t>
  </si>
  <si>
    <t>Kurtosis (um)</t>
  </si>
  <si>
    <t>Kurtosis (um) - 3</t>
  </si>
  <si>
    <t>MOMENTS</t>
  </si>
  <si>
    <r>
      <t>Logarithmic (</t>
    </r>
    <r>
      <rPr>
        <sz val="10"/>
        <rFont val="Symbol"/>
        <family val="1"/>
        <charset val="2"/>
      </rPr>
      <t>f</t>
    </r>
    <r>
      <rPr>
        <sz val="10"/>
        <rFont val="Arial"/>
        <family val="2"/>
      </rPr>
      <t>)</t>
    </r>
  </si>
  <si>
    <t>GEOMETIC</t>
  </si>
  <si>
    <r>
      <t>f(logm-logM)</t>
    </r>
    <r>
      <rPr>
        <vertAlign val="superscript"/>
        <sz val="10"/>
        <rFont val="Arial"/>
        <family val="2"/>
      </rPr>
      <t>2</t>
    </r>
  </si>
  <si>
    <r>
      <t>f(logm-logM)</t>
    </r>
    <r>
      <rPr>
        <vertAlign val="superscript"/>
        <sz val="10"/>
        <rFont val="Arial"/>
        <family val="2"/>
      </rPr>
      <t>3</t>
    </r>
  </si>
  <si>
    <r>
      <t>f(logm-logM)</t>
    </r>
    <r>
      <rPr>
        <vertAlign val="superscript"/>
        <sz val="10"/>
        <rFont val="Arial"/>
        <family val="2"/>
      </rPr>
      <t>4</t>
    </r>
  </si>
  <si>
    <r>
      <t>(</t>
    </r>
    <r>
      <rPr>
        <sz val="10"/>
        <rFont val="Symbol"/>
        <family val="1"/>
        <charset val="2"/>
      </rPr>
      <t>m</t>
    </r>
    <r>
      <rPr>
        <sz val="10"/>
        <rFont val="Arial"/>
        <family val="2"/>
      </rPr>
      <t>m)</t>
    </r>
  </si>
  <si>
    <t>Texure</t>
  </si>
  <si>
    <r>
      <t>Arithmetic (</t>
    </r>
    <r>
      <rPr>
        <sz val="11"/>
        <rFont val="Symbol"/>
        <family val="1"/>
        <charset val="2"/>
      </rPr>
      <t>m</t>
    </r>
    <r>
      <rPr>
        <sz val="10"/>
        <rFont val="Arial"/>
        <family val="2"/>
      </rPr>
      <t>m)</t>
    </r>
  </si>
  <si>
    <r>
      <t>Geometric (</t>
    </r>
    <r>
      <rPr>
        <sz val="11"/>
        <rFont val="Symbol"/>
        <family val="1"/>
        <charset val="2"/>
      </rPr>
      <t>m</t>
    </r>
    <r>
      <rPr>
        <sz val="10"/>
        <rFont val="Arial"/>
        <family val="2"/>
      </rPr>
      <t>m)</t>
    </r>
  </si>
  <si>
    <r>
      <t>SORTING</t>
    </r>
    <r>
      <rPr>
        <sz val="10"/>
        <rFont val="Arial"/>
        <family val="2"/>
      </rPr>
      <t>:</t>
    </r>
  </si>
  <si>
    <r>
      <t>SKEWNESS</t>
    </r>
    <r>
      <rPr>
        <sz val="10"/>
        <rFont val="Arial"/>
        <family val="2"/>
      </rPr>
      <t>:</t>
    </r>
  </si>
  <si>
    <r>
      <t>KURTOSIS</t>
    </r>
    <r>
      <rPr>
        <sz val="10"/>
        <rFont val="Arial"/>
        <family val="2"/>
      </rPr>
      <t>:</t>
    </r>
  </si>
  <si>
    <r>
      <t>MODE 1 (</t>
    </r>
    <r>
      <rPr>
        <sz val="11"/>
        <rFont val="Symbol"/>
        <family val="1"/>
        <charset val="2"/>
      </rPr>
      <t>m</t>
    </r>
    <r>
      <rPr>
        <sz val="10"/>
        <rFont val="Arial"/>
        <family val="2"/>
      </rPr>
      <t>m):</t>
    </r>
  </si>
  <si>
    <r>
      <t>MODE 2 (</t>
    </r>
    <r>
      <rPr>
        <sz val="11"/>
        <rFont val="Symbol"/>
        <family val="1"/>
        <charset val="2"/>
      </rPr>
      <t>m</t>
    </r>
    <r>
      <rPr>
        <sz val="10"/>
        <rFont val="Arial"/>
        <family val="2"/>
      </rPr>
      <t>m):</t>
    </r>
  </si>
  <si>
    <r>
      <t>MODE 3 (</t>
    </r>
    <r>
      <rPr>
        <sz val="11"/>
        <rFont val="Symbol"/>
        <family val="1"/>
        <charset val="2"/>
      </rPr>
      <t>m</t>
    </r>
    <r>
      <rPr>
        <sz val="10"/>
        <rFont val="Arial"/>
        <family val="2"/>
      </rPr>
      <t>m):</t>
    </r>
  </si>
  <si>
    <r>
      <t>D</t>
    </r>
    <r>
      <rPr>
        <vertAlign val="subscript"/>
        <sz val="10"/>
        <rFont val="Arial"/>
        <family val="2"/>
      </rPr>
      <t>10</t>
    </r>
    <r>
      <rPr>
        <sz val="10"/>
        <rFont val="Arial"/>
        <family val="2"/>
      </rPr>
      <t xml:space="preserve"> (</t>
    </r>
    <r>
      <rPr>
        <sz val="11"/>
        <rFont val="Symbol"/>
        <family val="1"/>
        <charset val="2"/>
      </rPr>
      <t>m</t>
    </r>
    <r>
      <rPr>
        <sz val="10"/>
        <rFont val="Arial"/>
        <family val="2"/>
      </rPr>
      <t>m):</t>
    </r>
  </si>
  <si>
    <r>
      <t>D</t>
    </r>
    <r>
      <rPr>
        <vertAlign val="subscript"/>
        <sz val="10"/>
        <rFont val="Arial"/>
        <family val="2"/>
      </rPr>
      <t>50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</si>
  <si>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</si>
  <si>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</si>
  <si>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</si>
  <si>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t>SORTING</t>
  </si>
  <si>
    <t>MEAN</t>
  </si>
  <si>
    <t>SKEWNESS</t>
  </si>
  <si>
    <t>KURTOSIS</t>
  </si>
  <si>
    <t>Maximum Frequency</t>
  </si>
  <si>
    <r>
      <t>(</t>
    </r>
    <r>
      <rPr>
        <sz val="11"/>
        <rFont val="Symbol"/>
        <family val="1"/>
        <charset val="2"/>
      </rPr>
      <t>m</t>
    </r>
    <r>
      <rPr>
        <sz val="10"/>
        <rFont val="Arial"/>
        <family val="2"/>
      </rPr>
      <t>m)</t>
    </r>
  </si>
  <si>
    <t>Shape</t>
  </si>
  <si>
    <t>Line</t>
  </si>
  <si>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</si>
  <si>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</si>
  <si>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</si>
  <si>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</si>
  <si>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t>SIEVING ERROR:</t>
  </si>
  <si>
    <t>E-mail:   s.blott@kpal.co.uk</t>
  </si>
  <si>
    <t>Kenneth Pye Associates Ltd.</t>
  </si>
  <si>
    <t>Crowthorne Enterprise Centre</t>
  </si>
  <si>
    <t>Old Wokingham Road</t>
  </si>
  <si>
    <t>Crowthorne</t>
  </si>
  <si>
    <t>UK</t>
  </si>
  <si>
    <t>Berkshire RG45 6AW</t>
  </si>
  <si>
    <t>Tel/Fax:  +44 (0)1344 751610</t>
  </si>
  <si>
    <r>
      <t xml:space="preserve">Developed by </t>
    </r>
    <r>
      <rPr>
        <b/>
        <sz val="10"/>
        <rFont val="Arial"/>
        <family val="2"/>
      </rPr>
      <t>Dr Simon J Blott</t>
    </r>
  </si>
  <si>
    <t>Version 8.0</t>
  </si>
  <si>
    <t>Page View Split         ------&gt;</t>
  </si>
  <si>
    <t>13BIM05-24_00.0-02.5cm_Set1_Run1</t>
  </si>
  <si>
    <t>13BIM05-24_00.0-02.5cm_Set1_Run2</t>
  </si>
  <si>
    <t>13BIM05-24_00.0-02.5cm_Set1_Run3</t>
  </si>
  <si>
    <t>13BIM05-24_00.0-02.5cm_Set2_Run1</t>
  </si>
  <si>
    <t>13BIM05-24_00.0-02.5cm_Set2_Run2</t>
  </si>
  <si>
    <t>13BIM05-24_00.0-02.5cm_Set2_Run3</t>
  </si>
  <si>
    <t>13BIM05-24_02.5-04.5cm_Set1_Run1</t>
  </si>
  <si>
    <t>13BIM05-24_02.5-04.5cm_Set1_Run2</t>
  </si>
  <si>
    <t>13BIM05-24_02.5-04.5cm_Set1_Run3</t>
  </si>
  <si>
    <t>13BIM05-24_02.5-04.5cm_Set2_Run1</t>
  </si>
  <si>
    <t>13BIM05-24_02.5-04.5cm_Set2_Run2</t>
  </si>
  <si>
    <t>13BIM05-24_02.5-04.5cm_Set2_Run3</t>
  </si>
  <si>
    <t>13BIM05-24_04.5-07.0cm_Set1_Run1</t>
  </si>
  <si>
    <t>13BIM05-24_04.5-07.0cm_Set1_Run2</t>
  </si>
  <si>
    <t>13BIM05-24_04.5-07.0cm_Set1_Run3</t>
  </si>
  <si>
    <t>13BIM05-24_04.5-07.0cm_Set2_Run1</t>
  </si>
  <si>
    <t>13BIM05-24_04.5-07.0cm_Set2_Run2</t>
  </si>
  <si>
    <t>13BIM05-24_04.5-07.0cm_Set2_Run3</t>
  </si>
  <si>
    <t>13BIM05-24_07.0-09.0cm_Set1_Run1</t>
  </si>
  <si>
    <t>13BIM05-24_07.0-09.0cm_Set1_Run2</t>
  </si>
  <si>
    <t>13BIM05-24_07.0-09.0cm_Set1_Run3</t>
  </si>
  <si>
    <t>13BIM05-24_07.0-09.0cm_Set2_Run1</t>
  </si>
  <si>
    <t>13BIM05-24_07.0-09.0cm_Set2_Run2</t>
  </si>
  <si>
    <t>13BIM05-24_07.0-09.0cm_Set2_Run3</t>
  </si>
  <si>
    <t>13BIM05-24_09.0-11.5cm_Set2_Run1</t>
  </si>
  <si>
    <t>13BIM05-24_09.0-11.5cm_Set2_Run2</t>
  </si>
  <si>
    <t>13BIM05-24_09.0-11.5cm_Set2_Run3</t>
  </si>
  <si>
    <t>13BIM05-24_11.5-13.5cm_Set1_Run1</t>
  </si>
  <si>
    <t>13BIM05-24_11.5-13.5cm_Set1_Run2</t>
  </si>
  <si>
    <t>13BIM05-24_11.5-13.5cm_Set1_Run3</t>
  </si>
  <si>
    <t>13BIM05-24_11.5-13.5cm_Set2_Run1</t>
  </si>
  <si>
    <t>13BIM05-24_11.5-13.5cm_Set2_Run2</t>
  </si>
  <si>
    <t>13BIM05-24_11.5-13.5cm_Set2_Run3</t>
  </si>
  <si>
    <t>13BIM05-24_14.5-17.0cm_Set1_Run1</t>
  </si>
  <si>
    <t>13BIM05-24_14.5-17.0cm_Set1_Run2</t>
  </si>
  <si>
    <t>13BIM05-24_14.5-17.0cm_Set1_Run3</t>
  </si>
  <si>
    <t>13BIM05-24_14.5-17.0cm_Set2_Run1</t>
  </si>
  <si>
    <t>13BIM05-24_14.5-17.0cm_Set2_Run2</t>
  </si>
  <si>
    <t>13BIM05-24_14.5-17.0cm_Set2_Run3</t>
  </si>
  <si>
    <t>13BIM05-24_18.0-20.0cm_Set1_Run1</t>
  </si>
  <si>
    <t>13BIM05-24_18.0-20.0cm_Set1_Run2</t>
  </si>
  <si>
    <t>13BIM05-24_18.0-20.0cm_Set1_Run3</t>
  </si>
  <si>
    <t>13BIM05-24_18.0-20.0cm_Set2_Run1</t>
  </si>
  <si>
    <t>13BIM05-24_18.0-20.0cm_Set2_Run2</t>
  </si>
  <si>
    <t>13BIM05-24_18.0-20.0cm_Set2_Run3</t>
  </si>
  <si>
    <t>13BIM05-24_20.0-21.5cm_Set1_Run1</t>
  </si>
  <si>
    <t>13BIM05-24_20.0-21.5cm_Set1_Run2</t>
  </si>
  <si>
    <t>13BIM05-24_20.0-21.5cm_Set1_Run3</t>
  </si>
  <si>
    <t>13BIM05-24_20.0-21.5cm_Set2_Run1</t>
  </si>
  <si>
    <t>13BIM05-24_20.0-21.5cm_Set2_Run3</t>
  </si>
  <si>
    <t>13BIM05-24_20.0-21.5cm_Set2_Run4</t>
  </si>
  <si>
    <t>13BIM05-24_21.5-24.0cm_Set1_Run1</t>
  </si>
  <si>
    <t>13BIM05-24_21.5-24.0cm_Set1_Run2</t>
  </si>
  <si>
    <t>13BIM05-24_21.5-24.0cm_Set1_Run3</t>
  </si>
  <si>
    <t>13BIM05-24_21.5-24.0cm_Set2_Run1</t>
  </si>
  <si>
    <t>13BIM05-24_21.5-24.0cm_Set2_Run2</t>
  </si>
  <si>
    <t>13BIM05-24_21.5-24.0cm_Set2_Run3</t>
  </si>
  <si>
    <t>13BIM05-24_24.0-26.0cm_Set1_Run1</t>
  </si>
  <si>
    <t>13BIM05-24_24.0-26.0cm_Set1_Run2</t>
  </si>
  <si>
    <t>13BIM05-24_24.0-26.0cm_Set1_Run3</t>
  </si>
  <si>
    <t>13BIM05-24_24.0-26.0cm_Set2_Run1</t>
  </si>
  <si>
    <t>13BIM05-24_24.0-26.0cm_Set2_Run2</t>
  </si>
  <si>
    <t>13BIM05-24_24.0-26.0cm_Set2_Run3</t>
  </si>
  <si>
    <t xml:space="preserve"> 9:25  12 Mar 2014</t>
  </si>
  <si>
    <t>Wheaton, 3/11/2014  11:44:00 AM</t>
  </si>
  <si>
    <t>Fine Sand</t>
  </si>
  <si>
    <t>Well Sorted</t>
  </si>
  <si>
    <t>Symmetrical</t>
  </si>
  <si>
    <t>Mesokurtic</t>
  </si>
  <si>
    <t>Unimodal, Well Sorted</t>
  </si>
  <si>
    <t>Sand</t>
  </si>
  <si>
    <t>Well Sorted Fine Sand</t>
  </si>
  <si>
    <t>Wheaton, 3/11/2014  11:46:00 AM</t>
  </si>
  <si>
    <t>Wheaton, 3/11/2014  11:48:00 AM</t>
  </si>
  <si>
    <t>Wheaton, 3/11/2014  11:56:00 AM</t>
  </si>
  <si>
    <t>Wheaton, 3/11/2014  11:58:00 AM</t>
  </si>
  <si>
    <t>Wheaton, 3/11/2014  12:00:00 PM</t>
  </si>
  <si>
    <t>Wheaton, 3/11/2014  12:08:00 PM</t>
  </si>
  <si>
    <t>Wheaton, 3/11/2014  12:10:00 PM</t>
  </si>
  <si>
    <t>Wheaton, 3/11/2014  12:12:00 PM</t>
  </si>
  <si>
    <t>Wheaton, 3/11/2014  12:20:00 PM</t>
  </si>
  <si>
    <t>Wheaton, 3/11/2014  12:22:00 PM</t>
  </si>
  <si>
    <t>Wheaton, 3/11/2014  12:24:00 PM</t>
  </si>
  <si>
    <t>Wheaton, 3/11/2014  12:32:00 PM</t>
  </si>
  <si>
    <t>Wheaton, 3/11/2014  12:35:00 PM</t>
  </si>
  <si>
    <t>Wheaton, 3/11/2014  12:37:00 PM</t>
  </si>
  <si>
    <t>Wheaton, 3/11/2014  12:45:00 PM</t>
  </si>
  <si>
    <t>Wheaton, 3/11/2014  12:48:00 PM</t>
  </si>
  <si>
    <t>Wheaton, 3/11/2014  12:50:00 PM</t>
  </si>
  <si>
    <t>Wheaton, 3/11/2014  1:00:00 PM</t>
  </si>
  <si>
    <t>Wheaton, 3/11/2014  1:02:00 PM</t>
  </si>
  <si>
    <t>Wheaton, 3/11/2014  1:05:00 PM</t>
  </si>
  <si>
    <t>Wheaton, 3/11/2014  1:12:00 PM</t>
  </si>
  <si>
    <t>Wheaton, 3/11/2014  1:14:00 PM</t>
  </si>
  <si>
    <t>Wheaton, 3/11/2014  1:16:00 PM</t>
  </si>
  <si>
    <t>Wheaton, 3/11/2014  1:36:00 PM</t>
  </si>
  <si>
    <t>Wheaton, 3/11/2014  1:38:00 PM</t>
  </si>
  <si>
    <t>Wheaton, 3/11/2014  1:40:00 PM</t>
  </si>
  <si>
    <t>Wheaton, 3/11/2014  3:05:00 PM</t>
  </si>
  <si>
    <t>Wheaton, 3/11/2014  3:07:00 PM</t>
  </si>
  <si>
    <t>Wheaton, 3/11/2014  3:10:00 PM</t>
  </si>
  <si>
    <t>Wheaton, 3/11/2014  3:17:00 PM</t>
  </si>
  <si>
    <t>Wheaton, 3/11/2014  3:19:00 PM</t>
  </si>
  <si>
    <t>Wheaton, 3/11/2014  3:21:00 PM</t>
  </si>
  <si>
    <t>Wheaton, 3/11/2014  3:29:00 PM</t>
  </si>
  <si>
    <t>Wheaton, 3/11/2014  3:32:00 PM</t>
  </si>
  <si>
    <t>Wheaton, 3/11/2014  3:34:00 PM</t>
  </si>
  <si>
    <t>Wheaton, 3/11/2014  3:41:00 PM</t>
  </si>
  <si>
    <t>Wheaton, 3/11/2014  3:43:00 PM</t>
  </si>
  <si>
    <t>Wheaton, 3/11/2014  3:46:00 PM</t>
  </si>
  <si>
    <t>Wheaton, 3/11/2014  3:53:00 PM</t>
  </si>
  <si>
    <t>Wheaton, 3/11/2014  3:55:00 PM</t>
  </si>
  <si>
    <t>Wheaton, 3/11/2014  3:57:00 PM</t>
  </si>
  <si>
    <t>Wheaton, 3/11/2014  4:04:00 PM</t>
  </si>
  <si>
    <t>Wheaton, 3/11/2014  4:06:00 PM</t>
  </si>
  <si>
    <t>Wheaton, 3/11/2014  4:09:00 PM</t>
  </si>
  <si>
    <t>Wheaton,  8:17  12 Mar 2014</t>
  </si>
  <si>
    <t>Wheaton,  8:19  12 Mar 2014</t>
  </si>
  <si>
    <t>Wheaton,  8:22  12 Mar 2014</t>
  </si>
  <si>
    <t>Wheaton,  8:29  12 Mar 2014</t>
  </si>
  <si>
    <t>Wheaton,  8:34  12 Mar 2014</t>
  </si>
  <si>
    <t>Wheaton,  8:36  12 Mar 2014</t>
  </si>
  <si>
    <t>Wheaton,  8:44  12 Mar 2014</t>
  </si>
  <si>
    <t>Wheaton,  8:46  12 Mar 2014</t>
  </si>
  <si>
    <t>Wheaton,  8:49  12 Mar 2014</t>
  </si>
  <si>
    <t>Wheaton,  8:55  12 Mar 2014</t>
  </si>
  <si>
    <t>Wheaton,  8:57  12 Mar 2014</t>
  </si>
  <si>
    <t>Wheaton,  9:00  12 Mar 2014</t>
  </si>
  <si>
    <t>Wheaton,  9:10  12 Mar 2014</t>
  </si>
  <si>
    <t>Wheaton,  9:12  12 Mar 2014</t>
  </si>
  <si>
    <t>Wheaton,  9:14  12 Mar 2014</t>
  </si>
  <si>
    <t>Wheaton,  9:21  12 Mar 2014</t>
  </si>
  <si>
    <t>Wheaton,  9:23  12 Mar 2014</t>
  </si>
  <si>
    <t>Wheaton,  9:25  12 Mar 2014</t>
  </si>
  <si>
    <t>Standard Deviation</t>
  </si>
  <si>
    <t>Averaged Data (N=6)</t>
  </si>
  <si>
    <t>Averaged Data (N=3)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</si>
</sst>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
    <numFmt numFmtId="167" formatCode="0.0000"/>
    <numFmt numFmtId="168" formatCode="0.0%"/>
    <numFmt numFmtId="169" formatCode="0.00000000E+00"/>
  </numFmts>
  <fonts count="23" x14ac:knownFonts="1">
    <font>
      <sz val="10"/>
      <name val="Arial"/>
    </font>
    <font>
      <b/>
      <sz val="10"/>
      <name val="Arial"/>
      <family val="2"/>
    </font>
    <font>
      <sz val="10"/>
      <name val="Arial"/>
      <family val="2"/>
    </font>
    <font>
      <b/>
      <sz val="12"/>
      <name val="Arial"/>
      <family val="2"/>
    </font>
    <font>
      <u/>
      <sz val="10"/>
      <name val="Arial"/>
      <family val="2"/>
    </font>
    <font>
      <b/>
      <u/>
      <sz val="12"/>
      <name val="Arial"/>
      <family val="2"/>
    </font>
    <font>
      <b/>
      <u/>
      <sz val="10"/>
      <name val="Arial"/>
      <family val="2"/>
    </font>
    <font>
      <b/>
      <sz val="10"/>
      <name val="Arial"/>
      <family val="2"/>
    </font>
    <font>
      <sz val="10"/>
      <name val="Arial"/>
      <family val="2"/>
    </font>
    <font>
      <sz val="10"/>
      <name val="Symbol"/>
      <family val="1"/>
      <charset val="2"/>
    </font>
    <font>
      <vertAlign val="subscript"/>
      <sz val="10"/>
      <name val="Arial"/>
      <family val="2"/>
    </font>
    <font>
      <b/>
      <sz val="10"/>
      <name val="Arial"/>
      <family val="2"/>
    </font>
    <font>
      <b/>
      <sz val="14"/>
      <name val="Arial"/>
      <family val="2"/>
    </font>
    <font>
      <b/>
      <sz val="12"/>
      <name val="Arial"/>
      <family val="2"/>
    </font>
    <font>
      <i/>
      <sz val="10"/>
      <name val="Arial"/>
      <family val="2"/>
    </font>
    <font>
      <vertAlign val="superscript"/>
      <sz val="10"/>
      <name val="Arial"/>
      <family val="2"/>
    </font>
    <font>
      <sz val="20"/>
      <name val="Arial"/>
      <family val="2"/>
    </font>
    <font>
      <sz val="20"/>
      <color indexed="56"/>
      <name val="Arial"/>
      <family val="2"/>
    </font>
    <font>
      <sz val="10"/>
      <color indexed="56"/>
      <name val="Arial"/>
      <family val="2"/>
    </font>
    <font>
      <sz val="12"/>
      <name val="Arial"/>
      <family val="2"/>
    </font>
    <font>
      <sz val="24"/>
      <color indexed="17"/>
      <name val="Arial"/>
      <family val="2"/>
    </font>
    <font>
      <sz val="20"/>
      <color indexed="18"/>
      <name val="Arial"/>
      <family val="2"/>
    </font>
    <font>
      <sz val="11"/>
      <name val="Symbol"/>
      <family val="1"/>
      <charset val="2"/>
    </font>
  </fonts>
  <fills count="4">
    <fill>
      <patternFill patternType="none"/>
    </fill>
    <fill>
      <patternFill patternType="gray125"/>
    </fill>
    <fill>
      <patternFill patternType="solid">
        <fgColor indexed="9"/>
        <bgColor indexed="64"/>
      </patternFill>
    </fill>
    <fill>
      <patternFill patternType="solid">
        <fgColor indexed="56"/>
        <bgColor indexed="64"/>
      </patternFill>
    </fill>
  </fills>
  <borders count="41">
    <border>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9" fontId="2" fillId="0" borderId="0" applyFont="0" applyFill="0" applyBorder="0" applyAlignment="0" applyProtection="0"/>
    <xf numFmtId="0" fontId="2" fillId="0" borderId="0"/>
  </cellStyleXfs>
  <cellXfs count="202">
    <xf numFmtId="0" fontId="0" fillId="0" borderId="0" xfId="0"/>
    <xf numFmtId="0" fontId="0" fillId="0" borderId="1" xfId="0" applyBorder="1" applyProtection="1"/>
    <xf numFmtId="0" fontId="0" fillId="0" borderId="0" xfId="0" applyBorder="1" applyProtection="1"/>
    <xf numFmtId="0" fontId="0" fillId="0" borderId="2" xfId="0" applyBorder="1" applyProtection="1"/>
    <xf numFmtId="0" fontId="0" fillId="0" borderId="0" xfId="0" applyBorder="1" applyAlignment="1" applyProtection="1">
      <alignment vertical="center"/>
    </xf>
    <xf numFmtId="0" fontId="0" fillId="0" borderId="2" xfId="0" applyBorder="1" applyAlignment="1" applyProtection="1">
      <alignment vertical="center"/>
    </xf>
    <xf numFmtId="0" fontId="0" fillId="0" borderId="0" xfId="0" applyBorder="1" applyAlignment="1" applyProtection="1">
      <alignment horizontal="right" vertical="center"/>
    </xf>
    <xf numFmtId="165" fontId="0" fillId="0" borderId="3" xfId="0" applyNumberFormat="1" applyBorder="1" applyAlignment="1" applyProtection="1">
      <alignment horizontal="center"/>
    </xf>
    <xf numFmtId="0" fontId="0" fillId="0" borderId="0" xfId="0" applyAlignment="1">
      <alignment horizontal="center"/>
    </xf>
    <xf numFmtId="0" fontId="0" fillId="0" borderId="0" xfId="0" applyBorder="1" applyAlignment="1" applyProtection="1">
      <alignment horizontal="left" vertical="center"/>
    </xf>
    <xf numFmtId="0" fontId="12" fillId="0" borderId="0" xfId="0" applyFont="1" applyAlignment="1">
      <alignment horizontal="center"/>
    </xf>
    <xf numFmtId="0" fontId="13" fillId="0" borderId="0" xfId="0" applyFont="1" applyAlignment="1">
      <alignment horizontal="center"/>
    </xf>
    <xf numFmtId="0" fontId="14" fillId="0" borderId="0" xfId="0" applyFont="1" applyAlignment="1">
      <alignment horizontal="center"/>
    </xf>
    <xf numFmtId="0" fontId="8" fillId="0" borderId="0" xfId="0" applyFont="1" applyBorder="1"/>
    <xf numFmtId="0" fontId="8" fillId="0" borderId="0" xfId="0" applyFont="1"/>
    <xf numFmtId="0" fontId="5" fillId="0" borderId="0" xfId="0" applyFont="1"/>
    <xf numFmtId="0" fontId="11" fillId="0" borderId="11" xfId="0" applyFont="1" applyBorder="1" applyAlignment="1">
      <alignment horizontal="center"/>
    </xf>
    <xf numFmtId="0" fontId="11" fillId="0" borderId="12"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8" fillId="0" borderId="15" xfId="0" applyFont="1" applyBorder="1" applyAlignment="1">
      <alignment horizontal="center"/>
    </xf>
    <xf numFmtId="0" fontId="8" fillId="0" borderId="8" xfId="0" applyFont="1" applyBorder="1" applyAlignment="1">
      <alignment horizontal="center"/>
    </xf>
    <xf numFmtId="0" fontId="8" fillId="0" borderId="3" xfId="0" applyFont="1" applyBorder="1" applyAlignment="1">
      <alignment horizontal="center"/>
    </xf>
    <xf numFmtId="165" fontId="8" fillId="0" borderId="8" xfId="0" applyNumberFormat="1" applyFont="1" applyBorder="1" applyAlignment="1">
      <alignment horizontal="center"/>
    </xf>
    <xf numFmtId="165" fontId="8" fillId="0" borderId="3" xfId="0" applyNumberFormat="1" applyFont="1" applyBorder="1" applyAlignment="1">
      <alignment horizontal="center"/>
    </xf>
    <xf numFmtId="168" fontId="8" fillId="0" borderId="8" xfId="1" applyNumberFormat="1" applyFont="1" applyBorder="1" applyAlignment="1">
      <alignment horizontal="center"/>
    </xf>
    <xf numFmtId="168" fontId="8" fillId="0" borderId="3" xfId="1" applyNumberFormat="1" applyFont="1" applyBorder="1" applyAlignment="1">
      <alignment horizontal="center"/>
    </xf>
    <xf numFmtId="168" fontId="8" fillId="0" borderId="3" xfId="1" applyNumberFormat="1" applyFont="1" applyBorder="1" applyAlignment="1" applyProtection="1">
      <alignment horizontal="center" vertical="center"/>
    </xf>
    <xf numFmtId="168" fontId="8" fillId="0" borderId="8" xfId="1" applyNumberFormat="1" applyFont="1" applyFill="1" applyBorder="1" applyAlignment="1">
      <alignment horizontal="center"/>
    </xf>
    <xf numFmtId="168" fontId="8" fillId="0" borderId="3" xfId="0" applyNumberFormat="1" applyFont="1" applyBorder="1" applyAlignment="1">
      <alignment horizontal="center"/>
    </xf>
    <xf numFmtId="168" fontId="8" fillId="0" borderId="5" xfId="1" applyNumberFormat="1" applyFont="1" applyFill="1" applyBorder="1" applyAlignment="1">
      <alignment horizontal="center"/>
    </xf>
    <xf numFmtId="168" fontId="8" fillId="0" borderId="16" xfId="0" applyNumberFormat="1" applyFont="1" applyBorder="1" applyAlignment="1">
      <alignment horizontal="center"/>
    </xf>
    <xf numFmtId="0" fontId="8" fillId="0" borderId="17" xfId="0" applyFont="1" applyBorder="1" applyAlignment="1" applyProtection="1">
      <alignment horizontal="left" vertical="center"/>
    </xf>
    <xf numFmtId="0" fontId="8" fillId="0" borderId="4" xfId="0" applyFont="1" applyBorder="1" applyAlignment="1" applyProtection="1">
      <alignment horizontal="left" vertical="center"/>
    </xf>
    <xf numFmtId="0" fontId="8" fillId="0" borderId="0" xfId="0" applyFont="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pplyProtection="1">
      <alignment horizontal="left" vertical="center"/>
    </xf>
    <xf numFmtId="165" fontId="8" fillId="0" borderId="15" xfId="0" applyNumberFormat="1" applyFont="1" applyBorder="1" applyAlignment="1">
      <alignment horizontal="center"/>
    </xf>
    <xf numFmtId="0" fontId="8" fillId="0" borderId="22" xfId="0" applyFont="1" applyBorder="1" applyAlignment="1" applyProtection="1">
      <alignment horizontal="left" vertical="center"/>
    </xf>
    <xf numFmtId="165" fontId="8" fillId="0" borderId="16" xfId="0" applyNumberFormat="1" applyFont="1" applyBorder="1" applyAlignment="1">
      <alignment horizontal="center"/>
    </xf>
    <xf numFmtId="0" fontId="8" fillId="0" borderId="2" xfId="0" applyFont="1" applyBorder="1" applyAlignment="1" applyProtection="1">
      <alignment horizontal="left" vertical="center"/>
    </xf>
    <xf numFmtId="165" fontId="8" fillId="0" borderId="19" xfId="0" applyNumberFormat="1" applyFont="1" applyBorder="1" applyAlignment="1">
      <alignment horizontal="center"/>
    </xf>
    <xf numFmtId="165" fontId="8" fillId="0" borderId="20" xfId="0" applyNumberFormat="1" applyFont="1" applyBorder="1" applyAlignment="1">
      <alignment horizontal="center"/>
    </xf>
    <xf numFmtId="165" fontId="8" fillId="0" borderId="23" xfId="0" applyNumberFormat="1" applyFont="1" applyBorder="1" applyAlignment="1">
      <alignment horizontal="center"/>
    </xf>
    <xf numFmtId="165" fontId="8" fillId="0" borderId="24" xfId="0" applyNumberFormat="1" applyFont="1" applyBorder="1" applyAlignment="1">
      <alignment horizontal="center"/>
    </xf>
    <xf numFmtId="165" fontId="8" fillId="0" borderId="25" xfId="0" applyNumberFormat="1" applyFont="1" applyBorder="1" applyAlignment="1">
      <alignment horizontal="center"/>
    </xf>
    <xf numFmtId="0" fontId="8" fillId="0" borderId="26" xfId="0" applyFont="1" applyBorder="1" applyAlignment="1" applyProtection="1">
      <alignment horizontal="left" vertical="center"/>
    </xf>
    <xf numFmtId="0" fontId="8" fillId="0" borderId="27" xfId="0" applyFont="1" applyBorder="1" applyAlignment="1" applyProtection="1">
      <alignment horizontal="left" vertical="center"/>
    </xf>
    <xf numFmtId="0" fontId="8" fillId="0" borderId="28" xfId="0" applyFont="1" applyBorder="1" applyAlignment="1" applyProtection="1">
      <alignment horizontal="left" vertical="center"/>
    </xf>
    <xf numFmtId="168" fontId="8" fillId="0" borderId="13" xfId="1" applyNumberFormat="1" applyFont="1" applyBorder="1" applyAlignment="1">
      <alignment horizontal="center"/>
    </xf>
    <xf numFmtId="168" fontId="8" fillId="0" borderId="14" xfId="1" applyNumberFormat="1" applyFont="1" applyBorder="1" applyAlignment="1">
      <alignment horizontal="center"/>
    </xf>
    <xf numFmtId="164" fontId="8" fillId="0" borderId="14" xfId="0" applyNumberFormat="1" applyFont="1" applyBorder="1" applyAlignment="1">
      <alignment horizontal="center"/>
    </xf>
    <xf numFmtId="164" fontId="8" fillId="0" borderId="3" xfId="0" applyNumberFormat="1" applyFont="1" applyBorder="1" applyAlignment="1">
      <alignment horizontal="center"/>
    </xf>
    <xf numFmtId="164" fontId="8" fillId="0" borderId="16" xfId="0" applyNumberFormat="1" applyFont="1" applyBorder="1" applyAlignment="1">
      <alignment horizontal="center"/>
    </xf>
    <xf numFmtId="0" fontId="0" fillId="0" borderId="0" xfId="0" applyBorder="1" applyAlignment="1" applyProtection="1">
      <alignment horizontal="center"/>
    </xf>
    <xf numFmtId="165" fontId="0" fillId="0" borderId="0" xfId="0" applyNumberFormat="1" applyBorder="1" applyAlignment="1" applyProtection="1">
      <alignment horizontal="center"/>
    </xf>
    <xf numFmtId="165" fontId="8" fillId="0" borderId="0" xfId="0" applyNumberFormat="1" applyFont="1" applyBorder="1" applyAlignment="1">
      <alignment horizontal="center"/>
    </xf>
    <xf numFmtId="0" fontId="8" fillId="0" borderId="29" xfId="0" applyFont="1" applyBorder="1" applyAlignment="1" applyProtection="1">
      <alignment horizontal="left" vertical="center"/>
    </xf>
    <xf numFmtId="164" fontId="8" fillId="0" borderId="9" xfId="0" applyNumberFormat="1" applyFont="1" applyBorder="1" applyAlignment="1">
      <alignment horizontal="center"/>
    </xf>
    <xf numFmtId="164" fontId="8" fillId="0" borderId="15" xfId="0" applyNumberFormat="1" applyFont="1" applyBorder="1" applyAlignment="1">
      <alignment horizontal="center"/>
    </xf>
    <xf numFmtId="2" fontId="8" fillId="0" borderId="3" xfId="0" applyNumberFormat="1" applyFont="1" applyBorder="1" applyAlignment="1">
      <alignment horizontal="center"/>
    </xf>
    <xf numFmtId="2" fontId="8" fillId="0" borderId="20" xfId="0" applyNumberFormat="1" applyFont="1" applyBorder="1" applyAlignment="1">
      <alignment horizontal="center"/>
    </xf>
    <xf numFmtId="2" fontId="8" fillId="0" borderId="16" xfId="0" applyNumberFormat="1" applyFont="1" applyBorder="1" applyAlignment="1">
      <alignment horizontal="center"/>
    </xf>
    <xf numFmtId="165" fontId="8" fillId="0" borderId="14" xfId="0" applyNumberFormat="1" applyFont="1" applyBorder="1" applyAlignment="1">
      <alignment horizontal="center"/>
    </xf>
    <xf numFmtId="165" fontId="0" fillId="0" borderId="14" xfId="0" applyNumberFormat="1" applyBorder="1" applyAlignment="1" applyProtection="1">
      <alignment horizontal="center"/>
    </xf>
    <xf numFmtId="0" fontId="5" fillId="0" borderId="0" xfId="0" applyFont="1" applyBorder="1" applyAlignment="1" applyProtection="1">
      <alignment horizontal="center" vertical="center"/>
    </xf>
    <xf numFmtId="164" fontId="8" fillId="0" borderId="13" xfId="0" applyNumberFormat="1" applyFont="1" applyBorder="1" applyAlignment="1">
      <alignment horizontal="center"/>
    </xf>
    <xf numFmtId="164" fontId="8" fillId="0" borderId="23" xfId="0" applyNumberFormat="1" applyFont="1" applyBorder="1" applyAlignment="1">
      <alignment horizontal="center"/>
    </xf>
    <xf numFmtId="164" fontId="8" fillId="0" borderId="24" xfId="0" applyNumberFormat="1" applyFont="1" applyBorder="1" applyAlignment="1">
      <alignment horizontal="center"/>
    </xf>
    <xf numFmtId="0" fontId="0" fillId="0" borderId="0" xfId="0" applyProtection="1"/>
    <xf numFmtId="0" fontId="4" fillId="0" borderId="0" xfId="0" applyFont="1" applyProtection="1"/>
    <xf numFmtId="0" fontId="8" fillId="0" borderId="0" xfId="0" applyFont="1" applyBorder="1" applyProtection="1"/>
    <xf numFmtId="0" fontId="0" fillId="0" borderId="0" xfId="0" applyAlignment="1" applyProtection="1">
      <alignment horizontal="center"/>
    </xf>
    <xf numFmtId="0" fontId="8" fillId="0" borderId="0" xfId="0" applyFont="1" applyBorder="1" applyAlignment="1" applyProtection="1">
      <alignment horizontal="center"/>
    </xf>
    <xf numFmtId="0" fontId="4" fillId="0" borderId="0" xfId="0" applyFont="1" applyBorder="1" applyAlignment="1" applyProtection="1">
      <alignment horizontal="centerContinuous"/>
    </xf>
    <xf numFmtId="0" fontId="5" fillId="0" borderId="0" xfId="0" applyFont="1" applyBorder="1" applyAlignment="1" applyProtection="1">
      <alignment horizontal="centerContinuous" vertical="center"/>
    </xf>
    <xf numFmtId="49" fontId="8" fillId="0" borderId="0" xfId="0" applyNumberFormat="1" applyFont="1" applyBorder="1" applyProtection="1"/>
    <xf numFmtId="0" fontId="0" fillId="0" borderId="9" xfId="0" applyBorder="1" applyProtection="1"/>
    <xf numFmtId="165" fontId="0" fillId="0" borderId="30" xfId="0" applyNumberFormat="1" applyBorder="1" applyAlignment="1" applyProtection="1">
      <alignment horizontal="center"/>
    </xf>
    <xf numFmtId="0" fontId="3" fillId="0" borderId="0" xfId="0" applyFont="1" applyBorder="1" applyProtection="1"/>
    <xf numFmtId="0" fontId="0" fillId="0" borderId="8" xfId="0" applyBorder="1" applyProtection="1"/>
    <xf numFmtId="165" fontId="0" fillId="0" borderId="31" xfId="0" applyNumberFormat="1" applyBorder="1" applyAlignment="1" applyProtection="1">
      <alignment horizontal="center"/>
    </xf>
    <xf numFmtId="0" fontId="5" fillId="0" borderId="0" xfId="0" applyFont="1" applyBorder="1" applyProtection="1"/>
    <xf numFmtId="0" fontId="8" fillId="0" borderId="0" xfId="0" applyFont="1" applyProtection="1"/>
    <xf numFmtId="0" fontId="0" fillId="0" borderId="5" xfId="0" applyBorder="1" applyProtection="1"/>
    <xf numFmtId="165" fontId="0" fillId="0" borderId="32" xfId="0" applyNumberFormat="1" applyBorder="1" applyAlignment="1" applyProtection="1">
      <alignment horizontal="center"/>
    </xf>
    <xf numFmtId="167" fontId="5" fillId="0" borderId="0" xfId="0" applyNumberFormat="1" applyFont="1" applyBorder="1" applyProtection="1"/>
    <xf numFmtId="166" fontId="5" fillId="0" borderId="0" xfId="0" applyNumberFormat="1" applyFont="1" applyBorder="1" applyProtection="1"/>
    <xf numFmtId="2" fontId="0" fillId="0" borderId="0" xfId="0" applyNumberFormat="1" applyProtection="1"/>
    <xf numFmtId="164" fontId="8" fillId="0" borderId="0" xfId="0" applyNumberFormat="1" applyFont="1" applyBorder="1" applyProtection="1"/>
    <xf numFmtId="0" fontId="20" fillId="0" borderId="0" xfId="0" applyFont="1" applyBorder="1" applyProtection="1"/>
    <xf numFmtId="0" fontId="5" fillId="0" borderId="0" xfId="0" applyFont="1" applyFill="1" applyBorder="1" applyProtection="1"/>
    <xf numFmtId="0" fontId="0" fillId="0" borderId="0" xfId="0" applyFill="1" applyBorder="1" applyProtection="1"/>
    <xf numFmtId="9" fontId="0" fillId="0" borderId="0" xfId="0" applyNumberFormat="1" applyBorder="1" applyAlignment="1" applyProtection="1">
      <alignment horizontal="center"/>
    </xf>
    <xf numFmtId="14" fontId="0" fillId="0" borderId="0" xfId="0" applyNumberFormat="1" applyBorder="1" applyAlignment="1" applyProtection="1">
      <alignment horizontal="center" vertical="center"/>
    </xf>
    <xf numFmtId="0" fontId="6" fillId="0" borderId="0" xfId="0" applyFont="1" applyBorder="1" applyAlignment="1" applyProtection="1">
      <alignment horizontal="left"/>
    </xf>
    <xf numFmtId="0" fontId="21" fillId="0" borderId="0" xfId="0" applyFont="1" applyBorder="1" applyProtection="1"/>
    <xf numFmtId="0" fontId="18" fillId="0" borderId="0" xfId="0" applyFont="1" applyProtection="1"/>
    <xf numFmtId="0" fontId="16" fillId="0" borderId="0" xfId="0" applyFont="1" applyProtection="1"/>
    <xf numFmtId="0" fontId="17" fillId="0" borderId="0" xfId="0" applyFont="1" applyProtection="1"/>
    <xf numFmtId="165" fontId="8" fillId="0" borderId="32" xfId="0" applyNumberFormat="1" applyFont="1" applyFill="1" applyBorder="1" applyAlignment="1" applyProtection="1">
      <alignment horizontal="center"/>
    </xf>
    <xf numFmtId="0" fontId="3" fillId="0" borderId="0" xfId="0" applyFont="1" applyFill="1" applyProtection="1"/>
    <xf numFmtId="0" fontId="0" fillId="0" borderId="0" xfId="0" applyFill="1" applyProtection="1"/>
    <xf numFmtId="166" fontId="0" fillId="0" borderId="0" xfId="0" applyNumberFormat="1" applyBorder="1" applyProtection="1"/>
    <xf numFmtId="0" fontId="0" fillId="0" borderId="0" xfId="0" applyBorder="1" applyAlignment="1" applyProtection="1">
      <alignment vertical="top"/>
    </xf>
    <xf numFmtId="0" fontId="0" fillId="0" borderId="0" xfId="0" applyBorder="1" applyAlignment="1" applyProtection="1">
      <alignment horizontal="right" vertical="top"/>
    </xf>
    <xf numFmtId="0" fontId="7" fillId="0" borderId="0" xfId="0" applyFont="1" applyBorder="1" applyAlignment="1" applyProtection="1">
      <alignment horizontal="left" vertical="top"/>
    </xf>
    <xf numFmtId="0" fontId="2" fillId="0" borderId="0" xfId="0" applyFont="1" applyFill="1" applyProtection="1"/>
    <xf numFmtId="2" fontId="0" fillId="0" borderId="0" xfId="0" applyNumberFormat="1" applyFill="1" applyProtection="1"/>
    <xf numFmtId="0" fontId="0" fillId="0" borderId="0" xfId="0" applyBorder="1" applyAlignment="1" applyProtection="1">
      <alignment horizontal="right"/>
    </xf>
    <xf numFmtId="0" fontId="0" fillId="0" borderId="0" xfId="0" applyFill="1" applyAlignment="1" applyProtection="1">
      <alignment horizontal="right"/>
    </xf>
    <xf numFmtId="0" fontId="7" fillId="0" borderId="0" xfId="0" applyFont="1" applyBorder="1" applyAlignment="1" applyProtection="1">
      <alignment horizontal="left" vertical="center"/>
    </xf>
    <xf numFmtId="168" fontId="7" fillId="0" borderId="0" xfId="0" applyNumberFormat="1" applyFont="1" applyBorder="1" applyAlignment="1" applyProtection="1">
      <alignment horizontal="left" vertical="center"/>
    </xf>
    <xf numFmtId="165" fontId="0" fillId="0" borderId="0" xfId="0" applyNumberFormat="1" applyFill="1" applyProtection="1"/>
    <xf numFmtId="14" fontId="0" fillId="0" borderId="0" xfId="0" applyNumberFormat="1" applyFill="1" applyAlignment="1" applyProtection="1">
      <alignment horizontal="right"/>
    </xf>
    <xf numFmtId="0" fontId="1" fillId="0" borderId="0" xfId="0" applyFont="1" applyBorder="1" applyAlignment="1" applyProtection="1">
      <alignment horizontal="left" vertical="center"/>
    </xf>
    <xf numFmtId="14" fontId="8" fillId="0" borderId="0" xfId="0" applyNumberFormat="1" applyFont="1" applyFill="1" applyAlignment="1" applyProtection="1">
      <alignment horizontal="right"/>
    </xf>
    <xf numFmtId="0" fontId="0" fillId="0" borderId="33" xfId="0" applyFill="1" applyBorder="1" applyProtection="1"/>
    <xf numFmtId="0" fontId="0" fillId="0" borderId="20" xfId="0" applyBorder="1" applyAlignment="1" applyProtection="1">
      <alignment horizontal="center"/>
    </xf>
    <xf numFmtId="0" fontId="0" fillId="0" borderId="2" xfId="0" applyBorder="1" applyAlignment="1" applyProtection="1">
      <alignment horizontal="center"/>
    </xf>
    <xf numFmtId="0" fontId="0" fillId="0" borderId="20" xfId="0" applyBorder="1" applyProtection="1"/>
    <xf numFmtId="0" fontId="4" fillId="0" borderId="34" xfId="0" applyFont="1" applyBorder="1" applyAlignment="1" applyProtection="1">
      <alignment horizontal="centerContinuous"/>
    </xf>
    <xf numFmtId="0" fontId="4" fillId="0" borderId="2" xfId="0" applyFont="1" applyBorder="1" applyAlignment="1" applyProtection="1">
      <alignment horizontal="centerContinuous"/>
    </xf>
    <xf numFmtId="0" fontId="4" fillId="0" borderId="1" xfId="0" applyFont="1" applyBorder="1" applyAlignment="1" applyProtection="1">
      <alignment horizontal="centerContinuous"/>
    </xf>
    <xf numFmtId="0" fontId="0" fillId="0" borderId="34" xfId="0" applyBorder="1" applyProtection="1"/>
    <xf numFmtId="0" fontId="0" fillId="0" borderId="35" xfId="0" applyBorder="1" applyAlignment="1" applyProtection="1">
      <alignment horizontal="center"/>
    </xf>
    <xf numFmtId="0" fontId="0" fillId="0" borderId="36" xfId="0" applyBorder="1" applyAlignment="1" applyProtection="1">
      <alignment horizontal="center"/>
    </xf>
    <xf numFmtId="0" fontId="0" fillId="0" borderId="10" xfId="0" applyBorder="1" applyAlignment="1" applyProtection="1">
      <alignment horizontal="centerContinuous"/>
    </xf>
    <xf numFmtId="0" fontId="0" fillId="0" borderId="36" xfId="0" applyBorder="1" applyAlignment="1" applyProtection="1">
      <alignment horizontal="centerContinuous"/>
    </xf>
    <xf numFmtId="1" fontId="0" fillId="0" borderId="0" xfId="0" applyNumberFormat="1" applyProtection="1"/>
    <xf numFmtId="0" fontId="0" fillId="0" borderId="10" xfId="0" applyBorder="1" applyProtection="1"/>
    <xf numFmtId="0" fontId="1" fillId="2" borderId="0" xfId="0" applyFont="1" applyFill="1" applyBorder="1" applyAlignment="1" applyProtection="1">
      <alignment horizontal="left"/>
    </xf>
    <xf numFmtId="0" fontId="1" fillId="2" borderId="0" xfId="0" applyFont="1" applyFill="1" applyBorder="1" applyProtection="1"/>
    <xf numFmtId="0" fontId="0" fillId="0" borderId="36" xfId="0" applyBorder="1" applyProtection="1"/>
    <xf numFmtId="165" fontId="0" fillId="0" borderId="36" xfId="0" applyNumberFormat="1" applyBorder="1" applyAlignment="1" applyProtection="1">
      <alignment horizontal="center" vertical="center"/>
    </xf>
    <xf numFmtId="2" fontId="0" fillId="0" borderId="10" xfId="0" applyNumberFormat="1" applyBorder="1" applyAlignment="1" applyProtection="1">
      <alignment horizontal="center" vertical="center"/>
    </xf>
    <xf numFmtId="0" fontId="0" fillId="0" borderId="0" xfId="0" applyBorder="1" applyAlignment="1" applyProtection="1">
      <alignment horizontal="centerContinuous" vertical="center"/>
    </xf>
    <xf numFmtId="168" fontId="7" fillId="0" borderId="36" xfId="0" applyNumberFormat="1" applyFont="1" applyBorder="1" applyAlignment="1" applyProtection="1">
      <alignment horizontal="left" vertical="center"/>
    </xf>
    <xf numFmtId="164" fontId="0" fillId="0" borderId="0" xfId="0" applyNumberFormat="1" applyProtection="1"/>
    <xf numFmtId="0" fontId="0" fillId="0" borderId="10" xfId="0" applyBorder="1" applyAlignment="1" applyProtection="1">
      <alignment horizontal="right"/>
    </xf>
    <xf numFmtId="0" fontId="0" fillId="0" borderId="36" xfId="0" applyBorder="1" applyAlignment="1" applyProtection="1">
      <alignment horizontal="right"/>
    </xf>
    <xf numFmtId="0" fontId="0" fillId="0" borderId="10" xfId="0" applyBorder="1" applyAlignment="1" applyProtection="1">
      <alignment horizontal="center"/>
    </xf>
    <xf numFmtId="165" fontId="0" fillId="0" borderId="35" xfId="0" applyNumberFormat="1" applyBorder="1" applyAlignment="1" applyProtection="1">
      <alignment horizontal="center"/>
    </xf>
    <xf numFmtId="168" fontId="0" fillId="0" borderId="36" xfId="1" applyNumberFormat="1" applyFont="1" applyBorder="1" applyAlignment="1" applyProtection="1">
      <alignment horizontal="center"/>
    </xf>
    <xf numFmtId="0" fontId="0" fillId="0" borderId="0" xfId="0" applyBorder="1" applyAlignment="1" applyProtection="1">
      <alignment horizontal="center" vertical="center"/>
    </xf>
    <xf numFmtId="2" fontId="0" fillId="0" borderId="14" xfId="0" applyNumberFormat="1" applyBorder="1" applyAlignment="1" applyProtection="1">
      <alignment horizontal="right"/>
    </xf>
    <xf numFmtId="0" fontId="0" fillId="0" borderId="37" xfId="0" applyBorder="1" applyProtection="1"/>
    <xf numFmtId="2" fontId="0" fillId="0" borderId="17" xfId="0" applyNumberFormat="1" applyBorder="1" applyAlignment="1" applyProtection="1">
      <alignment horizontal="right"/>
    </xf>
    <xf numFmtId="0" fontId="0" fillId="0" borderId="14" xfId="0" applyBorder="1" applyAlignment="1" applyProtection="1">
      <alignment horizontal="right"/>
    </xf>
    <xf numFmtId="2" fontId="0" fillId="0" borderId="14" xfId="0" applyNumberFormat="1" applyBorder="1" applyAlignment="1" applyProtection="1">
      <alignment horizontal="center"/>
    </xf>
    <xf numFmtId="0" fontId="0" fillId="0" borderId="14" xfId="0" applyBorder="1" applyAlignment="1" applyProtection="1">
      <alignment horizontal="center"/>
    </xf>
    <xf numFmtId="0" fontId="0" fillId="0" borderId="38" xfId="0" applyBorder="1" applyProtection="1"/>
    <xf numFmtId="0" fontId="0" fillId="0" borderId="17" xfId="0" applyBorder="1" applyProtection="1"/>
    <xf numFmtId="168" fontId="0" fillId="0" borderId="37" xfId="1" applyNumberFormat="1" applyFont="1" applyBorder="1" applyAlignment="1" applyProtection="1">
      <alignment horizontal="center"/>
    </xf>
    <xf numFmtId="2" fontId="0" fillId="0" borderId="38" xfId="0" applyNumberFormat="1" applyBorder="1" applyAlignment="1" applyProtection="1">
      <alignment horizontal="center" vertical="center"/>
    </xf>
    <xf numFmtId="165" fontId="0" fillId="0" borderId="17" xfId="0" applyNumberFormat="1" applyBorder="1" applyAlignment="1" applyProtection="1">
      <alignment horizontal="centerContinuous" vertical="center"/>
    </xf>
    <xf numFmtId="0" fontId="0" fillId="0" borderId="17" xfId="0" applyBorder="1" applyAlignment="1" applyProtection="1">
      <alignment horizontal="right" vertical="center"/>
    </xf>
    <xf numFmtId="168" fontId="7" fillId="0" borderId="37" xfId="0" applyNumberFormat="1" applyFont="1" applyBorder="1" applyAlignment="1" applyProtection="1">
      <alignment horizontal="left" vertical="center"/>
    </xf>
    <xf numFmtId="2" fontId="0" fillId="0" borderId="3" xfId="0" applyNumberFormat="1" applyBorder="1" applyAlignment="1" applyProtection="1">
      <alignment horizontal="center"/>
    </xf>
    <xf numFmtId="167" fontId="0" fillId="0" borderId="3" xfId="0" applyNumberFormat="1" applyBorder="1" applyAlignment="1" applyProtection="1">
      <alignment horizontal="center"/>
    </xf>
    <xf numFmtId="2" fontId="0" fillId="0" borderId="3" xfId="0" applyNumberFormat="1" applyFill="1" applyBorder="1" applyAlignment="1" applyProtection="1">
      <alignment horizontal="center"/>
    </xf>
    <xf numFmtId="166" fontId="0" fillId="0" borderId="3" xfId="0" applyNumberFormat="1" applyBorder="1" applyAlignment="1" applyProtection="1">
      <alignment horizontal="center"/>
    </xf>
    <xf numFmtId="2" fontId="0" fillId="0" borderId="3" xfId="1" applyNumberFormat="1" applyFont="1" applyBorder="1" applyAlignment="1" applyProtection="1">
      <alignment horizontal="center"/>
    </xf>
    <xf numFmtId="166" fontId="0" fillId="0" borderId="14" xfId="0" applyNumberFormat="1" applyBorder="1" applyAlignment="1" applyProtection="1">
      <alignment horizontal="center"/>
    </xf>
    <xf numFmtId="0" fontId="0" fillId="0" borderId="3" xfId="0" applyBorder="1" applyAlignment="1" applyProtection="1">
      <alignment horizontal="center"/>
    </xf>
    <xf numFmtId="2" fontId="8" fillId="0" borderId="15" xfId="0" applyNumberFormat="1" applyFont="1" applyBorder="1" applyAlignment="1">
      <alignment horizontal="center"/>
    </xf>
    <xf numFmtId="2" fontId="8" fillId="0" borderId="14" xfId="0" applyNumberFormat="1" applyFont="1" applyBorder="1" applyAlignment="1">
      <alignment horizontal="center"/>
    </xf>
    <xf numFmtId="2" fontId="8" fillId="0" borderId="8" xfId="0" applyNumberFormat="1" applyFont="1" applyBorder="1" applyAlignment="1">
      <alignment horizontal="center"/>
    </xf>
    <xf numFmtId="165" fontId="8" fillId="0" borderId="5" xfId="0" applyNumberFormat="1" applyFont="1" applyBorder="1" applyAlignment="1">
      <alignment horizontal="center"/>
    </xf>
    <xf numFmtId="2" fontId="8" fillId="0" borderId="19" xfId="0" applyNumberFormat="1" applyFont="1" applyBorder="1" applyAlignment="1">
      <alignment horizontal="center"/>
    </xf>
    <xf numFmtId="2" fontId="8" fillId="0" borderId="25" xfId="0" applyNumberFormat="1" applyFont="1" applyBorder="1" applyAlignment="1">
      <alignment horizontal="center"/>
    </xf>
    <xf numFmtId="169" fontId="0" fillId="0" borderId="0" xfId="0" applyNumberFormat="1" applyBorder="1" applyProtection="1"/>
    <xf numFmtId="165" fontId="8" fillId="0" borderId="0" xfId="0" applyNumberFormat="1" applyFont="1" applyFill="1" applyBorder="1" applyAlignment="1" applyProtection="1">
      <alignment horizontal="center"/>
    </xf>
    <xf numFmtId="0" fontId="8" fillId="0" borderId="0" xfId="0" applyFont="1" applyFill="1" applyBorder="1" applyAlignment="1" applyProtection="1">
      <alignment horizontal="left" vertical="center"/>
    </xf>
    <xf numFmtId="0" fontId="8" fillId="0" borderId="28" xfId="0" applyFont="1" applyFill="1" applyBorder="1" applyAlignment="1" applyProtection="1">
      <alignment horizontal="left" vertical="center"/>
    </xf>
    <xf numFmtId="165" fontId="8" fillId="0" borderId="13" xfId="0" applyNumberFormat="1" applyFont="1" applyBorder="1" applyAlignment="1">
      <alignment horizontal="center"/>
    </xf>
    <xf numFmtId="164" fontId="8" fillId="0" borderId="8" xfId="0" applyNumberFormat="1" applyFont="1" applyBorder="1" applyAlignment="1">
      <alignment horizontal="center"/>
    </xf>
    <xf numFmtId="164" fontId="8" fillId="0" borderId="5" xfId="0" applyNumberFormat="1" applyFont="1" applyBorder="1" applyAlignment="1">
      <alignment horizontal="center"/>
    </xf>
    <xf numFmtId="0" fontId="8" fillId="0" borderId="0" xfId="0" applyFont="1" applyBorder="1" applyAlignment="1" applyProtection="1">
      <alignment horizontal="left"/>
    </xf>
    <xf numFmtId="0" fontId="0" fillId="0" borderId="0" xfId="0" applyBorder="1" applyAlignment="1" applyProtection="1">
      <alignment horizontal="left"/>
    </xf>
    <xf numFmtId="165" fontId="8" fillId="0" borderId="1" xfId="0" applyNumberFormat="1" applyFont="1" applyBorder="1" applyAlignment="1">
      <alignment horizontal="center"/>
    </xf>
    <xf numFmtId="164" fontId="8" fillId="0" borderId="20" xfId="0" applyNumberFormat="1" applyFont="1" applyBorder="1" applyAlignment="1">
      <alignment horizontal="center"/>
    </xf>
    <xf numFmtId="164" fontId="0" fillId="0" borderId="3" xfId="0" applyNumberFormat="1" applyBorder="1" applyAlignment="1" applyProtection="1">
      <alignment horizontal="center"/>
    </xf>
    <xf numFmtId="0" fontId="8" fillId="0" borderId="27" xfId="0" applyFont="1" applyBorder="1" applyAlignment="1">
      <alignment horizontal="left" vertical="center"/>
    </xf>
    <xf numFmtId="0" fontId="0" fillId="3" borderId="40" xfId="0" applyFill="1" applyBorder="1" applyProtection="1"/>
    <xf numFmtId="0" fontId="0" fillId="3" borderId="39" xfId="0" applyFill="1" applyBorder="1" applyProtection="1"/>
    <xf numFmtId="0" fontId="3" fillId="0" borderId="0" xfId="0" applyFont="1" applyAlignment="1">
      <alignment horizontal="center"/>
    </xf>
    <xf numFmtId="2" fontId="8" fillId="0" borderId="24" xfId="0" applyNumberFormat="1" applyFont="1" applyBorder="1" applyAlignment="1">
      <alignment horizontal="center"/>
    </xf>
    <xf numFmtId="0" fontId="1" fillId="0" borderId="12" xfId="0" applyFont="1" applyBorder="1" applyAlignment="1">
      <alignment horizontal="center"/>
    </xf>
    <xf numFmtId="9" fontId="19" fillId="0" borderId="0" xfId="0" applyNumberFormat="1" applyFont="1" applyAlignment="1" applyProtection="1">
      <alignment horizontal="left"/>
    </xf>
    <xf numFmtId="0" fontId="21" fillId="0" borderId="0" xfId="0" applyFont="1" applyAlignment="1" applyProtection="1">
      <alignment horizontal="center"/>
    </xf>
    <xf numFmtId="9" fontId="19" fillId="0" borderId="0" xfId="0" applyNumberFormat="1" applyFont="1" applyBorder="1" applyAlignment="1" applyProtection="1">
      <alignment horizontal="left"/>
    </xf>
    <xf numFmtId="0" fontId="4" fillId="0" borderId="10" xfId="0" applyFont="1" applyBorder="1" applyAlignment="1" applyProtection="1">
      <alignment horizontal="center"/>
    </xf>
    <xf numFmtId="0" fontId="4" fillId="0" borderId="0" xfId="0" applyFont="1" applyBorder="1" applyAlignment="1" applyProtection="1">
      <alignment horizontal="center"/>
    </xf>
    <xf numFmtId="0" fontId="4" fillId="0" borderId="36" xfId="0" applyFont="1" applyBorder="1" applyAlignment="1" applyProtection="1">
      <alignment horizontal="center"/>
    </xf>
    <xf numFmtId="0" fontId="4" fillId="0" borderId="34" xfId="0" applyFont="1" applyBorder="1" applyAlignment="1" applyProtection="1">
      <alignment horizontal="center"/>
    </xf>
    <xf numFmtId="0" fontId="4" fillId="0" borderId="2" xfId="0" applyFont="1" applyBorder="1" applyAlignment="1" applyProtection="1">
      <alignment horizontal="center"/>
    </xf>
    <xf numFmtId="0" fontId="4" fillId="0" borderId="1" xfId="0" applyFont="1" applyBorder="1" applyAlignment="1" applyProtection="1">
      <alignment horizontal="center"/>
    </xf>
  </cellXfs>
  <cellStyles count="3">
    <cellStyle name="Normal" xfId="0" builtinId="0"/>
    <cellStyle name="Normal 2" xfId="2"/>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worksheet" Target="worksheets/sheet4.xml"/><Relationship Id="rId10" Type="http://schemas.openxmlformats.org/officeDocument/2006/relationships/styles" Target="styles.xml"/><Relationship Id="rId4" Type="http://schemas.openxmlformats.org/officeDocument/2006/relationships/chartsheet" Target="chartsheets/sheet1.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341261633919338E-2"/>
          <c:y val="1.6949152542372881E-2"/>
          <c:w val="0.97414684591520162"/>
          <c:h val="0.96610169491525422"/>
        </c:manualLayout>
      </c:layout>
      <c:barChart>
        <c:barDir val="col"/>
        <c:grouping val="clustered"/>
        <c:varyColors val="0"/>
        <c:dLbls>
          <c:showLegendKey val="0"/>
          <c:showVal val="0"/>
          <c:showCatName val="0"/>
          <c:showSerName val="0"/>
          <c:showPercent val="0"/>
          <c:showBubbleSize val="0"/>
        </c:dLbls>
        <c:gapWidth val="150"/>
        <c:axId val="262894336"/>
        <c:axId val="262895872"/>
      </c:barChart>
      <c:catAx>
        <c:axId val="262894336"/>
        <c:scaling>
          <c:orientation val="minMax"/>
        </c:scaling>
        <c:delete val="0"/>
        <c:axPos val="b"/>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2895872"/>
        <c:crosses val="autoZero"/>
        <c:auto val="0"/>
        <c:lblAlgn val="ctr"/>
        <c:lblOffset val="100"/>
        <c:tickMarkSkip val="1"/>
        <c:noMultiLvlLbl val="0"/>
      </c:catAx>
      <c:valAx>
        <c:axId val="262895872"/>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2894336"/>
        <c:crosses val="autoZero"/>
        <c:crossBetween val="between"/>
      </c:valAx>
      <c:spPr>
        <a:solidFill>
          <a:srgbClr val="C0C0C0"/>
        </a:solidFill>
        <a:ln w="12700">
          <a:solidFill>
            <a:srgbClr val="808080"/>
          </a:solidFill>
          <a:prstDash val="solid"/>
        </a:ln>
      </c:spPr>
    </c:plotArea>
    <c:legend>
      <c:legendPos val="r"/>
      <c:layout>
        <c:manualLayout>
          <c:xMode val="edge"/>
          <c:yMode val="edge"/>
          <c:x val="0.99586349534643226"/>
          <c:y val="0.5"/>
          <c:w val="0"/>
          <c:h val="1.6949152542372881E-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Chart10"/>
  <sheetViews>
    <sheetView zoomScale="75" workbookViewId="0"/>
  </sheetViews>
  <pageMargins left="0.75" right="0.75" top="1" bottom="1" header="0.5" footer="0.5"/>
  <pageSetup paperSize="9" orientation="landscape" horizontalDpi="300" verticalDpi="300" r:id="rId1"/>
  <headerFooter alignWithMargins="0">
    <oddHeader>&amp;CTriangular Diagram</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11.emf"/><Relationship Id="rId13" Type="http://schemas.openxmlformats.org/officeDocument/2006/relationships/image" Target="../media/image16.emf"/><Relationship Id="rId18" Type="http://schemas.openxmlformats.org/officeDocument/2006/relationships/image" Target="../media/image21.emf"/><Relationship Id="rId3" Type="http://schemas.openxmlformats.org/officeDocument/2006/relationships/image" Target="../media/image6.emf"/><Relationship Id="rId7" Type="http://schemas.openxmlformats.org/officeDocument/2006/relationships/image" Target="../media/image10.emf"/><Relationship Id="rId12" Type="http://schemas.openxmlformats.org/officeDocument/2006/relationships/image" Target="../media/image15.emf"/><Relationship Id="rId17" Type="http://schemas.openxmlformats.org/officeDocument/2006/relationships/image" Target="../media/image20.emf"/><Relationship Id="rId2" Type="http://schemas.openxmlformats.org/officeDocument/2006/relationships/image" Target="../media/image5.emf"/><Relationship Id="rId16" Type="http://schemas.openxmlformats.org/officeDocument/2006/relationships/image" Target="../media/image19.emf"/><Relationship Id="rId1" Type="http://schemas.openxmlformats.org/officeDocument/2006/relationships/image" Target="../media/image4.emf"/><Relationship Id="rId6" Type="http://schemas.openxmlformats.org/officeDocument/2006/relationships/image" Target="../media/image9.emf"/><Relationship Id="rId11" Type="http://schemas.openxmlformats.org/officeDocument/2006/relationships/image" Target="../media/image14.emf"/><Relationship Id="rId5" Type="http://schemas.openxmlformats.org/officeDocument/2006/relationships/image" Target="../media/image8.emf"/><Relationship Id="rId15" Type="http://schemas.openxmlformats.org/officeDocument/2006/relationships/image" Target="../media/image18.emf"/><Relationship Id="rId10" Type="http://schemas.openxmlformats.org/officeDocument/2006/relationships/image" Target="../media/image13.emf"/><Relationship Id="rId19" Type="http://schemas.openxmlformats.org/officeDocument/2006/relationships/image" Target="../media/image22.emf"/><Relationship Id="rId4" Type="http://schemas.openxmlformats.org/officeDocument/2006/relationships/image" Target="../media/image7.emf"/><Relationship Id="rId9" Type="http://schemas.openxmlformats.org/officeDocument/2006/relationships/image" Target="../media/image12.emf"/><Relationship Id="rId14" Type="http://schemas.openxmlformats.org/officeDocument/2006/relationships/image" Target="../media/image17.emf"/></Relationships>
</file>

<file path=xl/drawings/drawing1.xml><?xml version="1.0" encoding="utf-8"?>
<xdr:wsDr xmlns:xdr="http://schemas.openxmlformats.org/drawingml/2006/spreadsheetDrawing" xmlns:a="http://schemas.openxmlformats.org/drawingml/2006/main">
  <xdr:twoCellAnchor>
    <xdr:from>
      <xdr:col>0</xdr:col>
      <xdr:colOff>95250</xdr:colOff>
      <xdr:row>18</xdr:row>
      <xdr:rowOff>38100</xdr:rowOff>
    </xdr:from>
    <xdr:to>
      <xdr:col>9</xdr:col>
      <xdr:colOff>447675</xdr:colOff>
      <xdr:row>58</xdr:row>
      <xdr:rowOff>142875</xdr:rowOff>
    </xdr:to>
    <xdr:sp macro="" textlink="">
      <xdr:nvSpPr>
        <xdr:cNvPr id="3073" name="Text 1"/>
        <xdr:cNvSpPr txBox="1">
          <a:spLocks noChangeArrowheads="1"/>
        </xdr:cNvSpPr>
      </xdr:nvSpPr>
      <xdr:spPr bwMode="auto">
        <a:xfrm>
          <a:off x="95250" y="3057525"/>
          <a:ext cx="5838825" cy="6581775"/>
        </a:xfrm>
        <a:prstGeom prst="rect">
          <a:avLst/>
        </a:prstGeom>
        <a:noFill/>
        <a:ln w="9525">
          <a:noFill/>
          <a:miter lim="800000"/>
          <a:headEnd/>
          <a:tailEnd/>
        </a:ln>
      </xdr:spPr>
      <xdr:txBody>
        <a:bodyPr vertOverflow="clip" wrap="square" lIns="27432" tIns="22860" rIns="27432" bIns="0" anchor="t" upright="1"/>
        <a:lstStyle/>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development of this program was inspired by Dave Thornley and John Jack at the Postgraduate Research Institute for Sedimentology at the University of Reading, UK, and the Department of Geology at Royal Holloway University of London, UK.  It is provided in Microsoft Excel format to allow both spreadsheet and graphical output.  The program is best suited to analyse data obtained from sieve or laser granulometer analysis.  The user is required to input the mass or percentage of sediment retained on sieves spaced at any intervals, or the percentage of sediment detected in each bin of a Laser Granulometer.    The following sample statistics are then calculated using the Method of Moments in Microsoft Visual Basic programming language: mean, mode(s), sorting (standard deviation), skewness, kurtosis, 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50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and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Grain size parameters are calculated arithmetically and geometrically (in microns) and logarithmically (using the phi scale) (Krumbein and Pettijohn, 1938</a:t>
          </a:r>
          <a:r>
            <a:rPr lang="en-GB" sz="1000" b="0" i="0" u="none" strike="noStrike" baseline="30000">
              <a:solidFill>
                <a:srgbClr val="000000"/>
              </a:solidFill>
              <a:latin typeface="Arial"/>
              <a:cs typeface="Arial"/>
            </a:rPr>
            <a:t>1</a:t>
          </a:r>
          <a:r>
            <a:rPr lang="en-GB" sz="1000" b="0" i="0" u="none" strike="noStrike" baseline="0">
              <a:solidFill>
                <a:srgbClr val="000000"/>
              </a:solidFill>
              <a:latin typeface="Arial"/>
              <a:cs typeface="Arial"/>
            </a:rPr>
            <a:t>; Table 1).  Linear interpolation is also used to calculate statistical parameters by the Folk and Ward (1957)</a:t>
          </a:r>
          <a:r>
            <a:rPr lang="en-GB" sz="1000" b="0" i="0" u="none" strike="noStrike" baseline="30000">
              <a:solidFill>
                <a:srgbClr val="000000"/>
              </a:solidFill>
              <a:latin typeface="Arial"/>
              <a:cs typeface="Arial"/>
            </a:rPr>
            <a:t>2</a:t>
          </a:r>
          <a:r>
            <a:rPr lang="en-GB" sz="1000" b="0" i="0" u="none" strike="noStrike" baseline="0">
              <a:solidFill>
                <a:srgbClr val="000000"/>
              </a:solidFill>
              <a:latin typeface="Arial"/>
              <a:cs typeface="Arial"/>
            </a:rPr>
            <a:t> graphical method and derive physical descriptions (such as “very coarse sand” and “moderately sorted”).  The program also provides a physical description of the textural group which the sample belongs to and the sediment name (such as “fine gravelly coarse sand”) after Folk (1954)</a:t>
          </a:r>
          <a:r>
            <a:rPr lang="en-GB" sz="1000" b="0" i="0" u="none" strike="noStrike" baseline="30000">
              <a:solidFill>
                <a:srgbClr val="000000"/>
              </a:solidFill>
              <a:latin typeface="Arial"/>
              <a:cs typeface="Arial"/>
            </a:rPr>
            <a:t>3</a:t>
          </a:r>
          <a:r>
            <a:rPr lang="en-GB" sz="1000" b="0" i="0" u="none" strike="noStrike" baseline="0">
              <a:solidFill>
                <a:srgbClr val="000000"/>
              </a:solidFill>
              <a:latin typeface="Arial"/>
              <a:cs typeface="Arial"/>
            </a:rPr>
            <a:t>.  Also included is a table giving the percentage of grains falling into each size fraction, modified from Udden (1914)</a:t>
          </a:r>
          <a:r>
            <a:rPr lang="en-GB" sz="1000" b="0" i="0" u="none" strike="noStrike" baseline="30000">
              <a:solidFill>
                <a:srgbClr val="000000"/>
              </a:solidFill>
              <a:latin typeface="Arial"/>
              <a:cs typeface="Arial"/>
            </a:rPr>
            <a:t>4</a:t>
          </a:r>
          <a:r>
            <a:rPr lang="en-GB" sz="1000" b="0" i="0" u="none" strike="noStrike" baseline="0">
              <a:solidFill>
                <a:srgbClr val="000000"/>
              </a:solidFill>
              <a:latin typeface="Arial"/>
              <a:cs typeface="Arial"/>
            </a:rPr>
            <a:t> and Wentworth (1922)</a:t>
          </a:r>
          <a:r>
            <a:rPr lang="en-GB" sz="1000" b="0" i="0" u="none" strike="noStrike" baseline="30000">
              <a:solidFill>
                <a:srgbClr val="000000"/>
              </a:solidFill>
              <a:latin typeface="Arial"/>
              <a:cs typeface="Arial"/>
            </a:rPr>
            <a:t>5</a:t>
          </a:r>
          <a:r>
            <a:rPr lang="en-GB" sz="1000" b="0" i="0" u="none" strike="noStrike" baseline="0">
              <a:solidFill>
                <a:srgbClr val="000000"/>
              </a:solidFill>
              <a:latin typeface="Arial"/>
              <a:cs typeface="Arial"/>
            </a:rPr>
            <a:t> (see Table 2).  In terms of graphical output, the program provides graphs of the grain size distribution and cumulative distribution of the data in both metric and phi units, and displays the sample grain size on triangular diagrams.  Samples may be analysed singularly, or up to 250 samples may be analysed together.</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program is ideal for the rapid analysis of sieve data and is freely available from the author at the above address.  Please note that the copyright for the program is held by author, and any distribution or use of the program should be acknowledged to him. </a:t>
          </a: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S. Blott     November 2010</a:t>
          </a:r>
        </a:p>
        <a:p>
          <a:pPr algn="just" rtl="0">
            <a:defRPr sz="1000"/>
          </a:pPr>
          <a:endParaRPr lang="en-GB" sz="1000" b="1"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1</a:t>
          </a:r>
          <a:r>
            <a:rPr lang="en-GB" sz="800" b="0" i="0" u="none" strike="noStrike" baseline="0">
              <a:solidFill>
                <a:srgbClr val="000000"/>
              </a:solidFill>
              <a:latin typeface="Arial"/>
              <a:cs typeface="Arial"/>
            </a:rPr>
            <a:t>Krumbein, W.C. and Pettijohn, F.J. (1938)  </a:t>
          </a:r>
          <a:r>
            <a:rPr lang="en-GB" sz="800" b="0" i="1" u="none" strike="noStrike" baseline="0">
              <a:solidFill>
                <a:srgbClr val="000000"/>
              </a:solidFill>
              <a:latin typeface="Arial"/>
              <a:cs typeface="Arial"/>
            </a:rPr>
            <a:t>Manual of Sedimentary Petrography</a:t>
          </a:r>
          <a:r>
            <a:rPr lang="en-GB" sz="800" b="0" i="0" u="none" strike="noStrike" baseline="0">
              <a:solidFill>
                <a:srgbClr val="000000"/>
              </a:solidFill>
              <a:latin typeface="Arial"/>
              <a:cs typeface="Arial"/>
            </a:rPr>
            <a:t>. Appleton-Century-Crofts, New York.</a:t>
          </a:r>
          <a:endParaRPr lang="en-GB" sz="1000" b="0" i="0" u="none" strike="noStrike" baseline="30000">
            <a:solidFill>
              <a:srgbClr val="000000"/>
            </a:solidFill>
            <a:latin typeface="Arial"/>
            <a:cs typeface="Arial"/>
          </a:endParaRPr>
        </a:p>
        <a:p>
          <a:pPr algn="just" rtl="0">
            <a:defRPr sz="1000"/>
          </a:pPr>
          <a:endParaRPr lang="en-GB" sz="1000" b="0" i="0" u="none" strike="noStrike" baseline="3000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2</a:t>
          </a:r>
          <a:r>
            <a:rPr lang="en-GB" sz="800" b="0" i="0" u="none" strike="noStrike" baseline="0">
              <a:solidFill>
                <a:srgbClr val="000000"/>
              </a:solidFill>
              <a:latin typeface="Arial"/>
              <a:cs typeface="Arial"/>
            </a:rPr>
            <a:t>Folk, R.L. and Ward, W.C. (1957)  Brazos River bar: a study in the significance of grain size parameters.  </a:t>
          </a:r>
          <a:r>
            <a:rPr lang="en-GB" sz="800" b="0" i="1" u="none" strike="noStrike" baseline="0">
              <a:solidFill>
                <a:srgbClr val="000000"/>
              </a:solidFill>
              <a:latin typeface="Arial"/>
              <a:cs typeface="Arial"/>
            </a:rPr>
            <a:t>Journal of Sedimentary Petrology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27</a:t>
          </a:r>
          <a:r>
            <a:rPr lang="en-GB" sz="800" b="0" i="0" u="none" strike="noStrike" baseline="0">
              <a:solidFill>
                <a:srgbClr val="000000"/>
              </a:solidFill>
              <a:latin typeface="Arial"/>
              <a:cs typeface="Arial"/>
            </a:rPr>
            <a:t>, 3-26.</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3</a:t>
          </a:r>
          <a:r>
            <a:rPr lang="en-GB" sz="800" b="0" i="0" u="none" strike="noStrike" baseline="0">
              <a:solidFill>
                <a:srgbClr val="000000"/>
              </a:solidFill>
              <a:latin typeface="Arial"/>
              <a:cs typeface="Arial"/>
            </a:rPr>
            <a:t>Folk, R.L. (1954)  The distinction between grain size and mineral composition in sedimentary-rock nomenclature.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a:t>
          </a:r>
          <a:r>
            <a:rPr lang="en-GB" sz="800" b="1" i="0" u="none" strike="noStrike" baseline="0">
              <a:solidFill>
                <a:srgbClr val="000000"/>
              </a:solidFill>
              <a:latin typeface="Arial"/>
              <a:cs typeface="Arial"/>
            </a:rPr>
            <a:t> 62</a:t>
          </a:r>
          <a:r>
            <a:rPr lang="en-GB" sz="800" b="0" i="0" u="none" strike="noStrike" baseline="0">
              <a:solidFill>
                <a:srgbClr val="000000"/>
              </a:solidFill>
              <a:latin typeface="Arial"/>
              <a:cs typeface="Arial"/>
            </a:rPr>
            <a:t>, 344-359.</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4</a:t>
          </a:r>
          <a:r>
            <a:rPr lang="en-GB" sz="800" b="0" i="0" u="none" strike="noStrike" baseline="0">
              <a:solidFill>
                <a:srgbClr val="000000"/>
              </a:solidFill>
              <a:latin typeface="Arial"/>
              <a:cs typeface="Arial"/>
            </a:rPr>
            <a:t>Udden, J.A. (1914)  Mechanical composition of clastic sediments.  </a:t>
          </a:r>
          <a:r>
            <a:rPr lang="en-GB" sz="800" b="0" i="1" u="none" strike="noStrike" baseline="0">
              <a:solidFill>
                <a:srgbClr val="000000"/>
              </a:solidFill>
              <a:latin typeface="Arial"/>
              <a:cs typeface="Arial"/>
            </a:rPr>
            <a:t>Bulletin of the Geological Society of America</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25</a:t>
          </a:r>
          <a:r>
            <a:rPr lang="en-GB" sz="800" b="0" i="0" u="none" strike="noStrike" baseline="0">
              <a:solidFill>
                <a:srgbClr val="000000"/>
              </a:solidFill>
              <a:latin typeface="Arial"/>
              <a:cs typeface="Arial"/>
            </a:rPr>
            <a:t>, 655-744.</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5</a:t>
          </a:r>
          <a:r>
            <a:rPr lang="en-GB" sz="800" b="0" i="0" u="none" strike="noStrike" baseline="0">
              <a:solidFill>
                <a:srgbClr val="000000"/>
              </a:solidFill>
              <a:latin typeface="Arial"/>
              <a:cs typeface="Arial"/>
            </a:rPr>
            <a:t>Wentworth, C.K. (1922)  A scale of grade and class terms for clastic sediments.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30</a:t>
          </a:r>
          <a:r>
            <a:rPr lang="en-GB" sz="800" b="0" i="0" u="none" strike="noStrike" baseline="0">
              <a:solidFill>
                <a:srgbClr val="000000"/>
              </a:solidFill>
              <a:latin typeface="Arial"/>
              <a:cs typeface="Arial"/>
            </a:rPr>
            <a:t>, 377-392.</a:t>
          </a:r>
          <a:endParaRPr lang="en-GB" sz="1000" b="1" i="0" u="none" strike="noStrike" baseline="0">
            <a:solidFill>
              <a:srgbClr val="000000"/>
            </a:solidFill>
            <a:latin typeface="Arial"/>
            <a:cs typeface="Arial"/>
          </a:endParaRPr>
        </a:p>
        <a:p>
          <a:pPr algn="just" rtl="0">
            <a:defRPr sz="1000"/>
          </a:pPr>
          <a:endParaRPr lang="en-GB" sz="1000" b="1" i="0" u="none" strike="noStrike" baseline="0">
            <a:solidFill>
              <a:srgbClr val="000000"/>
            </a:solidFill>
            <a:latin typeface="Arial"/>
            <a:cs typeface="Arial"/>
          </a:endParaRPr>
        </a:p>
      </xdr:txBody>
    </xdr:sp>
    <xdr:clientData/>
  </xdr:twoCellAnchor>
  <xdr:twoCellAnchor>
    <xdr:from>
      <xdr:col>0</xdr:col>
      <xdr:colOff>95250</xdr:colOff>
      <xdr:row>62</xdr:row>
      <xdr:rowOff>19050</xdr:rowOff>
    </xdr:from>
    <xdr:to>
      <xdr:col>9</xdr:col>
      <xdr:colOff>447675</xdr:colOff>
      <xdr:row>161</xdr:row>
      <xdr:rowOff>142875</xdr:rowOff>
    </xdr:to>
    <xdr:sp macro="" textlink="">
      <xdr:nvSpPr>
        <xdr:cNvPr id="3074" name="Text 2"/>
        <xdr:cNvSpPr txBox="1">
          <a:spLocks noChangeArrowheads="1"/>
        </xdr:cNvSpPr>
      </xdr:nvSpPr>
      <xdr:spPr bwMode="auto">
        <a:xfrm>
          <a:off x="95250" y="10201275"/>
          <a:ext cx="5838825" cy="16154400"/>
        </a:xfrm>
        <a:prstGeom prst="rect">
          <a:avLst/>
        </a:prstGeom>
        <a:noFill/>
        <a:ln w="9525">
          <a:noFill/>
          <a:miter lim="800000"/>
          <a:headEnd/>
          <a:tailEnd/>
        </a:ln>
      </xdr:spPr>
      <xdr:txBody>
        <a:bodyPr vertOverflow="clip" wrap="square" lIns="27432" tIns="22860" rIns="27432" bIns="0" anchor="t" upright="1"/>
        <a:lstStyle/>
        <a:p>
          <a:pPr algn="just" rtl="0">
            <a:defRPr sz="1000"/>
          </a:pPr>
          <a:r>
            <a:rPr lang="en-GB" sz="1000" b="1" i="0" u="none" strike="noStrike" baseline="0">
              <a:solidFill>
                <a:srgbClr val="000000"/>
              </a:solidFill>
              <a:latin typeface="Arial"/>
              <a:cs typeface="Arial"/>
            </a:rPr>
            <a:t>Single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"Single Sample Data Input" sheet if it is not already active.  Enter the aperture sizes of the sieves or Laser Granulometer bins used in the analysis into the cells in column B.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the sample contains unanalysed sediment, such as material retained in the pan after sieving.  At least one size class larger than the largest particles in the sample should also be entered.  A large area to the right of the data columns is provided for the cut and paste of data from other spreadsheets, such as the import of Laser Granulometer data.</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beside each size class in column C.  When you have finished,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at the top of the "Single Sample Data Input" sheet.</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Click the "Calculate Statistics" button and wait a few moments for the program to finish running.  When the dialog box appears, click "OK".</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The results are summarised on the "Single Sample Statistics" sheet, which includes a distribution histogram of the sample.  Select "Print..." from the file menu to print the Summary Statistics page.  The data is also shown on triangular diagrams on the "Gravel Sand Mud" and "Sand Silt Clay" sheets.  Further cumulative and distribution plots are given on other sheets.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Multiple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"Multiple Sample Data Input" sheet.  Enter the aperture sizes of the sieves or Laser Granulometer bins used in the analysis into the cells in column B.  The aperture sizes must be the same for all the samples.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samples contain unanalysed sediment, such as material retained in the pan after sieving.  At least one size class larger than the largest particles in the sample should also be entered.</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column C onwards.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in the green cells above each sample listing.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If you require a Summary Statistics printout for each sample, select a tick in the option box.</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Click the "Calculate Statistics" button and wait for the program to finish running (this may take several minutes).  GRADISTAT will give a warning if it detects a sample whose combined weight is greater than the given sample weight.  Click "OK" when prompted on the dialog boxes.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6. The resulting statistics for all samples are summarised on the "Multiple Sample Statistics" sheet.  The data for each sample included in the analysis are also shown on triangular diagrams on the "Gravel Sand Mud" and "Sand Silt Clay" sheets.  Cumulative and distribution plots will show the results for the last sample in the analysis.  If graphical plots for other samples are required, use separate single sample analyses (above).</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Unanalysed Sediment</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Occasionally, samples may contain sediment in a size fraction of unspecified size, such as material retained in the pan after sieving.  Ideally, the whole size range in a sample should be analysed, and this may require further analysis of sediment remaining in the pan after sieving.  The larger the quantity of sediment remaining in the pan, the less accurate the calculation of grain size statistics, with statistics calculated by the Method of Moments being most susceptible.  Errors in Folk and Ward parameters become significant only when more than 5% of the sample is undetermined.  If the sample contains sediment in the pan the user should do one of the following: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Enter the weight or percentage of sample in the pan with a class size of zero (or leave the class size blank).  GRADISTAT calculates the statistics assuming all sediment in the pan is larger than 10 </a:t>
          </a:r>
          <a:r>
            <a:rPr lang="en-GB" sz="1000" b="0" i="0" u="none" strike="noStrike" baseline="0">
              <a:solidFill>
                <a:srgbClr val="000000"/>
              </a:solidFill>
              <a:latin typeface="Symbol"/>
            </a:rPr>
            <a:t>f</a:t>
          </a:r>
          <a:r>
            <a:rPr lang="en-GB" sz="1000" b="0" i="0" u="none" strike="noStrike" baseline="0">
              <a:solidFill>
                <a:srgbClr val="000000"/>
              </a:solidFill>
              <a:latin typeface="Arial"/>
              <a:cs typeface="Arial"/>
            </a:rPr>
            <a:t> (1 </a:t>
          </a:r>
          <a:r>
            <a:rPr lang="en-GB" sz="1000" b="0" i="0" u="none" strike="noStrike" baseline="0">
              <a:solidFill>
                <a:srgbClr val="000000"/>
              </a:solidFill>
              <a:latin typeface="Symbol"/>
            </a:rPr>
            <a:t>m</a:t>
          </a:r>
          <a:r>
            <a:rPr lang="en-GB" sz="1000" b="0" i="0" u="none" strike="noStrike" baseline="0">
              <a:solidFill>
                <a:srgbClr val="000000"/>
              </a:solidFill>
              <a:latin typeface="Arial"/>
              <a:cs typeface="Arial"/>
            </a:rPr>
            <a:t>m).  The grain size distribution graphs do not however plot the quantity of sediment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the pan with a class size which the user considers to be the lower size limit of sediment in the pan.  GRADISTAT calculates the statistics assuming all sediment in the pan is larger than this value and plots this quantity on the grain size distribution graphs.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above two options are recommended where there is less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Do not enter the quantity of sediment in the pan at all.  GRADISTAT calculates the statistics ignoring the sediment in the pan as if it were not present in the sample.  This is recommended where there is more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Samples containing more than 5% of sediment in the pan should ideally be analysed using a different technique, such as sedimentation or laser granulometry.  Great care must however be taken when merging data obtained by different methods.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Graph Scales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size scale used in graphical plots is dependent upon the range of sizes specified on the sample input sheets: the first and last values provide the extreme values on the graphs.  While one size class larger than the largest particles in the sample should be entered, other size classes outside the grain size range of the sample have no influence on the statistical calculations.  These classes may be deleted to narrow the size scale on graphs.  Note that unused size classes within the size range of the sample should also be deleted, otherwise GRADISTAT assumes that zero sample weight was present in those size classes.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Copyright Simon Blott (2000)</a:t>
          </a:r>
        </a:p>
      </xdr:txBody>
    </xdr:sp>
    <xdr:clientData/>
  </xdr:twoCellAnchor>
  <mc:AlternateContent xmlns:mc="http://schemas.openxmlformats.org/markup-compatibility/2006">
    <mc:Choice xmlns:a14="http://schemas.microsoft.com/office/drawing/2010/main" Requires="a14">
      <xdr:twoCellAnchor editAs="oneCell">
        <xdr:from>
          <xdr:col>0</xdr:col>
          <xdr:colOff>85725</xdr:colOff>
          <xdr:row>254</xdr:row>
          <xdr:rowOff>57150</xdr:rowOff>
        </xdr:from>
        <xdr:to>
          <xdr:col>9</xdr:col>
          <xdr:colOff>142875</xdr:colOff>
          <xdr:row>300</xdr:row>
          <xdr:rowOff>9525</xdr:rowOff>
        </xdr:to>
        <xdr:sp macro="" textlink="">
          <xdr:nvSpPr>
            <xdr:cNvPr id="3078" name="Object 6" hidden="1">
              <a:extLst>
                <a:ext uri="{63B3BB69-23CF-44E3-9099-C40C66FF867C}">
                  <a14:compatExt spid="_x0000_s3078"/>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162</xdr:row>
      <xdr:rowOff>38100</xdr:rowOff>
    </xdr:from>
    <xdr:to>
      <xdr:col>10</xdr:col>
      <xdr:colOff>142875</xdr:colOff>
      <xdr:row>210</xdr:row>
      <xdr:rowOff>104775</xdr:rowOff>
    </xdr:to>
    <xdr:pic>
      <xdr:nvPicPr>
        <xdr:cNvPr id="23" name="Picture 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6412825"/>
          <a:ext cx="6238875" cy="783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211</xdr:row>
      <xdr:rowOff>28575</xdr:rowOff>
    </xdr:from>
    <xdr:to>
      <xdr:col>10</xdr:col>
      <xdr:colOff>57150</xdr:colOff>
      <xdr:row>252</xdr:row>
      <xdr:rowOff>85725</xdr:rowOff>
    </xdr:to>
    <xdr:pic>
      <xdr:nvPicPr>
        <xdr:cNvPr id="25" name="Picture 2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4337625"/>
          <a:ext cx="6153150" cy="6696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619125</xdr:colOff>
          <xdr:row>10</xdr:row>
          <xdr:rowOff>0</xdr:rowOff>
        </xdr:from>
        <xdr:to>
          <xdr:col>1</xdr:col>
          <xdr:colOff>952500</xdr:colOff>
          <xdr:row>11</xdr:row>
          <xdr:rowOff>19050</xdr:rowOff>
        </xdr:to>
        <xdr:sp macro="" textlink="">
          <xdr:nvSpPr>
            <xdr:cNvPr id="6165" name="Object 21" hidden="1">
              <a:extLst>
                <a:ext uri="{63B3BB69-23CF-44E3-9099-C40C66FF867C}">
                  <a14:compatExt spid="_x0000_s6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9</xdr:row>
          <xdr:rowOff>0</xdr:rowOff>
        </xdr:from>
        <xdr:to>
          <xdr:col>1</xdr:col>
          <xdr:colOff>714375</xdr:colOff>
          <xdr:row>10</xdr:row>
          <xdr:rowOff>19050</xdr:rowOff>
        </xdr:to>
        <xdr:sp macro="" textlink="">
          <xdr:nvSpPr>
            <xdr:cNvPr id="6166" name="Object 22" hidden="1">
              <a:extLst>
                <a:ext uri="{63B3BB69-23CF-44E3-9099-C40C66FF867C}">
                  <a14:compatExt spid="_x0000_s6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11</xdr:row>
          <xdr:rowOff>0</xdr:rowOff>
        </xdr:from>
        <xdr:to>
          <xdr:col>1</xdr:col>
          <xdr:colOff>1152525</xdr:colOff>
          <xdr:row>12</xdr:row>
          <xdr:rowOff>19050</xdr:rowOff>
        </xdr:to>
        <xdr:sp macro="" textlink="">
          <xdr:nvSpPr>
            <xdr:cNvPr id="6167" name="Object 23" hidden="1">
              <a:extLst>
                <a:ext uri="{63B3BB69-23CF-44E3-9099-C40C66FF867C}">
                  <a14:compatExt spid="_x0000_s6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12</xdr:row>
          <xdr:rowOff>0</xdr:rowOff>
        </xdr:from>
        <xdr:to>
          <xdr:col>1</xdr:col>
          <xdr:colOff>1038225</xdr:colOff>
          <xdr:row>13</xdr:row>
          <xdr:rowOff>19050</xdr:rowOff>
        </xdr:to>
        <xdr:sp macro="" textlink="">
          <xdr:nvSpPr>
            <xdr:cNvPr id="6168" name="Object 24" hidden="1">
              <a:extLst>
                <a:ext uri="{63B3BB69-23CF-44E3-9099-C40C66FF867C}">
                  <a14:compatExt spid="_x0000_s6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13</xdr:row>
          <xdr:rowOff>0</xdr:rowOff>
        </xdr:from>
        <xdr:to>
          <xdr:col>1</xdr:col>
          <xdr:colOff>723900</xdr:colOff>
          <xdr:row>14</xdr:row>
          <xdr:rowOff>28575</xdr:rowOff>
        </xdr:to>
        <xdr:sp macro="" textlink="">
          <xdr:nvSpPr>
            <xdr:cNvPr id="6169" name="Object 25" hidden="1">
              <a:extLst>
                <a:ext uri="{63B3BB69-23CF-44E3-9099-C40C66FF867C}">
                  <a14:compatExt spid="_x0000_s6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14</xdr:row>
          <xdr:rowOff>0</xdr:rowOff>
        </xdr:from>
        <xdr:to>
          <xdr:col>1</xdr:col>
          <xdr:colOff>962025</xdr:colOff>
          <xdr:row>15</xdr:row>
          <xdr:rowOff>28575</xdr:rowOff>
        </xdr:to>
        <xdr:sp macro="" textlink="">
          <xdr:nvSpPr>
            <xdr:cNvPr id="6170" name="Object 26" hidden="1">
              <a:extLst>
                <a:ext uri="{63B3BB69-23CF-44E3-9099-C40C66FF867C}">
                  <a14:compatExt spid="_x0000_s6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15</xdr:row>
          <xdr:rowOff>0</xdr:rowOff>
        </xdr:from>
        <xdr:to>
          <xdr:col>1</xdr:col>
          <xdr:colOff>1152525</xdr:colOff>
          <xdr:row>16</xdr:row>
          <xdr:rowOff>28575</xdr:rowOff>
        </xdr:to>
        <xdr:sp macro="" textlink="">
          <xdr:nvSpPr>
            <xdr:cNvPr id="6171" name="Object 27" hidden="1">
              <a:extLst>
                <a:ext uri="{63B3BB69-23CF-44E3-9099-C40C66FF867C}">
                  <a14:compatExt spid="_x0000_s6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16</xdr:row>
          <xdr:rowOff>0</xdr:rowOff>
        </xdr:from>
        <xdr:to>
          <xdr:col>1</xdr:col>
          <xdr:colOff>1038225</xdr:colOff>
          <xdr:row>17</xdr:row>
          <xdr:rowOff>28575</xdr:rowOff>
        </xdr:to>
        <xdr:sp macro="" textlink="">
          <xdr:nvSpPr>
            <xdr:cNvPr id="6172" name="Object 28" hidden="1">
              <a:extLst>
                <a:ext uri="{63B3BB69-23CF-44E3-9099-C40C66FF867C}">
                  <a14:compatExt spid="_x0000_s6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17</xdr:row>
          <xdr:rowOff>0</xdr:rowOff>
        </xdr:from>
        <xdr:to>
          <xdr:col>1</xdr:col>
          <xdr:colOff>714375</xdr:colOff>
          <xdr:row>18</xdr:row>
          <xdr:rowOff>28575</xdr:rowOff>
        </xdr:to>
        <xdr:sp macro="" textlink="">
          <xdr:nvSpPr>
            <xdr:cNvPr id="6173" name="Object 29" hidden="1">
              <a:extLst>
                <a:ext uri="{63B3BB69-23CF-44E3-9099-C40C66FF867C}">
                  <a14:compatExt spid="_x0000_s6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18</xdr:row>
          <xdr:rowOff>0</xdr:rowOff>
        </xdr:from>
        <xdr:to>
          <xdr:col>1</xdr:col>
          <xdr:colOff>952500</xdr:colOff>
          <xdr:row>19</xdr:row>
          <xdr:rowOff>28575</xdr:rowOff>
        </xdr:to>
        <xdr:sp macro="" textlink="">
          <xdr:nvSpPr>
            <xdr:cNvPr id="6175" name="Object 31" hidden="1">
              <a:extLst>
                <a:ext uri="{63B3BB69-23CF-44E3-9099-C40C66FF867C}">
                  <a14:compatExt spid="_x0000_s6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19</xdr:row>
          <xdr:rowOff>0</xdr:rowOff>
        </xdr:from>
        <xdr:to>
          <xdr:col>1</xdr:col>
          <xdr:colOff>1133475</xdr:colOff>
          <xdr:row>20</xdr:row>
          <xdr:rowOff>28575</xdr:rowOff>
        </xdr:to>
        <xdr:sp macro="" textlink="">
          <xdr:nvSpPr>
            <xdr:cNvPr id="6176" name="Object 32" hidden="1">
              <a:extLst>
                <a:ext uri="{63B3BB69-23CF-44E3-9099-C40C66FF867C}">
                  <a14:compatExt spid="_x0000_s6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704850</xdr:colOff>
          <xdr:row>20</xdr:row>
          <xdr:rowOff>0</xdr:rowOff>
        </xdr:from>
        <xdr:to>
          <xdr:col>1</xdr:col>
          <xdr:colOff>1047750</xdr:colOff>
          <xdr:row>21</xdr:row>
          <xdr:rowOff>28575</xdr:rowOff>
        </xdr:to>
        <xdr:sp macro="" textlink="">
          <xdr:nvSpPr>
            <xdr:cNvPr id="6177" name="Object 33" hidden="1">
              <a:extLst>
                <a:ext uri="{63B3BB69-23CF-44E3-9099-C40C66FF867C}">
                  <a14:compatExt spid="_x0000_s6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25</xdr:row>
          <xdr:rowOff>0</xdr:rowOff>
        </xdr:from>
        <xdr:to>
          <xdr:col>1</xdr:col>
          <xdr:colOff>790575</xdr:colOff>
          <xdr:row>26</xdr:row>
          <xdr:rowOff>19050</xdr:rowOff>
        </xdr:to>
        <xdr:sp macro="" textlink="">
          <xdr:nvSpPr>
            <xdr:cNvPr id="6178" name="Object 34" hidden="1">
              <a:extLst>
                <a:ext uri="{63B3BB69-23CF-44E3-9099-C40C66FF867C}">
                  <a14:compatExt spid="_x0000_s6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26</xdr:row>
          <xdr:rowOff>0</xdr:rowOff>
        </xdr:from>
        <xdr:to>
          <xdr:col>1</xdr:col>
          <xdr:colOff>952500</xdr:colOff>
          <xdr:row>27</xdr:row>
          <xdr:rowOff>19050</xdr:rowOff>
        </xdr:to>
        <xdr:sp macro="" textlink="">
          <xdr:nvSpPr>
            <xdr:cNvPr id="6180" name="Object 36" hidden="1">
              <a:extLst>
                <a:ext uri="{63B3BB69-23CF-44E3-9099-C40C66FF867C}">
                  <a14:compatExt spid="_x0000_s6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27</xdr:row>
          <xdr:rowOff>0</xdr:rowOff>
        </xdr:from>
        <xdr:to>
          <xdr:col>1</xdr:col>
          <xdr:colOff>1152525</xdr:colOff>
          <xdr:row>28</xdr:row>
          <xdr:rowOff>19050</xdr:rowOff>
        </xdr:to>
        <xdr:sp macro="" textlink="">
          <xdr:nvSpPr>
            <xdr:cNvPr id="6181" name="Object 37" hidden="1">
              <a:extLst>
                <a:ext uri="{63B3BB69-23CF-44E3-9099-C40C66FF867C}">
                  <a14:compatExt spid="_x0000_s6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28</xdr:row>
          <xdr:rowOff>0</xdr:rowOff>
        </xdr:from>
        <xdr:to>
          <xdr:col>1</xdr:col>
          <xdr:colOff>1047750</xdr:colOff>
          <xdr:row>29</xdr:row>
          <xdr:rowOff>19050</xdr:rowOff>
        </xdr:to>
        <xdr:sp macro="" textlink="">
          <xdr:nvSpPr>
            <xdr:cNvPr id="6182" name="Object 38" hidden="1">
              <a:extLst>
                <a:ext uri="{63B3BB69-23CF-44E3-9099-C40C66FF867C}">
                  <a14:compatExt spid="_x0000_s6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24</xdr:row>
          <xdr:rowOff>0</xdr:rowOff>
        </xdr:from>
        <xdr:to>
          <xdr:col>1</xdr:col>
          <xdr:colOff>1047750</xdr:colOff>
          <xdr:row>25</xdr:row>
          <xdr:rowOff>19050</xdr:rowOff>
        </xdr:to>
        <xdr:sp macro="" textlink="">
          <xdr:nvSpPr>
            <xdr:cNvPr id="6186" name="Object 42" hidden="1">
              <a:extLst>
                <a:ext uri="{63B3BB69-23CF-44E3-9099-C40C66FF867C}">
                  <a14:compatExt spid="_x0000_s6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21</xdr:row>
          <xdr:rowOff>0</xdr:rowOff>
        </xdr:from>
        <xdr:to>
          <xdr:col>1</xdr:col>
          <xdr:colOff>790575</xdr:colOff>
          <xdr:row>22</xdr:row>
          <xdr:rowOff>19050</xdr:rowOff>
        </xdr:to>
        <xdr:sp macro="" textlink="">
          <xdr:nvSpPr>
            <xdr:cNvPr id="6187" name="Object 43" hidden="1">
              <a:extLst>
                <a:ext uri="{63B3BB69-23CF-44E3-9099-C40C66FF867C}">
                  <a14:compatExt spid="_x0000_s6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22</xdr:row>
          <xdr:rowOff>0</xdr:rowOff>
        </xdr:from>
        <xdr:to>
          <xdr:col>1</xdr:col>
          <xdr:colOff>971550</xdr:colOff>
          <xdr:row>23</xdr:row>
          <xdr:rowOff>19050</xdr:rowOff>
        </xdr:to>
        <xdr:sp macro="" textlink="">
          <xdr:nvSpPr>
            <xdr:cNvPr id="6188" name="Object 44" hidden="1">
              <a:extLst>
                <a:ext uri="{63B3BB69-23CF-44E3-9099-C40C66FF867C}">
                  <a14:compatExt spid="_x0000_s6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23</xdr:row>
          <xdr:rowOff>0</xdr:rowOff>
        </xdr:from>
        <xdr:to>
          <xdr:col>1</xdr:col>
          <xdr:colOff>1162050</xdr:colOff>
          <xdr:row>24</xdr:row>
          <xdr:rowOff>19050</xdr:rowOff>
        </xdr:to>
        <xdr:sp macro="" textlink="">
          <xdr:nvSpPr>
            <xdr:cNvPr id="6189" name="Object 45" hidden="1">
              <a:extLst>
                <a:ext uri="{63B3BB69-23CF-44E3-9099-C40C66FF867C}">
                  <a14:compatExt spid="_x0000_s61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9207500" cy="5613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0.12725</cdr:x>
      <cdr:y>0.043</cdr:y>
    </cdr:from>
    <cdr:to>
      <cdr:x>0.76825</cdr:x>
      <cdr:y>0.956</cdr:y>
    </cdr:to>
    <cdr:sp macro="" textlink="">
      <cdr:nvSpPr>
        <cdr:cNvPr id="12289" name="Drawing 1"/>
        <cdr:cNvSpPr>
          <a:spLocks xmlns:a="http://schemas.openxmlformats.org/drawingml/2006/main"/>
        </cdr:cNvSpPr>
      </cdr:nvSpPr>
      <cdr:spPr bwMode="auto">
        <a:xfrm xmlns:a="http://schemas.openxmlformats.org/drawingml/2006/main">
          <a:off x="1172058" y="241649"/>
          <a:ext cx="5904043" cy="5130832"/>
        </a:xfrm>
        <a:custGeom xmlns:a="http://schemas.openxmlformats.org/drawingml/2006/main">
          <a:avLst/>
          <a:gdLst/>
          <a:ahLst/>
          <a:cxnLst>
            <a:cxn ang="0">
              <a:pos x="0" y="16384"/>
            </a:cxn>
            <a:cxn ang="0">
              <a:pos x="8194" y="0"/>
            </a:cxn>
            <a:cxn ang="0">
              <a:pos x="16384" y="16379"/>
            </a:cxn>
            <a:cxn ang="0">
              <a:pos x="0" y="16384"/>
            </a:cxn>
          </a:cxnLst>
          <a:rect l="0" t="0" r="r" b="b"/>
          <a:pathLst>
            <a:path w="16384" h="16384">
              <a:moveTo>
                <a:pt x="0" y="16384"/>
              </a:moveTo>
              <a:lnTo>
                <a:pt x="8194" y="0"/>
              </a:lnTo>
              <a:lnTo>
                <a:pt x="16384" y="16379"/>
              </a:lnTo>
              <a:lnTo>
                <a:pt x="0" y="16384"/>
              </a:lnTo>
              <a:close/>
            </a:path>
          </a:pathLst>
        </a:custGeom>
        <a:noFill xmlns:a="http://schemas.openxmlformats.org/drawingml/2006/main"/>
        <a:ln xmlns:a="http://schemas.openxmlformats.org/drawingml/2006/main" w="9525">
          <a:solidFill>
            <a:srgbClr val="000000"/>
          </a:solidFill>
          <a:prstDash val="solid"/>
          <a:round/>
          <a:headEnd/>
          <a:tailEnd/>
        </a:ln>
      </cdr:spPr>
    </cdr:sp>
  </cdr:relSizeAnchor>
  <cdr:relSizeAnchor xmlns:cdr="http://schemas.openxmlformats.org/drawingml/2006/chartDrawing">
    <cdr:from>
      <cdr:x>0.15825</cdr:x>
      <cdr:y>0.86525</cdr:y>
    </cdr:from>
    <cdr:to>
      <cdr:x>0.736</cdr:x>
      <cdr:y>0.86525</cdr:y>
    </cdr:to>
    <cdr:sp macro="" textlink="">
      <cdr:nvSpPr>
        <cdr:cNvPr id="12291" name="Line 3"/>
        <cdr:cNvSpPr>
          <a:spLocks xmlns:a="http://schemas.openxmlformats.org/drawingml/2006/main" noChangeShapeType="1"/>
        </cdr:cNvSpPr>
      </cdr:nvSpPr>
      <cdr:spPr bwMode="auto">
        <a:xfrm xmlns:a="http://schemas.openxmlformats.org/drawingml/2006/main">
          <a:off x="1457589" y="4862489"/>
          <a:ext cx="5321468"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0.286</cdr:x>
      <cdr:y>0.502</cdr:y>
    </cdr:from>
    <cdr:to>
      <cdr:x>0.6075</cdr:x>
      <cdr:y>0.502</cdr:y>
    </cdr:to>
    <cdr:sp macro="" textlink="">
      <cdr:nvSpPr>
        <cdr:cNvPr id="12292" name="Line 4"/>
        <cdr:cNvSpPr>
          <a:spLocks xmlns:a="http://schemas.openxmlformats.org/drawingml/2006/main" noChangeShapeType="1"/>
        </cdr:cNvSpPr>
      </cdr:nvSpPr>
      <cdr:spPr bwMode="auto">
        <a:xfrm xmlns:a="http://schemas.openxmlformats.org/drawingml/2006/main" flipV="1">
          <a:off x="2634253" y="2821115"/>
          <a:ext cx="2961232"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0.4145</cdr:x>
      <cdr:y>0.13475</cdr:y>
    </cdr:from>
    <cdr:to>
      <cdr:x>0.47875</cdr:x>
      <cdr:y>0.13475</cdr:y>
    </cdr:to>
    <cdr:sp macro="" textlink="">
      <cdr:nvSpPr>
        <cdr:cNvPr id="12293" name="Line 5"/>
        <cdr:cNvSpPr>
          <a:spLocks xmlns:a="http://schemas.openxmlformats.org/drawingml/2006/main" noChangeShapeType="1"/>
        </cdr:cNvSpPr>
      </cdr:nvSpPr>
      <cdr:spPr bwMode="auto">
        <a:xfrm xmlns:a="http://schemas.openxmlformats.org/drawingml/2006/main">
          <a:off x="3817825" y="757261"/>
          <a:ext cx="591786"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0.4575</cdr:x>
      <cdr:y>0.13475</cdr:y>
    </cdr:from>
    <cdr:to>
      <cdr:x>0.55475</cdr:x>
      <cdr:y>0.956</cdr:y>
    </cdr:to>
    <cdr:sp macro="" textlink="">
      <cdr:nvSpPr>
        <cdr:cNvPr id="12296" name="Line 8"/>
        <cdr:cNvSpPr>
          <a:spLocks xmlns:a="http://schemas.openxmlformats.org/drawingml/2006/main" noChangeShapeType="1"/>
        </cdr:cNvSpPr>
      </cdr:nvSpPr>
      <cdr:spPr bwMode="auto">
        <a:xfrm xmlns:a="http://schemas.openxmlformats.org/drawingml/2006/main" flipH="1" flipV="1">
          <a:off x="4213884" y="757261"/>
          <a:ext cx="895738" cy="461522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0.76825</cdr:x>
      <cdr:y>0.9415</cdr:y>
    </cdr:from>
    <cdr:to>
      <cdr:x>0.8345</cdr:x>
      <cdr:y>0.9755</cdr:y>
    </cdr:to>
    <cdr:sp macro="" textlink="">
      <cdr:nvSpPr>
        <cdr:cNvPr id="12297" name="Text 9"/>
        <cdr:cNvSpPr txBox="1">
          <a:spLocks xmlns:a="http://schemas.openxmlformats.org/drawingml/2006/main" noChangeArrowheads="1"/>
        </cdr:cNvSpPr>
      </cdr:nvSpPr>
      <cdr:spPr bwMode="auto">
        <a:xfrm xmlns:a="http://schemas.openxmlformats.org/drawingml/2006/main">
          <a:off x="7076101" y="5290995"/>
          <a:ext cx="610207"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Silt</a:t>
          </a:r>
        </a:p>
      </cdr:txBody>
    </cdr:sp>
  </cdr:relSizeAnchor>
  <cdr:relSizeAnchor xmlns:cdr="http://schemas.openxmlformats.org/drawingml/2006/chartDrawing">
    <cdr:from>
      <cdr:x>0.08725</cdr:x>
      <cdr:y>0.9415</cdr:y>
    </cdr:from>
    <cdr:to>
      <cdr:x>0.141</cdr:x>
      <cdr:y>0.9755</cdr:y>
    </cdr:to>
    <cdr:sp macro="" textlink="">
      <cdr:nvSpPr>
        <cdr:cNvPr id="12298" name="Text 10"/>
        <cdr:cNvSpPr txBox="1">
          <a:spLocks xmlns:a="http://schemas.openxmlformats.org/drawingml/2006/main" noChangeArrowheads="1"/>
        </cdr:cNvSpPr>
      </cdr:nvSpPr>
      <cdr:spPr bwMode="auto">
        <a:xfrm xmlns:a="http://schemas.openxmlformats.org/drawingml/2006/main">
          <a:off x="803631" y="5290995"/>
          <a:ext cx="495074"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Clay</a:t>
          </a:r>
        </a:p>
      </cdr:txBody>
    </cdr:sp>
  </cdr:relSizeAnchor>
  <cdr:relSizeAnchor xmlns:cdr="http://schemas.openxmlformats.org/drawingml/2006/chartDrawing">
    <cdr:from>
      <cdr:x>0.42625</cdr:x>
      <cdr:y>0.012</cdr:y>
    </cdr:from>
    <cdr:to>
      <cdr:x>0.482</cdr:x>
      <cdr:y>0.046</cdr:y>
    </cdr:to>
    <cdr:sp macro="" textlink="">
      <cdr:nvSpPr>
        <cdr:cNvPr id="12299" name="Text 11"/>
        <cdr:cNvSpPr txBox="1">
          <a:spLocks xmlns:a="http://schemas.openxmlformats.org/drawingml/2006/main" noChangeArrowheads="1"/>
        </cdr:cNvSpPr>
      </cdr:nvSpPr>
      <cdr:spPr bwMode="auto">
        <a:xfrm xmlns:a="http://schemas.openxmlformats.org/drawingml/2006/main">
          <a:off x="3926050" y="67437"/>
          <a:ext cx="513495"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Sand</a:t>
          </a:r>
        </a:p>
      </cdr:txBody>
    </cdr:sp>
  </cdr:relSizeAnchor>
  <cdr:relSizeAnchor xmlns:cdr="http://schemas.openxmlformats.org/drawingml/2006/chartDrawing">
    <cdr:from>
      <cdr:x>0.38625</cdr:x>
      <cdr:y>0.12125</cdr:y>
    </cdr:from>
    <cdr:to>
      <cdr:x>0.4235</cdr:x>
      <cdr:y>0.15525</cdr:y>
    </cdr:to>
    <cdr:sp macro="" textlink="">
      <cdr:nvSpPr>
        <cdr:cNvPr id="12300" name="Text 12"/>
        <cdr:cNvSpPr txBox="1">
          <a:spLocks xmlns:a="http://schemas.openxmlformats.org/drawingml/2006/main" noChangeArrowheads="1"/>
        </cdr:cNvSpPr>
      </cdr:nvSpPr>
      <cdr:spPr bwMode="auto">
        <a:xfrm xmlns:a="http://schemas.openxmlformats.org/drawingml/2006/main">
          <a:off x="3557623" y="681395"/>
          <a:ext cx="343098"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90%</a:t>
          </a:r>
        </a:p>
      </cdr:txBody>
    </cdr:sp>
  </cdr:relSizeAnchor>
  <cdr:relSizeAnchor xmlns:cdr="http://schemas.openxmlformats.org/drawingml/2006/chartDrawing">
    <cdr:from>
      <cdr:x>0.25775</cdr:x>
      <cdr:y>0.4875</cdr:y>
    </cdr:from>
    <cdr:to>
      <cdr:x>0.299</cdr:x>
      <cdr:y>0.5145</cdr:y>
    </cdr:to>
    <cdr:sp macro="" textlink="">
      <cdr:nvSpPr>
        <cdr:cNvPr id="12301" name="Text 13"/>
        <cdr:cNvSpPr txBox="1">
          <a:spLocks xmlns:a="http://schemas.openxmlformats.org/drawingml/2006/main" noChangeArrowheads="1"/>
        </cdr:cNvSpPr>
      </cdr:nvSpPr>
      <cdr:spPr bwMode="auto">
        <a:xfrm xmlns:a="http://schemas.openxmlformats.org/drawingml/2006/main">
          <a:off x="2374051" y="2739628"/>
          <a:ext cx="379941"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50%</a:t>
          </a:r>
        </a:p>
      </cdr:txBody>
    </cdr:sp>
  </cdr:relSizeAnchor>
  <cdr:relSizeAnchor xmlns:cdr="http://schemas.openxmlformats.org/drawingml/2006/chartDrawing">
    <cdr:from>
      <cdr:x>0.131</cdr:x>
      <cdr:y>0.84775</cdr:y>
    </cdr:from>
    <cdr:to>
      <cdr:x>0.16825</cdr:x>
      <cdr:y>0.87475</cdr:y>
    </cdr:to>
    <cdr:sp macro="" textlink="">
      <cdr:nvSpPr>
        <cdr:cNvPr id="12302" name="Text 14"/>
        <cdr:cNvSpPr txBox="1">
          <a:spLocks xmlns:a="http://schemas.openxmlformats.org/drawingml/2006/main" noChangeArrowheads="1"/>
        </cdr:cNvSpPr>
      </cdr:nvSpPr>
      <cdr:spPr bwMode="auto">
        <a:xfrm xmlns:a="http://schemas.openxmlformats.org/drawingml/2006/main">
          <a:off x="1206598" y="4764143"/>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10%</a:t>
          </a:r>
        </a:p>
      </cdr:txBody>
    </cdr:sp>
  </cdr:relSizeAnchor>
  <cdr:relSizeAnchor xmlns:cdr="http://schemas.openxmlformats.org/drawingml/2006/chartDrawing">
    <cdr:from>
      <cdr:x>0.327</cdr:x>
      <cdr:y>0.96175</cdr:y>
    </cdr:from>
    <cdr:to>
      <cdr:x>0.36425</cdr:x>
      <cdr:y>0.98875</cdr:y>
    </cdr:to>
    <cdr:sp macro="" textlink="">
      <cdr:nvSpPr>
        <cdr:cNvPr id="12304" name="Text 16"/>
        <cdr:cNvSpPr txBox="1">
          <a:spLocks xmlns:a="http://schemas.openxmlformats.org/drawingml/2006/main" noChangeArrowheads="1"/>
        </cdr:cNvSpPr>
      </cdr:nvSpPr>
      <cdr:spPr bwMode="auto">
        <a:xfrm xmlns:a="http://schemas.openxmlformats.org/drawingml/2006/main">
          <a:off x="3011891" y="5404795"/>
          <a:ext cx="343097"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1:2</a:t>
          </a:r>
        </a:p>
      </cdr:txBody>
    </cdr:sp>
  </cdr:relSizeAnchor>
  <cdr:relSizeAnchor xmlns:cdr="http://schemas.openxmlformats.org/drawingml/2006/chartDrawing">
    <cdr:from>
      <cdr:x>0.545</cdr:x>
      <cdr:y>0.96175</cdr:y>
    </cdr:from>
    <cdr:to>
      <cdr:x>0.58225</cdr:x>
      <cdr:y>0.98875</cdr:y>
    </cdr:to>
    <cdr:sp macro="" textlink="">
      <cdr:nvSpPr>
        <cdr:cNvPr id="12306" name="Text 18"/>
        <cdr:cNvSpPr txBox="1">
          <a:spLocks xmlns:a="http://schemas.openxmlformats.org/drawingml/2006/main" noChangeArrowheads="1"/>
        </cdr:cNvSpPr>
      </cdr:nvSpPr>
      <cdr:spPr bwMode="auto">
        <a:xfrm xmlns:a="http://schemas.openxmlformats.org/drawingml/2006/main">
          <a:off x="5019818" y="5404795"/>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2:1</a:t>
          </a:r>
        </a:p>
      </cdr:txBody>
    </cdr:sp>
  </cdr:relSizeAnchor>
  <cdr:relSizeAnchor xmlns:cdr="http://schemas.openxmlformats.org/drawingml/2006/chartDrawing">
    <cdr:from>
      <cdr:x>0.39125</cdr:x>
      <cdr:y>0.966</cdr:y>
    </cdr:from>
    <cdr:to>
      <cdr:x>0.57325</cdr:x>
      <cdr:y>1</cdr:y>
    </cdr:to>
    <cdr:sp macro="" textlink="">
      <cdr:nvSpPr>
        <cdr:cNvPr id="12307" name="Text 19"/>
        <cdr:cNvSpPr txBox="1">
          <a:spLocks xmlns:a="http://schemas.openxmlformats.org/drawingml/2006/main" noChangeArrowheads="1"/>
        </cdr:cNvSpPr>
      </cdr:nvSpPr>
      <cdr:spPr bwMode="auto">
        <a:xfrm xmlns:a="http://schemas.openxmlformats.org/drawingml/2006/main">
          <a:off x="3603677" y="5559338"/>
          <a:ext cx="1676342"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Silt:Clay Ratio</a:t>
          </a:r>
        </a:p>
      </cdr:txBody>
    </cdr:sp>
  </cdr:relSizeAnchor>
  <cdr:relSizeAnchor xmlns:cdr="http://schemas.openxmlformats.org/drawingml/2006/chartDrawing">
    <cdr:from>
      <cdr:x>0.21775</cdr:x>
      <cdr:y>0.4265</cdr:y>
    </cdr:from>
    <cdr:to>
      <cdr:x>0.313</cdr:x>
      <cdr:y>0.4605</cdr:y>
    </cdr:to>
    <cdr:sp macro="" textlink="">
      <cdr:nvSpPr>
        <cdr:cNvPr id="12308" name="Text 20"/>
        <cdr:cNvSpPr txBox="1">
          <a:spLocks xmlns:a="http://schemas.openxmlformats.org/drawingml/2006/main" noChangeArrowheads="1"/>
        </cdr:cNvSpPr>
      </cdr:nvSpPr>
      <cdr:spPr bwMode="auto">
        <a:xfrm xmlns:a="http://schemas.openxmlformats.org/drawingml/2006/main">
          <a:off x="2005624" y="2396823"/>
          <a:ext cx="877317"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Sand %</a:t>
          </a:r>
        </a:p>
      </cdr:txBody>
    </cdr:sp>
  </cdr:relSizeAnchor>
  <cdr:relSizeAnchor xmlns:cdr="http://schemas.openxmlformats.org/drawingml/2006/chartDrawing">
    <cdr:from>
      <cdr:x>0.433</cdr:x>
      <cdr:y>0.09425</cdr:y>
    </cdr:from>
    <cdr:to>
      <cdr:x>0.47025</cdr:x>
      <cdr:y>0.14175</cdr:y>
    </cdr:to>
    <cdr:sp macro="" textlink="">
      <cdr:nvSpPr>
        <cdr:cNvPr id="12309" name="Text 61"/>
        <cdr:cNvSpPr txBox="1">
          <a:spLocks xmlns:a="http://schemas.openxmlformats.org/drawingml/2006/main" noChangeArrowheads="1"/>
        </cdr:cNvSpPr>
      </cdr:nvSpPr>
      <cdr:spPr bwMode="auto">
        <a:xfrm xmlns:a="http://schemas.openxmlformats.org/drawingml/2006/main">
          <a:off x="3988222" y="529661"/>
          <a:ext cx="343098"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a:t>
          </a:r>
        </a:p>
      </cdr:txBody>
    </cdr:sp>
  </cdr:relSizeAnchor>
  <cdr:relSizeAnchor xmlns:cdr="http://schemas.openxmlformats.org/drawingml/2006/chartDrawing">
    <cdr:from>
      <cdr:x>0.327</cdr:x>
      <cdr:y>0.39275</cdr:y>
    </cdr:from>
    <cdr:to>
      <cdr:x>0.42225</cdr:x>
      <cdr:y>0.45375</cdr:y>
    </cdr:to>
    <cdr:sp macro="" textlink="">
      <cdr:nvSpPr>
        <cdr:cNvPr id="12310" name="Text 62"/>
        <cdr:cNvSpPr txBox="1">
          <a:spLocks xmlns:a="http://schemas.openxmlformats.org/drawingml/2006/main" noChangeArrowheads="1"/>
        </cdr:cNvSpPr>
      </cdr:nvSpPr>
      <cdr:spPr bwMode="auto">
        <a:xfrm xmlns:a="http://schemas.openxmlformats.org/drawingml/2006/main">
          <a:off x="3011891" y="2207157"/>
          <a:ext cx="877317"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Clayey Sand</a:t>
          </a:r>
        </a:p>
      </cdr:txBody>
    </cdr:sp>
  </cdr:relSizeAnchor>
  <cdr:relSizeAnchor xmlns:cdr="http://schemas.openxmlformats.org/drawingml/2006/chartDrawing">
    <cdr:from>
      <cdr:x>0.4145</cdr:x>
      <cdr:y>0.39275</cdr:y>
    </cdr:from>
    <cdr:to>
      <cdr:x>0.489</cdr:x>
      <cdr:y>0.45375</cdr:y>
    </cdr:to>
    <cdr:sp macro="" textlink="">
      <cdr:nvSpPr>
        <cdr:cNvPr id="12311" name="Text 63"/>
        <cdr:cNvSpPr txBox="1">
          <a:spLocks xmlns:a="http://schemas.openxmlformats.org/drawingml/2006/main" noChangeArrowheads="1"/>
        </cdr:cNvSpPr>
      </cdr:nvSpPr>
      <cdr:spPr bwMode="auto">
        <a:xfrm xmlns:a="http://schemas.openxmlformats.org/drawingml/2006/main">
          <a:off x="3817825" y="2207157"/>
          <a:ext cx="686195"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Muddy Sand</a:t>
          </a:r>
        </a:p>
      </cdr:txBody>
    </cdr:sp>
  </cdr:relSizeAnchor>
  <cdr:relSizeAnchor xmlns:cdr="http://schemas.openxmlformats.org/drawingml/2006/chartDrawing">
    <cdr:from>
      <cdr:x>0.25775</cdr:x>
      <cdr:y>0.67875</cdr:y>
    </cdr:from>
    <cdr:to>
      <cdr:x>0.33025</cdr:x>
      <cdr:y>0.7195</cdr:y>
    </cdr:to>
    <cdr:sp macro="" textlink="">
      <cdr:nvSpPr>
        <cdr:cNvPr id="12312" name="Text 64"/>
        <cdr:cNvSpPr txBox="1">
          <a:spLocks xmlns:a="http://schemas.openxmlformats.org/drawingml/2006/main" noChangeArrowheads="1"/>
        </cdr:cNvSpPr>
      </cdr:nvSpPr>
      <cdr:spPr bwMode="auto">
        <a:xfrm xmlns:a="http://schemas.openxmlformats.org/drawingml/2006/main">
          <a:off x="2374051" y="3814405"/>
          <a:ext cx="667774" cy="2290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Clay</a:t>
          </a:r>
        </a:p>
      </cdr:txBody>
    </cdr:sp>
  </cdr:relSizeAnchor>
  <cdr:relSizeAnchor xmlns:cdr="http://schemas.openxmlformats.org/drawingml/2006/chartDrawing">
    <cdr:from>
      <cdr:x>0.5675</cdr:x>
      <cdr:y>0.67875</cdr:y>
    </cdr:from>
    <cdr:to>
      <cdr:x>0.63875</cdr:x>
      <cdr:y>0.733</cdr:y>
    </cdr:to>
    <cdr:sp macro="" textlink="">
      <cdr:nvSpPr>
        <cdr:cNvPr id="12313" name="Text 65"/>
        <cdr:cNvSpPr txBox="1">
          <a:spLocks xmlns:a="http://schemas.openxmlformats.org/drawingml/2006/main" noChangeArrowheads="1"/>
        </cdr:cNvSpPr>
      </cdr:nvSpPr>
      <cdr:spPr bwMode="auto">
        <a:xfrm xmlns:a="http://schemas.openxmlformats.org/drawingml/2006/main">
          <a:off x="5227058" y="3814405"/>
          <a:ext cx="656261"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Silt</a:t>
          </a:r>
        </a:p>
      </cdr:txBody>
    </cdr:sp>
  </cdr:relSizeAnchor>
  <cdr:relSizeAnchor xmlns:cdr="http://schemas.openxmlformats.org/drawingml/2006/chartDrawing">
    <cdr:from>
      <cdr:x>0.394</cdr:x>
      <cdr:y>0.67875</cdr:y>
    </cdr:from>
    <cdr:to>
      <cdr:x>0.49225</cdr:x>
      <cdr:y>0.733</cdr:y>
    </cdr:to>
    <cdr:sp macro="" textlink="">
      <cdr:nvSpPr>
        <cdr:cNvPr id="12316" name="Text 68"/>
        <cdr:cNvSpPr txBox="1">
          <a:spLocks xmlns:a="http://schemas.openxmlformats.org/drawingml/2006/main" noChangeArrowheads="1"/>
        </cdr:cNvSpPr>
      </cdr:nvSpPr>
      <cdr:spPr bwMode="auto">
        <a:xfrm xmlns:a="http://schemas.openxmlformats.org/drawingml/2006/main">
          <a:off x="3629006" y="3814405"/>
          <a:ext cx="904949"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Sandy Mud</a:t>
          </a:r>
        </a:p>
      </cdr:txBody>
    </cdr:sp>
  </cdr:relSizeAnchor>
  <cdr:relSizeAnchor xmlns:cdr="http://schemas.openxmlformats.org/drawingml/2006/chartDrawing">
    <cdr:from>
      <cdr:x>0.21475</cdr:x>
      <cdr:y>0.895</cdr:y>
    </cdr:from>
    <cdr:to>
      <cdr:x>0.27275</cdr:x>
      <cdr:y>0.929</cdr:y>
    </cdr:to>
    <cdr:sp macro="" textlink="">
      <cdr:nvSpPr>
        <cdr:cNvPr id="12317" name="Text 69"/>
        <cdr:cNvSpPr txBox="1">
          <a:spLocks xmlns:a="http://schemas.openxmlformats.org/drawingml/2006/main" noChangeArrowheads="1"/>
        </cdr:cNvSpPr>
      </cdr:nvSpPr>
      <cdr:spPr bwMode="auto">
        <a:xfrm xmlns:a="http://schemas.openxmlformats.org/drawingml/2006/main">
          <a:off x="1977992" y="5029676"/>
          <a:ext cx="534220"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a:t>
          </a:r>
        </a:p>
      </cdr:txBody>
    </cdr:sp>
  </cdr:relSizeAnchor>
  <cdr:relSizeAnchor xmlns:cdr="http://schemas.openxmlformats.org/drawingml/2006/chartDrawing">
    <cdr:from>
      <cdr:x>0.437</cdr:x>
      <cdr:y>0.89425</cdr:y>
    </cdr:from>
    <cdr:to>
      <cdr:x>0.496</cdr:x>
      <cdr:y>0.94175</cdr:y>
    </cdr:to>
    <cdr:sp macro="" textlink="">
      <cdr:nvSpPr>
        <cdr:cNvPr id="12318" name="Text 70"/>
        <cdr:cNvSpPr txBox="1">
          <a:spLocks xmlns:a="http://schemas.openxmlformats.org/drawingml/2006/main" noChangeArrowheads="1"/>
        </cdr:cNvSpPr>
      </cdr:nvSpPr>
      <cdr:spPr bwMode="auto">
        <a:xfrm xmlns:a="http://schemas.openxmlformats.org/drawingml/2006/main">
          <a:off x="4025065" y="5025461"/>
          <a:ext cx="543430"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Mud</a:t>
          </a:r>
        </a:p>
      </cdr:txBody>
    </cdr:sp>
  </cdr:relSizeAnchor>
  <cdr:relSizeAnchor xmlns:cdr="http://schemas.openxmlformats.org/drawingml/2006/chartDrawing">
    <cdr:from>
      <cdr:x>0.63275</cdr:x>
      <cdr:y>0.895</cdr:y>
    </cdr:from>
    <cdr:to>
      <cdr:x>0.67925</cdr:x>
      <cdr:y>0.929</cdr:y>
    </cdr:to>
    <cdr:sp macro="" textlink="">
      <cdr:nvSpPr>
        <cdr:cNvPr id="12319" name="Text 71"/>
        <cdr:cNvSpPr txBox="1">
          <a:spLocks xmlns:a="http://schemas.openxmlformats.org/drawingml/2006/main" noChangeArrowheads="1"/>
        </cdr:cNvSpPr>
      </cdr:nvSpPr>
      <cdr:spPr bwMode="auto">
        <a:xfrm xmlns:a="http://schemas.openxmlformats.org/drawingml/2006/main">
          <a:off x="5828055" y="5029676"/>
          <a:ext cx="428296"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Silt</a:t>
          </a:r>
        </a:p>
      </cdr:txBody>
    </cdr:sp>
  </cdr:relSizeAnchor>
  <cdr:relSizeAnchor xmlns:cdr="http://schemas.openxmlformats.org/drawingml/2006/chartDrawing">
    <cdr:from>
      <cdr:x>0.50525</cdr:x>
      <cdr:y>0.39275</cdr:y>
    </cdr:from>
    <cdr:to>
      <cdr:x>0.56725</cdr:x>
      <cdr:y>0.447</cdr:y>
    </cdr:to>
    <cdr:sp macro="" textlink="">
      <cdr:nvSpPr>
        <cdr:cNvPr id="12323" name="Text 75"/>
        <cdr:cNvSpPr txBox="1">
          <a:spLocks xmlns:a="http://schemas.openxmlformats.org/drawingml/2006/main" noChangeArrowheads="1"/>
        </cdr:cNvSpPr>
      </cdr:nvSpPr>
      <cdr:spPr bwMode="auto">
        <a:xfrm xmlns:a="http://schemas.openxmlformats.org/drawingml/2006/main">
          <a:off x="4653694" y="2207157"/>
          <a:ext cx="571061" cy="30487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Silty Sand</a:t>
          </a:r>
        </a:p>
      </cdr:txBody>
    </cdr:sp>
  </cdr:relSizeAnchor>
  <cdr:relSizeAnchor xmlns:cdr="http://schemas.openxmlformats.org/drawingml/2006/chartDrawing">
    <cdr:from>
      <cdr:x>0.3385</cdr:x>
      <cdr:y>0.13475</cdr:y>
    </cdr:from>
    <cdr:to>
      <cdr:x>0.437</cdr:x>
      <cdr:y>0.955</cdr:y>
    </cdr:to>
    <cdr:sp macro="" textlink="">
      <cdr:nvSpPr>
        <cdr:cNvPr id="12382" name="Line 94"/>
        <cdr:cNvSpPr>
          <a:spLocks xmlns:a="http://schemas.openxmlformats.org/drawingml/2006/main" noChangeShapeType="1"/>
        </cdr:cNvSpPr>
      </cdr:nvSpPr>
      <cdr:spPr bwMode="auto">
        <a:xfrm xmlns:a="http://schemas.openxmlformats.org/drawingml/2006/main" flipV="1">
          <a:off x="3117813" y="757261"/>
          <a:ext cx="907252" cy="460960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0.545</cdr:x>
      <cdr:y>0.0045</cdr:y>
    </cdr:from>
    <cdr:to>
      <cdr:x>0.701</cdr:x>
      <cdr:y>0.1715</cdr:y>
    </cdr:to>
    <cdr:sp macro="" textlink="">
      <cdr:nvSpPr>
        <cdr:cNvPr id="12413" name="Text Box 125"/>
        <cdr:cNvSpPr txBox="1">
          <a:spLocks xmlns:a="http://schemas.openxmlformats.org/drawingml/2006/main" noChangeArrowheads="1"/>
        </cdr:cNvSpPr>
      </cdr:nvSpPr>
      <cdr:spPr bwMode="auto">
        <a:xfrm xmlns:a="http://schemas.openxmlformats.org/drawingml/2006/main">
          <a:off x="5019818" y="25289"/>
          <a:ext cx="1436865" cy="938498"/>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txBody>
        <a:bodyPr xmlns:a="http://schemas.openxmlformats.org/drawingml/2006/main" vertOverflow="clip" wrap="square" lIns="182880" tIns="91440" rIns="182880" bIns="91440" anchor="t" upright="1"/>
        <a:lstStyle xmlns:a="http://schemas.openxmlformats.org/drawingml/2006/main"/>
        <a:p xmlns:a="http://schemas.openxmlformats.org/drawingml/2006/main">
          <a:pPr algn="l" rtl="0">
            <a:defRPr sz="1000"/>
          </a:pPr>
          <a:r>
            <a:rPr lang="en-GB" sz="1200" b="1" i="0" u="none" strike="noStrike" baseline="0">
              <a:solidFill>
                <a:srgbClr val="000000"/>
              </a:solidFill>
              <a:latin typeface="Arial"/>
              <a:cs typeface="Arial"/>
            </a:rPr>
            <a:t>NOTE</a:t>
          </a:r>
        </a:p>
        <a:p xmlns:a="http://schemas.openxmlformats.org/drawingml/2006/main">
          <a:pPr algn="l" rtl="0">
            <a:defRPr sz="1000"/>
          </a:pPr>
          <a:r>
            <a:rPr lang="en-GB" sz="1000" b="1" i="0" u="none" strike="noStrike" baseline="0">
              <a:solidFill>
                <a:srgbClr val="000000"/>
              </a:solidFill>
              <a:latin typeface="Arial"/>
              <a:cs typeface="Arial"/>
            </a:rPr>
            <a:t>Gravel is also present in</a:t>
          </a:r>
        </a:p>
        <a:p xmlns:a="http://schemas.openxmlformats.org/drawingml/2006/main">
          <a:pPr algn="l" rtl="0">
            <a:defRPr sz="1000"/>
          </a:pPr>
          <a:r>
            <a:rPr lang="en-GB" sz="1000" b="1" i="0" u="none" strike="noStrike" baseline="0">
              <a:solidFill>
                <a:srgbClr val="000000"/>
              </a:solidFill>
              <a:latin typeface="Arial"/>
              <a:cs typeface="Arial"/>
            </a:rPr>
            <a:t>this sample</a:t>
          </a:r>
        </a:p>
      </cdr:txBody>
    </cdr:sp>
  </cdr:relSizeAnchor>
  <cdr:relSizeAnchor xmlns:cdr="http://schemas.openxmlformats.org/drawingml/2006/chartDrawing">
    <cdr:from>
      <cdr:x>0.45215</cdr:x>
      <cdr:y>0.06942</cdr:y>
    </cdr:from>
    <cdr:to>
      <cdr:x>0.45836</cdr:x>
      <cdr:y>0.07961</cdr:y>
    </cdr:to>
    <cdr:sp macro="" textlink="">
      <cdr:nvSpPr>
        <cdr:cNvPr id="2" name="Oval 1"/>
        <cdr:cNvSpPr/>
      </cdr:nvSpPr>
      <cdr:spPr bwMode="auto">
        <a:xfrm xmlns:a="http://schemas.openxmlformats.org/drawingml/2006/main">
          <a:off x="4163192" y="38971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0.45223</cdr:x>
      <cdr:y>0.06964</cdr:y>
    </cdr:from>
    <cdr:to>
      <cdr:x>0.45843</cdr:x>
      <cdr:y>0.07983</cdr:y>
    </cdr:to>
    <cdr:sp macro="" textlink="">
      <cdr:nvSpPr>
        <cdr:cNvPr id="3" name="Oval 2"/>
        <cdr:cNvSpPr/>
      </cdr:nvSpPr>
      <cdr:spPr bwMode="auto">
        <a:xfrm xmlns:a="http://schemas.openxmlformats.org/drawingml/2006/main">
          <a:off x="4163864" y="39094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0.45226</cdr:x>
      <cdr:y>0.06987</cdr:y>
    </cdr:from>
    <cdr:to>
      <cdr:x>0.45847</cdr:x>
      <cdr:y>0.08005</cdr:y>
    </cdr:to>
    <cdr:sp macro="" textlink="">
      <cdr:nvSpPr>
        <cdr:cNvPr id="4" name="Oval 3"/>
        <cdr:cNvSpPr/>
      </cdr:nvSpPr>
      <cdr:spPr bwMode="auto">
        <a:xfrm xmlns:a="http://schemas.openxmlformats.org/drawingml/2006/main">
          <a:off x="4164202" y="39219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cdr:x>
      <cdr:y>0.06891</cdr:y>
    </cdr:from>
    <cdr:to>
      <cdr:x>0.45821</cdr:x>
      <cdr:y>0.07909</cdr:y>
    </cdr:to>
    <cdr:sp macro="" textlink="">
      <cdr:nvSpPr>
        <cdr:cNvPr id="5" name="Oval 4"/>
        <cdr:cNvSpPr/>
      </cdr:nvSpPr>
      <cdr:spPr bwMode="auto">
        <a:xfrm xmlns:a="http://schemas.openxmlformats.org/drawingml/2006/main">
          <a:off x="4161809" y="38681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0.45208</cdr:x>
      <cdr:y>0.06922</cdr:y>
    </cdr:from>
    <cdr:to>
      <cdr:x>0.45829</cdr:x>
      <cdr:y>0.0794</cdr:y>
    </cdr:to>
    <cdr:sp macro="" textlink="">
      <cdr:nvSpPr>
        <cdr:cNvPr id="6" name="Oval 5"/>
        <cdr:cNvSpPr/>
      </cdr:nvSpPr>
      <cdr:spPr bwMode="auto">
        <a:xfrm xmlns:a="http://schemas.openxmlformats.org/drawingml/2006/main">
          <a:off x="4162534" y="38855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0.45215</cdr:x>
      <cdr:y>0.06947</cdr:y>
    </cdr:from>
    <cdr:to>
      <cdr:x>0.45836</cdr:x>
      <cdr:y>0.07965</cdr:y>
    </cdr:to>
    <cdr:sp macro="" textlink="">
      <cdr:nvSpPr>
        <cdr:cNvPr id="7" name="Oval 6"/>
        <cdr:cNvSpPr/>
      </cdr:nvSpPr>
      <cdr:spPr bwMode="auto">
        <a:xfrm xmlns:a="http://schemas.openxmlformats.org/drawingml/2006/main">
          <a:off x="4163157" y="38994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0.45187</cdr:x>
      <cdr:y>0.06833</cdr:y>
    </cdr:from>
    <cdr:to>
      <cdr:x>0.45807</cdr:x>
      <cdr:y>0.07851</cdr:y>
    </cdr:to>
    <cdr:sp macro="" textlink="">
      <cdr:nvSpPr>
        <cdr:cNvPr id="8" name="Oval 7"/>
        <cdr:cNvSpPr/>
      </cdr:nvSpPr>
      <cdr:spPr bwMode="auto">
        <a:xfrm xmlns:a="http://schemas.openxmlformats.org/drawingml/2006/main">
          <a:off x="4160558" y="38356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0.45192</cdr:x>
      <cdr:y>0.0686</cdr:y>
    </cdr:from>
    <cdr:to>
      <cdr:x>0.45813</cdr:x>
      <cdr:y>0.07878</cdr:y>
    </cdr:to>
    <cdr:sp macro="" textlink="">
      <cdr:nvSpPr>
        <cdr:cNvPr id="9" name="Oval 8"/>
        <cdr:cNvSpPr/>
      </cdr:nvSpPr>
      <cdr:spPr bwMode="auto">
        <a:xfrm xmlns:a="http://schemas.openxmlformats.org/drawingml/2006/main">
          <a:off x="4161072" y="3850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0.45198</cdr:x>
      <cdr:y>0.06883</cdr:y>
    </cdr:from>
    <cdr:to>
      <cdr:x>0.45819</cdr:x>
      <cdr:y>0.07901</cdr:y>
    </cdr:to>
    <cdr:sp macro="" textlink="">
      <cdr:nvSpPr>
        <cdr:cNvPr id="10" name="Oval 9"/>
        <cdr:cNvSpPr/>
      </cdr:nvSpPr>
      <cdr:spPr bwMode="auto">
        <a:xfrm xmlns:a="http://schemas.openxmlformats.org/drawingml/2006/main">
          <a:off x="4161614" y="38634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0.45175</cdr:x>
      <cdr:y>0.06792</cdr:y>
    </cdr:from>
    <cdr:to>
      <cdr:x>0.45796</cdr:x>
      <cdr:y>0.0781</cdr:y>
    </cdr:to>
    <cdr:sp macro="" textlink="">
      <cdr:nvSpPr>
        <cdr:cNvPr id="11" name="Oval 10"/>
        <cdr:cNvSpPr/>
      </cdr:nvSpPr>
      <cdr:spPr bwMode="auto">
        <a:xfrm xmlns:a="http://schemas.openxmlformats.org/drawingml/2006/main">
          <a:off x="4159504" y="38127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0.45185</cdr:x>
      <cdr:y>0.06825</cdr:y>
    </cdr:from>
    <cdr:to>
      <cdr:x>0.45806</cdr:x>
      <cdr:y>0.07843</cdr:y>
    </cdr:to>
    <cdr:sp macro="" textlink="">
      <cdr:nvSpPr>
        <cdr:cNvPr id="12" name="Oval 11"/>
        <cdr:cNvSpPr/>
      </cdr:nvSpPr>
      <cdr:spPr bwMode="auto">
        <a:xfrm xmlns:a="http://schemas.openxmlformats.org/drawingml/2006/main">
          <a:off x="4160408" y="38311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0.45194</cdr:x>
      <cdr:y>0.06862</cdr:y>
    </cdr:from>
    <cdr:to>
      <cdr:x>0.45815</cdr:x>
      <cdr:y>0.0788</cdr:y>
    </cdr:to>
    <cdr:sp macro="" textlink="">
      <cdr:nvSpPr>
        <cdr:cNvPr id="13" name="Oval 12"/>
        <cdr:cNvSpPr/>
      </cdr:nvSpPr>
      <cdr:spPr bwMode="auto">
        <a:xfrm xmlns:a="http://schemas.openxmlformats.org/drawingml/2006/main">
          <a:off x="4161222" y="38516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0.45218</cdr:x>
      <cdr:y>0.06984</cdr:y>
    </cdr:from>
    <cdr:to>
      <cdr:x>0.45839</cdr:x>
      <cdr:y>0.08002</cdr:y>
    </cdr:to>
    <cdr:sp macro="" textlink="">
      <cdr:nvSpPr>
        <cdr:cNvPr id="14" name="Oval 13"/>
        <cdr:cNvSpPr/>
      </cdr:nvSpPr>
      <cdr:spPr bwMode="auto">
        <a:xfrm xmlns:a="http://schemas.openxmlformats.org/drawingml/2006/main">
          <a:off x="4163479" y="39204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0.45226</cdr:x>
      <cdr:y>0.07012</cdr:y>
    </cdr:from>
    <cdr:to>
      <cdr:x>0.45847</cdr:x>
      <cdr:y>0.0803</cdr:y>
    </cdr:to>
    <cdr:sp macro="" textlink="">
      <cdr:nvSpPr>
        <cdr:cNvPr id="15" name="Oval 14"/>
        <cdr:cNvSpPr/>
      </cdr:nvSpPr>
      <cdr:spPr bwMode="auto">
        <a:xfrm xmlns:a="http://schemas.openxmlformats.org/drawingml/2006/main">
          <a:off x="4164205" y="39361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0.45232</cdr:x>
      <cdr:y>0.07041</cdr:y>
    </cdr:from>
    <cdr:to>
      <cdr:x>0.45853</cdr:x>
      <cdr:y>0.08059</cdr:y>
    </cdr:to>
    <cdr:sp macro="" textlink="">
      <cdr:nvSpPr>
        <cdr:cNvPr id="16" name="Oval 15"/>
        <cdr:cNvSpPr/>
      </cdr:nvSpPr>
      <cdr:spPr bwMode="auto">
        <a:xfrm xmlns:a="http://schemas.openxmlformats.org/drawingml/2006/main">
          <a:off x="4164762" y="39525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0.45218</cdr:x>
      <cdr:y>0.06982</cdr:y>
    </cdr:from>
    <cdr:to>
      <cdr:x>0.45839</cdr:x>
      <cdr:y>0.08</cdr:y>
    </cdr:to>
    <cdr:sp macro="" textlink="">
      <cdr:nvSpPr>
        <cdr:cNvPr id="17" name="Oval 16"/>
        <cdr:cNvSpPr/>
      </cdr:nvSpPr>
      <cdr:spPr bwMode="auto">
        <a:xfrm xmlns:a="http://schemas.openxmlformats.org/drawingml/2006/main">
          <a:off x="4163462" y="39194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0.45228</cdr:x>
      <cdr:y>0.07015</cdr:y>
    </cdr:from>
    <cdr:to>
      <cdr:x>0.45848</cdr:x>
      <cdr:y>0.08033</cdr:y>
    </cdr:to>
    <cdr:sp macro="" textlink="">
      <cdr:nvSpPr>
        <cdr:cNvPr id="18" name="Oval 17"/>
        <cdr:cNvSpPr/>
      </cdr:nvSpPr>
      <cdr:spPr bwMode="auto">
        <a:xfrm xmlns:a="http://schemas.openxmlformats.org/drawingml/2006/main">
          <a:off x="4164331" y="39376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0.45232</cdr:x>
      <cdr:y>0.0704</cdr:y>
    </cdr:from>
    <cdr:to>
      <cdr:x>0.45853</cdr:x>
      <cdr:y>0.08058</cdr:y>
    </cdr:to>
    <cdr:sp macro="" textlink="">
      <cdr:nvSpPr>
        <cdr:cNvPr id="19" name="Oval 18"/>
        <cdr:cNvSpPr/>
      </cdr:nvSpPr>
      <cdr:spPr bwMode="auto">
        <a:xfrm xmlns:a="http://schemas.openxmlformats.org/drawingml/2006/main">
          <a:off x="4164721" y="39520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0.45244</cdr:x>
      <cdr:y>0.07077</cdr:y>
    </cdr:from>
    <cdr:to>
      <cdr:x>0.45865</cdr:x>
      <cdr:y>0.08095</cdr:y>
    </cdr:to>
    <cdr:sp macro="" textlink="">
      <cdr:nvSpPr>
        <cdr:cNvPr id="20" name="Oval 19"/>
        <cdr:cNvSpPr/>
      </cdr:nvSpPr>
      <cdr:spPr bwMode="auto">
        <a:xfrm xmlns:a="http://schemas.openxmlformats.org/drawingml/2006/main">
          <a:off x="4165824" y="39725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0.45256</cdr:x>
      <cdr:y>0.07117</cdr:y>
    </cdr:from>
    <cdr:to>
      <cdr:x>0.45877</cdr:x>
      <cdr:y>0.08135</cdr:y>
    </cdr:to>
    <cdr:sp macro="" textlink="">
      <cdr:nvSpPr>
        <cdr:cNvPr id="21" name="Oval 20"/>
        <cdr:cNvSpPr/>
      </cdr:nvSpPr>
      <cdr:spPr bwMode="auto">
        <a:xfrm xmlns:a="http://schemas.openxmlformats.org/drawingml/2006/main">
          <a:off x="4166939" y="39949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0.45263</cdr:x>
      <cdr:y>0.07142</cdr:y>
    </cdr:from>
    <cdr:to>
      <cdr:x>0.45884</cdr:x>
      <cdr:y>0.0816</cdr:y>
    </cdr:to>
    <cdr:sp macro="" textlink="">
      <cdr:nvSpPr>
        <cdr:cNvPr id="22" name="Oval 21"/>
        <cdr:cNvSpPr/>
      </cdr:nvSpPr>
      <cdr:spPr bwMode="auto">
        <a:xfrm xmlns:a="http://schemas.openxmlformats.org/drawingml/2006/main">
          <a:off x="4167593" y="40092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0.45241</cdr:x>
      <cdr:y>0.07064</cdr:y>
    </cdr:from>
    <cdr:to>
      <cdr:x>0.45862</cdr:x>
      <cdr:y>0.08082</cdr:y>
    </cdr:to>
    <cdr:sp macro="" textlink="">
      <cdr:nvSpPr>
        <cdr:cNvPr id="23" name="Oval 22"/>
        <cdr:cNvSpPr/>
      </cdr:nvSpPr>
      <cdr:spPr bwMode="auto">
        <a:xfrm xmlns:a="http://schemas.openxmlformats.org/drawingml/2006/main">
          <a:off x="4165573" y="39652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0.45252</cdr:x>
      <cdr:y>0.07105</cdr:y>
    </cdr:from>
    <cdr:to>
      <cdr:x>0.45873</cdr:x>
      <cdr:y>0.08123</cdr:y>
    </cdr:to>
    <cdr:sp macro="" textlink="">
      <cdr:nvSpPr>
        <cdr:cNvPr id="24" name="Oval 23"/>
        <cdr:cNvSpPr/>
      </cdr:nvSpPr>
      <cdr:spPr bwMode="auto">
        <a:xfrm xmlns:a="http://schemas.openxmlformats.org/drawingml/2006/main">
          <a:off x="4166562" y="39885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0.45259</cdr:x>
      <cdr:y>0.07133</cdr:y>
    </cdr:from>
    <cdr:to>
      <cdr:x>0.4588</cdr:x>
      <cdr:y>0.08151</cdr:y>
    </cdr:to>
    <cdr:sp macro="" textlink="">
      <cdr:nvSpPr>
        <cdr:cNvPr id="25" name="Oval 24"/>
        <cdr:cNvSpPr/>
      </cdr:nvSpPr>
      <cdr:spPr bwMode="auto">
        <a:xfrm xmlns:a="http://schemas.openxmlformats.org/drawingml/2006/main">
          <a:off x="4167215" y="40040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0.45181</cdr:x>
      <cdr:y>0.06788</cdr:y>
    </cdr:from>
    <cdr:to>
      <cdr:x>0.45802</cdr:x>
      <cdr:y>0.07806</cdr:y>
    </cdr:to>
    <cdr:sp macro="" textlink="">
      <cdr:nvSpPr>
        <cdr:cNvPr id="26" name="Oval 25"/>
        <cdr:cNvSpPr/>
      </cdr:nvSpPr>
      <cdr:spPr bwMode="auto">
        <a:xfrm xmlns:a="http://schemas.openxmlformats.org/drawingml/2006/main">
          <a:off x="4160032" y="38103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0.45189</cdr:x>
      <cdr:y>0.06818</cdr:y>
    </cdr:from>
    <cdr:to>
      <cdr:x>0.4581</cdr:x>
      <cdr:y>0.07836</cdr:y>
    </cdr:to>
    <cdr:sp macro="" textlink="">
      <cdr:nvSpPr>
        <cdr:cNvPr id="27" name="Oval 26"/>
        <cdr:cNvSpPr/>
      </cdr:nvSpPr>
      <cdr:spPr bwMode="auto">
        <a:xfrm xmlns:a="http://schemas.openxmlformats.org/drawingml/2006/main">
          <a:off x="4160788" y="38271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0.45197</cdr:x>
      <cdr:y>0.06852</cdr:y>
    </cdr:from>
    <cdr:to>
      <cdr:x>0.45818</cdr:x>
      <cdr:y>0.0787</cdr:y>
    </cdr:to>
    <cdr:sp macro="" textlink="">
      <cdr:nvSpPr>
        <cdr:cNvPr id="28" name="Oval 27"/>
        <cdr:cNvSpPr/>
      </cdr:nvSpPr>
      <cdr:spPr bwMode="auto">
        <a:xfrm xmlns:a="http://schemas.openxmlformats.org/drawingml/2006/main">
          <a:off x="4161558" y="38460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0.45182</cdr:x>
      <cdr:y>0.06795</cdr:y>
    </cdr:from>
    <cdr:to>
      <cdr:x>0.45803</cdr:x>
      <cdr:y>0.07813</cdr:y>
    </cdr:to>
    <cdr:sp macro="" textlink="">
      <cdr:nvSpPr>
        <cdr:cNvPr id="29" name="Oval 28"/>
        <cdr:cNvSpPr/>
      </cdr:nvSpPr>
      <cdr:spPr bwMode="auto">
        <a:xfrm xmlns:a="http://schemas.openxmlformats.org/drawingml/2006/main">
          <a:off x="4160152" y="38145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cdr:x>
      <cdr:y>0.06821</cdr:y>
    </cdr:from>
    <cdr:to>
      <cdr:x>0.4581</cdr:x>
      <cdr:y>0.07839</cdr:y>
    </cdr:to>
    <cdr:sp macro="" textlink="">
      <cdr:nvSpPr>
        <cdr:cNvPr id="30" name="Oval 29"/>
        <cdr:cNvSpPr/>
      </cdr:nvSpPr>
      <cdr:spPr bwMode="auto">
        <a:xfrm xmlns:a="http://schemas.openxmlformats.org/drawingml/2006/main">
          <a:off x="4160833" y="38286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0.45196</cdr:x>
      <cdr:y>0.06848</cdr:y>
    </cdr:from>
    <cdr:to>
      <cdr:x>0.45816</cdr:x>
      <cdr:y>0.07866</cdr:y>
    </cdr:to>
    <cdr:sp macro="" textlink="">
      <cdr:nvSpPr>
        <cdr:cNvPr id="31" name="Oval 30"/>
        <cdr:cNvSpPr/>
      </cdr:nvSpPr>
      <cdr:spPr bwMode="auto">
        <a:xfrm xmlns:a="http://schemas.openxmlformats.org/drawingml/2006/main">
          <a:off x="4161380" y="38439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0.45212</cdr:x>
      <cdr:y>0.06891</cdr:y>
    </cdr:from>
    <cdr:to>
      <cdr:x>0.45832</cdr:x>
      <cdr:y>0.0791</cdr:y>
    </cdr:to>
    <cdr:sp macro="" textlink="">
      <cdr:nvSpPr>
        <cdr:cNvPr id="12320" name="Oval 12319"/>
        <cdr:cNvSpPr/>
      </cdr:nvSpPr>
      <cdr:spPr bwMode="auto">
        <a:xfrm xmlns:a="http://schemas.openxmlformats.org/drawingml/2006/main">
          <a:off x="4162854" y="38684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0.45219</cdr:x>
      <cdr:y>0.06919</cdr:y>
    </cdr:from>
    <cdr:to>
      <cdr:x>0.45839</cdr:x>
      <cdr:y>0.07937</cdr:y>
    </cdr:to>
    <cdr:sp macro="" textlink="">
      <cdr:nvSpPr>
        <cdr:cNvPr id="12321" name="Oval 12320"/>
        <cdr:cNvSpPr/>
      </cdr:nvSpPr>
      <cdr:spPr bwMode="auto">
        <a:xfrm xmlns:a="http://schemas.openxmlformats.org/drawingml/2006/main">
          <a:off x="4163506" y="38837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0.45226</cdr:x>
      <cdr:y>0.06947</cdr:y>
    </cdr:from>
    <cdr:to>
      <cdr:x>0.45847</cdr:x>
      <cdr:y>0.07965</cdr:y>
    </cdr:to>
    <cdr:sp macro="" textlink="">
      <cdr:nvSpPr>
        <cdr:cNvPr id="12322" name="Oval 12321"/>
        <cdr:cNvSpPr/>
      </cdr:nvSpPr>
      <cdr:spPr bwMode="auto">
        <a:xfrm xmlns:a="http://schemas.openxmlformats.org/drawingml/2006/main">
          <a:off x="4164202" y="38995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0.45209</cdr:x>
      <cdr:y>0.06883</cdr:y>
    </cdr:from>
    <cdr:to>
      <cdr:x>0.4583</cdr:x>
      <cdr:y>0.07901</cdr:y>
    </cdr:to>
    <cdr:sp macro="" textlink="">
      <cdr:nvSpPr>
        <cdr:cNvPr id="12324" name="Oval 12323"/>
        <cdr:cNvSpPr/>
      </cdr:nvSpPr>
      <cdr:spPr bwMode="auto">
        <a:xfrm xmlns:a="http://schemas.openxmlformats.org/drawingml/2006/main">
          <a:off x="4162660" y="38638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0.45217</cdr:x>
      <cdr:y>0.06919</cdr:y>
    </cdr:from>
    <cdr:to>
      <cdr:x>0.45838</cdr:x>
      <cdr:y>0.07937</cdr:y>
    </cdr:to>
    <cdr:sp macro="" textlink="">
      <cdr:nvSpPr>
        <cdr:cNvPr id="12325" name="Oval 12324"/>
        <cdr:cNvSpPr/>
      </cdr:nvSpPr>
      <cdr:spPr bwMode="auto">
        <a:xfrm xmlns:a="http://schemas.openxmlformats.org/drawingml/2006/main">
          <a:off x="4163381" y="38839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0.45225</cdr:x>
      <cdr:y>0.06955</cdr:y>
    </cdr:from>
    <cdr:to>
      <cdr:x>0.45846</cdr:x>
      <cdr:y>0.07973</cdr:y>
    </cdr:to>
    <cdr:sp macro="" textlink="">
      <cdr:nvSpPr>
        <cdr:cNvPr id="12326" name="Oval 12325"/>
        <cdr:cNvSpPr/>
      </cdr:nvSpPr>
      <cdr:spPr bwMode="auto">
        <a:xfrm xmlns:a="http://schemas.openxmlformats.org/drawingml/2006/main">
          <a:off x="4164085" y="39041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0.45276</cdr:x>
      <cdr:y>0.07127</cdr:y>
    </cdr:from>
    <cdr:to>
      <cdr:x>0.45897</cdr:x>
      <cdr:y>0.08145</cdr:y>
    </cdr:to>
    <cdr:sp macro="" textlink="">
      <cdr:nvSpPr>
        <cdr:cNvPr id="12327" name="Oval 12326"/>
        <cdr:cNvSpPr/>
      </cdr:nvSpPr>
      <cdr:spPr bwMode="auto">
        <a:xfrm xmlns:a="http://schemas.openxmlformats.org/drawingml/2006/main">
          <a:off x="4168806" y="40007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0.45294</cdr:x>
      <cdr:y>0.07195</cdr:y>
    </cdr:from>
    <cdr:to>
      <cdr:x>0.45914</cdr:x>
      <cdr:y>0.08213</cdr:y>
    </cdr:to>
    <cdr:sp macro="" textlink="">
      <cdr:nvSpPr>
        <cdr:cNvPr id="12330" name="Oval 12329"/>
        <cdr:cNvSpPr/>
      </cdr:nvSpPr>
      <cdr:spPr bwMode="auto">
        <a:xfrm xmlns:a="http://schemas.openxmlformats.org/drawingml/2006/main">
          <a:off x="4170402" y="4038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0.45303</cdr:x>
      <cdr:y>0.0723</cdr:y>
    </cdr:from>
    <cdr:to>
      <cdr:x>0.45923</cdr:x>
      <cdr:y>0.08248</cdr:y>
    </cdr:to>
    <cdr:sp macro="" textlink="">
      <cdr:nvSpPr>
        <cdr:cNvPr id="12331" name="Oval 12330"/>
        <cdr:cNvSpPr/>
      </cdr:nvSpPr>
      <cdr:spPr bwMode="auto">
        <a:xfrm xmlns:a="http://schemas.openxmlformats.org/drawingml/2006/main">
          <a:off x="4171247" y="40585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0.45274</cdr:x>
      <cdr:y>0.07116</cdr:y>
    </cdr:from>
    <cdr:to>
      <cdr:x>0.45895</cdr:x>
      <cdr:y>0.08134</cdr:y>
    </cdr:to>
    <cdr:sp macro="" textlink="">
      <cdr:nvSpPr>
        <cdr:cNvPr id="12335" name="Oval 12334"/>
        <cdr:cNvSpPr/>
      </cdr:nvSpPr>
      <cdr:spPr bwMode="auto">
        <a:xfrm xmlns:a="http://schemas.openxmlformats.org/drawingml/2006/main">
          <a:off x="4168627" y="39945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0.45287</cdr:x>
      <cdr:y>0.0717</cdr:y>
    </cdr:from>
    <cdr:to>
      <cdr:x>0.45908</cdr:x>
      <cdr:y>0.08188</cdr:y>
    </cdr:to>
    <cdr:sp macro="" textlink="">
      <cdr:nvSpPr>
        <cdr:cNvPr id="12337" name="Oval 12336"/>
        <cdr:cNvSpPr/>
      </cdr:nvSpPr>
      <cdr:spPr bwMode="auto">
        <a:xfrm xmlns:a="http://schemas.openxmlformats.org/drawingml/2006/main">
          <a:off x="4169790" y="40246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0.45302</cdr:x>
      <cdr:y>0.07225</cdr:y>
    </cdr:from>
    <cdr:to>
      <cdr:x>0.45923</cdr:x>
      <cdr:y>0.08243</cdr:y>
    </cdr:to>
    <cdr:sp macro="" textlink="">
      <cdr:nvSpPr>
        <cdr:cNvPr id="12339" name="Oval 12338"/>
        <cdr:cNvSpPr/>
      </cdr:nvSpPr>
      <cdr:spPr bwMode="auto">
        <a:xfrm xmlns:a="http://schemas.openxmlformats.org/drawingml/2006/main">
          <a:off x="4171184" y="40558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0.45231</cdr:x>
      <cdr:y>0.06997</cdr:y>
    </cdr:from>
    <cdr:to>
      <cdr:x>0.45852</cdr:x>
      <cdr:y>0.08015</cdr:y>
    </cdr:to>
    <cdr:sp macro="" textlink="">
      <cdr:nvSpPr>
        <cdr:cNvPr id="12340" name="Oval 12339"/>
        <cdr:cNvSpPr/>
      </cdr:nvSpPr>
      <cdr:spPr bwMode="auto">
        <a:xfrm xmlns:a="http://schemas.openxmlformats.org/drawingml/2006/main">
          <a:off x="4164637" y="39274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0.45244</cdr:x>
      <cdr:y>0.07046</cdr:y>
    </cdr:from>
    <cdr:to>
      <cdr:x>0.45865</cdr:x>
      <cdr:y>0.08064</cdr:y>
    </cdr:to>
    <cdr:sp macro="" textlink="">
      <cdr:nvSpPr>
        <cdr:cNvPr id="12348" name="Oval 12347"/>
        <cdr:cNvSpPr/>
      </cdr:nvSpPr>
      <cdr:spPr bwMode="auto">
        <a:xfrm xmlns:a="http://schemas.openxmlformats.org/drawingml/2006/main">
          <a:off x="4165832" y="39550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0.45252</cdr:x>
      <cdr:y>0.07077</cdr:y>
    </cdr:from>
    <cdr:to>
      <cdr:x>0.45873</cdr:x>
      <cdr:y>0.08095</cdr:y>
    </cdr:to>
    <cdr:sp macro="" textlink="">
      <cdr:nvSpPr>
        <cdr:cNvPr id="12383" name="Oval 12382"/>
        <cdr:cNvSpPr/>
      </cdr:nvSpPr>
      <cdr:spPr bwMode="auto">
        <a:xfrm xmlns:a="http://schemas.openxmlformats.org/drawingml/2006/main">
          <a:off x="4166585" y="39728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cdr:x>
      <cdr:y>0.06947</cdr:y>
    </cdr:from>
    <cdr:to>
      <cdr:x>0.45841</cdr:x>
      <cdr:y>0.07965</cdr:y>
    </cdr:to>
    <cdr:sp macro="" textlink="">
      <cdr:nvSpPr>
        <cdr:cNvPr id="12384" name="Oval 12383"/>
        <cdr:cNvSpPr/>
      </cdr:nvSpPr>
      <cdr:spPr bwMode="auto">
        <a:xfrm xmlns:a="http://schemas.openxmlformats.org/drawingml/2006/main">
          <a:off x="4163661" y="38997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0.45232</cdr:x>
      <cdr:y>0.06995</cdr:y>
    </cdr:from>
    <cdr:to>
      <cdr:x>0.45852</cdr:x>
      <cdr:y>0.08013</cdr:y>
    </cdr:to>
    <cdr:sp macro="" textlink="">
      <cdr:nvSpPr>
        <cdr:cNvPr id="12385" name="Oval 12384"/>
        <cdr:cNvSpPr/>
      </cdr:nvSpPr>
      <cdr:spPr bwMode="auto">
        <a:xfrm xmlns:a="http://schemas.openxmlformats.org/drawingml/2006/main">
          <a:off x="4164699" y="39267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cdr:x>
      <cdr:y>0.0703</cdr:y>
    </cdr:from>
    <cdr:to>
      <cdr:x>0.45861</cdr:x>
      <cdr:y>0.08048</cdr:y>
    </cdr:to>
    <cdr:sp macro="" textlink="">
      <cdr:nvSpPr>
        <cdr:cNvPr id="12386" name="Oval 12385"/>
        <cdr:cNvSpPr/>
      </cdr:nvSpPr>
      <cdr:spPr bwMode="auto">
        <a:xfrm xmlns:a="http://schemas.openxmlformats.org/drawingml/2006/main">
          <a:off x="4165487" y="39461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7" name="Oval 1238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8" name="Oval 1238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9" name="Oval 1238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0.45237</cdr:x>
      <cdr:y>0.07045</cdr:y>
    </cdr:from>
    <cdr:to>
      <cdr:x>0.45857</cdr:x>
      <cdr:y>0.08063</cdr:y>
    </cdr:to>
    <cdr:sp macro="" textlink="">
      <cdr:nvSpPr>
        <cdr:cNvPr id="12390" name="Oval 12389"/>
        <cdr:cNvSpPr/>
      </cdr:nvSpPr>
      <cdr:spPr bwMode="auto">
        <a:xfrm xmlns:a="http://schemas.openxmlformats.org/drawingml/2006/main">
          <a:off x="4165162" y="39546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0.45254</cdr:x>
      <cdr:y>0.07121</cdr:y>
    </cdr:from>
    <cdr:to>
      <cdr:x>0.45875</cdr:x>
      <cdr:y>0.08139</cdr:y>
    </cdr:to>
    <cdr:sp macro="" textlink="">
      <cdr:nvSpPr>
        <cdr:cNvPr id="12391" name="Oval 12390"/>
        <cdr:cNvSpPr/>
      </cdr:nvSpPr>
      <cdr:spPr bwMode="auto">
        <a:xfrm xmlns:a="http://schemas.openxmlformats.org/drawingml/2006/main">
          <a:off x="4166753" y="39973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0.45262</cdr:x>
      <cdr:y>0.07151</cdr:y>
    </cdr:from>
    <cdr:to>
      <cdr:x>0.45883</cdr:x>
      <cdr:y>0.0817</cdr:y>
    </cdr:to>
    <cdr:sp macro="" textlink="">
      <cdr:nvSpPr>
        <cdr:cNvPr id="12392" name="Oval 12391"/>
        <cdr:cNvSpPr/>
      </cdr:nvSpPr>
      <cdr:spPr bwMode="auto">
        <a:xfrm xmlns:a="http://schemas.openxmlformats.org/drawingml/2006/main">
          <a:off x="4167510" y="40143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0.45328</cdr:x>
      <cdr:y>0.07446</cdr:y>
    </cdr:from>
    <cdr:to>
      <cdr:x>0.45949</cdr:x>
      <cdr:y>0.08464</cdr:y>
    </cdr:to>
    <cdr:sp macro="" textlink="">
      <cdr:nvSpPr>
        <cdr:cNvPr id="12393" name="Oval 12392"/>
        <cdr:cNvSpPr/>
      </cdr:nvSpPr>
      <cdr:spPr bwMode="auto">
        <a:xfrm xmlns:a="http://schemas.openxmlformats.org/drawingml/2006/main">
          <a:off x="4173618" y="41796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0.45346</cdr:x>
      <cdr:y>0.07513</cdr:y>
    </cdr:from>
    <cdr:to>
      <cdr:x>0.45966</cdr:x>
      <cdr:y>0.08531</cdr:y>
    </cdr:to>
    <cdr:sp macro="" textlink="">
      <cdr:nvSpPr>
        <cdr:cNvPr id="12394" name="Oval 12393"/>
        <cdr:cNvSpPr/>
      </cdr:nvSpPr>
      <cdr:spPr bwMode="auto">
        <a:xfrm xmlns:a="http://schemas.openxmlformats.org/drawingml/2006/main">
          <a:off x="4175197" y="42172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0.45358</cdr:x>
      <cdr:y>0.07562</cdr:y>
    </cdr:from>
    <cdr:to>
      <cdr:x>0.45979</cdr:x>
      <cdr:y>0.08581</cdr:y>
    </cdr:to>
    <cdr:sp macro="" textlink="">
      <cdr:nvSpPr>
        <cdr:cNvPr id="12395" name="Oval 12394"/>
        <cdr:cNvSpPr/>
      </cdr:nvSpPr>
      <cdr:spPr bwMode="auto">
        <a:xfrm xmlns:a="http://schemas.openxmlformats.org/drawingml/2006/main">
          <a:off x="4176359" y="42451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0.45346</cdr:x>
      <cdr:y>0.07406</cdr:y>
    </cdr:from>
    <cdr:to>
      <cdr:x>0.45967</cdr:x>
      <cdr:y>0.08424</cdr:y>
    </cdr:to>
    <cdr:sp macro="" textlink="">
      <cdr:nvSpPr>
        <cdr:cNvPr id="12396" name="Oval 12395"/>
        <cdr:cNvSpPr/>
      </cdr:nvSpPr>
      <cdr:spPr bwMode="auto">
        <a:xfrm xmlns:a="http://schemas.openxmlformats.org/drawingml/2006/main">
          <a:off x="4175227" y="41574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0.45362</cdr:x>
      <cdr:y>0.07476</cdr:y>
    </cdr:from>
    <cdr:to>
      <cdr:x>0.45983</cdr:x>
      <cdr:y>0.08494</cdr:y>
    </cdr:to>
    <cdr:sp macro="" textlink="">
      <cdr:nvSpPr>
        <cdr:cNvPr id="12397" name="Oval 12396"/>
        <cdr:cNvSpPr/>
      </cdr:nvSpPr>
      <cdr:spPr bwMode="auto">
        <a:xfrm xmlns:a="http://schemas.openxmlformats.org/drawingml/2006/main">
          <a:off x="4176734" y="41965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0.45367</cdr:x>
      <cdr:y>0.07568</cdr:y>
    </cdr:from>
    <cdr:to>
      <cdr:x>0.45988</cdr:x>
      <cdr:y>0.08586</cdr:y>
    </cdr:to>
    <cdr:sp macro="" textlink="">
      <cdr:nvSpPr>
        <cdr:cNvPr id="12398" name="Oval 12397"/>
        <cdr:cNvSpPr/>
      </cdr:nvSpPr>
      <cdr:spPr bwMode="auto">
        <a:xfrm xmlns:a="http://schemas.openxmlformats.org/drawingml/2006/main">
          <a:off x="4177165" y="42480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0.45378</cdr:x>
      <cdr:y>0.07515</cdr:y>
    </cdr:from>
    <cdr:to>
      <cdr:x>0.45999</cdr:x>
      <cdr:y>0.08533</cdr:y>
    </cdr:to>
    <cdr:sp macro="" textlink="">
      <cdr:nvSpPr>
        <cdr:cNvPr id="12399" name="Oval 12398"/>
        <cdr:cNvSpPr/>
      </cdr:nvSpPr>
      <cdr:spPr bwMode="auto">
        <a:xfrm xmlns:a="http://schemas.openxmlformats.org/drawingml/2006/main">
          <a:off x="4178188" y="42182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0.45385</cdr:x>
      <cdr:y>0.07615</cdr:y>
    </cdr:from>
    <cdr:to>
      <cdr:x>0.46006</cdr:x>
      <cdr:y>0.08633</cdr:y>
    </cdr:to>
    <cdr:sp macro="" textlink="">
      <cdr:nvSpPr>
        <cdr:cNvPr id="12400" name="Oval 12399"/>
        <cdr:cNvSpPr/>
      </cdr:nvSpPr>
      <cdr:spPr bwMode="auto">
        <a:xfrm xmlns:a="http://schemas.openxmlformats.org/drawingml/2006/main">
          <a:off x="4178822" y="42746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0.45396</cdr:x>
      <cdr:y>0.07658</cdr:y>
    </cdr:from>
    <cdr:to>
      <cdr:x>0.46017</cdr:x>
      <cdr:y>0.08676</cdr:y>
    </cdr:to>
    <cdr:sp macro="" textlink="">
      <cdr:nvSpPr>
        <cdr:cNvPr id="12401" name="Oval 12400"/>
        <cdr:cNvSpPr/>
      </cdr:nvSpPr>
      <cdr:spPr bwMode="auto">
        <a:xfrm xmlns:a="http://schemas.openxmlformats.org/drawingml/2006/main">
          <a:off x="4179855" y="42988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0.45363</cdr:x>
      <cdr:y>0.07462</cdr:y>
    </cdr:from>
    <cdr:to>
      <cdr:x>0.45984</cdr:x>
      <cdr:y>0.0848</cdr:y>
    </cdr:to>
    <cdr:sp macro="" textlink="">
      <cdr:nvSpPr>
        <cdr:cNvPr id="12402" name="Oval 12401"/>
        <cdr:cNvSpPr/>
      </cdr:nvSpPr>
      <cdr:spPr bwMode="auto">
        <a:xfrm xmlns:a="http://schemas.openxmlformats.org/drawingml/2006/main">
          <a:off x="4176835" y="41886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0.45377</cdr:x>
      <cdr:y>0.07517</cdr:y>
    </cdr:from>
    <cdr:to>
      <cdr:x>0.45997</cdr:x>
      <cdr:y>0.08535</cdr:y>
    </cdr:to>
    <cdr:sp macro="" textlink="">
      <cdr:nvSpPr>
        <cdr:cNvPr id="12403" name="Oval 12402"/>
        <cdr:cNvSpPr/>
      </cdr:nvSpPr>
      <cdr:spPr bwMode="auto">
        <a:xfrm xmlns:a="http://schemas.openxmlformats.org/drawingml/2006/main">
          <a:off x="4178058" y="42196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0.45381</cdr:x>
      <cdr:y>0.07608</cdr:y>
    </cdr:from>
    <cdr:to>
      <cdr:x>0.46001</cdr:x>
      <cdr:y>0.08626</cdr:y>
    </cdr:to>
    <cdr:sp macro="" textlink="">
      <cdr:nvSpPr>
        <cdr:cNvPr id="12404" name="Oval 12403"/>
        <cdr:cNvSpPr/>
      </cdr:nvSpPr>
      <cdr:spPr bwMode="auto">
        <a:xfrm xmlns:a="http://schemas.openxmlformats.org/drawingml/2006/main">
          <a:off x="4178438" y="42706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0.357</cdr:x>
      <cdr:y>0.184</cdr:y>
    </cdr:to>
    <cdr:grpSp>
      <cdr:nvGrpSpPr>
        <cdr:cNvPr id="12411" name="Group 123"/>
        <cdr:cNvGrpSpPr>
          <a:grpSpLocks xmlns:a="http://schemas.openxmlformats.org/drawingml/2006/main"/>
        </cdr:cNvGrpSpPr>
      </cdr:nvGrpSpPr>
      <cdr:grpSpPr bwMode="auto">
        <a:xfrm xmlns:a="http://schemas.openxmlformats.org/drawingml/2006/main">
          <a:off x="0" y="0"/>
          <a:ext cx="3287078" cy="1032866"/>
          <a:chOff x="64475" y="25246"/>
          <a:chExt cx="3288211" cy="1039294"/>
        </a:xfrm>
      </cdr:grpSpPr>
      <cdr:sp macro="" textlink="">
        <cdr:nvSpPr>
          <cdr:cNvPr id="12332" name="Rectangle 44"/>
          <cdr:cNvSpPr>
            <a:spLocks xmlns:a="http://schemas.openxmlformats.org/drawingml/2006/main" noChangeArrowheads="1"/>
          </cdr:cNvSpPr>
        </cdr:nvSpPr>
        <cdr:spPr bwMode="auto">
          <a:xfrm xmlns:a="http://schemas.openxmlformats.org/drawingml/2006/main">
            <a:off x="64475" y="25246"/>
            <a:ext cx="3288211" cy="1039294"/>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sp>
      <cdr:sp macro="" textlink="#REF!">
        <cdr:nvSpPr>
          <cdr:cNvPr id="12333" name="Text 32"/>
          <cdr:cNvSpPr txBox="1">
            <a:spLocks xmlns:a="http://schemas.openxmlformats.org/drawingml/2006/main" noChangeArrowheads="1"/>
          </cdr:cNvSpPr>
        </cdr:nvSpPr>
        <cdr:spPr bwMode="auto">
          <a:xfrm xmlns:a="http://schemas.openxmlformats.org/drawingml/2006/main">
            <a:off x="1390812" y="145866"/>
            <a:ext cx="1899702" cy="18934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ECC04DC-3B35-4756-B150-2BDA05F98028}" type="TxLink">
              <a:rPr lang="en-GB"/>
              <a:pPr/>
              <a:t>13BIM05-24_24.0-26.0cm_Set2_Run3</a:t>
            </a:fld>
            <a:endParaRPr lang="en-GB"/>
          </a:p>
        </cdr:txBody>
      </cdr:sp>
      <cdr:sp macro="" textlink="">
        <cdr:nvSpPr>
          <cdr:cNvPr id="12334" name="Text 80"/>
          <cdr:cNvSpPr txBox="1">
            <a:spLocks xmlns:a="http://schemas.openxmlformats.org/drawingml/2006/main" noChangeArrowheads="1"/>
          </cdr:cNvSpPr>
        </cdr:nvSpPr>
        <cdr:spPr bwMode="auto">
          <a:xfrm xmlns:a="http://schemas.openxmlformats.org/drawingml/2006/main">
            <a:off x="64475" y="382898"/>
            <a:ext cx="1291797" cy="5035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TEXTURAL GROUP:</a:t>
            </a:r>
          </a:p>
          <a:p xmlns:a="http://schemas.openxmlformats.org/drawingml/2006/main">
            <a:pPr algn="r" rtl="0">
              <a:defRPr sz="1000"/>
            </a:pPr>
            <a:r>
              <a:rPr lang="en-GB" sz="1000" b="0" i="0" u="none" strike="noStrike" baseline="0">
                <a:solidFill>
                  <a:srgbClr val="000000"/>
                </a:solidFill>
                <a:latin typeface="Arial"/>
                <a:cs typeface="Arial"/>
              </a:rPr>
              <a:t>IGNORING GRAVEL</a:t>
            </a:r>
          </a:p>
          <a:p xmlns:a="http://schemas.openxmlformats.org/drawingml/2006/main">
            <a:pPr algn="r" rtl="0">
              <a:defRPr sz="1000"/>
            </a:pPr>
            <a:r>
              <a:rPr lang="en-GB" sz="1000" b="0" i="0" u="none" strike="noStrike" baseline="0">
                <a:solidFill>
                  <a:srgbClr val="000000"/>
                </a:solidFill>
                <a:latin typeface="Arial"/>
                <a:cs typeface="Arial"/>
              </a:rPr>
              <a:t>FRACTION   </a:t>
            </a:r>
          </a:p>
        </cdr:txBody>
      </cdr:sp>
      <cdr:sp macro="" textlink="Calculations!$D$9">
        <cdr:nvSpPr>
          <cdr:cNvPr id="12336" name="Text 84"/>
          <cdr:cNvSpPr txBox="1">
            <a:spLocks xmlns:a="http://schemas.openxmlformats.org/drawingml/2006/main" noChangeArrowheads="1" noTextEdit="1"/>
          </cdr:cNvSpPr>
        </cdr:nvSpPr>
        <cdr:spPr bwMode="auto">
          <a:xfrm xmlns:a="http://schemas.openxmlformats.org/drawingml/2006/main">
            <a:off x="1381601" y="378690"/>
            <a:ext cx="1773055" cy="2216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FE9F55F-06E7-4F6F-A2FE-D1EBEF656ADE}" type="TxLink">
              <a:rPr lang="en-GB"/>
              <a:pPr/>
              <a:t>Sand</a:t>
            </a:fld>
            <a:endParaRPr lang="en-GB"/>
          </a:p>
        </cdr:txBody>
      </cdr:sp>
      <cdr:sp macro="" textlink="">
        <cdr:nvSpPr>
          <cdr:cNvPr id="12338" name="Text 103"/>
          <cdr:cNvSpPr txBox="1">
            <a:spLocks xmlns:a="http://schemas.openxmlformats.org/drawingml/2006/main" noChangeArrowheads="1"/>
          </cdr:cNvSpPr>
        </cdr:nvSpPr>
        <cdr:spPr bwMode="auto">
          <a:xfrm xmlns:a="http://schemas.openxmlformats.org/drawingml/2006/main">
            <a:off x="64475" y="145866"/>
            <a:ext cx="1298705" cy="22721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SAMPLE IDENTITY:</a:t>
            </a:r>
          </a:p>
        </cdr:txBody>
      </cdr:sp>
    </cdr:grpSp>
  </cdr:relSizeAnchor>
  <cdr:relSizeAnchor xmlns:cdr="http://schemas.openxmlformats.org/drawingml/2006/chartDrawing">
    <cdr:from>
      <cdr:x>0.78175</cdr:x>
      <cdr:y>0</cdr:y>
    </cdr:from>
    <cdr:to>
      <cdr:x>0.999</cdr:x>
      <cdr:y>0.7715</cdr:y>
    </cdr:to>
    <cdr:grpSp>
      <cdr:nvGrpSpPr>
        <cdr:cNvPr id="12686" name="Group 398"/>
        <cdr:cNvGrpSpPr>
          <a:grpSpLocks xmlns:a="http://schemas.openxmlformats.org/drawingml/2006/main"/>
        </cdr:cNvGrpSpPr>
      </cdr:nvGrpSpPr>
      <cdr:grpSpPr bwMode="auto">
        <a:xfrm xmlns:a="http://schemas.openxmlformats.org/drawingml/2006/main">
          <a:off x="7197963" y="0"/>
          <a:ext cx="2000329" cy="4330738"/>
          <a:chOff x="7168208" y="12623"/>
          <a:chExt cx="2010230" cy="4322678"/>
        </a:xfrm>
      </cdr:grpSpPr>
      <cdr:sp macro="" textlink="">
        <cdr:nvSpPr>
          <cdr:cNvPr id="12341" name="Rectangle 53"/>
          <cdr:cNvSpPr>
            <a:spLocks xmlns:a="http://schemas.openxmlformats.org/drawingml/2006/main" noChangeArrowheads="1"/>
          </cdr:cNvSpPr>
        </cdr:nvSpPr>
        <cdr:spPr bwMode="auto">
          <a:xfrm xmlns:a="http://schemas.openxmlformats.org/drawingml/2006/main">
            <a:off x="7465252" y="12623"/>
            <a:ext cx="1388509" cy="722316"/>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sp macro="" textlink="">
        <cdr:nvSpPr>
          <cdr:cNvPr id="12342" name="Text 33"/>
          <cdr:cNvSpPr txBox="1">
            <a:spLocks xmlns:a="http://schemas.openxmlformats.org/drawingml/2006/main" noChangeArrowheads="1"/>
          </cdr:cNvSpPr>
        </cdr:nvSpPr>
        <cdr:spPr bwMode="auto">
          <a:xfrm xmlns:a="http://schemas.openxmlformats.org/drawingml/2006/main">
            <a:off x="7490581" y="84153"/>
            <a:ext cx="681590"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Gravel:</a:t>
            </a:r>
          </a:p>
        </cdr:txBody>
      </cdr:sp>
      <cdr:sp macro="" textlink="">
        <cdr:nvSpPr>
          <cdr:cNvPr id="12343" name="Text 34"/>
          <cdr:cNvSpPr txBox="1">
            <a:spLocks xmlns:a="http://schemas.openxmlformats.org/drawingml/2006/main" noChangeArrowheads="1"/>
          </cdr:cNvSpPr>
        </cdr:nvSpPr>
        <cdr:spPr bwMode="auto">
          <a:xfrm xmlns:a="http://schemas.openxmlformats.org/drawingml/2006/main">
            <a:off x="7608018" y="286121"/>
            <a:ext cx="564153"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Sand:</a:t>
            </a:r>
          </a:p>
        </cdr:txBody>
      </cdr:sp>
      <cdr:sp macro="" textlink="">
        <cdr:nvSpPr>
          <cdr:cNvPr id="12344" name="Text 35"/>
          <cdr:cNvSpPr txBox="1">
            <a:spLocks xmlns:a="http://schemas.openxmlformats.org/drawingml/2006/main" noChangeArrowheads="1"/>
          </cdr:cNvSpPr>
        </cdr:nvSpPr>
        <cdr:spPr bwMode="auto">
          <a:xfrm xmlns:a="http://schemas.openxmlformats.org/drawingml/2006/main">
            <a:off x="7561964" y="481077"/>
            <a:ext cx="610207"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Mud:</a:t>
            </a:r>
          </a:p>
        </cdr:txBody>
      </cdr:sp>
      <cdr:sp macro="" textlink="#REF!">
        <cdr:nvSpPr>
          <cdr:cNvPr id="12345" name="Text 36"/>
          <cdr:cNvSpPr txBox="1">
            <a:spLocks xmlns:a="http://schemas.openxmlformats.org/drawingml/2006/main" noChangeArrowheads="1"/>
          </cdr:cNvSpPr>
        </cdr:nvSpPr>
        <cdr:spPr bwMode="auto">
          <a:xfrm xmlns:a="http://schemas.openxmlformats.org/drawingml/2006/main">
            <a:off x="8215922" y="84153"/>
            <a:ext cx="501982"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4B4DE4D-01BB-46F2-962A-2904701B9178}" type="TxLink">
              <a:rPr lang="en-GB"/>
              <a:pPr/>
              <a:t>0.0%</a:t>
            </a:fld>
            <a:endParaRPr lang="en-GB"/>
          </a:p>
        </cdr:txBody>
      </cdr:sp>
      <cdr:sp macro="" textlink="#REF!">
        <cdr:nvSpPr>
          <cdr:cNvPr id="12346" name="Text 37"/>
          <cdr:cNvSpPr txBox="1">
            <a:spLocks xmlns:a="http://schemas.openxmlformats.org/drawingml/2006/main" noChangeArrowheads="1"/>
          </cdr:cNvSpPr>
        </cdr:nvSpPr>
        <cdr:spPr bwMode="auto">
          <a:xfrm xmlns:a="http://schemas.openxmlformats.org/drawingml/2006/main">
            <a:off x="8215922" y="286121"/>
            <a:ext cx="501982"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84A8296-B266-4299-AAA0-DB4D7602C13C}" type="TxLink">
              <a:rPr lang="en-GB"/>
              <a:pPr/>
              <a:t>97.9%</a:t>
            </a:fld>
            <a:endParaRPr lang="en-GB"/>
          </a:p>
        </cdr:txBody>
      </cdr:sp>
      <cdr:sp macro="" textlink="#REF!">
        <cdr:nvSpPr>
          <cdr:cNvPr id="12347" name="Text 38"/>
          <cdr:cNvSpPr txBox="1">
            <a:spLocks xmlns:a="http://schemas.openxmlformats.org/drawingml/2006/main" noChangeArrowheads="1"/>
          </cdr:cNvSpPr>
        </cdr:nvSpPr>
        <cdr:spPr bwMode="auto">
          <a:xfrm xmlns:a="http://schemas.openxmlformats.org/drawingml/2006/main">
            <a:off x="8215922" y="486687"/>
            <a:ext cx="421388"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4F621739-1D1A-43B7-A922-6C7921B8AFBA}" type="TxLink">
              <a:rPr lang="en-GB"/>
              <a:pPr/>
              <a:t>2.1%</a:t>
            </a:fld>
            <a:endParaRPr lang="en-GB"/>
          </a:p>
        </cdr:txBody>
      </cdr:sp>
      <cdr:sp macro="" textlink="">
        <cdr:nvSpPr>
          <cdr:cNvPr id="12349" name="Rectangle 61"/>
          <cdr:cNvSpPr>
            <a:spLocks xmlns:a="http://schemas.openxmlformats.org/drawingml/2006/main" noChangeArrowheads="1"/>
          </cdr:cNvSpPr>
        </cdr:nvSpPr>
        <cdr:spPr bwMode="auto">
          <a:xfrm xmlns:a="http://schemas.openxmlformats.org/drawingml/2006/main">
            <a:off x="7195840" y="837326"/>
            <a:ext cx="1982598" cy="3497975"/>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grpSp>
        <cdr:nvGrpSpPr>
          <cdr:cNvPr id="12685" name="Group 397"/>
          <cdr:cNvGrpSpPr>
            <a:grpSpLocks xmlns:a="http://schemas.openxmlformats.org/drawingml/2006/main"/>
          </cdr:cNvGrpSpPr>
        </cdr:nvGrpSpPr>
        <cdr:grpSpPr bwMode="auto">
          <a:xfrm xmlns:a="http://schemas.openxmlformats.org/drawingml/2006/main">
            <a:off x="7168208" y="941115"/>
            <a:ext cx="1370088" cy="3346499"/>
            <a:chOff x="7175116" y="937093"/>
            <a:chExt cx="1372390" cy="3360611"/>
          </a:xfrm>
        </cdr:grpSpPr>
        <cdr:sp macro="" textlink="">
          <cdr:nvSpPr>
            <cdr:cNvPr id="12350" name="Text 40"/>
            <cdr:cNvSpPr txBox="1">
              <a:spLocks xmlns:a="http://schemas.openxmlformats.org/drawingml/2006/main" noChangeArrowheads="1"/>
            </cdr:cNvSpPr>
          </cdr:nvSpPr>
          <cdr:spPr bwMode="auto">
            <a:xfrm xmlns:a="http://schemas.openxmlformats.org/drawingml/2006/main">
              <a:off x="7416896" y="1149239"/>
              <a:ext cx="1130610"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Gravel:</a:t>
              </a:r>
            </a:p>
          </cdr:txBody>
        </cdr:sp>
        <cdr:sp macro="" textlink="">
          <cdr:nvSpPr>
            <cdr:cNvPr id="12351" name="Text 41"/>
            <cdr:cNvSpPr txBox="1">
              <a:spLocks xmlns:a="http://schemas.openxmlformats.org/drawingml/2006/main" noChangeArrowheads="1"/>
            </cdr:cNvSpPr>
          </cdr:nvSpPr>
          <cdr:spPr bwMode="auto">
            <a:xfrm xmlns:a="http://schemas.openxmlformats.org/drawingml/2006/main">
              <a:off x="7407685" y="1359980"/>
              <a:ext cx="1139821"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Gravel:</a:t>
              </a:r>
            </a:p>
          </cdr:txBody>
        </cdr:sp>
        <cdr:sp macro="" textlink="">
          <cdr:nvSpPr>
            <cdr:cNvPr id="12352" name="Text 42"/>
            <cdr:cNvSpPr txBox="1">
              <a:spLocks xmlns:a="http://schemas.openxmlformats.org/drawingml/2006/main" noChangeArrowheads="1"/>
            </cdr:cNvSpPr>
          </cdr:nvSpPr>
          <cdr:spPr bwMode="auto">
            <a:xfrm xmlns:a="http://schemas.openxmlformats.org/drawingml/2006/main">
              <a:off x="7175116" y="1572125"/>
              <a:ext cx="1372390"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Gravel:</a:t>
              </a:r>
            </a:p>
          </cdr:txBody>
        </cdr:sp>
        <cdr:sp macro="" textlink="">
          <cdr:nvSpPr>
            <cdr:cNvPr id="12353" name="Text 43"/>
            <cdr:cNvSpPr txBox="1">
              <a:spLocks xmlns:a="http://schemas.openxmlformats.org/drawingml/2006/main" noChangeArrowheads="1"/>
            </cdr:cNvSpPr>
          </cdr:nvSpPr>
          <cdr:spPr bwMode="auto">
            <a:xfrm xmlns:a="http://schemas.openxmlformats.org/drawingml/2006/main">
              <a:off x="7453739" y="2212777"/>
              <a:ext cx="1093767" cy="18404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Sand:</a:t>
              </a:r>
            </a:p>
          </cdr:txBody>
        </cdr:sp>
        <cdr:sp macro="" textlink="">
          <cdr:nvSpPr>
            <cdr:cNvPr id="12354" name="Text 44"/>
            <cdr:cNvSpPr txBox="1">
              <a:spLocks xmlns:a="http://schemas.openxmlformats.org/drawingml/2006/main" noChangeArrowheads="1"/>
            </cdr:cNvSpPr>
          </cdr:nvSpPr>
          <cdr:spPr bwMode="auto">
            <a:xfrm xmlns:a="http://schemas.openxmlformats.org/drawingml/2006/main">
              <a:off x="7614926" y="2430542"/>
              <a:ext cx="932580" cy="1728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Medium Sand:</a:t>
              </a:r>
            </a:p>
          </cdr:txBody>
        </cdr:sp>
        <cdr:sp macro="" textlink="">
          <cdr:nvSpPr>
            <cdr:cNvPr id="12355" name="Text 45"/>
            <cdr:cNvSpPr txBox="1">
              <a:spLocks xmlns:a="http://schemas.openxmlformats.org/drawingml/2006/main" noChangeArrowheads="1"/>
            </cdr:cNvSpPr>
          </cdr:nvSpPr>
          <cdr:spPr bwMode="auto">
            <a:xfrm xmlns:a="http://schemas.openxmlformats.org/drawingml/2006/main">
              <a:off x="7631044" y="2635663"/>
              <a:ext cx="916462"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Sand:</a:t>
              </a:r>
            </a:p>
          </cdr:txBody>
        </cdr:sp>
        <cdr:sp macro="" textlink="">
          <cdr:nvSpPr>
            <cdr:cNvPr id="12356" name="Text 46"/>
            <cdr:cNvSpPr txBox="1">
              <a:spLocks xmlns:a="http://schemas.openxmlformats.org/drawingml/2006/main" noChangeArrowheads="1"/>
            </cdr:cNvSpPr>
          </cdr:nvSpPr>
          <cdr:spPr bwMode="auto">
            <a:xfrm xmlns:a="http://schemas.openxmlformats.org/drawingml/2006/main">
              <a:off x="7525121" y="2847808"/>
              <a:ext cx="102238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Very Fine Sand:</a:t>
              </a:r>
            </a:p>
          </cdr:txBody>
        </cdr:sp>
        <cdr:sp macro="" textlink="">
          <cdr:nvSpPr>
            <cdr:cNvPr id="12357" name="Text 47"/>
            <cdr:cNvSpPr txBox="1">
              <a:spLocks xmlns:a="http://schemas.openxmlformats.org/drawingml/2006/main" noChangeArrowheads="1"/>
            </cdr:cNvSpPr>
          </cdr:nvSpPr>
          <cdr:spPr bwMode="auto">
            <a:xfrm xmlns:a="http://schemas.openxmlformats.org/drawingml/2006/main">
              <a:off x="7354724" y="3059954"/>
              <a:ext cx="1192782"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Silt:</a:t>
              </a:r>
            </a:p>
          </cdr:txBody>
        </cdr:sp>
        <cdr:sp macro="" textlink="">
          <cdr:nvSpPr>
            <cdr:cNvPr id="12366" name="Text 40"/>
            <cdr:cNvSpPr txBox="1">
              <a:spLocks xmlns:a="http://schemas.openxmlformats.org/drawingml/2006/main" noChangeArrowheads="1"/>
            </cdr:cNvSpPr>
          </cdr:nvSpPr>
          <cdr:spPr bwMode="auto">
            <a:xfrm xmlns:a="http://schemas.openxmlformats.org/drawingml/2006/main">
              <a:off x="7308671" y="937093"/>
              <a:ext cx="123883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Gravel:</a:t>
              </a:r>
            </a:p>
          </cdr:txBody>
        </cdr:sp>
        <cdr:sp macro="" textlink="">
          <cdr:nvSpPr>
            <cdr:cNvPr id="12368" name="Text 43"/>
            <cdr:cNvSpPr txBox="1">
              <a:spLocks xmlns:a="http://schemas.openxmlformats.org/drawingml/2006/main" noChangeArrowheads="1"/>
            </cdr:cNvSpPr>
          </cdr:nvSpPr>
          <cdr:spPr bwMode="auto">
            <a:xfrm xmlns:a="http://schemas.openxmlformats.org/drawingml/2006/main">
              <a:off x="7237288" y="1995011"/>
              <a:ext cx="1310218" cy="18545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Sand:</a:t>
              </a:r>
            </a:p>
          </cdr:txBody>
        </cdr:sp>
        <cdr:sp macro="" textlink="">
          <cdr:nvSpPr>
            <cdr:cNvPr id="12369" name="Text 43"/>
            <cdr:cNvSpPr txBox="1">
              <a:spLocks xmlns:a="http://schemas.openxmlformats.org/drawingml/2006/main" noChangeArrowheads="1"/>
            </cdr:cNvSpPr>
          </cdr:nvSpPr>
          <cdr:spPr bwMode="auto">
            <a:xfrm xmlns:a="http://schemas.openxmlformats.org/drawingml/2006/main">
              <a:off x="7550451" y="3270695"/>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Silt:</a:t>
              </a:r>
            </a:p>
          </cdr:txBody>
        </cdr:sp>
        <cdr:sp macro="" textlink="">
          <cdr:nvSpPr>
            <cdr:cNvPr id="12370" name="Text 43"/>
            <cdr:cNvSpPr txBox="1">
              <a:spLocks xmlns:a="http://schemas.openxmlformats.org/drawingml/2006/main" noChangeArrowheads="1"/>
            </cdr:cNvSpPr>
          </cdr:nvSpPr>
          <cdr:spPr bwMode="auto">
            <a:xfrm xmlns:a="http://schemas.openxmlformats.org/drawingml/2006/main">
              <a:off x="7550451" y="4117872"/>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Clay:</a:t>
              </a:r>
            </a:p>
          </cdr:txBody>
        </cdr:sp>
        <cdr:sp macro="" textlink="">
          <cdr:nvSpPr>
            <cdr:cNvPr id="12371" name="Text 43"/>
            <cdr:cNvSpPr txBox="1">
              <a:spLocks xmlns:a="http://schemas.openxmlformats.org/drawingml/2006/main" noChangeArrowheads="1"/>
            </cdr:cNvSpPr>
          </cdr:nvSpPr>
          <cdr:spPr bwMode="auto">
            <a:xfrm xmlns:a="http://schemas.openxmlformats.org/drawingml/2006/main">
              <a:off x="7550451" y="3694986"/>
              <a:ext cx="99705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Fine Silt:</a:t>
              </a:r>
            </a:p>
          </cdr:txBody>
        </cdr:sp>
        <cdr:sp macro="" textlink="">
          <cdr:nvSpPr>
            <cdr:cNvPr id="12372" name="Text 43"/>
            <cdr:cNvSpPr txBox="1">
              <a:spLocks xmlns:a="http://schemas.openxmlformats.org/drawingml/2006/main" noChangeArrowheads="1"/>
            </cdr:cNvSpPr>
          </cdr:nvSpPr>
          <cdr:spPr bwMode="auto">
            <a:xfrm xmlns:a="http://schemas.openxmlformats.org/drawingml/2006/main">
              <a:off x="7380053" y="1784271"/>
              <a:ext cx="1167453"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Gravel:</a:t>
              </a:r>
            </a:p>
          </cdr:txBody>
        </cdr:sp>
        <cdr:sp macro="" textlink="">
          <cdr:nvSpPr>
            <cdr:cNvPr id="12375" name="Text 43"/>
            <cdr:cNvSpPr txBox="1">
              <a:spLocks xmlns:a="http://schemas.openxmlformats.org/drawingml/2006/main" noChangeArrowheads="1"/>
            </cdr:cNvSpPr>
          </cdr:nvSpPr>
          <cdr:spPr bwMode="auto">
            <a:xfrm xmlns:a="http://schemas.openxmlformats.org/drawingml/2006/main">
              <a:off x="7559662" y="3482840"/>
              <a:ext cx="987844"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Silt:</a:t>
              </a:r>
            </a:p>
          </cdr:txBody>
        </cdr:sp>
        <cdr:sp macro="" textlink="">
          <cdr:nvSpPr>
            <cdr:cNvPr id="12376" name="Text 43"/>
            <cdr:cNvSpPr txBox="1">
              <a:spLocks xmlns:a="http://schemas.openxmlformats.org/drawingml/2006/main" noChangeArrowheads="1"/>
            </cdr:cNvSpPr>
          </cdr:nvSpPr>
          <cdr:spPr bwMode="auto">
            <a:xfrm xmlns:a="http://schemas.openxmlformats.org/drawingml/2006/main">
              <a:off x="7559662" y="3907131"/>
              <a:ext cx="987844"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Silt:</a:t>
              </a:r>
            </a:p>
          </cdr:txBody>
        </cdr:sp>
      </cdr:grpSp>
      <cdr:sp macro="" textlink="#REF!">
        <cdr:nvSpPr>
          <cdr:cNvPr id="12358" name="Text 48"/>
          <cdr:cNvSpPr txBox="1">
            <a:spLocks xmlns:a="http://schemas.openxmlformats.org/drawingml/2006/main" noChangeArrowheads="1" noTextEdit="1"/>
          </cdr:cNvSpPr>
        </cdr:nvSpPr>
        <cdr:spPr bwMode="auto">
          <a:xfrm xmlns:a="http://schemas.openxmlformats.org/drawingml/2006/main">
            <a:off x="8575138" y="115149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46198FF-EA83-48FE-83B5-012FAEA3E4AB}" type="TxLink">
              <a:rPr lang="en-GB"/>
              <a:pPr/>
              <a:t>0.0%</a:t>
            </a:fld>
            <a:endParaRPr lang="en-GB"/>
          </a:p>
        </cdr:txBody>
      </cdr:sp>
      <cdr:sp macro="" textlink="#REF!">
        <cdr:nvSpPr>
          <cdr:cNvPr id="12359" name="Text 49"/>
          <cdr:cNvSpPr txBox="1">
            <a:spLocks xmlns:a="http://schemas.openxmlformats.org/drawingml/2006/main" noChangeArrowheads="1" noTextEdit="1"/>
          </cdr:cNvSpPr>
        </cdr:nvSpPr>
        <cdr:spPr bwMode="auto">
          <a:xfrm xmlns:a="http://schemas.openxmlformats.org/drawingml/2006/main">
            <a:off x="8575138" y="1356272"/>
            <a:ext cx="529614" cy="1795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65B04A3-CC20-4629-9B60-8F48080645BF}" type="TxLink">
              <a:rPr lang="en-GB"/>
              <a:pPr/>
              <a:t>0.0%</a:t>
            </a:fld>
            <a:endParaRPr lang="en-GB"/>
          </a:p>
        </cdr:txBody>
      </cdr:sp>
      <cdr:sp macro="" textlink="#REF!">
        <cdr:nvSpPr>
          <cdr:cNvPr id="12360" name="Text 50"/>
          <cdr:cNvSpPr txBox="1">
            <a:spLocks xmlns:a="http://schemas.openxmlformats.org/drawingml/2006/main" noChangeArrowheads="1" noTextEdit="1"/>
          </cdr:cNvSpPr>
        </cdr:nvSpPr>
        <cdr:spPr bwMode="auto">
          <a:xfrm xmlns:a="http://schemas.openxmlformats.org/drawingml/2006/main">
            <a:off x="8575138" y="1573668"/>
            <a:ext cx="511193"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FC8E97B3-8BCD-4838-B141-CD9E1C226221}" type="TxLink">
              <a:rPr lang="en-GB"/>
              <a:pPr/>
              <a:t>0.0%</a:t>
            </a:fld>
            <a:endParaRPr lang="en-GB"/>
          </a:p>
        </cdr:txBody>
      </cdr:sp>
      <cdr:sp macro="" textlink="#REF!">
        <cdr:nvSpPr>
          <cdr:cNvPr id="12361" name="Text 51"/>
          <cdr:cNvSpPr txBox="1">
            <a:spLocks xmlns:a="http://schemas.openxmlformats.org/drawingml/2006/main" noChangeArrowheads="1" noTextEdit="1"/>
          </cdr:cNvSpPr>
        </cdr:nvSpPr>
        <cdr:spPr bwMode="auto">
          <a:xfrm xmlns:a="http://schemas.openxmlformats.org/drawingml/2006/main">
            <a:off x="8575138" y="2216039"/>
            <a:ext cx="495074"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2B7E1D0B-46C6-419B-8282-9B7BC48E3EB9}" type="TxLink">
              <a:rPr lang="en-GB"/>
              <a:pPr/>
              <a:t>0.0%</a:t>
            </a:fld>
            <a:endParaRPr lang="en-GB"/>
          </a:p>
        </cdr:txBody>
      </cdr:sp>
      <cdr:sp macro="" textlink="#REF!">
        <cdr:nvSpPr>
          <cdr:cNvPr id="12362" name="Text 53"/>
          <cdr:cNvSpPr txBox="1">
            <a:spLocks xmlns:a="http://schemas.openxmlformats.org/drawingml/2006/main" noChangeArrowheads="1" noTextEdit="1"/>
          </cdr:cNvSpPr>
        </cdr:nvSpPr>
        <cdr:spPr bwMode="auto">
          <a:xfrm xmlns:a="http://schemas.openxmlformats.org/drawingml/2006/main">
            <a:off x="8575138" y="264381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293FD43-3AFD-453B-95B6-BFDF9B714609}" type="TxLink">
              <a:rPr lang="en-GB"/>
              <a:pPr/>
              <a:t>73.0%</a:t>
            </a:fld>
            <a:endParaRPr lang="en-GB"/>
          </a:p>
        </cdr:txBody>
      </cdr:sp>
      <cdr:sp macro="" textlink="#REF!">
        <cdr:nvSpPr>
          <cdr:cNvPr id="12363" name="Text 54"/>
          <cdr:cNvSpPr txBox="1">
            <a:spLocks xmlns:a="http://schemas.openxmlformats.org/drawingml/2006/main" noChangeArrowheads="1" noTextEdit="1"/>
          </cdr:cNvSpPr>
        </cdr:nvSpPr>
        <cdr:spPr bwMode="auto">
          <a:xfrm xmlns:a="http://schemas.openxmlformats.org/drawingml/2006/main">
            <a:off x="8575138" y="2848592"/>
            <a:ext cx="474350" cy="1739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E79B659-94C2-4B2B-BBB2-8A2ECC53D752}" type="TxLink">
              <a:rPr lang="en-GB"/>
              <a:pPr/>
              <a:t>20.5%</a:t>
            </a:fld>
            <a:endParaRPr lang="en-GB"/>
          </a:p>
        </cdr:txBody>
      </cdr:sp>
      <cdr:sp macro="" textlink="#REF!">
        <cdr:nvSpPr>
          <cdr:cNvPr id="12364" name="Text 55"/>
          <cdr:cNvSpPr txBox="1">
            <a:spLocks xmlns:a="http://schemas.openxmlformats.org/drawingml/2006/main" noChangeArrowheads="1" noTextEdit="1"/>
          </cdr:cNvSpPr>
        </cdr:nvSpPr>
        <cdr:spPr bwMode="auto">
          <a:xfrm xmlns:a="http://schemas.openxmlformats.org/drawingml/2006/main">
            <a:off x="8575138" y="3060378"/>
            <a:ext cx="46514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9FF7193-F549-4FB5-A8D1-77B1A968BDA5}" type="TxLink">
              <a:rPr lang="en-GB"/>
              <a:pPr/>
              <a:t>0.8%</a:t>
            </a:fld>
            <a:endParaRPr lang="en-GB"/>
          </a:p>
        </cdr:txBody>
      </cdr:sp>
      <cdr:sp macro="" textlink="#REF!">
        <cdr:nvSpPr>
          <cdr:cNvPr id="12365" name="Text 58"/>
          <cdr:cNvSpPr txBox="1">
            <a:spLocks xmlns:a="http://schemas.openxmlformats.org/drawingml/2006/main" noChangeArrowheads="1" noTextEdit="1"/>
          </cdr:cNvSpPr>
        </cdr:nvSpPr>
        <cdr:spPr bwMode="auto">
          <a:xfrm xmlns:a="http://schemas.openxmlformats.org/drawingml/2006/main">
            <a:off x="8575138" y="2433435"/>
            <a:ext cx="52961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4B74A0A-EAD4-488F-987F-AB8FFE02D1ED}" type="TxLink">
              <a:rPr lang="en-GB"/>
              <a:pPr/>
              <a:t>4.4%</a:t>
            </a:fld>
            <a:endParaRPr lang="en-GB"/>
          </a:p>
        </cdr:txBody>
      </cdr:sp>
      <cdr:sp macro="" textlink="#REF!">
        <cdr:nvSpPr>
          <cdr:cNvPr id="12367" name="Text 48"/>
          <cdr:cNvSpPr txBox="1">
            <a:spLocks xmlns:a="http://schemas.openxmlformats.org/drawingml/2006/main" noChangeArrowheads="1" noTextEdit="1"/>
          </cdr:cNvSpPr>
        </cdr:nvSpPr>
        <cdr:spPr bwMode="auto">
          <a:xfrm xmlns:a="http://schemas.openxmlformats.org/drawingml/2006/main">
            <a:off x="8575138" y="941115"/>
            <a:ext cx="46514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DBC42FC-054D-4159-9A89-0900A61419F7}" type="TxLink">
              <a:rPr lang="en-GB"/>
              <a:pPr/>
              <a:t>0.0%</a:t>
            </a:fld>
            <a:endParaRPr lang="en-GB"/>
          </a:p>
        </cdr:txBody>
      </cdr:sp>
      <cdr:sp macro="" textlink="#REF!">
        <cdr:nvSpPr>
          <cdr:cNvPr id="12373" name="Text 50"/>
          <cdr:cNvSpPr txBox="1">
            <a:spLocks xmlns:a="http://schemas.openxmlformats.org/drawingml/2006/main" noChangeArrowheads="1" noTextEdit="1"/>
          </cdr:cNvSpPr>
        </cdr:nvSpPr>
        <cdr:spPr bwMode="auto">
          <a:xfrm xmlns:a="http://schemas.openxmlformats.org/drawingml/2006/main">
            <a:off x="8575138" y="1994435"/>
            <a:ext cx="518101"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66063CF-3A61-48CE-A4F8-566E12C970AC}" type="TxLink">
              <a:rPr lang="en-GB"/>
              <a:pPr/>
              <a:t>0.0%</a:t>
            </a:fld>
            <a:endParaRPr lang="en-GB"/>
          </a:p>
        </cdr:txBody>
      </cdr:sp>
      <cdr:sp macro="" textlink="#REF!">
        <cdr:nvSpPr>
          <cdr:cNvPr id="12374" name="Text 50"/>
          <cdr:cNvSpPr txBox="1">
            <a:spLocks xmlns:a="http://schemas.openxmlformats.org/drawingml/2006/main" noChangeArrowheads="1" noTextEdit="1"/>
          </cdr:cNvSpPr>
        </cdr:nvSpPr>
        <cdr:spPr bwMode="auto">
          <a:xfrm xmlns:a="http://schemas.openxmlformats.org/drawingml/2006/main">
            <a:off x="8575138" y="1784052"/>
            <a:ext cx="511193"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3D1A20F-CCB1-446B-BAB9-2A4FF4EE46CA}" type="TxLink">
              <a:rPr lang="en-GB"/>
              <a:pPr/>
              <a:t>0.0%</a:t>
            </a:fld>
            <a:endParaRPr lang="en-GB"/>
          </a:p>
        </cdr:txBody>
      </cdr:sp>
      <cdr:sp macro="" textlink="#REF!">
        <cdr:nvSpPr>
          <cdr:cNvPr id="12377" name="Text 54"/>
          <cdr:cNvSpPr txBox="1">
            <a:spLocks xmlns:a="http://schemas.openxmlformats.org/drawingml/2006/main" noChangeArrowheads="1" noTextEdit="1"/>
          </cdr:cNvSpPr>
        </cdr:nvSpPr>
        <cdr:spPr bwMode="auto">
          <a:xfrm xmlns:a="http://schemas.openxmlformats.org/drawingml/2006/main">
            <a:off x="8575138" y="4113697"/>
            <a:ext cx="485864" cy="17952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60E78D6-A2E0-4C37-B371-D688D2D09105}" type="TxLink">
              <a:rPr lang="en-GB"/>
              <a:pPr/>
              <a:t>0.6%</a:t>
            </a:fld>
            <a:endParaRPr lang="en-GB"/>
          </a:p>
        </cdr:txBody>
      </cdr:sp>
      <cdr:sp macro="" textlink="#REF!">
        <cdr:nvSpPr>
          <cdr:cNvPr id="12378" name="Text 54"/>
          <cdr:cNvSpPr txBox="1">
            <a:spLocks xmlns:a="http://schemas.openxmlformats.org/drawingml/2006/main" noChangeArrowheads="1"/>
          </cdr:cNvSpPr>
        </cdr:nvSpPr>
        <cdr:spPr bwMode="auto">
          <a:xfrm xmlns:a="http://schemas.openxmlformats.org/drawingml/2006/main">
            <a:off x="8575138" y="3903314"/>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94EF6A8-D6CB-4E56-919C-57DFE2378640}" type="TxLink">
              <a:rPr lang="en-GB"/>
              <a:pPr/>
              <a:t>0.2%</a:t>
            </a:fld>
            <a:endParaRPr lang="en-GB"/>
          </a:p>
        </cdr:txBody>
      </cdr:sp>
      <cdr:sp macro="" textlink="#REF!">
        <cdr:nvSpPr>
          <cdr:cNvPr id="12379" name="Text 54"/>
          <cdr:cNvSpPr txBox="1">
            <a:spLocks xmlns:a="http://schemas.openxmlformats.org/drawingml/2006/main" noChangeArrowheads="1" noTextEdit="1"/>
          </cdr:cNvSpPr>
        </cdr:nvSpPr>
        <cdr:spPr bwMode="auto">
          <a:xfrm xmlns:a="http://schemas.openxmlformats.org/drawingml/2006/main">
            <a:off x="8575138" y="3692931"/>
            <a:ext cx="47435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9059D74-7EB9-4E3C-9D50-6994EAC618CB}" type="TxLink">
              <a:rPr lang="en-GB"/>
              <a:pPr/>
              <a:t>0.1%</a:t>
            </a:fld>
            <a:endParaRPr lang="en-GB"/>
          </a:p>
        </cdr:txBody>
      </cdr:sp>
      <cdr:sp macro="" textlink="#REF!">
        <cdr:nvSpPr>
          <cdr:cNvPr id="12380" name="Text 54"/>
          <cdr:cNvSpPr txBox="1">
            <a:spLocks xmlns:a="http://schemas.openxmlformats.org/drawingml/2006/main" noChangeArrowheads="1" noTextEdit="1"/>
          </cdr:cNvSpPr>
        </cdr:nvSpPr>
        <cdr:spPr bwMode="auto">
          <a:xfrm xmlns:a="http://schemas.openxmlformats.org/drawingml/2006/main">
            <a:off x="8575138" y="3476937"/>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15FFA45-B3FD-4609-8992-A4E5461627FD}" type="TxLink">
              <a:rPr lang="en-GB"/>
              <a:pPr/>
              <a:t>0.1%</a:t>
            </a:fld>
            <a:endParaRPr lang="en-GB"/>
          </a:p>
        </cdr:txBody>
      </cdr:sp>
      <cdr:sp macro="" textlink="#REF!">
        <cdr:nvSpPr>
          <cdr:cNvPr id="12381" name="Text 54"/>
          <cdr:cNvSpPr txBox="1">
            <a:spLocks xmlns:a="http://schemas.openxmlformats.org/drawingml/2006/main" noChangeArrowheads="1" noTextEdit="1"/>
          </cdr:cNvSpPr>
        </cdr:nvSpPr>
        <cdr:spPr bwMode="auto">
          <a:xfrm xmlns:a="http://schemas.openxmlformats.org/drawingml/2006/main">
            <a:off x="8575138" y="3270761"/>
            <a:ext cx="48586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79F3C6D-35C9-4B3D-80D4-68CFD97EDD8D}" type="TxLink">
              <a:rPr lang="en-GB"/>
              <a:pPr/>
              <a:t>0.2%</a:t>
            </a:fld>
            <a:endParaRPr lang="en-GB"/>
          </a:p>
        </cdr:txBody>
      </cdr:sp>
    </cdr:grpSp>
  </cdr:relSizeAnchor>
  <cdr:relSizeAnchor xmlns:cdr="http://schemas.openxmlformats.org/drawingml/2006/chartDrawing">
    <cdr:from>
      <cdr:x>0.5295</cdr:x>
      <cdr:y>0</cdr:y>
    </cdr:from>
    <cdr:to>
      <cdr:x>0.71075</cdr:x>
      <cdr:y>0.189</cdr:y>
    </cdr:to>
    <cdr:sp macro="" textlink="">
      <cdr:nvSpPr>
        <cdr:cNvPr id="12414" name="Rectangle 126"/>
        <cdr:cNvSpPr>
          <a:spLocks xmlns:a="http://schemas.openxmlformats.org/drawingml/2006/main" noChangeArrowheads="1"/>
        </cdr:cNvSpPr>
      </cdr:nvSpPr>
      <cdr:spPr bwMode="auto">
        <a:xfrm xmlns:a="http://schemas.openxmlformats.org/drawingml/2006/main">
          <a:off x="4877052" y="0"/>
          <a:ext cx="1669435" cy="10621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0.016</cdr:x>
      <cdr:y>0.09425</cdr:y>
    </cdr:from>
    <cdr:to>
      <cdr:x>0.14675</cdr:x>
      <cdr:y>0.1715</cdr:y>
    </cdr:to>
    <cdr:sp macro="" textlink="">
      <cdr:nvSpPr>
        <cdr:cNvPr id="12474" name="Rectangle 186"/>
        <cdr:cNvSpPr>
          <a:spLocks xmlns:a="http://schemas.openxmlformats.org/drawingml/2006/main" noChangeArrowheads="1"/>
        </cdr:cNvSpPr>
      </cdr:nvSpPr>
      <cdr:spPr bwMode="auto">
        <a:xfrm xmlns:a="http://schemas.openxmlformats.org/drawingml/2006/main">
          <a:off x="147371" y="529661"/>
          <a:ext cx="1204296" cy="434126"/>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cdr:x>
      <cdr:y>0</cdr:y>
    </cdr:from>
    <cdr:to>
      <cdr:x>0.37275</cdr:x>
      <cdr:y>0.20925</cdr:y>
    </cdr:to>
    <cdr:sp macro="" textlink="">
      <cdr:nvSpPr>
        <cdr:cNvPr id="12329" name="Rectangle 41"/>
        <cdr:cNvSpPr>
          <a:spLocks xmlns:a="http://schemas.openxmlformats.org/drawingml/2006/main" noChangeArrowheads="1"/>
        </cdr:cNvSpPr>
      </cdr:nvSpPr>
      <cdr:spPr bwMode="auto">
        <a:xfrm xmlns:a="http://schemas.openxmlformats.org/drawingml/2006/main">
          <a:off x="0" y="0"/>
          <a:ext cx="3433279" cy="11759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0.76725</cdr:x>
      <cdr:y>0</cdr:y>
    </cdr:from>
    <cdr:to>
      <cdr:x>1</cdr:x>
      <cdr:y>0.8015</cdr:y>
    </cdr:to>
    <cdr:sp macro="" textlink="">
      <cdr:nvSpPr>
        <cdr:cNvPr id="12328" name="Rectangle 40"/>
        <cdr:cNvSpPr>
          <a:spLocks xmlns:a="http://schemas.openxmlformats.org/drawingml/2006/main" noChangeArrowheads="1"/>
        </cdr:cNvSpPr>
      </cdr:nvSpPr>
      <cdr:spPr bwMode="auto">
        <a:xfrm xmlns:a="http://schemas.openxmlformats.org/drawingml/2006/main">
          <a:off x="7066890" y="0"/>
          <a:ext cx="2143785" cy="4504230"/>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userShapes>
</file>

<file path=xl/drawings/drawing5.xml><?xml version="1.0" encoding="utf-8"?>
<xdr:wsDr xmlns:xdr="http://schemas.openxmlformats.org/drawingml/2006/spreadsheetDrawing" xmlns:a="http://schemas.openxmlformats.org/drawingml/2006/main">
  <xdr:twoCellAnchor editAs="absolute">
    <xdr:from>
      <xdr:col>26</xdr:col>
      <xdr:colOff>238125</xdr:colOff>
      <xdr:row>12</xdr:row>
      <xdr:rowOff>9525</xdr:rowOff>
    </xdr:from>
    <xdr:to>
      <xdr:col>77</xdr:col>
      <xdr:colOff>466725</xdr:colOff>
      <xdr:row>23</xdr:row>
      <xdr:rowOff>123825</xdr:rowOff>
    </xdr:to>
    <xdr:sp macro="" textlink="">
      <xdr:nvSpPr>
        <xdr:cNvPr id="8193" name="Rectangle 1"/>
        <xdr:cNvSpPr>
          <a:spLocks noChangeArrowheads="1"/>
        </xdr:cNvSpPr>
      </xdr:nvSpPr>
      <xdr:spPr bwMode="auto">
        <a:xfrm>
          <a:off x="25003125" y="2352675"/>
          <a:ext cx="3819525" cy="2657475"/>
        </a:xfrm>
        <a:prstGeom prst="rect">
          <a:avLst/>
        </a:prstGeom>
        <a:noFill/>
        <a:ln w="76200" cmpd="tri">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8.emf"/><Relationship Id="rId18" Type="http://schemas.openxmlformats.org/officeDocument/2006/relationships/oleObject" Target="../embeddings/oleObject8.bin"/><Relationship Id="rId26" Type="http://schemas.openxmlformats.org/officeDocument/2006/relationships/oleObject" Target="../embeddings/oleObject12.bin"/><Relationship Id="rId39" Type="http://schemas.openxmlformats.org/officeDocument/2006/relationships/oleObject" Target="../embeddings/oleObject19.bin"/><Relationship Id="rId3" Type="http://schemas.openxmlformats.org/officeDocument/2006/relationships/vmlDrawing" Target="../drawings/vmlDrawing2.vml"/><Relationship Id="rId21" Type="http://schemas.openxmlformats.org/officeDocument/2006/relationships/image" Target="../media/image12.emf"/><Relationship Id="rId34" Type="http://schemas.openxmlformats.org/officeDocument/2006/relationships/oleObject" Target="../embeddings/oleObject16.bin"/><Relationship Id="rId42" Type="http://schemas.openxmlformats.org/officeDocument/2006/relationships/image" Target="../media/image22.emf"/><Relationship Id="rId7" Type="http://schemas.openxmlformats.org/officeDocument/2006/relationships/image" Target="../media/image5.emf"/><Relationship Id="rId12" Type="http://schemas.openxmlformats.org/officeDocument/2006/relationships/oleObject" Target="../embeddings/oleObject5.bin"/><Relationship Id="rId17" Type="http://schemas.openxmlformats.org/officeDocument/2006/relationships/image" Target="../media/image10.emf"/><Relationship Id="rId25" Type="http://schemas.openxmlformats.org/officeDocument/2006/relationships/image" Target="../media/image14.emf"/><Relationship Id="rId33" Type="http://schemas.openxmlformats.org/officeDocument/2006/relationships/image" Target="../media/image18.emf"/><Relationship Id="rId38" Type="http://schemas.openxmlformats.org/officeDocument/2006/relationships/image" Target="../media/image20.emf"/><Relationship Id="rId2" Type="http://schemas.openxmlformats.org/officeDocument/2006/relationships/drawing" Target="../drawings/drawing2.xml"/><Relationship Id="rId16" Type="http://schemas.openxmlformats.org/officeDocument/2006/relationships/oleObject" Target="../embeddings/oleObject7.bin"/><Relationship Id="rId20" Type="http://schemas.openxmlformats.org/officeDocument/2006/relationships/oleObject" Target="../embeddings/oleObject9.bin"/><Relationship Id="rId29" Type="http://schemas.openxmlformats.org/officeDocument/2006/relationships/image" Target="../media/image16.emf"/><Relationship Id="rId41" Type="http://schemas.openxmlformats.org/officeDocument/2006/relationships/oleObject" Target="../embeddings/oleObject20.bin"/><Relationship Id="rId1" Type="http://schemas.openxmlformats.org/officeDocument/2006/relationships/printerSettings" Target="../printerSettings/printerSettings2.bin"/><Relationship Id="rId6" Type="http://schemas.openxmlformats.org/officeDocument/2006/relationships/oleObject" Target="../embeddings/oleObject2.bin"/><Relationship Id="rId11" Type="http://schemas.openxmlformats.org/officeDocument/2006/relationships/image" Target="../media/image7.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oleObject" Target="../embeddings/oleObject18.bin"/><Relationship Id="rId40" Type="http://schemas.openxmlformats.org/officeDocument/2006/relationships/image" Target="../media/image21.emf"/><Relationship Id="rId5" Type="http://schemas.openxmlformats.org/officeDocument/2006/relationships/image" Target="../media/image4.emf"/><Relationship Id="rId15" Type="http://schemas.openxmlformats.org/officeDocument/2006/relationships/image" Target="../media/image9.emf"/><Relationship Id="rId23" Type="http://schemas.openxmlformats.org/officeDocument/2006/relationships/image" Target="../media/image13.emf"/><Relationship Id="rId28" Type="http://schemas.openxmlformats.org/officeDocument/2006/relationships/oleObject" Target="../embeddings/oleObject13.bin"/><Relationship Id="rId36" Type="http://schemas.openxmlformats.org/officeDocument/2006/relationships/oleObject" Target="../embeddings/oleObject17.bin"/><Relationship Id="rId10" Type="http://schemas.openxmlformats.org/officeDocument/2006/relationships/oleObject" Target="../embeddings/oleObject4.bin"/><Relationship Id="rId19" Type="http://schemas.openxmlformats.org/officeDocument/2006/relationships/image" Target="../media/image11.emf"/><Relationship Id="rId31" Type="http://schemas.openxmlformats.org/officeDocument/2006/relationships/image" Target="../media/image17.emf"/><Relationship Id="rId4" Type="http://schemas.openxmlformats.org/officeDocument/2006/relationships/oleObject" Target="../embeddings/oleObject1.bin"/><Relationship Id="rId9" Type="http://schemas.openxmlformats.org/officeDocument/2006/relationships/image" Target="../media/image6.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5.emf"/><Relationship Id="rId30" Type="http://schemas.openxmlformats.org/officeDocument/2006/relationships/oleObject" Target="../embeddings/oleObject14.bin"/><Relationship Id="rId35" Type="http://schemas.openxmlformats.org/officeDocument/2006/relationships/image" Target="../media/image19.emf"/></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E1:E61"/>
  <sheetViews>
    <sheetView showGridLines="0" workbookViewId="0"/>
  </sheetViews>
  <sheetFormatPr defaultRowHeight="12.75" x14ac:dyDescent="0.2"/>
  <sheetData>
    <row r="1" spans="5:5" ht="18" x14ac:dyDescent="0.25">
      <c r="E1" s="10" t="s">
        <v>3</v>
      </c>
    </row>
    <row r="2" spans="5:5" ht="15.75" x14ac:dyDescent="0.25">
      <c r="E2" s="190" t="s">
        <v>143</v>
      </c>
    </row>
    <row r="4" spans="5:5" x14ac:dyDescent="0.2">
      <c r="E4" s="12" t="s">
        <v>4</v>
      </c>
    </row>
    <row r="5" spans="5:5" x14ac:dyDescent="0.2">
      <c r="E5" s="12" t="s">
        <v>5</v>
      </c>
    </row>
    <row r="7" spans="5:5" x14ac:dyDescent="0.2">
      <c r="E7" s="8" t="s">
        <v>142</v>
      </c>
    </row>
    <row r="8" spans="5:5" x14ac:dyDescent="0.2">
      <c r="E8" s="8"/>
    </row>
    <row r="9" spans="5:5" x14ac:dyDescent="0.2">
      <c r="E9" s="8" t="s">
        <v>135</v>
      </c>
    </row>
    <row r="10" spans="5:5" x14ac:dyDescent="0.2">
      <c r="E10" s="8" t="s">
        <v>136</v>
      </c>
    </row>
    <row r="11" spans="5:5" x14ac:dyDescent="0.2">
      <c r="E11" s="8" t="s">
        <v>137</v>
      </c>
    </row>
    <row r="12" spans="5:5" x14ac:dyDescent="0.2">
      <c r="E12" s="8" t="s">
        <v>138</v>
      </c>
    </row>
    <row r="13" spans="5:5" x14ac:dyDescent="0.2">
      <c r="E13" s="8" t="s">
        <v>140</v>
      </c>
    </row>
    <row r="14" spans="5:5" x14ac:dyDescent="0.2">
      <c r="E14" s="8" t="s">
        <v>139</v>
      </c>
    </row>
    <row r="15" spans="5:5" x14ac:dyDescent="0.2">
      <c r="E15" s="8"/>
    </row>
    <row r="16" spans="5:5" x14ac:dyDescent="0.2">
      <c r="E16" s="8" t="s">
        <v>134</v>
      </c>
    </row>
    <row r="17" spans="5:5" x14ac:dyDescent="0.2">
      <c r="E17" s="8" t="s">
        <v>141</v>
      </c>
    </row>
    <row r="18" spans="5:5" x14ac:dyDescent="0.2">
      <c r="E18" s="8"/>
    </row>
    <row r="19" spans="5:5" x14ac:dyDescent="0.2">
      <c r="E19" s="8"/>
    </row>
    <row r="20" spans="5:5" x14ac:dyDescent="0.2">
      <c r="E20" s="8"/>
    </row>
    <row r="21" spans="5:5" x14ac:dyDescent="0.2">
      <c r="E21" s="8"/>
    </row>
    <row r="22" spans="5:5" x14ac:dyDescent="0.2">
      <c r="E22" s="8"/>
    </row>
    <row r="23" spans="5:5" x14ac:dyDescent="0.2">
      <c r="E23" s="8"/>
    </row>
    <row r="24" spans="5:5" x14ac:dyDescent="0.2">
      <c r="E24" s="8"/>
    </row>
    <row r="25" spans="5:5" x14ac:dyDescent="0.2">
      <c r="E25" s="8"/>
    </row>
    <row r="26" spans="5:5" x14ac:dyDescent="0.2">
      <c r="E26" s="8"/>
    </row>
    <row r="27" spans="5:5" x14ac:dyDescent="0.2">
      <c r="E27" s="8"/>
    </row>
    <row r="28" spans="5:5" x14ac:dyDescent="0.2">
      <c r="E28" s="8"/>
    </row>
    <row r="29" spans="5:5" x14ac:dyDescent="0.2">
      <c r="E29" s="8"/>
    </row>
    <row r="30" spans="5:5" x14ac:dyDescent="0.2">
      <c r="E30" s="8"/>
    </row>
    <row r="31" spans="5:5" x14ac:dyDescent="0.2">
      <c r="E31" s="8"/>
    </row>
    <row r="32" spans="5:5" x14ac:dyDescent="0.2">
      <c r="E32" s="8"/>
    </row>
    <row r="33" spans="5:5" x14ac:dyDescent="0.2">
      <c r="E33" s="8"/>
    </row>
    <row r="34" spans="5:5" x14ac:dyDescent="0.2">
      <c r="E34" s="8"/>
    </row>
    <row r="35" spans="5:5" x14ac:dyDescent="0.2">
      <c r="E35" s="8"/>
    </row>
    <row r="36" spans="5:5" x14ac:dyDescent="0.2">
      <c r="E36" s="8"/>
    </row>
    <row r="37" spans="5:5" x14ac:dyDescent="0.2">
      <c r="E37" s="8"/>
    </row>
    <row r="38" spans="5:5" x14ac:dyDescent="0.2">
      <c r="E38" s="8"/>
    </row>
    <row r="39" spans="5:5" x14ac:dyDescent="0.2">
      <c r="E39" s="8"/>
    </row>
    <row r="40" spans="5:5" x14ac:dyDescent="0.2">
      <c r="E40" s="8"/>
    </row>
    <row r="41" spans="5:5" x14ac:dyDescent="0.2">
      <c r="E41" s="8"/>
    </row>
    <row r="61" spans="5:5" ht="15.75" x14ac:dyDescent="0.25">
      <c r="E61" s="11" t="s">
        <v>6</v>
      </c>
    </row>
  </sheetData>
  <phoneticPr fontId="0" type="noConversion"/>
  <pageMargins left="0.75" right="0.75" top="1" bottom="1" header="0.5" footer="0.5"/>
  <pageSetup paperSize="9" orientation="portrait" horizontalDpi="4294967292" verticalDpi="300" r:id="rId1"/>
  <headerFooter alignWithMargins="0"/>
  <drawing r:id="rId2"/>
  <legacyDrawing r:id="rId3"/>
  <oleObjects>
    <mc:AlternateContent xmlns:mc="http://schemas.openxmlformats.org/markup-compatibility/2006">
      <mc:Choice Requires="x14">
        <oleObject progId="Word.Document.8" shapeId="3078" r:id="rId4">
          <objectPr defaultSize="0" r:id="rId5">
            <anchor moveWithCells="1">
              <from>
                <xdr:col>0</xdr:col>
                <xdr:colOff>85725</xdr:colOff>
                <xdr:row>254</xdr:row>
                <xdr:rowOff>57150</xdr:rowOff>
              </from>
              <to>
                <xdr:col>9</xdr:col>
                <xdr:colOff>142875</xdr:colOff>
                <xdr:row>300</xdr:row>
                <xdr:rowOff>9525</xdr:rowOff>
              </to>
            </anchor>
          </objectPr>
        </oleObject>
      </mc:Choice>
      <mc:Fallback>
        <oleObject progId="Word.Document.8" shapeId="3078"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2:JO76"/>
  <sheetViews>
    <sheetView showGridLines="0" tabSelected="1" zoomScale="66" zoomScaleNormal="66" workbookViewId="0">
      <pane xSplit="2" topLeftCell="C1" activePane="topRight" state="frozen"/>
      <selection pane="topRight" activeCell="A47" sqref="A47"/>
    </sheetView>
  </sheetViews>
  <sheetFormatPr defaultColWidth="28.7109375" defaultRowHeight="12.75" x14ac:dyDescent="0.2"/>
  <cols>
    <col min="1" max="1" width="16" style="14" customWidth="1"/>
    <col min="2" max="2" width="24.28515625" style="14" customWidth="1"/>
    <col min="3" max="87" width="43.5703125" style="14" customWidth="1"/>
    <col min="88" max="16384" width="28.7109375" style="14"/>
  </cols>
  <sheetData>
    <row r="2" spans="1:275" ht="15.75" x14ac:dyDescent="0.25">
      <c r="B2" s="15" t="s">
        <v>41</v>
      </c>
    </row>
    <row r="3" spans="1:275" ht="13.5" thickBot="1" x14ac:dyDescent="0.25">
      <c r="B3" s="14" t="s">
        <v>144</v>
      </c>
    </row>
    <row r="4" spans="1:275" s="17" customFormat="1" ht="14.25" customHeight="1" thickBot="1" x14ac:dyDescent="0.25">
      <c r="A4" s="14"/>
      <c r="B4" s="14"/>
      <c r="C4" s="16" t="s">
        <v>145</v>
      </c>
      <c r="D4" s="17" t="s">
        <v>146</v>
      </c>
      <c r="E4" s="17" t="s">
        <v>147</v>
      </c>
      <c r="F4" s="17" t="s">
        <v>148</v>
      </c>
      <c r="G4" s="17" t="s">
        <v>149</v>
      </c>
      <c r="H4" s="17" t="s">
        <v>150</v>
      </c>
      <c r="I4" s="192" t="s">
        <v>280</v>
      </c>
      <c r="J4" s="17" t="s">
        <v>279</v>
      </c>
      <c r="K4" s="17" t="s">
        <v>151</v>
      </c>
      <c r="L4" s="17" t="s">
        <v>152</v>
      </c>
      <c r="M4" s="17" t="s">
        <v>153</v>
      </c>
      <c r="N4" s="17" t="s">
        <v>154</v>
      </c>
      <c r="O4" s="17" t="s">
        <v>155</v>
      </c>
      <c r="P4" s="17" t="s">
        <v>156</v>
      </c>
      <c r="Q4" s="192" t="s">
        <v>280</v>
      </c>
      <c r="R4" s="17" t="s">
        <v>279</v>
      </c>
      <c r="S4" s="17" t="s">
        <v>157</v>
      </c>
      <c r="T4" s="17" t="s">
        <v>158</v>
      </c>
      <c r="U4" s="17" t="s">
        <v>159</v>
      </c>
      <c r="V4" s="17" t="s">
        <v>160</v>
      </c>
      <c r="W4" s="17" t="s">
        <v>161</v>
      </c>
      <c r="X4" s="17" t="s">
        <v>162</v>
      </c>
      <c r="Y4" s="192" t="s">
        <v>280</v>
      </c>
      <c r="Z4" s="17" t="s">
        <v>279</v>
      </c>
      <c r="AA4" s="17" t="s">
        <v>163</v>
      </c>
      <c r="AB4" s="17" t="s">
        <v>164</v>
      </c>
      <c r="AC4" s="17" t="s">
        <v>165</v>
      </c>
      <c r="AD4" s="17" t="s">
        <v>166</v>
      </c>
      <c r="AE4" s="17" t="s">
        <v>167</v>
      </c>
      <c r="AF4" s="17" t="s">
        <v>168</v>
      </c>
      <c r="AG4" s="192" t="s">
        <v>280</v>
      </c>
      <c r="AH4" s="17" t="s">
        <v>279</v>
      </c>
      <c r="AI4" s="17" t="s">
        <v>169</v>
      </c>
      <c r="AJ4" s="17" t="s">
        <v>170</v>
      </c>
      <c r="AK4" s="17" t="s">
        <v>171</v>
      </c>
      <c r="AL4" s="192" t="s">
        <v>281</v>
      </c>
      <c r="AM4" s="17" t="s">
        <v>279</v>
      </c>
      <c r="AN4" s="17" t="s">
        <v>172</v>
      </c>
      <c r="AO4" s="17" t="s">
        <v>173</v>
      </c>
      <c r="AP4" s="17" t="s">
        <v>174</v>
      </c>
      <c r="AQ4" s="17" t="s">
        <v>175</v>
      </c>
      <c r="AR4" s="17" t="s">
        <v>176</v>
      </c>
      <c r="AS4" s="17" t="s">
        <v>177</v>
      </c>
      <c r="AT4" s="192" t="s">
        <v>280</v>
      </c>
      <c r="AU4" s="17" t="s">
        <v>279</v>
      </c>
      <c r="AV4" s="17" t="s">
        <v>178</v>
      </c>
      <c r="AW4" s="17" t="s">
        <v>179</v>
      </c>
      <c r="AX4" s="17" t="s">
        <v>180</v>
      </c>
      <c r="AY4" s="17" t="s">
        <v>181</v>
      </c>
      <c r="AZ4" s="17" t="s">
        <v>182</v>
      </c>
      <c r="BA4" s="17" t="s">
        <v>183</v>
      </c>
      <c r="BB4" s="192" t="s">
        <v>280</v>
      </c>
      <c r="BC4" s="17" t="s">
        <v>279</v>
      </c>
      <c r="BD4" s="17" t="s">
        <v>184</v>
      </c>
      <c r="BE4" s="17" t="s">
        <v>185</v>
      </c>
      <c r="BF4" s="17" t="s">
        <v>186</v>
      </c>
      <c r="BG4" s="17" t="s">
        <v>187</v>
      </c>
      <c r="BH4" s="17" t="s">
        <v>188</v>
      </c>
      <c r="BI4" s="17" t="s">
        <v>189</v>
      </c>
      <c r="BJ4" s="192" t="s">
        <v>280</v>
      </c>
      <c r="BK4" s="17" t="s">
        <v>279</v>
      </c>
      <c r="BL4" s="17" t="s">
        <v>190</v>
      </c>
      <c r="BM4" s="17" t="s">
        <v>191</v>
      </c>
      <c r="BN4" s="17" t="s">
        <v>192</v>
      </c>
      <c r="BO4" s="17" t="s">
        <v>193</v>
      </c>
      <c r="BP4" s="17" t="s">
        <v>194</v>
      </c>
      <c r="BQ4" s="17" t="s">
        <v>195</v>
      </c>
      <c r="BR4" s="192" t="s">
        <v>280</v>
      </c>
      <c r="BS4" s="17" t="s">
        <v>279</v>
      </c>
      <c r="BT4" s="17" t="s">
        <v>196</v>
      </c>
      <c r="BU4" s="17" t="s">
        <v>197</v>
      </c>
      <c r="BV4" s="17" t="s">
        <v>198</v>
      </c>
      <c r="BW4" s="17" t="s">
        <v>199</v>
      </c>
      <c r="BX4" s="17" t="s">
        <v>200</v>
      </c>
      <c r="BY4" s="17" t="s">
        <v>201</v>
      </c>
      <c r="BZ4" s="192" t="s">
        <v>280</v>
      </c>
      <c r="CA4" s="17" t="s">
        <v>279</v>
      </c>
      <c r="CB4" s="17" t="s">
        <v>202</v>
      </c>
      <c r="CC4" s="17" t="s">
        <v>203</v>
      </c>
      <c r="CD4" s="17" t="s">
        <v>204</v>
      </c>
      <c r="CE4" s="17" t="s">
        <v>205</v>
      </c>
      <c r="CF4" s="17" t="s">
        <v>206</v>
      </c>
      <c r="CG4" s="17" t="s">
        <v>207</v>
      </c>
      <c r="CH4" s="192" t="s">
        <v>280</v>
      </c>
      <c r="CI4" s="17" t="s">
        <v>279</v>
      </c>
    </row>
    <row r="5" spans="1:275" s="20" customFormat="1" ht="13.5" customHeight="1" x14ac:dyDescent="0.2">
      <c r="A5" s="34"/>
      <c r="B5" s="50" t="s">
        <v>45</v>
      </c>
      <c r="C5" s="18" t="s">
        <v>209</v>
      </c>
      <c r="D5" s="19" t="s">
        <v>217</v>
      </c>
      <c r="E5" s="19" t="s">
        <v>218</v>
      </c>
      <c r="F5" s="19" t="s">
        <v>219</v>
      </c>
      <c r="G5" s="19" t="s">
        <v>220</v>
      </c>
      <c r="H5" s="19" t="s">
        <v>221</v>
      </c>
      <c r="I5" s="19"/>
      <c r="J5" s="19"/>
      <c r="K5" s="19" t="s">
        <v>222</v>
      </c>
      <c r="L5" s="19" t="s">
        <v>223</v>
      </c>
      <c r="M5" s="19" t="s">
        <v>224</v>
      </c>
      <c r="N5" s="19" t="s">
        <v>225</v>
      </c>
      <c r="O5" s="19" t="s">
        <v>226</v>
      </c>
      <c r="P5" s="19" t="s">
        <v>227</v>
      </c>
      <c r="Q5" s="19"/>
      <c r="R5" s="19"/>
      <c r="S5" s="19" t="s">
        <v>228</v>
      </c>
      <c r="T5" s="19" t="s">
        <v>229</v>
      </c>
      <c r="U5" s="19" t="s">
        <v>230</v>
      </c>
      <c r="V5" s="19" t="s">
        <v>231</v>
      </c>
      <c r="W5" s="19" t="s">
        <v>232</v>
      </c>
      <c r="X5" s="19" t="s">
        <v>233</v>
      </c>
      <c r="Y5" s="19"/>
      <c r="Z5" s="19"/>
      <c r="AA5" s="19" t="s">
        <v>234</v>
      </c>
      <c r="AB5" s="19" t="s">
        <v>235</v>
      </c>
      <c r="AC5" s="19" t="s">
        <v>236</v>
      </c>
      <c r="AD5" s="19" t="s">
        <v>237</v>
      </c>
      <c r="AE5" s="19" t="s">
        <v>238</v>
      </c>
      <c r="AF5" s="19" t="s">
        <v>239</v>
      </c>
      <c r="AG5" s="19"/>
      <c r="AH5" s="19"/>
      <c r="AI5" s="19" t="s">
        <v>240</v>
      </c>
      <c r="AJ5" s="19" t="s">
        <v>241</v>
      </c>
      <c r="AK5" s="19" t="s">
        <v>242</v>
      </c>
      <c r="AL5" s="19"/>
      <c r="AM5" s="19"/>
      <c r="AN5" s="19" t="s">
        <v>243</v>
      </c>
      <c r="AO5" s="19" t="s">
        <v>244</v>
      </c>
      <c r="AP5" s="19" t="s">
        <v>245</v>
      </c>
      <c r="AQ5" s="19" t="s">
        <v>246</v>
      </c>
      <c r="AR5" s="19" t="s">
        <v>247</v>
      </c>
      <c r="AS5" s="19" t="s">
        <v>248</v>
      </c>
      <c r="AT5" s="19"/>
      <c r="AU5" s="19"/>
      <c r="AV5" s="19" t="s">
        <v>249</v>
      </c>
      <c r="AW5" s="19" t="s">
        <v>250</v>
      </c>
      <c r="AX5" s="19" t="s">
        <v>251</v>
      </c>
      <c r="AY5" s="19" t="s">
        <v>252</v>
      </c>
      <c r="AZ5" s="19" t="s">
        <v>253</v>
      </c>
      <c r="BA5" s="19" t="s">
        <v>254</v>
      </c>
      <c r="BB5" s="19"/>
      <c r="BC5" s="19"/>
      <c r="BD5" s="19" t="s">
        <v>255</v>
      </c>
      <c r="BE5" s="19" t="s">
        <v>256</v>
      </c>
      <c r="BF5" s="19" t="s">
        <v>257</v>
      </c>
      <c r="BG5" s="19" t="s">
        <v>258</v>
      </c>
      <c r="BH5" s="19" t="s">
        <v>259</v>
      </c>
      <c r="BI5" s="19" t="s">
        <v>260</v>
      </c>
      <c r="BJ5" s="19"/>
      <c r="BK5" s="19"/>
      <c r="BL5" s="19" t="s">
        <v>261</v>
      </c>
      <c r="BM5" s="19" t="s">
        <v>262</v>
      </c>
      <c r="BN5" s="19" t="s">
        <v>263</v>
      </c>
      <c r="BO5" s="19" t="s">
        <v>264</v>
      </c>
      <c r="BP5" s="19" t="s">
        <v>265</v>
      </c>
      <c r="BQ5" s="19" t="s">
        <v>266</v>
      </c>
      <c r="BR5" s="19"/>
      <c r="BS5" s="19"/>
      <c r="BT5" s="19" t="s">
        <v>267</v>
      </c>
      <c r="BU5" s="19" t="s">
        <v>268</v>
      </c>
      <c r="BV5" s="19" t="s">
        <v>269</v>
      </c>
      <c r="BW5" s="19" t="s">
        <v>270</v>
      </c>
      <c r="BX5" s="19" t="s">
        <v>271</v>
      </c>
      <c r="BY5" s="19" t="s">
        <v>272</v>
      </c>
      <c r="BZ5" s="19"/>
      <c r="CA5" s="19"/>
      <c r="CB5" s="19" t="s">
        <v>273</v>
      </c>
      <c r="CC5" s="19" t="s">
        <v>274</v>
      </c>
      <c r="CD5" s="19" t="s">
        <v>275</v>
      </c>
      <c r="CE5" s="19" t="s">
        <v>276</v>
      </c>
      <c r="CF5" s="19" t="s">
        <v>277</v>
      </c>
      <c r="CG5" s="19" t="s">
        <v>278</v>
      </c>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c r="GJ5" s="19"/>
      <c r="GK5" s="19"/>
      <c r="GL5" s="19"/>
      <c r="GM5" s="19"/>
      <c r="GN5" s="19"/>
      <c r="GO5" s="19"/>
      <c r="GP5" s="19"/>
      <c r="GQ5" s="19"/>
      <c r="GR5" s="19"/>
      <c r="GS5" s="19"/>
      <c r="GT5" s="19"/>
      <c r="GU5" s="19"/>
      <c r="GV5" s="19"/>
      <c r="GW5" s="19"/>
      <c r="GX5" s="19"/>
      <c r="GY5" s="19"/>
      <c r="GZ5" s="19"/>
      <c r="HA5" s="19"/>
      <c r="HB5" s="19"/>
      <c r="HC5" s="19"/>
      <c r="HD5" s="19"/>
      <c r="HE5" s="19"/>
      <c r="HF5" s="19"/>
      <c r="HG5" s="19"/>
      <c r="HH5" s="19"/>
      <c r="HI5" s="19"/>
      <c r="HJ5" s="19"/>
      <c r="HK5" s="19"/>
      <c r="HL5" s="19"/>
      <c r="HM5" s="19"/>
      <c r="HN5" s="19"/>
      <c r="HO5" s="19"/>
      <c r="HP5" s="19"/>
      <c r="HQ5" s="19"/>
      <c r="HR5" s="19"/>
      <c r="HS5" s="19"/>
      <c r="HT5" s="19"/>
      <c r="HU5" s="19"/>
      <c r="HV5" s="19"/>
      <c r="HW5" s="19"/>
      <c r="HX5" s="19"/>
      <c r="HY5" s="19"/>
      <c r="HZ5" s="19"/>
      <c r="IA5" s="19"/>
      <c r="IB5" s="19"/>
      <c r="IC5" s="19"/>
      <c r="ID5" s="19"/>
      <c r="IE5" s="19"/>
      <c r="IF5" s="19"/>
      <c r="IG5" s="19"/>
      <c r="IH5" s="19"/>
      <c r="II5" s="19"/>
      <c r="IJ5" s="19"/>
      <c r="IK5" s="19"/>
      <c r="IL5" s="19"/>
      <c r="IM5" s="19"/>
      <c r="IN5" s="19"/>
      <c r="IO5" s="19"/>
      <c r="IP5" s="19"/>
      <c r="IQ5" s="19"/>
      <c r="IR5" s="19"/>
      <c r="IS5" s="19"/>
      <c r="IT5" s="19"/>
      <c r="IU5" s="19"/>
      <c r="IV5" s="19"/>
      <c r="IW5" s="19"/>
      <c r="IX5" s="19"/>
      <c r="IY5" s="19"/>
      <c r="IZ5" s="19"/>
      <c r="JA5" s="19"/>
      <c r="JB5" s="19"/>
      <c r="JC5" s="19"/>
      <c r="JD5" s="19"/>
      <c r="JE5" s="19"/>
      <c r="JF5" s="19"/>
      <c r="JG5" s="19"/>
      <c r="JH5" s="19"/>
      <c r="JI5" s="19"/>
      <c r="JJ5" s="19"/>
      <c r="JK5" s="19"/>
      <c r="JL5" s="19"/>
      <c r="JM5" s="19"/>
      <c r="JN5" s="19"/>
      <c r="JO5" s="19"/>
    </row>
    <row r="6" spans="1:275" s="26" customFormat="1" ht="13.5" customHeight="1" x14ac:dyDescent="0.2">
      <c r="A6" s="34"/>
      <c r="B6" s="187" t="s">
        <v>133</v>
      </c>
      <c r="C6" s="25"/>
    </row>
    <row r="7" spans="1:275" s="22" customFormat="1" ht="13.5" customHeight="1" x14ac:dyDescent="0.2">
      <c r="A7" s="34"/>
      <c r="B7" s="51" t="s">
        <v>1</v>
      </c>
      <c r="C7" s="21" t="s">
        <v>214</v>
      </c>
      <c r="D7" s="22" t="s">
        <v>214</v>
      </c>
      <c r="E7" s="22" t="s">
        <v>214</v>
      </c>
      <c r="F7" s="22" t="s">
        <v>214</v>
      </c>
      <c r="G7" s="22" t="s">
        <v>214</v>
      </c>
      <c r="H7" s="22" t="s">
        <v>214</v>
      </c>
      <c r="I7" s="22" t="s">
        <v>214</v>
      </c>
      <c r="K7" s="22" t="s">
        <v>214</v>
      </c>
      <c r="L7" s="22" t="s">
        <v>214</v>
      </c>
      <c r="M7" s="22" t="s">
        <v>214</v>
      </c>
      <c r="N7" s="22" t="s">
        <v>214</v>
      </c>
      <c r="O7" s="22" t="s">
        <v>214</v>
      </c>
      <c r="P7" s="22" t="s">
        <v>214</v>
      </c>
      <c r="S7" s="22" t="s">
        <v>214</v>
      </c>
      <c r="T7" s="22" t="s">
        <v>214</v>
      </c>
      <c r="U7" s="22" t="s">
        <v>214</v>
      </c>
      <c r="V7" s="22" t="s">
        <v>214</v>
      </c>
      <c r="W7" s="22" t="s">
        <v>214</v>
      </c>
      <c r="X7" s="22" t="s">
        <v>214</v>
      </c>
      <c r="AA7" s="22" t="s">
        <v>214</v>
      </c>
      <c r="AB7" s="22" t="s">
        <v>214</v>
      </c>
      <c r="AC7" s="22" t="s">
        <v>214</v>
      </c>
      <c r="AD7" s="22" t="s">
        <v>214</v>
      </c>
      <c r="AE7" s="22" t="s">
        <v>214</v>
      </c>
      <c r="AF7" s="22" t="s">
        <v>214</v>
      </c>
      <c r="AI7" s="22" t="s">
        <v>214</v>
      </c>
      <c r="AJ7" s="22" t="s">
        <v>214</v>
      </c>
      <c r="AK7" s="22" t="s">
        <v>214</v>
      </c>
      <c r="AN7" s="22" t="s">
        <v>214</v>
      </c>
      <c r="AO7" s="22" t="s">
        <v>214</v>
      </c>
      <c r="AP7" s="22" t="s">
        <v>214</v>
      </c>
      <c r="AQ7" s="22" t="s">
        <v>214</v>
      </c>
      <c r="AR7" s="22" t="s">
        <v>214</v>
      </c>
      <c r="AS7" s="22" t="s">
        <v>214</v>
      </c>
      <c r="AV7" s="22" t="s">
        <v>214</v>
      </c>
      <c r="AW7" s="22" t="s">
        <v>214</v>
      </c>
      <c r="AX7" s="22" t="s">
        <v>214</v>
      </c>
      <c r="AY7" s="22" t="s">
        <v>214</v>
      </c>
      <c r="AZ7" s="22" t="s">
        <v>214</v>
      </c>
      <c r="BA7" s="22" t="s">
        <v>214</v>
      </c>
      <c r="BD7" s="22" t="s">
        <v>214</v>
      </c>
      <c r="BE7" s="22" t="s">
        <v>214</v>
      </c>
      <c r="BF7" s="22" t="s">
        <v>214</v>
      </c>
      <c r="BG7" s="22" t="s">
        <v>214</v>
      </c>
      <c r="BH7" s="22" t="s">
        <v>214</v>
      </c>
      <c r="BI7" s="22" t="s">
        <v>214</v>
      </c>
      <c r="BL7" s="22" t="s">
        <v>214</v>
      </c>
      <c r="BM7" s="22" t="s">
        <v>214</v>
      </c>
      <c r="BN7" s="22" t="s">
        <v>214</v>
      </c>
      <c r="BO7" s="22" t="s">
        <v>214</v>
      </c>
      <c r="BP7" s="22" t="s">
        <v>214</v>
      </c>
      <c r="BQ7" s="22" t="s">
        <v>214</v>
      </c>
      <c r="BT7" s="22" t="s">
        <v>214</v>
      </c>
      <c r="BU7" s="22" t="s">
        <v>214</v>
      </c>
      <c r="BV7" s="22" t="s">
        <v>214</v>
      </c>
      <c r="BW7" s="22" t="s">
        <v>214</v>
      </c>
      <c r="BX7" s="22" t="s">
        <v>214</v>
      </c>
      <c r="BY7" s="22" t="s">
        <v>214</v>
      </c>
      <c r="CB7" s="22" t="s">
        <v>214</v>
      </c>
      <c r="CC7" s="22" t="s">
        <v>214</v>
      </c>
      <c r="CD7" s="22" t="s">
        <v>214</v>
      </c>
      <c r="CE7" s="22" t="s">
        <v>214</v>
      </c>
      <c r="CF7" s="22" t="s">
        <v>214</v>
      </c>
      <c r="CG7" s="22" t="s">
        <v>214</v>
      </c>
    </row>
    <row r="8" spans="1:275" s="39" customFormat="1" ht="13.5" customHeight="1" x14ac:dyDescent="0.2">
      <c r="A8" s="34"/>
      <c r="B8" s="51" t="s">
        <v>46</v>
      </c>
      <c r="C8" s="38" t="s">
        <v>215</v>
      </c>
      <c r="D8" s="39" t="s">
        <v>215</v>
      </c>
      <c r="E8" s="39" t="s">
        <v>215</v>
      </c>
      <c r="F8" s="39" t="s">
        <v>215</v>
      </c>
      <c r="G8" s="39" t="s">
        <v>215</v>
      </c>
      <c r="H8" s="39" t="s">
        <v>215</v>
      </c>
      <c r="I8" s="39" t="s">
        <v>215</v>
      </c>
      <c r="K8" s="39" t="s">
        <v>215</v>
      </c>
      <c r="L8" s="39" t="s">
        <v>215</v>
      </c>
      <c r="M8" s="39" t="s">
        <v>215</v>
      </c>
      <c r="N8" s="39" t="s">
        <v>215</v>
      </c>
      <c r="O8" s="39" t="s">
        <v>215</v>
      </c>
      <c r="P8" s="39" t="s">
        <v>215</v>
      </c>
      <c r="S8" s="39" t="s">
        <v>215</v>
      </c>
      <c r="T8" s="39" t="s">
        <v>215</v>
      </c>
      <c r="U8" s="39" t="s">
        <v>215</v>
      </c>
      <c r="V8" s="39" t="s">
        <v>215</v>
      </c>
      <c r="W8" s="39" t="s">
        <v>215</v>
      </c>
      <c r="X8" s="39" t="s">
        <v>215</v>
      </c>
      <c r="AA8" s="39" t="s">
        <v>215</v>
      </c>
      <c r="AB8" s="39" t="s">
        <v>215</v>
      </c>
      <c r="AC8" s="39" t="s">
        <v>215</v>
      </c>
      <c r="AD8" s="39" t="s">
        <v>215</v>
      </c>
      <c r="AE8" s="39" t="s">
        <v>215</v>
      </c>
      <c r="AF8" s="39" t="s">
        <v>215</v>
      </c>
      <c r="AI8" s="39" t="s">
        <v>215</v>
      </c>
      <c r="AJ8" s="39" t="s">
        <v>215</v>
      </c>
      <c r="AK8" s="39" t="s">
        <v>215</v>
      </c>
      <c r="AN8" s="39" t="s">
        <v>215</v>
      </c>
      <c r="AO8" s="39" t="s">
        <v>215</v>
      </c>
      <c r="AP8" s="39" t="s">
        <v>215</v>
      </c>
      <c r="AQ8" s="39" t="s">
        <v>215</v>
      </c>
      <c r="AR8" s="39" t="s">
        <v>215</v>
      </c>
      <c r="AS8" s="39" t="s">
        <v>215</v>
      </c>
      <c r="AV8" s="39" t="s">
        <v>215</v>
      </c>
      <c r="AW8" s="39" t="s">
        <v>215</v>
      </c>
      <c r="AX8" s="39" t="s">
        <v>215</v>
      </c>
      <c r="AY8" s="39" t="s">
        <v>215</v>
      </c>
      <c r="AZ8" s="39" t="s">
        <v>215</v>
      </c>
      <c r="BA8" s="39" t="s">
        <v>215</v>
      </c>
      <c r="BD8" s="39" t="s">
        <v>215</v>
      </c>
      <c r="BE8" s="39" t="s">
        <v>215</v>
      </c>
      <c r="BF8" s="39" t="s">
        <v>215</v>
      </c>
      <c r="BG8" s="39" t="s">
        <v>215</v>
      </c>
      <c r="BH8" s="39" t="s">
        <v>215</v>
      </c>
      <c r="BI8" s="39" t="s">
        <v>215</v>
      </c>
      <c r="BL8" s="39" t="s">
        <v>215</v>
      </c>
      <c r="BM8" s="39" t="s">
        <v>215</v>
      </c>
      <c r="BN8" s="39" t="s">
        <v>215</v>
      </c>
      <c r="BO8" s="39" t="s">
        <v>215</v>
      </c>
      <c r="BP8" s="39" t="s">
        <v>215</v>
      </c>
      <c r="BQ8" s="39" t="s">
        <v>215</v>
      </c>
      <c r="BT8" s="39" t="s">
        <v>215</v>
      </c>
      <c r="BU8" s="39" t="s">
        <v>215</v>
      </c>
      <c r="BV8" s="39" t="s">
        <v>215</v>
      </c>
      <c r="BW8" s="39" t="s">
        <v>215</v>
      </c>
      <c r="BX8" s="39" t="s">
        <v>215</v>
      </c>
      <c r="BY8" s="39" t="s">
        <v>215</v>
      </c>
      <c r="CB8" s="39" t="s">
        <v>215</v>
      </c>
      <c r="CC8" s="39" t="s">
        <v>215</v>
      </c>
      <c r="CD8" s="39" t="s">
        <v>215</v>
      </c>
      <c r="CE8" s="39" t="s">
        <v>215</v>
      </c>
      <c r="CF8" s="39" t="s">
        <v>215</v>
      </c>
      <c r="CG8" s="39" t="s">
        <v>215</v>
      </c>
    </row>
    <row r="9" spans="1:275" s="39" customFormat="1" ht="13.5" customHeight="1" thickBot="1" x14ac:dyDescent="0.25">
      <c r="A9" s="34"/>
      <c r="B9" s="52" t="s">
        <v>47</v>
      </c>
      <c r="C9" s="38" t="s">
        <v>216</v>
      </c>
      <c r="D9" s="39" t="s">
        <v>216</v>
      </c>
      <c r="E9" s="39" t="s">
        <v>216</v>
      </c>
      <c r="F9" s="39" t="s">
        <v>216</v>
      </c>
      <c r="G9" s="39" t="s">
        <v>216</v>
      </c>
      <c r="H9" s="39" t="s">
        <v>216</v>
      </c>
      <c r="I9" s="39" t="s">
        <v>216</v>
      </c>
      <c r="K9" s="39" t="s">
        <v>216</v>
      </c>
      <c r="L9" s="39" t="s">
        <v>216</v>
      </c>
      <c r="M9" s="39" t="s">
        <v>216</v>
      </c>
      <c r="N9" s="39" t="s">
        <v>216</v>
      </c>
      <c r="O9" s="39" t="s">
        <v>216</v>
      </c>
      <c r="P9" s="39" t="s">
        <v>216</v>
      </c>
      <c r="S9" s="39" t="s">
        <v>216</v>
      </c>
      <c r="T9" s="39" t="s">
        <v>216</v>
      </c>
      <c r="U9" s="39" t="s">
        <v>216</v>
      </c>
      <c r="V9" s="39" t="s">
        <v>216</v>
      </c>
      <c r="W9" s="39" t="s">
        <v>216</v>
      </c>
      <c r="X9" s="39" t="s">
        <v>216</v>
      </c>
      <c r="AA9" s="39" t="s">
        <v>216</v>
      </c>
      <c r="AB9" s="39" t="s">
        <v>216</v>
      </c>
      <c r="AC9" s="39" t="s">
        <v>216</v>
      </c>
      <c r="AD9" s="39" t="s">
        <v>216</v>
      </c>
      <c r="AE9" s="39" t="s">
        <v>216</v>
      </c>
      <c r="AF9" s="39" t="s">
        <v>216</v>
      </c>
      <c r="AI9" s="39" t="s">
        <v>216</v>
      </c>
      <c r="AJ9" s="39" t="s">
        <v>216</v>
      </c>
      <c r="AK9" s="39" t="s">
        <v>216</v>
      </c>
      <c r="AN9" s="39" t="s">
        <v>216</v>
      </c>
      <c r="AO9" s="39" t="s">
        <v>216</v>
      </c>
      <c r="AP9" s="39" t="s">
        <v>216</v>
      </c>
      <c r="AQ9" s="39" t="s">
        <v>216</v>
      </c>
      <c r="AR9" s="39" t="s">
        <v>216</v>
      </c>
      <c r="AS9" s="39" t="s">
        <v>216</v>
      </c>
      <c r="AV9" s="39" t="s">
        <v>216</v>
      </c>
      <c r="AW9" s="39" t="s">
        <v>216</v>
      </c>
      <c r="AX9" s="39" t="s">
        <v>216</v>
      </c>
      <c r="AY9" s="39" t="s">
        <v>216</v>
      </c>
      <c r="AZ9" s="39" t="s">
        <v>216</v>
      </c>
      <c r="BA9" s="39" t="s">
        <v>216</v>
      </c>
      <c r="BD9" s="39" t="s">
        <v>216</v>
      </c>
      <c r="BE9" s="39" t="s">
        <v>216</v>
      </c>
      <c r="BF9" s="39" t="s">
        <v>216</v>
      </c>
      <c r="BG9" s="39" t="s">
        <v>216</v>
      </c>
      <c r="BH9" s="39" t="s">
        <v>216</v>
      </c>
      <c r="BI9" s="39" t="s">
        <v>216</v>
      </c>
      <c r="BL9" s="39" t="s">
        <v>216</v>
      </c>
      <c r="BM9" s="39" t="s">
        <v>216</v>
      </c>
      <c r="BN9" s="39" t="s">
        <v>216</v>
      </c>
      <c r="BO9" s="39" t="s">
        <v>216</v>
      </c>
      <c r="BP9" s="39" t="s">
        <v>216</v>
      </c>
      <c r="BQ9" s="39" t="s">
        <v>216</v>
      </c>
      <c r="BT9" s="39" t="s">
        <v>216</v>
      </c>
      <c r="BU9" s="39" t="s">
        <v>216</v>
      </c>
      <c r="BV9" s="39" t="s">
        <v>216</v>
      </c>
      <c r="BW9" s="39" t="s">
        <v>216</v>
      </c>
      <c r="BX9" s="39" t="s">
        <v>216</v>
      </c>
      <c r="BY9" s="39" t="s">
        <v>216</v>
      </c>
      <c r="CB9" s="39" t="s">
        <v>216</v>
      </c>
      <c r="CC9" s="39" t="s">
        <v>216</v>
      </c>
      <c r="CD9" s="39" t="s">
        <v>216</v>
      </c>
      <c r="CE9" s="39" t="s">
        <v>216</v>
      </c>
      <c r="CF9" s="39" t="s">
        <v>216</v>
      </c>
      <c r="CG9" s="39" t="s">
        <v>216</v>
      </c>
    </row>
    <row r="10" spans="1:275" s="41" customFormat="1" ht="13.5" customHeight="1" x14ac:dyDescent="0.2">
      <c r="A10" s="35" t="s">
        <v>2</v>
      </c>
      <c r="B10" s="40" t="s">
        <v>122</v>
      </c>
      <c r="C10" s="62">
        <v>179.49399793785801</v>
      </c>
      <c r="D10" s="63">
        <v>179.46662906906101</v>
      </c>
      <c r="E10" s="63">
        <v>179.337376306827</v>
      </c>
      <c r="F10" s="63">
        <v>182.51426926609801</v>
      </c>
      <c r="G10" s="63">
        <v>182.34041502795</v>
      </c>
      <c r="H10" s="63">
        <v>182.28813505039099</v>
      </c>
      <c r="I10" s="63">
        <v>180.90680377636417</v>
      </c>
      <c r="J10" s="63">
        <v>1.4765098891741291</v>
      </c>
      <c r="K10" s="63">
        <v>184.16935881981999</v>
      </c>
      <c r="L10" s="63">
        <v>184.09373363470999</v>
      </c>
      <c r="M10" s="63">
        <v>184.05287553443199</v>
      </c>
      <c r="N10" s="63">
        <v>186.97323513409401</v>
      </c>
      <c r="O10" s="63">
        <v>187.059396883852</v>
      </c>
      <c r="P10" s="63">
        <v>186.797544108761</v>
      </c>
      <c r="Q10" s="63">
        <v>185.52435735261153</v>
      </c>
      <c r="R10" s="63">
        <v>1.4215344814379045</v>
      </c>
      <c r="S10" s="63">
        <v>172.607274248452</v>
      </c>
      <c r="T10" s="63">
        <v>172.509536799112</v>
      </c>
      <c r="U10" s="63">
        <v>172.46688782082401</v>
      </c>
      <c r="V10" s="63">
        <v>173.068868488113</v>
      </c>
      <c r="W10" s="63">
        <v>172.899377936614</v>
      </c>
      <c r="X10" s="63">
        <v>172.79603075356999</v>
      </c>
      <c r="Y10" s="63">
        <v>172.72466267444747</v>
      </c>
      <c r="Z10" s="63">
        <v>0.21625738047900533</v>
      </c>
      <c r="AA10" s="63">
        <v>167.245531031864</v>
      </c>
      <c r="AB10" s="63">
        <v>167.06130147326499</v>
      </c>
      <c r="AC10" s="63">
        <v>167.120180404433</v>
      </c>
      <c r="AD10" s="63">
        <v>168.56474741073899</v>
      </c>
      <c r="AE10" s="63">
        <v>168.479853446341</v>
      </c>
      <c r="AF10" s="63">
        <v>168.40289732744699</v>
      </c>
      <c r="AG10" s="63">
        <v>167.81241851568149</v>
      </c>
      <c r="AH10" s="63">
        <v>0.67390222009937562</v>
      </c>
      <c r="AI10" s="63">
        <v>191.656985398541</v>
      </c>
      <c r="AJ10" s="63">
        <v>191.530534420473</v>
      </c>
      <c r="AK10" s="63">
        <v>191.64214624981099</v>
      </c>
      <c r="AL10" s="63">
        <v>191.60988868960831</v>
      </c>
      <c r="AM10" s="63">
        <v>5.6438019728189431E-2</v>
      </c>
      <c r="AN10" s="63">
        <v>186.50158616021099</v>
      </c>
      <c r="AO10" s="63">
        <v>186.72526589889799</v>
      </c>
      <c r="AP10" s="63">
        <v>186.75343646411301</v>
      </c>
      <c r="AQ10" s="63">
        <v>186.23651477663199</v>
      </c>
      <c r="AR10" s="63">
        <v>186.02659061958701</v>
      </c>
      <c r="AS10" s="63">
        <v>185.778773910637</v>
      </c>
      <c r="AT10" s="63">
        <v>186.3370279716797</v>
      </c>
      <c r="AU10" s="63">
        <v>0.35807959234824638</v>
      </c>
      <c r="AV10" s="63">
        <v>171.02345365847501</v>
      </c>
      <c r="AW10" s="63">
        <v>170.693780534631</v>
      </c>
      <c r="AX10" s="63">
        <v>170.621679589677</v>
      </c>
      <c r="AY10" s="63">
        <v>173.78671977150199</v>
      </c>
      <c r="AZ10" s="63">
        <v>173.36261208594499</v>
      </c>
      <c r="BA10" s="63">
        <v>173.34699829455599</v>
      </c>
      <c r="BB10" s="63">
        <v>172.13920732246433</v>
      </c>
      <c r="BC10" s="63">
        <v>1.3727606476717986</v>
      </c>
      <c r="BD10" s="63">
        <v>175.46439576743199</v>
      </c>
      <c r="BE10" s="63">
        <v>175.39575316667501</v>
      </c>
      <c r="BF10" s="63">
        <v>175.33150322687899</v>
      </c>
      <c r="BG10" s="63">
        <v>178.13445817050001</v>
      </c>
      <c r="BH10" s="63">
        <v>177.91044147599499</v>
      </c>
      <c r="BI10" s="63">
        <v>177.91577789819701</v>
      </c>
      <c r="BJ10" s="63">
        <v>176.6920549509463</v>
      </c>
      <c r="BK10" s="63">
        <v>1.2975063907653499</v>
      </c>
      <c r="BL10" s="63">
        <v>171.29832080546601</v>
      </c>
      <c r="BM10" s="63">
        <v>171.28857238639401</v>
      </c>
      <c r="BN10" s="63">
        <v>171.265993018464</v>
      </c>
      <c r="BO10" s="63">
        <v>171.93949895430899</v>
      </c>
      <c r="BP10" s="63">
        <v>171.556415092131</v>
      </c>
      <c r="BQ10" s="63">
        <v>171.45596149333201</v>
      </c>
      <c r="BR10" s="63">
        <v>171.46746029168267</v>
      </c>
      <c r="BS10" s="63">
        <v>0.23525298033348505</v>
      </c>
      <c r="BT10" s="63">
        <v>156.77954325222501</v>
      </c>
      <c r="BU10" s="63">
        <v>156.478753405097</v>
      </c>
      <c r="BV10" s="63">
        <v>156.34901284705401</v>
      </c>
      <c r="BW10" s="63">
        <v>159.413904540202</v>
      </c>
      <c r="BX10" s="63">
        <v>159.27191247903201</v>
      </c>
      <c r="BY10" s="63">
        <v>158.96758088052701</v>
      </c>
      <c r="BZ10" s="63">
        <v>157.87678456735617</v>
      </c>
      <c r="CA10" s="63">
        <v>1.353481459134132</v>
      </c>
      <c r="CB10" s="63">
        <v>160.52858031080899</v>
      </c>
      <c r="CC10" s="63">
        <v>160.221926860694</v>
      </c>
      <c r="CD10" s="63">
        <v>160.35174578900299</v>
      </c>
      <c r="CE10" s="63">
        <v>161.32298046450799</v>
      </c>
      <c r="CF10" s="63">
        <v>161.272501795084</v>
      </c>
      <c r="CG10" s="63">
        <v>160.93474447765601</v>
      </c>
      <c r="CH10" s="63">
        <v>160.77207994962566</v>
      </c>
      <c r="CI10" s="63">
        <v>0.43185924623271754</v>
      </c>
      <c r="CK10" s="169"/>
      <c r="CL10" s="63"/>
      <c r="CM10" s="63"/>
      <c r="CN10" s="63"/>
      <c r="CO10" s="63"/>
      <c r="CP10" s="169"/>
      <c r="CQ10" s="169"/>
      <c r="CR10" s="169"/>
      <c r="CS10" s="169"/>
      <c r="CT10" s="63"/>
      <c r="CU10" s="63"/>
      <c r="CV10" s="169"/>
      <c r="CW10" s="169"/>
      <c r="CX10" s="169"/>
      <c r="CY10" s="169"/>
      <c r="CZ10" s="169"/>
      <c r="DA10" s="169"/>
      <c r="DB10" s="169"/>
      <c r="DC10" s="169"/>
      <c r="DD10" s="63"/>
      <c r="DE10" s="63"/>
      <c r="DF10" s="63"/>
      <c r="DG10" s="63"/>
      <c r="DI10" s="63"/>
      <c r="DJ10" s="63"/>
      <c r="DK10" s="63"/>
      <c r="DL10" s="63"/>
      <c r="DM10" s="63"/>
      <c r="DN10" s="63"/>
      <c r="DO10" s="63"/>
      <c r="DP10" s="63"/>
      <c r="DQ10" s="63"/>
      <c r="DR10" s="63"/>
      <c r="DS10" s="63"/>
      <c r="DU10" s="63"/>
      <c r="DV10" s="63"/>
      <c r="DW10" s="63"/>
      <c r="DX10" s="63"/>
      <c r="DY10" s="63"/>
      <c r="DZ10" s="63"/>
      <c r="EA10" s="63"/>
      <c r="EB10" s="63"/>
      <c r="EC10" s="63"/>
      <c r="ED10" s="63"/>
      <c r="EE10" s="63"/>
      <c r="EF10" s="63"/>
      <c r="EG10" s="63"/>
      <c r="EH10" s="63"/>
      <c r="EI10" s="63"/>
      <c r="EJ10" s="63"/>
      <c r="EK10" s="63"/>
      <c r="EL10" s="63"/>
      <c r="EM10" s="63"/>
      <c r="EN10" s="63"/>
      <c r="EO10" s="63"/>
      <c r="EQ10" s="63"/>
      <c r="ER10" s="63"/>
      <c r="ES10" s="63"/>
      <c r="ET10" s="63"/>
      <c r="EU10" s="63"/>
      <c r="EV10" s="63"/>
      <c r="EW10" s="63"/>
      <c r="EX10" s="63"/>
      <c r="EY10" s="63"/>
      <c r="EZ10" s="63"/>
      <c r="FA10" s="63"/>
      <c r="FB10" s="63"/>
      <c r="FC10" s="63"/>
      <c r="FD10" s="63"/>
      <c r="FE10" s="63"/>
      <c r="FF10" s="63"/>
      <c r="FG10" s="63"/>
      <c r="FH10" s="63"/>
      <c r="FI10" s="63"/>
      <c r="FJ10" s="63"/>
      <c r="FK10" s="63"/>
      <c r="FL10" s="63"/>
      <c r="FM10" s="63"/>
      <c r="FN10" s="63"/>
      <c r="FO10" s="63"/>
      <c r="FP10" s="63"/>
      <c r="FQ10" s="63"/>
      <c r="FR10" s="63"/>
      <c r="FS10" s="63"/>
      <c r="FT10" s="63"/>
      <c r="FU10" s="63"/>
      <c r="FV10" s="63"/>
      <c r="FW10" s="63"/>
      <c r="FX10" s="63"/>
      <c r="FY10" s="63"/>
      <c r="FZ10" s="63"/>
      <c r="GA10" s="63"/>
      <c r="GB10" s="63"/>
      <c r="GC10" s="63"/>
      <c r="GD10" s="63"/>
      <c r="GE10" s="63"/>
      <c r="GF10" s="63"/>
      <c r="GG10" s="63"/>
      <c r="GH10" s="63"/>
    </row>
    <row r="11" spans="1:275" s="24" customFormat="1" ht="13.5" customHeight="1" x14ac:dyDescent="0.2">
      <c r="A11" s="36" t="s">
        <v>100</v>
      </c>
      <c r="B11" s="33" t="s">
        <v>121</v>
      </c>
      <c r="C11" s="171">
        <v>50.298131611010703</v>
      </c>
      <c r="D11" s="64">
        <v>50.377046172430397</v>
      </c>
      <c r="E11" s="64">
        <v>50.367971958326699</v>
      </c>
      <c r="F11" s="64">
        <v>51.112802260862601</v>
      </c>
      <c r="G11" s="64">
        <v>51.055109960343302</v>
      </c>
      <c r="H11" s="64">
        <v>51.115796887304199</v>
      </c>
      <c r="I11" s="64">
        <v>50.721143141712986</v>
      </c>
      <c r="J11" s="64">
        <v>0.37477852229001035</v>
      </c>
      <c r="K11" s="64">
        <v>51.015186578221098</v>
      </c>
      <c r="L11" s="64">
        <v>51.099913608451303</v>
      </c>
      <c r="M11" s="64">
        <v>51.206652639504597</v>
      </c>
      <c r="N11" s="64">
        <v>51.912770281014097</v>
      </c>
      <c r="O11" s="64">
        <v>52.159756828395601</v>
      </c>
      <c r="P11" s="64">
        <v>52.139857165088102</v>
      </c>
      <c r="Q11" s="64">
        <v>51.589022850112464</v>
      </c>
      <c r="R11" s="64">
        <v>0.49137409555819894</v>
      </c>
      <c r="S11" s="64">
        <v>46.3186437166259</v>
      </c>
      <c r="T11" s="64">
        <v>46.379948240639202</v>
      </c>
      <c r="U11" s="64">
        <v>46.5082660878101</v>
      </c>
      <c r="V11" s="64">
        <v>46.447559610332398</v>
      </c>
      <c r="W11" s="64">
        <v>46.471883774810003</v>
      </c>
      <c r="X11" s="64">
        <v>46.411439606936298</v>
      </c>
      <c r="Y11" s="64">
        <v>46.422956839525654</v>
      </c>
      <c r="Z11" s="64">
        <v>6.2102634142116593E-2</v>
      </c>
      <c r="AA11" s="64">
        <v>45.276203166477202</v>
      </c>
      <c r="AB11" s="64">
        <v>45.331564727919897</v>
      </c>
      <c r="AC11" s="64">
        <v>45.5010792178755</v>
      </c>
      <c r="AD11" s="64">
        <v>45.290005137796697</v>
      </c>
      <c r="AE11" s="64">
        <v>45.488140063767801</v>
      </c>
      <c r="AF11" s="64">
        <v>45.533482707073901</v>
      </c>
      <c r="AG11" s="64">
        <v>45.403412503485164</v>
      </c>
      <c r="AH11" s="64">
        <v>0.10633387144661113</v>
      </c>
      <c r="AI11" s="64">
        <v>53.782591894327297</v>
      </c>
      <c r="AJ11" s="64">
        <v>53.753033937553198</v>
      </c>
      <c r="AK11" s="64">
        <v>54.198285765281497</v>
      </c>
      <c r="AL11" s="64">
        <v>53.911303865720662</v>
      </c>
      <c r="AM11" s="64">
        <v>0.2032853105183664</v>
      </c>
      <c r="AN11" s="64">
        <v>52.194002270767797</v>
      </c>
      <c r="AO11" s="64">
        <v>52.518596699177898</v>
      </c>
      <c r="AP11" s="64">
        <v>52.658911517762398</v>
      </c>
      <c r="AQ11" s="64">
        <v>52.332229883186102</v>
      </c>
      <c r="AR11" s="64">
        <v>52.308969946018699</v>
      </c>
      <c r="AS11" s="64">
        <v>52.440063500042299</v>
      </c>
      <c r="AT11" s="64">
        <v>52.408795636159198</v>
      </c>
      <c r="AU11" s="64">
        <v>0.15141311025277981</v>
      </c>
      <c r="AV11" s="64">
        <v>48.127060133558302</v>
      </c>
      <c r="AW11" s="64">
        <v>48.148318007634003</v>
      </c>
      <c r="AX11" s="64">
        <v>48.274425403708101</v>
      </c>
      <c r="AY11" s="64">
        <v>49.556894387870202</v>
      </c>
      <c r="AZ11" s="64">
        <v>49.248283889501501</v>
      </c>
      <c r="BA11" s="64">
        <v>49.626780957508998</v>
      </c>
      <c r="BB11" s="64">
        <v>48.83029379663018</v>
      </c>
      <c r="BC11" s="64">
        <v>0.65899850357416712</v>
      </c>
      <c r="BD11" s="64">
        <v>48.728746019450497</v>
      </c>
      <c r="BE11" s="64">
        <v>48.9266071405087</v>
      </c>
      <c r="BF11" s="64">
        <v>49.080329991042397</v>
      </c>
      <c r="BG11" s="64">
        <v>49.870839181878097</v>
      </c>
      <c r="BH11" s="64">
        <v>50.035971194043597</v>
      </c>
      <c r="BI11" s="64">
        <v>50.253865531831302</v>
      </c>
      <c r="BJ11" s="64">
        <v>49.482726509792428</v>
      </c>
      <c r="BK11" s="64">
        <v>0.59034521104289162</v>
      </c>
      <c r="BL11" s="64">
        <v>41.172173976921002</v>
      </c>
      <c r="BM11" s="64">
        <v>41.2486915552049</v>
      </c>
      <c r="BN11" s="64">
        <v>41.195058221623398</v>
      </c>
      <c r="BO11" s="64">
        <v>45.549486401108098</v>
      </c>
      <c r="BP11" s="64">
        <v>45.556701439165501</v>
      </c>
      <c r="BQ11" s="64">
        <v>45.650601430098</v>
      </c>
      <c r="BR11" s="64">
        <v>43.395452170686816</v>
      </c>
      <c r="BS11" s="64">
        <v>2.1905037718404277</v>
      </c>
      <c r="BT11" s="64">
        <v>43.001416052371503</v>
      </c>
      <c r="BU11" s="64">
        <v>42.894177052402597</v>
      </c>
      <c r="BV11" s="64">
        <v>42.922246573793302</v>
      </c>
      <c r="BW11" s="64">
        <v>44.161736481393298</v>
      </c>
      <c r="BX11" s="64">
        <v>44.349989987609902</v>
      </c>
      <c r="BY11" s="64">
        <v>44.544361135871803</v>
      </c>
      <c r="BZ11" s="64">
        <v>43.64565454724039</v>
      </c>
      <c r="CA11" s="64">
        <v>0.71567954506357911</v>
      </c>
      <c r="CB11" s="64">
        <v>49.037056658903801</v>
      </c>
      <c r="CC11" s="64">
        <v>48.9650599060272</v>
      </c>
      <c r="CD11" s="64">
        <v>49.276551677110398</v>
      </c>
      <c r="CE11" s="64">
        <v>48.774439661488699</v>
      </c>
      <c r="CF11" s="64">
        <v>48.9491253438594</v>
      </c>
      <c r="CG11" s="64">
        <v>49.103660786577102</v>
      </c>
      <c r="CH11" s="64">
        <v>49.017649005661099</v>
      </c>
      <c r="CI11" s="64">
        <v>0.15352370471912</v>
      </c>
      <c r="CK11" s="64"/>
      <c r="CL11" s="64"/>
      <c r="CM11" s="64"/>
      <c r="CN11" s="64"/>
      <c r="CO11" s="64"/>
      <c r="CP11" s="64"/>
      <c r="CQ11" s="64"/>
      <c r="CR11" s="64"/>
      <c r="CS11" s="64"/>
      <c r="CT11" s="64"/>
      <c r="CU11" s="64"/>
      <c r="CV11" s="64"/>
      <c r="CW11" s="64"/>
      <c r="CX11" s="64"/>
      <c r="CY11" s="64"/>
      <c r="CZ11" s="64"/>
      <c r="DA11" s="64"/>
      <c r="DB11" s="64"/>
      <c r="DC11" s="64"/>
      <c r="DD11" s="64"/>
      <c r="DE11" s="64"/>
      <c r="DF11" s="64"/>
      <c r="DG11" s="64"/>
      <c r="DI11" s="56"/>
      <c r="DJ11" s="56"/>
      <c r="DK11" s="56"/>
      <c r="DL11" s="56"/>
      <c r="DM11" s="56"/>
      <c r="DN11" s="56"/>
      <c r="DO11" s="56"/>
      <c r="DP11" s="56"/>
      <c r="DQ11" s="56"/>
      <c r="DR11" s="56"/>
      <c r="DS11" s="56"/>
      <c r="DU11" s="64"/>
      <c r="DV11" s="64"/>
      <c r="DW11" s="64"/>
      <c r="DX11" s="64"/>
      <c r="DY11" s="64"/>
      <c r="DZ11" s="64"/>
      <c r="EA11" s="64"/>
      <c r="EB11" s="64"/>
      <c r="EC11" s="64"/>
      <c r="ED11" s="64"/>
      <c r="EE11" s="64"/>
      <c r="EF11" s="64"/>
      <c r="EG11" s="64"/>
      <c r="EH11" s="56"/>
      <c r="EI11" s="56"/>
      <c r="EJ11" s="56"/>
      <c r="EK11" s="64"/>
      <c r="EL11" s="56"/>
      <c r="EM11" s="56"/>
      <c r="EN11" s="56"/>
      <c r="EO11" s="64"/>
      <c r="EQ11" s="56"/>
      <c r="ER11" s="56"/>
      <c r="ES11" s="56"/>
      <c r="ET11" s="56"/>
      <c r="EU11" s="56"/>
      <c r="EV11" s="56"/>
      <c r="EW11" s="56"/>
      <c r="EX11" s="56"/>
      <c r="EY11" s="56"/>
      <c r="EZ11" s="56"/>
      <c r="FA11" s="56"/>
      <c r="FB11" s="56"/>
      <c r="FC11" s="56"/>
      <c r="FD11" s="56"/>
      <c r="FE11" s="56"/>
      <c r="FF11" s="56"/>
      <c r="FG11" s="56"/>
      <c r="FH11" s="56"/>
      <c r="FI11" s="56"/>
      <c r="FJ11" s="56"/>
      <c r="FK11" s="56"/>
      <c r="FL11" s="56"/>
      <c r="FM11" s="56"/>
      <c r="FN11" s="56"/>
      <c r="FO11" s="56"/>
      <c r="FP11" s="56"/>
      <c r="FQ11" s="56"/>
      <c r="FR11" s="56"/>
      <c r="FS11" s="56"/>
      <c r="FT11" s="56"/>
      <c r="FU11" s="56"/>
      <c r="FV11" s="56"/>
      <c r="FW11" s="56"/>
      <c r="FX11" s="56"/>
      <c r="FY11" s="56"/>
      <c r="FZ11" s="56"/>
      <c r="GA11" s="56"/>
      <c r="GB11" s="56"/>
      <c r="GC11" s="56"/>
      <c r="GD11" s="56"/>
      <c r="GE11" s="56"/>
      <c r="GF11" s="56"/>
      <c r="GG11" s="56"/>
      <c r="GH11" s="56"/>
    </row>
    <row r="12" spans="1:275" s="24" customFormat="1" ht="13.5" customHeight="1" x14ac:dyDescent="0.2">
      <c r="A12" s="36" t="s">
        <v>108</v>
      </c>
      <c r="B12" s="33" t="s">
        <v>123</v>
      </c>
      <c r="C12" s="23">
        <v>5.2047308924727802E-2</v>
      </c>
      <c r="D12" s="24">
        <v>4.75378701390353E-2</v>
      </c>
      <c r="E12" s="24">
        <v>3.3199209242018399E-2</v>
      </c>
      <c r="F12" s="24">
        <v>7.4257448841451704E-2</v>
      </c>
      <c r="G12" s="24">
        <v>5.2755268838953297E-2</v>
      </c>
      <c r="H12" s="24">
        <v>4.41449412527916E-2</v>
      </c>
      <c r="I12" s="24">
        <v>5.0657007873163018E-2</v>
      </c>
      <c r="J12" s="24">
        <v>1.2384312757883339E-2</v>
      </c>
      <c r="K12" s="24">
        <v>6.5901903970314396E-2</v>
      </c>
      <c r="L12" s="24">
        <v>5.6398363721030402E-2</v>
      </c>
      <c r="M12" s="24">
        <v>4.8305795899511603E-2</v>
      </c>
      <c r="N12" s="24">
        <v>8.1763523971163904E-2</v>
      </c>
      <c r="O12" s="24">
        <v>8.0632477392254306E-2</v>
      </c>
      <c r="P12" s="24">
        <v>6.5219328794333703E-2</v>
      </c>
      <c r="Q12" s="24">
        <v>6.6370232291434725E-2</v>
      </c>
      <c r="R12" s="24">
        <v>1.2025466028892755E-2</v>
      </c>
      <c r="S12" s="24">
        <v>-6.1152264632389201E-2</v>
      </c>
      <c r="T12" s="24">
        <v>-7.3071289481824106E-2</v>
      </c>
      <c r="U12" s="24">
        <v>-7.9508483823495901E-2</v>
      </c>
      <c r="V12" s="24">
        <v>-5.9155524199362403E-2</v>
      </c>
      <c r="W12" s="24">
        <v>-7.51515276847666E-2</v>
      </c>
      <c r="X12" s="24">
        <v>-9.3532512170017901E-2</v>
      </c>
      <c r="Y12" s="24">
        <v>-7.3595266998642675E-2</v>
      </c>
      <c r="Z12" s="24">
        <v>1.1536108948272799E-2</v>
      </c>
      <c r="AA12" s="24">
        <v>-8.4810863639857098E-2</v>
      </c>
      <c r="AB12" s="24">
        <v>-9.6995443851420199E-2</v>
      </c>
      <c r="AC12" s="24">
        <v>-9.9748149487525306E-2</v>
      </c>
      <c r="AD12" s="24">
        <v>-9.7704108038830506E-2</v>
      </c>
      <c r="AE12" s="24">
        <v>-0.10747715688008</v>
      </c>
      <c r="AF12" s="24">
        <v>-0.119776181668826</v>
      </c>
      <c r="AG12" s="24">
        <v>-0.10108531726108984</v>
      </c>
      <c r="AH12" s="24">
        <v>1.0684954567516889E-2</v>
      </c>
      <c r="AI12" s="24">
        <v>0.106801382250929</v>
      </c>
      <c r="AJ12" s="24">
        <v>8.9447364911078006E-2</v>
      </c>
      <c r="AK12" s="24">
        <v>0.104468963780128</v>
      </c>
      <c r="AL12" s="24">
        <v>0.10023923698071167</v>
      </c>
      <c r="AM12" s="24">
        <v>7.6901851324155512E-3</v>
      </c>
      <c r="AN12" s="24">
        <v>6.2578942873371901E-2</v>
      </c>
      <c r="AO12" s="24">
        <v>5.95883242953862E-2</v>
      </c>
      <c r="AP12" s="24">
        <v>4.8464117485291301E-2</v>
      </c>
      <c r="AQ12" s="24">
        <v>8.3553240849786103E-2</v>
      </c>
      <c r="AR12" s="24">
        <v>6.0040969853943402E-2</v>
      </c>
      <c r="AS12" s="24">
        <v>4.9811245877865402E-2</v>
      </c>
      <c r="AT12" s="24">
        <v>6.0672806872607378E-2</v>
      </c>
      <c r="AU12" s="24">
        <v>1.151628222499464E-2</v>
      </c>
      <c r="AV12" s="24">
        <v>7.4886635001378803E-3</v>
      </c>
      <c r="AW12" s="24">
        <v>-2.3270382459463598E-2</v>
      </c>
      <c r="AX12" s="24">
        <v>-2.95718098253928E-2</v>
      </c>
      <c r="AY12" s="24">
        <v>5.6138256911949E-2</v>
      </c>
      <c r="AZ12" s="24">
        <v>-1.0670164225602E-2</v>
      </c>
      <c r="BA12" s="24">
        <v>-1.46999220552634E-2</v>
      </c>
      <c r="BB12" s="24">
        <v>-2.4308930256058195E-3</v>
      </c>
      <c r="BC12" s="24">
        <v>2.8630028739971891E-2</v>
      </c>
      <c r="BD12" s="24">
        <v>5.3606360854247199E-2</v>
      </c>
      <c r="BE12" s="24">
        <v>3.9935419806930703E-2</v>
      </c>
      <c r="BF12" s="24">
        <v>3.5767149854178303E-2</v>
      </c>
      <c r="BG12" s="24">
        <v>9.3953128091037799E-2</v>
      </c>
      <c r="BH12" s="24">
        <v>8.19476172521863E-2</v>
      </c>
      <c r="BI12" s="24">
        <v>7.8980138214075096E-2</v>
      </c>
      <c r="BJ12" s="24">
        <v>6.40316356787759E-2</v>
      </c>
      <c r="BK12" s="24">
        <v>2.2090461612055048E-2</v>
      </c>
      <c r="BL12" s="24">
        <v>0.42285616977250501</v>
      </c>
      <c r="BM12" s="24">
        <v>0.42064884413439702</v>
      </c>
      <c r="BN12" s="24">
        <v>0.42137469327580401</v>
      </c>
      <c r="BO12" s="24">
        <v>-0.12877988226421699</v>
      </c>
      <c r="BP12" s="24">
        <v>-0.17216149377020701</v>
      </c>
      <c r="BQ12" s="24">
        <v>-0.18175017059345799</v>
      </c>
      <c r="BR12" s="24">
        <v>0.13036469342580401</v>
      </c>
      <c r="BS12" s="24">
        <v>0.2917180903119363</v>
      </c>
      <c r="BT12" s="24">
        <v>-0.20680542090019399</v>
      </c>
      <c r="BU12" s="24">
        <v>-0.25326752847502798</v>
      </c>
      <c r="BV12" s="24">
        <v>-0.27312747503180501</v>
      </c>
      <c r="BW12" s="24">
        <v>-0.14109164653060699</v>
      </c>
      <c r="BX12" s="24">
        <v>-0.16128249119153601</v>
      </c>
      <c r="BY12" s="24">
        <v>-0.191186586951858</v>
      </c>
      <c r="BZ12" s="24">
        <v>-0.20446019151350467</v>
      </c>
      <c r="CA12" s="24">
        <v>4.6831127369761222E-2</v>
      </c>
      <c r="CB12" s="24">
        <v>0.108155127586154</v>
      </c>
      <c r="CC12" s="24">
        <v>5.9627448527918098E-2</v>
      </c>
      <c r="CD12" s="24">
        <v>5.9648791997929801E-2</v>
      </c>
      <c r="CE12" s="24">
        <v>8.4128376786082704E-2</v>
      </c>
      <c r="CF12" s="24">
        <v>7.2642323536567993E-2</v>
      </c>
      <c r="CG12" s="24">
        <v>4.8919661671050302E-2</v>
      </c>
      <c r="CH12" s="24">
        <v>7.2186955017617141E-2</v>
      </c>
      <c r="CI12" s="24">
        <v>1.9548350429591702E-2</v>
      </c>
      <c r="DQ12" s="64"/>
      <c r="DR12" s="64"/>
      <c r="EH12" s="64"/>
      <c r="EJ12" s="64"/>
      <c r="EL12" s="64"/>
      <c r="ER12" s="64"/>
    </row>
    <row r="13" spans="1:275" s="43" customFormat="1" ht="13.5" customHeight="1" thickBot="1" x14ac:dyDescent="0.25">
      <c r="A13" s="37"/>
      <c r="B13" s="42" t="s">
        <v>124</v>
      </c>
      <c r="C13" s="172">
        <v>3.67002010608465</v>
      </c>
      <c r="D13" s="43">
        <v>3.67852354510863</v>
      </c>
      <c r="E13" s="43">
        <v>3.6901214212411699</v>
      </c>
      <c r="F13" s="43">
        <v>3.6922852902937899</v>
      </c>
      <c r="G13" s="43">
        <v>3.70415651206519</v>
      </c>
      <c r="H13" s="43">
        <v>3.71672304737963</v>
      </c>
      <c r="I13" s="43">
        <v>3.6919716536955103</v>
      </c>
      <c r="J13" s="43">
        <v>1.5423715818627597E-2</v>
      </c>
      <c r="K13" s="43">
        <v>3.6851594915762398</v>
      </c>
      <c r="L13" s="43">
        <v>3.7054319933486801</v>
      </c>
      <c r="M13" s="43">
        <v>3.7086902991247399</v>
      </c>
      <c r="N13" s="43">
        <v>3.6717785569819199</v>
      </c>
      <c r="O13" s="43">
        <v>3.6882702700353298</v>
      </c>
      <c r="P13" s="43">
        <v>3.7032360494310299</v>
      </c>
      <c r="Q13" s="43">
        <v>3.6937611100829901</v>
      </c>
      <c r="R13" s="43">
        <v>1.3141755866326293E-2</v>
      </c>
      <c r="S13" s="43">
        <v>3.8350143824635201</v>
      </c>
      <c r="T13" s="43">
        <v>3.8482148989176101</v>
      </c>
      <c r="U13" s="43">
        <v>3.86852676018021</v>
      </c>
      <c r="V13" s="43">
        <v>3.8344701211342298</v>
      </c>
      <c r="W13" s="43">
        <v>3.8487781513760702</v>
      </c>
      <c r="X13" s="43">
        <v>3.8781986814768699</v>
      </c>
      <c r="Y13" s="43">
        <v>3.8522004992580849</v>
      </c>
      <c r="Z13" s="43">
        <v>1.622641194867841E-2</v>
      </c>
      <c r="AA13" s="43">
        <v>3.7873567495311899</v>
      </c>
      <c r="AB13" s="43">
        <v>3.80611589299812</v>
      </c>
      <c r="AC13" s="43">
        <v>3.8088983623276498</v>
      </c>
      <c r="AD13" s="43">
        <v>3.8219681216343799</v>
      </c>
      <c r="AE13" s="43">
        <v>3.8357288662175701</v>
      </c>
      <c r="AF13" s="43">
        <v>3.8541240467936202</v>
      </c>
      <c r="AG13" s="43">
        <v>3.8190320065837553</v>
      </c>
      <c r="AH13" s="43">
        <v>2.1570411156354198E-2</v>
      </c>
      <c r="AI13" s="43">
        <v>3.6688782537987401</v>
      </c>
      <c r="AJ13" s="43">
        <v>3.6736326586608401</v>
      </c>
      <c r="AK13" s="43">
        <v>3.7129070941114701</v>
      </c>
      <c r="AL13" s="43">
        <v>3.6851393355236834</v>
      </c>
      <c r="AM13" s="43">
        <v>1.9730473961875845E-2</v>
      </c>
      <c r="AN13" s="43">
        <v>3.6933221795808202</v>
      </c>
      <c r="AO13" s="43">
        <v>3.69772503320665</v>
      </c>
      <c r="AP13" s="43">
        <v>3.6990192537604698</v>
      </c>
      <c r="AQ13" s="43">
        <v>3.67972157407943</v>
      </c>
      <c r="AR13" s="43">
        <v>3.7019524533071202</v>
      </c>
      <c r="AS13" s="43">
        <v>3.7190507729006699</v>
      </c>
      <c r="AT13" s="43">
        <v>3.6984652111391934</v>
      </c>
      <c r="AU13" s="43">
        <v>1.1651578873053375E-2</v>
      </c>
      <c r="AV13" s="43">
        <v>3.7424600149414902</v>
      </c>
      <c r="AW13" s="43">
        <v>3.7547919941035399</v>
      </c>
      <c r="AX13" s="43">
        <v>3.7770250829803</v>
      </c>
      <c r="AY13" s="43">
        <v>3.78112049236401</v>
      </c>
      <c r="AZ13" s="43">
        <v>3.7225287936017</v>
      </c>
      <c r="BA13" s="43">
        <v>3.72812451362375</v>
      </c>
      <c r="BB13" s="43">
        <v>3.7510084819357985</v>
      </c>
      <c r="BC13" s="43">
        <v>2.2382123102779799E-2</v>
      </c>
      <c r="BD13" s="43">
        <v>3.8194384712364302</v>
      </c>
      <c r="BE13" s="43">
        <v>3.8365207163288302</v>
      </c>
      <c r="BF13" s="43">
        <v>3.8609213561075699</v>
      </c>
      <c r="BG13" s="43">
        <v>3.81220972915925</v>
      </c>
      <c r="BH13" s="43">
        <v>3.8337329343864801</v>
      </c>
      <c r="BI13" s="43">
        <v>3.8575933845588599</v>
      </c>
      <c r="BJ13" s="43">
        <v>3.83673609862957</v>
      </c>
      <c r="BK13" s="43">
        <v>1.7933995434399136E-2</v>
      </c>
      <c r="BL13" s="43">
        <v>2.70625977597641</v>
      </c>
      <c r="BM13" s="43">
        <v>2.70404802029771</v>
      </c>
      <c r="BN13" s="43">
        <v>2.70626985015938</v>
      </c>
      <c r="BO13" s="43">
        <v>3.9189476255625002</v>
      </c>
      <c r="BP13" s="43">
        <v>3.9738961426061801</v>
      </c>
      <c r="BQ13" s="43">
        <v>3.9905064547204701</v>
      </c>
      <c r="BR13" s="43">
        <v>3.333321311553775</v>
      </c>
      <c r="BS13" s="43">
        <v>0.62816812849772696</v>
      </c>
      <c r="BT13" s="43">
        <v>3.9582282874021</v>
      </c>
      <c r="BU13" s="43">
        <v>3.9901605464585699</v>
      </c>
      <c r="BV13" s="43">
        <v>4.0143201700071502</v>
      </c>
      <c r="BW13" s="43">
        <v>3.8882999251419998</v>
      </c>
      <c r="BX13" s="43">
        <v>3.9199031277738601</v>
      </c>
      <c r="BY13" s="43">
        <v>3.9694810912381602</v>
      </c>
      <c r="BZ13" s="43">
        <v>3.9567321913369731</v>
      </c>
      <c r="CA13" s="43">
        <v>4.210692331255126E-2</v>
      </c>
      <c r="CB13" s="43">
        <v>3.6155953649194301</v>
      </c>
      <c r="CC13" s="43">
        <v>3.6521826545449598</v>
      </c>
      <c r="CD13" s="43">
        <v>3.6595626985707002</v>
      </c>
      <c r="CE13" s="43">
        <v>3.6176434008153899</v>
      </c>
      <c r="CF13" s="43">
        <v>3.6373888946603299</v>
      </c>
      <c r="CG13" s="43">
        <v>3.6700051415864099</v>
      </c>
      <c r="CH13" s="43">
        <v>3.6420630258495366</v>
      </c>
      <c r="CI13" s="43">
        <v>2.0445496351793522E-2</v>
      </c>
      <c r="CP13" s="57"/>
      <c r="CQ13" s="66"/>
      <c r="CR13" s="66"/>
      <c r="CS13" s="66"/>
      <c r="CV13" s="66"/>
      <c r="CW13" s="66"/>
      <c r="CX13" s="66"/>
      <c r="CY13" s="66"/>
      <c r="DI13" s="66"/>
      <c r="DJ13" s="66"/>
      <c r="DK13" s="66"/>
      <c r="DN13" s="66"/>
      <c r="DO13" s="66"/>
      <c r="DP13" s="66"/>
      <c r="DQ13" s="57"/>
      <c r="DR13" s="57"/>
      <c r="DS13" s="66"/>
      <c r="DU13" s="66"/>
      <c r="DV13" s="66"/>
      <c r="DW13" s="66"/>
      <c r="DX13" s="66"/>
      <c r="DY13" s="66"/>
      <c r="DZ13" s="66"/>
      <c r="EA13" s="66"/>
      <c r="EB13" s="66"/>
      <c r="EC13" s="66"/>
      <c r="ED13" s="66"/>
      <c r="EE13" s="66"/>
      <c r="EF13" s="66"/>
      <c r="EG13" s="66"/>
      <c r="EH13" s="57"/>
      <c r="EI13" s="66"/>
      <c r="EJ13" s="57"/>
      <c r="EK13" s="66"/>
      <c r="EL13" s="57"/>
      <c r="EM13" s="57"/>
      <c r="EN13" s="66"/>
      <c r="EO13" s="66"/>
      <c r="EQ13" s="66"/>
      <c r="ER13" s="57"/>
      <c r="ES13" s="66"/>
      <c r="EU13" s="66"/>
      <c r="EV13" s="66"/>
      <c r="EW13" s="66"/>
      <c r="EX13" s="66"/>
      <c r="EY13" s="57"/>
      <c r="FB13" s="66"/>
      <c r="FC13" s="66"/>
      <c r="FD13" s="66"/>
      <c r="FE13" s="66"/>
      <c r="FF13" s="66"/>
      <c r="FH13" s="66"/>
      <c r="FI13" s="66"/>
      <c r="FJ13" s="66"/>
      <c r="FK13" s="66"/>
      <c r="FM13" s="66"/>
      <c r="FO13" s="66"/>
      <c r="FP13" s="66"/>
      <c r="FQ13" s="66"/>
      <c r="FR13" s="66"/>
      <c r="FT13" s="66"/>
      <c r="FU13" s="66"/>
      <c r="FV13" s="66"/>
      <c r="FW13" s="66"/>
      <c r="FX13" s="66"/>
      <c r="FY13" s="66"/>
      <c r="FZ13" s="66"/>
      <c r="GA13" s="66"/>
      <c r="GC13" s="66"/>
      <c r="GD13" s="66"/>
      <c r="GE13" s="66"/>
      <c r="GF13" s="66"/>
      <c r="GG13" s="66"/>
      <c r="GH13" s="66"/>
    </row>
    <row r="14" spans="1:275" s="55" customFormat="1" ht="13.5" customHeight="1" x14ac:dyDescent="0.2">
      <c r="A14" s="35" t="s">
        <v>2</v>
      </c>
      <c r="B14" s="32" t="s">
        <v>122</v>
      </c>
      <c r="C14" s="70">
        <v>168.223964853821</v>
      </c>
      <c r="D14" s="55">
        <v>168.12155473886199</v>
      </c>
      <c r="E14" s="55">
        <v>167.90043573605601</v>
      </c>
      <c r="F14" s="55">
        <v>171.10722592002401</v>
      </c>
      <c r="G14" s="55">
        <v>170.83648381492799</v>
      </c>
      <c r="H14" s="55">
        <v>170.686927220104</v>
      </c>
      <c r="I14" s="55">
        <v>169.47943204729916</v>
      </c>
      <c r="J14" s="55">
        <v>1.4060941761987373</v>
      </c>
      <c r="K14" s="55">
        <v>172.92510465672601</v>
      </c>
      <c r="L14" s="55">
        <v>172.719097245668</v>
      </c>
      <c r="M14" s="55">
        <v>172.57840813425699</v>
      </c>
      <c r="N14" s="55">
        <v>175.55891098887</v>
      </c>
      <c r="O14" s="55">
        <v>175.49269154697299</v>
      </c>
      <c r="P14" s="55">
        <v>175.134077932726</v>
      </c>
      <c r="Q14" s="55">
        <v>174.06804841753669</v>
      </c>
      <c r="R14" s="55">
        <v>1.3375173555346858</v>
      </c>
      <c r="S14" s="55">
        <v>162.20121049149299</v>
      </c>
      <c r="T14" s="55">
        <v>162.004458227112</v>
      </c>
      <c r="U14" s="55">
        <v>161.829265216301</v>
      </c>
      <c r="V14" s="55">
        <v>162.63271877202499</v>
      </c>
      <c r="W14" s="55">
        <v>162.36549538179699</v>
      </c>
      <c r="X14" s="55">
        <v>162.17269558889899</v>
      </c>
      <c r="Y14" s="55">
        <v>162.20097394627115</v>
      </c>
      <c r="Z14" s="55">
        <v>0.25529604598539696</v>
      </c>
      <c r="AA14" s="55">
        <v>156.95068384292799</v>
      </c>
      <c r="AB14" s="55">
        <v>156.66012421864599</v>
      </c>
      <c r="AC14" s="55">
        <v>156.61560659149001</v>
      </c>
      <c r="AD14" s="55">
        <v>158.271564388012</v>
      </c>
      <c r="AE14" s="55">
        <v>158.015868259211</v>
      </c>
      <c r="AF14" s="55">
        <v>157.84022752598599</v>
      </c>
      <c r="AG14" s="55">
        <v>157.39234580437881</v>
      </c>
      <c r="AH14" s="55">
        <v>0.67044029682994122</v>
      </c>
      <c r="AI14" s="55">
        <v>179.79185207331199</v>
      </c>
      <c r="AJ14" s="55">
        <v>179.570083243179</v>
      </c>
      <c r="AK14" s="55">
        <v>179.466315526085</v>
      </c>
      <c r="AL14" s="55">
        <v>179.60941694752532</v>
      </c>
      <c r="AM14" s="55">
        <v>0.135778903904646</v>
      </c>
      <c r="AN14" s="55">
        <v>174.852426684248</v>
      </c>
      <c r="AO14" s="55">
        <v>174.89529628433999</v>
      </c>
      <c r="AP14" s="55">
        <v>174.79464348526</v>
      </c>
      <c r="AQ14" s="55">
        <v>174.57784402033101</v>
      </c>
      <c r="AR14" s="55">
        <v>174.20779554834999</v>
      </c>
      <c r="AS14" s="55">
        <v>173.789179282796</v>
      </c>
      <c r="AT14" s="55">
        <v>174.51953088422081</v>
      </c>
      <c r="AU14" s="55">
        <v>0.4003538010373458</v>
      </c>
      <c r="AV14" s="55">
        <v>160.007428932312</v>
      </c>
      <c r="AW14" s="55">
        <v>159.477807871267</v>
      </c>
      <c r="AX14" s="55">
        <v>159.268533392303</v>
      </c>
      <c r="AY14" s="55">
        <v>162.39995024337</v>
      </c>
      <c r="AZ14" s="55">
        <v>161.83787651908099</v>
      </c>
      <c r="BA14" s="55">
        <v>161.56754529413399</v>
      </c>
      <c r="BB14" s="55">
        <v>160.75985704207781</v>
      </c>
      <c r="BC14" s="55">
        <v>1.2205351544406486</v>
      </c>
      <c r="BD14" s="55">
        <v>164.50062481950701</v>
      </c>
      <c r="BE14" s="55">
        <v>164.23156580751001</v>
      </c>
      <c r="BF14" s="55">
        <v>164.025970183731</v>
      </c>
      <c r="BG14" s="55">
        <v>166.968335037337</v>
      </c>
      <c r="BH14" s="55">
        <v>166.53858473979199</v>
      </c>
      <c r="BI14" s="55">
        <v>166.37205896543901</v>
      </c>
      <c r="BJ14" s="55">
        <v>165.439523258886</v>
      </c>
      <c r="BK14" s="55">
        <v>1.2078664534915353</v>
      </c>
      <c r="BL14" s="55">
        <v>166.221539112508</v>
      </c>
      <c r="BM14" s="55">
        <v>166.19101767481001</v>
      </c>
      <c r="BN14" s="55">
        <v>166.18123815947399</v>
      </c>
      <c r="BO14" s="55">
        <v>161.54689465916601</v>
      </c>
      <c r="BP14" s="55">
        <v>160.90250036521601</v>
      </c>
      <c r="BQ14" s="55">
        <v>160.68861952709099</v>
      </c>
      <c r="BR14" s="55">
        <v>163.62196824971082</v>
      </c>
      <c r="BS14" s="55">
        <v>2.5888741697179327</v>
      </c>
      <c r="BT14" s="55">
        <v>146.14910988779801</v>
      </c>
      <c r="BU14" s="55">
        <v>145.68405775707899</v>
      </c>
      <c r="BV14" s="55">
        <v>145.42179810865201</v>
      </c>
      <c r="BW14" s="55">
        <v>148.84245369604</v>
      </c>
      <c r="BX14" s="55">
        <v>148.44626781655799</v>
      </c>
      <c r="BY14" s="55">
        <v>147.647529322471</v>
      </c>
      <c r="BZ14" s="55">
        <v>147.03186943143299</v>
      </c>
      <c r="CA14" s="55">
        <v>1.3444928200108837</v>
      </c>
      <c r="CB14" s="55">
        <v>148.60811941765601</v>
      </c>
      <c r="CC14" s="55">
        <v>147.830273072598</v>
      </c>
      <c r="CD14" s="55">
        <v>147.754494815002</v>
      </c>
      <c r="CE14" s="55">
        <v>149.513561555368</v>
      </c>
      <c r="CF14" s="55">
        <v>149.24573630536</v>
      </c>
      <c r="CG14" s="55">
        <v>148.42599424527901</v>
      </c>
      <c r="CH14" s="55">
        <v>148.56302990187717</v>
      </c>
      <c r="CI14" s="55">
        <v>0.65588005138394201</v>
      </c>
      <c r="CJ14" s="67"/>
      <c r="CK14" s="170"/>
      <c r="CP14" s="170"/>
      <c r="CQ14" s="170"/>
      <c r="CR14" s="67"/>
      <c r="CS14" s="67"/>
      <c r="CV14" s="170"/>
      <c r="CW14" s="67"/>
      <c r="CX14" s="67"/>
      <c r="CY14" s="67"/>
      <c r="CZ14" s="170"/>
      <c r="DA14" s="170"/>
      <c r="DB14" s="170"/>
      <c r="DC14" s="170"/>
      <c r="DH14" s="67"/>
      <c r="DT14" s="67"/>
      <c r="EP14" s="67"/>
      <c r="GI14" s="67"/>
    </row>
    <row r="15" spans="1:275" s="56" customFormat="1" ht="13.5" customHeight="1" x14ac:dyDescent="0.2">
      <c r="A15" s="36" t="s">
        <v>100</v>
      </c>
      <c r="B15" s="33" t="s">
        <v>121</v>
      </c>
      <c r="C15" s="23">
        <v>1.62326159564925</v>
      </c>
      <c r="D15" s="24">
        <v>1.62657934727542</v>
      </c>
      <c r="E15" s="24">
        <v>1.63199314345991</v>
      </c>
      <c r="F15" s="24">
        <v>1.62174555966741</v>
      </c>
      <c r="G15" s="24">
        <v>1.6275444212452601</v>
      </c>
      <c r="H15" s="24">
        <v>1.63235140937866</v>
      </c>
      <c r="I15" s="24">
        <v>1.6272459127793184</v>
      </c>
      <c r="J15" s="24">
        <v>3.9846450884301254E-3</v>
      </c>
      <c r="K15" s="24">
        <v>1.6121149054997199</v>
      </c>
      <c r="L15" s="24">
        <v>1.6187938657033101</v>
      </c>
      <c r="M15" s="24">
        <v>1.6232307714612699</v>
      </c>
      <c r="N15" s="24">
        <v>1.61162543914117</v>
      </c>
      <c r="O15" s="24">
        <v>1.6176605410973901</v>
      </c>
      <c r="P15" s="24">
        <v>1.62323749227737</v>
      </c>
      <c r="Q15" s="24">
        <v>1.6177771691967049</v>
      </c>
      <c r="R15" s="24">
        <v>4.6638537812230619E-3</v>
      </c>
      <c r="S15" s="24">
        <v>1.6170796010817401</v>
      </c>
      <c r="T15" s="24">
        <v>1.62222675150882</v>
      </c>
      <c r="U15" s="24">
        <v>1.6290739681208</v>
      </c>
      <c r="V15" s="24">
        <v>1.61733602414792</v>
      </c>
      <c r="W15" s="24">
        <v>1.6226443089606699</v>
      </c>
      <c r="X15" s="24">
        <v>1.6288221040865101</v>
      </c>
      <c r="Y15" s="24">
        <v>1.6228637929844101</v>
      </c>
      <c r="Z15" s="24">
        <v>4.8051161236215426E-3</v>
      </c>
      <c r="AA15" s="24">
        <v>1.6243430891567201</v>
      </c>
      <c r="AB15" s="24">
        <v>1.6301038495618401</v>
      </c>
      <c r="AC15" s="24">
        <v>1.6344862360713299</v>
      </c>
      <c r="AD15" s="24">
        <v>1.6230361146294701</v>
      </c>
      <c r="AE15" s="24">
        <v>1.63130795582459</v>
      </c>
      <c r="AF15" s="24">
        <v>1.636738078801</v>
      </c>
      <c r="AG15" s="24">
        <v>1.6300025540074918</v>
      </c>
      <c r="AH15" s="24">
        <v>4.9622886821797134E-3</v>
      </c>
      <c r="AI15" s="24">
        <v>1.6155532741941001</v>
      </c>
      <c r="AJ15" s="24">
        <v>1.62078295104832</v>
      </c>
      <c r="AK15" s="24">
        <v>1.6286807707211</v>
      </c>
      <c r="AL15" s="24">
        <v>1.6216723319878401</v>
      </c>
      <c r="AM15" s="24">
        <v>5.3960504141630835E-3</v>
      </c>
      <c r="AN15" s="24">
        <v>1.6205687309027901</v>
      </c>
      <c r="AO15" s="24">
        <v>1.62726075147802</v>
      </c>
      <c r="AP15" s="24">
        <v>1.63279825096399</v>
      </c>
      <c r="AQ15" s="24">
        <v>1.62049108060567</v>
      </c>
      <c r="AR15" s="24">
        <v>1.6296087400297401</v>
      </c>
      <c r="AS15" s="24">
        <v>1.6379782624166399</v>
      </c>
      <c r="AT15" s="24">
        <v>1.6281176360661418</v>
      </c>
      <c r="AU15" s="24">
        <v>6.2881908822628972E-3</v>
      </c>
      <c r="AV15" s="24">
        <v>1.63406158831138</v>
      </c>
      <c r="AW15" s="24">
        <v>1.6456201526713801</v>
      </c>
      <c r="AX15" s="24">
        <v>1.6524409009149099</v>
      </c>
      <c r="AY15" s="24">
        <v>1.63985047929737</v>
      </c>
      <c r="AZ15" s="24">
        <v>1.6504207288295101</v>
      </c>
      <c r="BA15" s="24">
        <v>1.6613149048578599</v>
      </c>
      <c r="BB15" s="24">
        <v>1.6472847924804015</v>
      </c>
      <c r="BC15" s="24">
        <v>8.8143516588098346E-3</v>
      </c>
      <c r="BD15" s="24">
        <v>1.62453376717586</v>
      </c>
      <c r="BE15" s="24">
        <v>1.6341733825965701</v>
      </c>
      <c r="BF15" s="24">
        <v>1.64089489701456</v>
      </c>
      <c r="BG15" s="24">
        <v>1.62336260355628</v>
      </c>
      <c r="BH15" s="24">
        <v>1.6337661520749001</v>
      </c>
      <c r="BI15" s="24">
        <v>1.6415784615525499</v>
      </c>
      <c r="BJ15" s="24">
        <v>1.6330515439951201</v>
      </c>
      <c r="BK15" s="24">
        <v>7.0995749279360457E-3</v>
      </c>
      <c r="BL15" s="24">
        <v>1.27406652695611</v>
      </c>
      <c r="BM15" s="24">
        <v>1.27479086107252</v>
      </c>
      <c r="BN15" s="24">
        <v>1.2743875056296901</v>
      </c>
      <c r="BO15" s="24">
        <v>1.6236542701752701</v>
      </c>
      <c r="BP15" s="24">
        <v>1.6391855161184099</v>
      </c>
      <c r="BQ15" s="24">
        <v>1.64489087549056</v>
      </c>
      <c r="BR15" s="24">
        <v>1.4551625925737601</v>
      </c>
      <c r="BS15" s="24">
        <v>0.18085909880163159</v>
      </c>
      <c r="BT15" s="24">
        <v>1.68326899933812</v>
      </c>
      <c r="BU15" s="24">
        <v>1.6944646420115801</v>
      </c>
      <c r="BV15" s="24">
        <v>1.7024958945870301</v>
      </c>
      <c r="BW15" s="24">
        <v>1.6572263401387</v>
      </c>
      <c r="BX15" s="24">
        <v>1.67122019225698</v>
      </c>
      <c r="BY15" s="24">
        <v>1.70680459275384</v>
      </c>
      <c r="BZ15" s="24">
        <v>1.6859134435143754</v>
      </c>
      <c r="CA15" s="24">
        <v>1.7466040447404099E-2</v>
      </c>
      <c r="CB15" s="24">
        <v>1.6889731229641201</v>
      </c>
      <c r="CC15" s="24">
        <v>1.7250911679921199</v>
      </c>
      <c r="CD15" s="24">
        <v>1.7339947122728501</v>
      </c>
      <c r="CE15" s="24">
        <v>1.6839251660759</v>
      </c>
      <c r="CF15" s="24">
        <v>1.6953452380584599</v>
      </c>
      <c r="CG15" s="24">
        <v>1.72992802715575</v>
      </c>
      <c r="CH15" s="24">
        <v>1.7095429057532001</v>
      </c>
      <c r="CI15" s="24">
        <v>2.0559469810995577E-2</v>
      </c>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row>
    <row r="16" spans="1:275" s="24" customFormat="1" ht="13.5" customHeight="1" x14ac:dyDescent="0.2">
      <c r="A16" s="36" t="s">
        <v>109</v>
      </c>
      <c r="B16" s="33" t="s">
        <v>123</v>
      </c>
      <c r="C16" s="23">
        <v>-6.5170575901854599</v>
      </c>
      <c r="D16" s="24">
        <v>-6.4878501209589396</v>
      </c>
      <c r="E16" s="24">
        <v>-6.4680144630300997</v>
      </c>
      <c r="F16" s="24">
        <v>-6.5574463607439002</v>
      </c>
      <c r="G16" s="24">
        <v>-6.5299636157449799</v>
      </c>
      <c r="H16" s="24">
        <v>-6.50063391707761</v>
      </c>
      <c r="I16" s="24">
        <v>-6.5101610112901644</v>
      </c>
      <c r="J16" s="24">
        <v>2.8984142498843544E-2</v>
      </c>
      <c r="K16" s="24">
        <v>-6.6582388578037497</v>
      </c>
      <c r="L16" s="24">
        <v>-6.6254210963493403</v>
      </c>
      <c r="M16" s="24">
        <v>-6.5917397388454502</v>
      </c>
      <c r="N16" s="24">
        <v>-6.6685611145684804</v>
      </c>
      <c r="O16" s="24">
        <v>-6.6192375171328699</v>
      </c>
      <c r="P16" s="24">
        <v>-6.5924142247210504</v>
      </c>
      <c r="Q16" s="24">
        <v>-6.6259354249034912</v>
      </c>
      <c r="R16" s="24">
        <v>2.9435249575903055E-2</v>
      </c>
      <c r="S16" s="24">
        <v>-6.7570944285132599</v>
      </c>
      <c r="T16" s="24">
        <v>-6.7183635235787103</v>
      </c>
      <c r="U16" s="24">
        <v>-6.6796270984007799</v>
      </c>
      <c r="V16" s="24">
        <v>-6.7608596321975503</v>
      </c>
      <c r="W16" s="24">
        <v>-6.7177498743248201</v>
      </c>
      <c r="X16" s="24">
        <v>-6.70378270130385</v>
      </c>
      <c r="Y16" s="24">
        <v>-6.7229128763864949</v>
      </c>
      <c r="Z16" s="24">
        <v>2.856370120204554E-2</v>
      </c>
      <c r="AA16" s="24">
        <v>-6.6259804891308001</v>
      </c>
      <c r="AB16" s="24">
        <v>-6.5794474681937496</v>
      </c>
      <c r="AC16" s="24">
        <v>-6.5401121495521002</v>
      </c>
      <c r="AD16" s="24">
        <v>-6.68108885241341</v>
      </c>
      <c r="AE16" s="24">
        <v>-6.6151768881640596</v>
      </c>
      <c r="AF16" s="24">
        <v>-6.5809700132247899</v>
      </c>
      <c r="AG16" s="24">
        <v>-6.6037959767798187</v>
      </c>
      <c r="AH16" s="24">
        <v>4.4281995379702357E-2</v>
      </c>
      <c r="AI16" s="24">
        <v>-6.5990285751163302</v>
      </c>
      <c r="AJ16" s="24">
        <v>-6.5725455325542903</v>
      </c>
      <c r="AK16" s="24">
        <v>-6.5103060803812003</v>
      </c>
      <c r="AL16" s="24">
        <v>-6.5606267293506066</v>
      </c>
      <c r="AM16" s="24">
        <v>3.7188382328915477E-2</v>
      </c>
      <c r="AN16" s="24">
        <v>-6.5363275925627597</v>
      </c>
      <c r="AO16" s="24">
        <v>-6.4835931494256496</v>
      </c>
      <c r="AP16" s="24">
        <v>-6.4469981149523701</v>
      </c>
      <c r="AQ16" s="24">
        <v>-6.5198307111619496</v>
      </c>
      <c r="AR16" s="24">
        <v>-6.4837675856291401</v>
      </c>
      <c r="AS16" s="24">
        <v>-6.4341913531874297</v>
      </c>
      <c r="AT16" s="24">
        <v>-6.4841180844865498</v>
      </c>
      <c r="AU16" s="24">
        <v>3.6221985681619023E-2</v>
      </c>
      <c r="AV16" s="24">
        <v>-6.3345226851936296</v>
      </c>
      <c r="AW16" s="24">
        <v>-6.2762703859115403</v>
      </c>
      <c r="AX16" s="24">
        <v>-6.2347285565282498</v>
      </c>
      <c r="AY16" s="24">
        <v>-6.2654073511294603</v>
      </c>
      <c r="AZ16" s="24">
        <v>-6.2372886273542498</v>
      </c>
      <c r="BA16" s="24">
        <v>-6.1581134238241502</v>
      </c>
      <c r="BB16" s="24">
        <v>-6.2510551716568798</v>
      </c>
      <c r="BC16" s="24">
        <v>5.3076772219315317E-2</v>
      </c>
      <c r="BD16" s="24">
        <v>-6.5446851419504597</v>
      </c>
      <c r="BE16" s="24">
        <v>-6.4808746539346096</v>
      </c>
      <c r="BF16" s="24">
        <v>-6.4351983711286902</v>
      </c>
      <c r="BG16" s="24">
        <v>-6.5176425924386203</v>
      </c>
      <c r="BH16" s="24">
        <v>-6.4543374991347697</v>
      </c>
      <c r="BI16" s="24">
        <v>-6.4047487248498101</v>
      </c>
      <c r="BJ16" s="24">
        <v>-6.4729144972394934</v>
      </c>
      <c r="BK16" s="24">
        <v>4.7660562994736977E-2</v>
      </c>
      <c r="BL16" s="24">
        <v>-0.113387518395675</v>
      </c>
      <c r="BM16" s="24">
        <v>-0.117206304458099</v>
      </c>
      <c r="BN16" s="24">
        <v>-0.116247640009826</v>
      </c>
      <c r="BO16" s="24">
        <v>-6.7765261098399803</v>
      </c>
      <c r="BP16" s="24">
        <v>-6.6878707712452199</v>
      </c>
      <c r="BQ16" s="24">
        <v>-6.6433701056551104</v>
      </c>
      <c r="BR16" s="24">
        <v>-3.4091014082673183</v>
      </c>
      <c r="BS16" s="24">
        <v>3.293720313484696</v>
      </c>
      <c r="BT16" s="24">
        <v>-6.4227525401974797</v>
      </c>
      <c r="BU16" s="24">
        <v>-6.3620615459250303</v>
      </c>
      <c r="BV16" s="24">
        <v>-6.3173608497804103</v>
      </c>
      <c r="BW16" s="24">
        <v>-6.2423930560014496</v>
      </c>
      <c r="BX16" s="24">
        <v>-6.1665681044419998</v>
      </c>
      <c r="BY16" s="24">
        <v>-6.2221170742729797</v>
      </c>
      <c r="BZ16" s="24">
        <v>-6.2888755284365585</v>
      </c>
      <c r="CA16" s="24">
        <v>8.7242075453013018E-2</v>
      </c>
      <c r="CB16" s="24">
        <v>-5.6831826546636801</v>
      </c>
      <c r="CC16" s="24">
        <v>-5.7900341273087301</v>
      </c>
      <c r="CD16" s="24">
        <v>-5.7367370801359101</v>
      </c>
      <c r="CE16" s="24">
        <v>-5.7477197406545297</v>
      </c>
      <c r="CF16" s="24">
        <v>-5.7004923605321904</v>
      </c>
      <c r="CG16" s="24">
        <v>-5.7875202936326797</v>
      </c>
      <c r="CH16" s="24">
        <v>-5.740947709487954</v>
      </c>
      <c r="CI16" s="24">
        <v>4.003229661169154E-2</v>
      </c>
    </row>
    <row r="17" spans="1:191" s="46" customFormat="1" ht="13.5" customHeight="1" thickBot="1" x14ac:dyDescent="0.25">
      <c r="A17" s="37"/>
      <c r="B17" s="44" t="s">
        <v>124</v>
      </c>
      <c r="C17" s="173">
        <v>64.552984460986195</v>
      </c>
      <c r="D17" s="65">
        <v>63.852303004992201</v>
      </c>
      <c r="E17" s="65">
        <v>63.118035801509002</v>
      </c>
      <c r="F17" s="65">
        <v>65.323077354581798</v>
      </c>
      <c r="G17" s="65">
        <v>64.370858689583699</v>
      </c>
      <c r="H17" s="65">
        <v>63.544661810450997</v>
      </c>
      <c r="I17" s="65">
        <v>64.126986853683988</v>
      </c>
      <c r="J17" s="65">
        <v>0.7192722964338939</v>
      </c>
      <c r="K17" s="65">
        <v>67.389426387283095</v>
      </c>
      <c r="L17" s="65">
        <v>66.328824338003798</v>
      </c>
      <c r="M17" s="65">
        <v>65.494059806910997</v>
      </c>
      <c r="N17" s="65">
        <v>67.753978379640699</v>
      </c>
      <c r="O17" s="65">
        <v>66.558018414081701</v>
      </c>
      <c r="P17" s="65">
        <v>65.700282873678304</v>
      </c>
      <c r="Q17" s="65">
        <v>66.537431699933094</v>
      </c>
      <c r="R17" s="65">
        <v>0.82049422909600112</v>
      </c>
      <c r="S17" s="65">
        <v>66.942500718292806</v>
      </c>
      <c r="T17" s="65">
        <v>65.954443481294604</v>
      </c>
      <c r="U17" s="65">
        <v>64.896203413409296</v>
      </c>
      <c r="V17" s="65">
        <v>66.994282506220401</v>
      </c>
      <c r="W17" s="65">
        <v>65.895570225105899</v>
      </c>
      <c r="X17" s="65">
        <v>65.160819638912301</v>
      </c>
      <c r="Y17" s="65">
        <v>65.973969997205884</v>
      </c>
      <c r="Z17" s="65">
        <v>0.7967027359865958</v>
      </c>
      <c r="AA17" s="65">
        <v>64.510446542744106</v>
      </c>
      <c r="AB17" s="65">
        <v>63.378510893984704</v>
      </c>
      <c r="AC17" s="65">
        <v>62.543972358190501</v>
      </c>
      <c r="AD17" s="65">
        <v>65.1997328491926</v>
      </c>
      <c r="AE17" s="65">
        <v>63.662569511468902</v>
      </c>
      <c r="AF17" s="65">
        <v>62.748925835691097</v>
      </c>
      <c r="AG17" s="65">
        <v>63.674026331878657</v>
      </c>
      <c r="AH17" s="65">
        <v>0.93520699049112999</v>
      </c>
      <c r="AI17" s="65">
        <v>66.806966597454704</v>
      </c>
      <c r="AJ17" s="65">
        <v>65.882479517814403</v>
      </c>
      <c r="AK17" s="65">
        <v>64.471715281963597</v>
      </c>
      <c r="AL17" s="65">
        <v>65.720387132410906</v>
      </c>
      <c r="AM17" s="65">
        <v>0.96022744968057228</v>
      </c>
      <c r="AN17" s="65">
        <v>65.127028087564796</v>
      </c>
      <c r="AO17" s="65">
        <v>63.908134246637999</v>
      </c>
      <c r="AP17" s="65">
        <v>62.972828396108802</v>
      </c>
      <c r="AQ17" s="65">
        <v>64.977603149967607</v>
      </c>
      <c r="AR17" s="65">
        <v>63.627693891865697</v>
      </c>
      <c r="AS17" s="65">
        <v>62.307073063896098</v>
      </c>
      <c r="AT17" s="65">
        <v>63.820060139340171</v>
      </c>
      <c r="AU17" s="65">
        <v>1.0082794237282229</v>
      </c>
      <c r="AV17" s="65">
        <v>60.6791239176912</v>
      </c>
      <c r="AW17" s="65">
        <v>58.982000988968601</v>
      </c>
      <c r="AX17" s="65">
        <v>57.944857289170301</v>
      </c>
      <c r="AY17" s="65">
        <v>59.669534721204599</v>
      </c>
      <c r="AZ17" s="65">
        <v>58.335614581159298</v>
      </c>
      <c r="BA17" s="65">
        <v>56.633525294878197</v>
      </c>
      <c r="BB17" s="65">
        <v>58.707442798845371</v>
      </c>
      <c r="BC17" s="65">
        <v>1.2851365814276434</v>
      </c>
      <c r="BD17" s="65">
        <v>64.242327551439502</v>
      </c>
      <c r="BE17" s="65">
        <v>62.604014274453498</v>
      </c>
      <c r="BF17" s="65">
        <v>61.4760256649407</v>
      </c>
      <c r="BG17" s="65">
        <v>64.252000813060803</v>
      </c>
      <c r="BH17" s="65">
        <v>62.537506215340301</v>
      </c>
      <c r="BI17" s="65">
        <v>61.290156363195202</v>
      </c>
      <c r="BJ17" s="65">
        <v>62.733671813738333</v>
      </c>
      <c r="BK17" s="65">
        <v>1.1762984170773976</v>
      </c>
      <c r="BL17" s="46">
        <v>2.5173903881819402</v>
      </c>
      <c r="BM17" s="46">
        <v>2.5208255005128799</v>
      </c>
      <c r="BN17" s="46">
        <v>2.5214295070764301</v>
      </c>
      <c r="BO17" s="65">
        <v>66.154416808093202</v>
      </c>
      <c r="BP17" s="65">
        <v>63.622788305615202</v>
      </c>
      <c r="BQ17" s="65">
        <v>62.596723869766301</v>
      </c>
      <c r="BR17" s="65">
        <v>33.322262396540992</v>
      </c>
      <c r="BS17" s="65">
        <v>30.820518839494859</v>
      </c>
      <c r="BT17" s="65">
        <v>58.338973459126798</v>
      </c>
      <c r="BU17" s="65">
        <v>56.7519421074905</v>
      </c>
      <c r="BV17" s="65">
        <v>55.687051786796097</v>
      </c>
      <c r="BW17" s="65">
        <v>56.7631049522561</v>
      </c>
      <c r="BX17" s="65">
        <v>54.901844467634099</v>
      </c>
      <c r="BY17" s="65">
        <v>54.666293002489702</v>
      </c>
      <c r="BZ17" s="65">
        <v>56.184868295965543</v>
      </c>
      <c r="CA17" s="65">
        <v>1.2580501934327226</v>
      </c>
      <c r="CB17" s="65">
        <v>49.930615064138799</v>
      </c>
      <c r="CC17" s="65">
        <v>50.160700655338601</v>
      </c>
      <c r="CD17" s="65">
        <v>49.088528913107503</v>
      </c>
      <c r="CE17" s="65">
        <v>50.828718727922002</v>
      </c>
      <c r="CF17" s="65">
        <v>49.576501219230202</v>
      </c>
      <c r="CG17" s="65">
        <v>49.801366887476199</v>
      </c>
      <c r="CH17" s="65">
        <v>49.897738577868886</v>
      </c>
      <c r="CI17" s="65">
        <v>0.53295640568547753</v>
      </c>
      <c r="CL17" s="65"/>
      <c r="CM17" s="65"/>
      <c r="CN17" s="65"/>
      <c r="CO17" s="65"/>
      <c r="CT17" s="65"/>
      <c r="CU17" s="65"/>
      <c r="CZ17" s="65"/>
      <c r="DA17" s="65"/>
      <c r="DB17" s="65"/>
      <c r="DC17" s="65"/>
      <c r="DD17" s="65"/>
      <c r="DE17" s="65"/>
      <c r="DF17" s="65"/>
      <c r="DG17" s="65"/>
      <c r="DQ17" s="65"/>
      <c r="DR17" s="65"/>
      <c r="DW17" s="65"/>
      <c r="DY17" s="65"/>
      <c r="DZ17" s="65"/>
      <c r="EA17" s="65"/>
      <c r="EB17" s="65"/>
      <c r="EE17" s="65"/>
      <c r="EH17" s="65"/>
      <c r="EI17" s="65"/>
      <c r="EJ17" s="65"/>
      <c r="EL17" s="65"/>
      <c r="EM17" s="65"/>
      <c r="EN17" s="65"/>
      <c r="ER17" s="65"/>
      <c r="ES17" s="65"/>
      <c r="EV17" s="65"/>
      <c r="EX17" s="65"/>
      <c r="EY17" s="65"/>
    </row>
    <row r="18" spans="1:191" s="41" customFormat="1" ht="13.5" customHeight="1" x14ac:dyDescent="0.2">
      <c r="A18" s="36" t="s">
        <v>2</v>
      </c>
      <c r="B18" s="50" t="s">
        <v>122</v>
      </c>
      <c r="C18" s="47">
        <v>2.5715448511672201</v>
      </c>
      <c r="D18" s="41">
        <v>2.5724233916022601</v>
      </c>
      <c r="E18" s="41">
        <v>2.5743221205181301</v>
      </c>
      <c r="F18" s="41">
        <v>2.5470274082402802</v>
      </c>
      <c r="G18" s="41">
        <v>2.5493119852796302</v>
      </c>
      <c r="H18" s="41">
        <v>2.5505755271892299</v>
      </c>
      <c r="I18" s="41">
        <v>2.5608675473327915</v>
      </c>
      <c r="J18" s="41">
        <v>1.196922468007394E-2</v>
      </c>
      <c r="K18" s="41">
        <v>2.5317807653252902</v>
      </c>
      <c r="L18" s="41">
        <v>2.5335004869573901</v>
      </c>
      <c r="M18" s="41">
        <v>2.5346761195142902</v>
      </c>
      <c r="N18" s="41">
        <v>2.5099728687445699</v>
      </c>
      <c r="O18" s="41">
        <v>2.5105171446338099</v>
      </c>
      <c r="P18" s="41">
        <v>2.5134682613670698</v>
      </c>
      <c r="Q18" s="41">
        <v>2.5223192744237366</v>
      </c>
      <c r="R18" s="41">
        <v>1.1085240767923265E-2</v>
      </c>
      <c r="S18" s="41">
        <v>2.62414350860247</v>
      </c>
      <c r="T18" s="41">
        <v>2.62589457947101</v>
      </c>
      <c r="U18" s="41">
        <v>2.6274555664483099</v>
      </c>
      <c r="V18" s="41">
        <v>2.6203105640327902</v>
      </c>
      <c r="W18" s="41">
        <v>2.62268301981858</v>
      </c>
      <c r="X18" s="41">
        <v>2.62439715606238</v>
      </c>
      <c r="Y18" s="41">
        <v>2.6241473990725903</v>
      </c>
      <c r="Z18" s="41">
        <v>2.2702684915488921E-3</v>
      </c>
      <c r="AA18" s="41">
        <v>2.67161678005046</v>
      </c>
      <c r="AB18" s="41">
        <v>2.6742900874633699</v>
      </c>
      <c r="AC18" s="41">
        <v>2.67470011195008</v>
      </c>
      <c r="AD18" s="41">
        <v>2.65952601566892</v>
      </c>
      <c r="AE18" s="41">
        <v>2.6618586509827602</v>
      </c>
      <c r="AF18" s="41">
        <v>2.6634631540732698</v>
      </c>
      <c r="AG18" s="41">
        <v>2.6675758000314764</v>
      </c>
      <c r="AH18" s="41">
        <v>6.1449935428758012E-3</v>
      </c>
      <c r="AI18" s="41">
        <v>2.4756004535665999</v>
      </c>
      <c r="AJ18" s="41">
        <v>2.4773810808430499</v>
      </c>
      <c r="AK18" s="41">
        <v>2.4782150084088199</v>
      </c>
      <c r="AL18" s="41">
        <v>2.4770655142728235</v>
      </c>
      <c r="AM18" s="41">
        <v>1.0904619666078999E-3</v>
      </c>
      <c r="AN18" s="41">
        <v>2.5157902763122002</v>
      </c>
      <c r="AO18" s="41">
        <v>2.5154366056192701</v>
      </c>
      <c r="AP18" s="41">
        <v>2.5162671202070799</v>
      </c>
      <c r="AQ18" s="41">
        <v>2.5180576192546802</v>
      </c>
      <c r="AR18" s="41">
        <v>2.5211189109775201</v>
      </c>
      <c r="AS18" s="41">
        <v>2.5245898371368698</v>
      </c>
      <c r="AT18" s="41">
        <v>2.5185433949179363</v>
      </c>
      <c r="AU18" s="41">
        <v>3.312651325799546E-3</v>
      </c>
      <c r="AV18" s="41">
        <v>2.6437892058059802</v>
      </c>
      <c r="AW18" s="41">
        <v>2.6485724151078198</v>
      </c>
      <c r="AX18" s="41">
        <v>2.6504668324377398</v>
      </c>
      <c r="AY18" s="41">
        <v>2.6223769043818401</v>
      </c>
      <c r="AZ18" s="41">
        <v>2.6273787994107098</v>
      </c>
      <c r="BA18" s="41">
        <v>2.6297906675004601</v>
      </c>
      <c r="BB18" s="41">
        <v>2.6370624707740915</v>
      </c>
      <c r="BC18" s="41">
        <v>1.0952345019448622E-2</v>
      </c>
      <c r="BD18" s="41">
        <v>2.6038350311560601</v>
      </c>
      <c r="BE18" s="41">
        <v>2.6061966507361398</v>
      </c>
      <c r="BF18" s="41">
        <v>2.6080038404766301</v>
      </c>
      <c r="BG18" s="41">
        <v>2.5823535683325298</v>
      </c>
      <c r="BH18" s="41">
        <v>2.5860716259168202</v>
      </c>
      <c r="BI18" s="41">
        <v>2.58751493170123</v>
      </c>
      <c r="BJ18" s="41">
        <v>2.5956626080532348</v>
      </c>
      <c r="BK18" s="41">
        <v>1.0532194128088623E-2</v>
      </c>
      <c r="BL18" s="41">
        <v>2.5888207551533902</v>
      </c>
      <c r="BM18" s="41">
        <v>2.5890856857405899</v>
      </c>
      <c r="BN18" s="41">
        <v>2.5891705836707599</v>
      </c>
      <c r="BO18" s="41">
        <v>2.62997507627344</v>
      </c>
      <c r="BP18" s="41">
        <v>2.6357413497056199</v>
      </c>
      <c r="BQ18" s="41">
        <v>2.6376603384519699</v>
      </c>
      <c r="BR18" s="41">
        <v>2.6117422981659622</v>
      </c>
      <c r="BS18" s="41">
        <v>2.2833947682162601E-2</v>
      </c>
      <c r="BT18" s="41">
        <v>2.7744870523624199</v>
      </c>
      <c r="BU18" s="41">
        <v>2.7790850833270202</v>
      </c>
      <c r="BV18" s="41">
        <v>2.7816845555736398</v>
      </c>
      <c r="BW18" s="41">
        <v>2.748142016014</v>
      </c>
      <c r="BX18" s="41">
        <v>2.7519872728341199</v>
      </c>
      <c r="BY18" s="41">
        <v>2.7597708797229101</v>
      </c>
      <c r="BZ18" s="41">
        <v>2.7658594766390183</v>
      </c>
      <c r="CA18" s="41">
        <v>1.3185865666350865E-2</v>
      </c>
      <c r="CB18" s="41">
        <v>2.7504151531455601</v>
      </c>
      <c r="CC18" s="41">
        <v>2.7579863562592899</v>
      </c>
      <c r="CD18" s="41">
        <v>2.7587260758302099</v>
      </c>
      <c r="CE18" s="41">
        <v>2.7416517455721801</v>
      </c>
      <c r="CF18" s="41">
        <v>2.74423837813079</v>
      </c>
      <c r="CG18" s="41">
        <v>2.75218431772196</v>
      </c>
      <c r="CH18" s="41">
        <v>2.7508670044433319</v>
      </c>
      <c r="CI18" s="41">
        <v>6.3672251945208055E-3</v>
      </c>
    </row>
    <row r="19" spans="1:191" s="24" customFormat="1" ht="13.5" customHeight="1" x14ac:dyDescent="0.2">
      <c r="A19" s="36" t="s">
        <v>100</v>
      </c>
      <c r="B19" s="51" t="s">
        <v>121</v>
      </c>
      <c r="C19" s="48">
        <v>0.69889551518730697</v>
      </c>
      <c r="D19" s="24">
        <v>0.70184120118543902</v>
      </c>
      <c r="E19" s="24">
        <v>0.70663499608565306</v>
      </c>
      <c r="F19" s="24">
        <v>0.69754748872865802</v>
      </c>
      <c r="G19" s="24">
        <v>0.70269692000269002</v>
      </c>
      <c r="H19" s="24">
        <v>0.70695167127604397</v>
      </c>
      <c r="I19" s="24">
        <v>0.70242796541096519</v>
      </c>
      <c r="J19" s="24">
        <v>3.5326314061297848E-3</v>
      </c>
      <c r="K19" s="24">
        <v>0.68895457741836696</v>
      </c>
      <c r="L19" s="24">
        <v>0.69491928714679196</v>
      </c>
      <c r="M19" s="24">
        <v>0.69886811952570504</v>
      </c>
      <c r="N19" s="24">
        <v>0.68851648339211802</v>
      </c>
      <c r="O19" s="24">
        <v>0.693908896361079</v>
      </c>
      <c r="P19" s="24">
        <v>0.69887409284025503</v>
      </c>
      <c r="Q19" s="24">
        <v>0.69400690944738608</v>
      </c>
      <c r="R19" s="24">
        <v>4.1600022924001825E-3</v>
      </c>
      <c r="S19" s="24">
        <v>0.69339069752482196</v>
      </c>
      <c r="T19" s="24">
        <v>0.697975490586764</v>
      </c>
      <c r="U19" s="24">
        <v>0.70405211093424702</v>
      </c>
      <c r="V19" s="24">
        <v>0.69361944999796599</v>
      </c>
      <c r="W19" s="24">
        <v>0.698346789203666</v>
      </c>
      <c r="X19" s="24">
        <v>0.70382904489044995</v>
      </c>
      <c r="Y19" s="24">
        <v>0.69853559718965252</v>
      </c>
      <c r="Z19" s="24">
        <v>4.2708386391326434E-3</v>
      </c>
      <c r="AA19" s="24">
        <v>0.69985638667819605</v>
      </c>
      <c r="AB19" s="24">
        <v>0.704963877631411</v>
      </c>
      <c r="AC19" s="24">
        <v>0.70883722829193896</v>
      </c>
      <c r="AD19" s="24">
        <v>0.69869510205296104</v>
      </c>
      <c r="AE19" s="24">
        <v>0.70602915752647499</v>
      </c>
      <c r="AF19" s="24">
        <v>0.71082347108020605</v>
      </c>
      <c r="AG19" s="24">
        <v>0.70486753721019813</v>
      </c>
      <c r="AH19" s="24">
        <v>4.393192161534101E-3</v>
      </c>
      <c r="AI19" s="24">
        <v>0.69202832543978599</v>
      </c>
      <c r="AJ19" s="24">
        <v>0.69669090367949704</v>
      </c>
      <c r="AK19" s="24">
        <v>0.70370385639277899</v>
      </c>
      <c r="AL19" s="24">
        <v>0.69747436183735401</v>
      </c>
      <c r="AM19" s="24">
        <v>4.7986012387228648E-3</v>
      </c>
      <c r="AN19" s="24">
        <v>0.69650020894940901</v>
      </c>
      <c r="AO19" s="24">
        <v>0.70244544629181305</v>
      </c>
      <c r="AP19" s="24">
        <v>0.70734654208460901</v>
      </c>
      <c r="AQ19" s="24">
        <v>0.69643107989587705</v>
      </c>
      <c r="AR19" s="24">
        <v>0.70452562299850996</v>
      </c>
      <c r="AS19" s="24">
        <v>0.71191621112311798</v>
      </c>
      <c r="AT19" s="24">
        <v>0.70319418522388932</v>
      </c>
      <c r="AU19" s="24">
        <v>5.5707278378857019E-3</v>
      </c>
      <c r="AV19" s="24">
        <v>0.708462360152469</v>
      </c>
      <c r="AW19" s="24">
        <v>0.71863136668393901</v>
      </c>
      <c r="AX19" s="24">
        <v>0.72459867507236397</v>
      </c>
      <c r="AY19" s="24">
        <v>0.71356427666642097</v>
      </c>
      <c r="AZ19" s="24">
        <v>0.722833846302946</v>
      </c>
      <c r="BA19" s="24">
        <v>0.73232556433961304</v>
      </c>
      <c r="BB19" s="24">
        <v>0.72006934820295865</v>
      </c>
      <c r="BC19" s="24">
        <v>7.718786646572791E-3</v>
      </c>
      <c r="BD19" s="24">
        <v>0.70002573149802405</v>
      </c>
      <c r="BE19" s="24">
        <v>0.70856105872361896</v>
      </c>
      <c r="BF19" s="24">
        <v>0.71448283396927403</v>
      </c>
      <c r="BG19" s="24">
        <v>0.69898528449701203</v>
      </c>
      <c r="BH19" s="24">
        <v>0.70820149915960295</v>
      </c>
      <c r="BI19" s="24">
        <v>0.71508370719845904</v>
      </c>
      <c r="BJ19" s="24">
        <v>0.70755668584099851</v>
      </c>
      <c r="BK19" s="24">
        <v>6.2747685459217497E-3</v>
      </c>
      <c r="BL19" s="24">
        <v>0.349440611663141</v>
      </c>
      <c r="BM19" s="24">
        <v>0.35026058163927898</v>
      </c>
      <c r="BN19" s="24">
        <v>0.34980402755147</v>
      </c>
      <c r="BO19" s="24">
        <v>0.69924446761942505</v>
      </c>
      <c r="BP19" s="24">
        <v>0.712979141830966</v>
      </c>
      <c r="BQ19" s="24">
        <v>0.71799187659840602</v>
      </c>
      <c r="BR19" s="24">
        <v>0.52995345115044779</v>
      </c>
      <c r="BS19" s="24">
        <v>0.180205682738318</v>
      </c>
      <c r="BT19" s="24">
        <v>0.75126574886040498</v>
      </c>
      <c r="BU19" s="24">
        <v>0.76082953276362297</v>
      </c>
      <c r="BV19" s="24">
        <v>0.767651319314545</v>
      </c>
      <c r="BW19" s="24">
        <v>0.72877065596649904</v>
      </c>
      <c r="BX19" s="24">
        <v>0.74090182876049504</v>
      </c>
      <c r="BY19" s="24">
        <v>0.77129789773173996</v>
      </c>
      <c r="BZ19" s="24">
        <v>0.75345283056621781</v>
      </c>
      <c r="CA19" s="24">
        <v>1.4977649770428673E-2</v>
      </c>
      <c r="CB19" s="24">
        <v>0.75614637036848698</v>
      </c>
      <c r="CC19" s="24">
        <v>0.78667260776591597</v>
      </c>
      <c r="CD19" s="24">
        <v>0.79409949914258404</v>
      </c>
      <c r="CE19" s="24">
        <v>0.75182802621304501</v>
      </c>
      <c r="CF19" s="24">
        <v>0.76157909195625395</v>
      </c>
      <c r="CG19" s="24">
        <v>0.79071201646000699</v>
      </c>
      <c r="CH19" s="24">
        <v>0.77350626865104877</v>
      </c>
      <c r="CI19" s="24">
        <v>1.7354351965819536E-2</v>
      </c>
    </row>
    <row r="20" spans="1:191" s="24" customFormat="1" ht="13.5" customHeight="1" x14ac:dyDescent="0.2">
      <c r="A20" s="36" t="s">
        <v>101</v>
      </c>
      <c r="B20" s="51" t="s">
        <v>123</v>
      </c>
      <c r="C20" s="48">
        <v>6.5170575901854502</v>
      </c>
      <c r="D20" s="24">
        <v>6.4878501209589503</v>
      </c>
      <c r="E20" s="24">
        <v>6.4680144630301104</v>
      </c>
      <c r="F20" s="24">
        <v>6.55744636074391</v>
      </c>
      <c r="G20" s="24">
        <v>6.5299636157450003</v>
      </c>
      <c r="H20" s="24">
        <v>6.5006339170776197</v>
      </c>
      <c r="I20" s="24">
        <v>6.5101610112901751</v>
      </c>
      <c r="J20" s="24">
        <v>2.8984142498843648E-2</v>
      </c>
      <c r="K20" s="24">
        <v>6.6582388578037603</v>
      </c>
      <c r="L20" s="24">
        <v>6.6254210963493403</v>
      </c>
      <c r="M20" s="24">
        <v>6.5917397388454599</v>
      </c>
      <c r="N20" s="24">
        <v>6.6685611145684902</v>
      </c>
      <c r="O20" s="24">
        <v>6.6192375171328797</v>
      </c>
      <c r="P20" s="24">
        <v>6.59241422472107</v>
      </c>
      <c r="Q20" s="24">
        <v>6.6259354249035001</v>
      </c>
      <c r="R20" s="24">
        <v>2.9435249575901393E-2</v>
      </c>
      <c r="S20" s="24">
        <v>6.7570944285132697</v>
      </c>
      <c r="T20" s="24">
        <v>6.71836352357872</v>
      </c>
      <c r="U20" s="24">
        <v>6.6796270984007702</v>
      </c>
      <c r="V20" s="24">
        <v>6.7608596321975796</v>
      </c>
      <c r="W20" s="24">
        <v>6.7177498743248503</v>
      </c>
      <c r="X20" s="24">
        <v>6.70378270130385</v>
      </c>
      <c r="Y20" s="24">
        <v>6.7229128763865065</v>
      </c>
      <c r="Z20" s="24">
        <v>2.8563701202055276E-2</v>
      </c>
      <c r="AA20" s="24">
        <v>6.6259804891308196</v>
      </c>
      <c r="AB20" s="24">
        <v>6.5794474681937496</v>
      </c>
      <c r="AC20" s="24">
        <v>6.5401121495521002</v>
      </c>
      <c r="AD20" s="24">
        <v>6.68108885241341</v>
      </c>
      <c r="AE20" s="24">
        <v>6.61517688816408</v>
      </c>
      <c r="AF20" s="24">
        <v>6.5809700132247899</v>
      </c>
      <c r="AG20" s="24">
        <v>6.6037959767798258</v>
      </c>
      <c r="AH20" s="24">
        <v>4.4281995379704862E-2</v>
      </c>
      <c r="AI20" s="24">
        <v>6.5990285751163302</v>
      </c>
      <c r="AJ20" s="24">
        <v>6.5725455325543498</v>
      </c>
      <c r="AK20" s="24">
        <v>6.5103060803812198</v>
      </c>
      <c r="AL20" s="24">
        <v>6.5606267293506333</v>
      </c>
      <c r="AM20" s="24">
        <v>3.7188382328913021E-2</v>
      </c>
      <c r="AN20" s="24">
        <v>6.5363275925627997</v>
      </c>
      <c r="AO20" s="24">
        <v>6.4835931494256602</v>
      </c>
      <c r="AP20" s="24">
        <v>6.4469981149524003</v>
      </c>
      <c r="AQ20" s="24">
        <v>6.5198307111619496</v>
      </c>
      <c r="AR20" s="24">
        <v>6.4837675856291499</v>
      </c>
      <c r="AS20" s="24">
        <v>6.4341913531874404</v>
      </c>
      <c r="AT20" s="24">
        <v>6.4841180844865676</v>
      </c>
      <c r="AU20" s="24">
        <v>3.6221985681620973E-2</v>
      </c>
      <c r="AV20" s="24">
        <v>6.3345226851936598</v>
      </c>
      <c r="AW20" s="24">
        <v>6.2762703859115803</v>
      </c>
      <c r="AX20" s="24">
        <v>6.2347285565282702</v>
      </c>
      <c r="AY20" s="24">
        <v>6.2654073511295003</v>
      </c>
      <c r="AZ20" s="24">
        <v>6.2372886273542703</v>
      </c>
      <c r="BA20" s="24">
        <v>6.1581134238241999</v>
      </c>
      <c r="BB20" s="24">
        <v>6.2510551716569127</v>
      </c>
      <c r="BC20" s="24">
        <v>5.3076772219311751E-2</v>
      </c>
      <c r="BD20" s="24">
        <v>6.5446851419505103</v>
      </c>
      <c r="BE20" s="24">
        <v>6.4808746539346602</v>
      </c>
      <c r="BF20" s="24">
        <v>6.4351983711287</v>
      </c>
      <c r="BG20" s="24">
        <v>6.5176425924386203</v>
      </c>
      <c r="BH20" s="24">
        <v>6.4543374991347804</v>
      </c>
      <c r="BI20" s="24">
        <v>6.4047487248498198</v>
      </c>
      <c r="BJ20" s="24">
        <v>6.4729144972395147</v>
      </c>
      <c r="BK20" s="24">
        <v>4.7660562994746788E-2</v>
      </c>
      <c r="BL20" s="24">
        <v>0.11338751839568</v>
      </c>
      <c r="BM20" s="24">
        <v>0.11720630445808999</v>
      </c>
      <c r="BN20" s="24">
        <v>0.11624764000981801</v>
      </c>
      <c r="BO20" s="24">
        <v>6.7765261098399803</v>
      </c>
      <c r="BP20" s="24">
        <v>6.6878707712452403</v>
      </c>
      <c r="BQ20" s="24">
        <v>6.6433701056550998</v>
      </c>
      <c r="BR20" s="24">
        <v>3.4091014082673183</v>
      </c>
      <c r="BS20" s="24">
        <v>3.2937203134846986</v>
      </c>
      <c r="BT20" s="24">
        <v>6.4227525401975001</v>
      </c>
      <c r="BU20" s="24">
        <v>6.3620615459250702</v>
      </c>
      <c r="BV20" s="24">
        <v>6.3173608497804201</v>
      </c>
      <c r="BW20" s="24">
        <v>6.2423930560014602</v>
      </c>
      <c r="BX20" s="24">
        <v>6.16656810444203</v>
      </c>
      <c r="BY20" s="24">
        <v>6.2221170742730099</v>
      </c>
      <c r="BZ20" s="24">
        <v>6.2888755284365816</v>
      </c>
      <c r="CA20" s="24">
        <v>8.7242075453012505E-2</v>
      </c>
      <c r="CB20" s="24">
        <v>5.6831826546637103</v>
      </c>
      <c r="CC20" s="24">
        <v>5.7900341273087799</v>
      </c>
      <c r="CD20" s="24">
        <v>5.7367370801359501</v>
      </c>
      <c r="CE20" s="24">
        <v>5.7477197406545297</v>
      </c>
      <c r="CF20" s="24">
        <v>5.70049236053221</v>
      </c>
      <c r="CG20" s="24">
        <v>5.7875202936327002</v>
      </c>
      <c r="CH20" s="24">
        <v>5.7409477094879797</v>
      </c>
      <c r="CI20" s="24">
        <v>4.0032296611694412E-2</v>
      </c>
    </row>
    <row r="21" spans="1:191" s="43" customFormat="1" ht="13.5" customHeight="1" thickBot="1" x14ac:dyDescent="0.25">
      <c r="A21" s="37"/>
      <c r="B21" s="52" t="s">
        <v>124</v>
      </c>
      <c r="C21" s="174">
        <v>64.552984460986096</v>
      </c>
      <c r="D21" s="66">
        <v>63.852303004992301</v>
      </c>
      <c r="E21" s="66">
        <v>63.118035801509102</v>
      </c>
      <c r="F21" s="66">
        <v>65.323077354581898</v>
      </c>
      <c r="G21" s="66">
        <v>64.370858689583798</v>
      </c>
      <c r="H21" s="66">
        <v>63.544661810451103</v>
      </c>
      <c r="I21" s="66">
        <v>64.126986853684045</v>
      </c>
      <c r="J21" s="66">
        <v>0.71927229643387325</v>
      </c>
      <c r="K21" s="66">
        <v>67.389426387283294</v>
      </c>
      <c r="L21" s="66">
        <v>66.328824338003798</v>
      </c>
      <c r="M21" s="66">
        <v>65.494059806911096</v>
      </c>
      <c r="N21" s="66">
        <v>67.753978379640699</v>
      </c>
      <c r="O21" s="66">
        <v>66.558018414081801</v>
      </c>
      <c r="P21" s="66">
        <v>65.700282873678404</v>
      </c>
      <c r="Q21" s="66">
        <v>66.53743169993318</v>
      </c>
      <c r="R21" s="66">
        <v>0.82049422909599801</v>
      </c>
      <c r="S21" s="66">
        <v>66.942500718292806</v>
      </c>
      <c r="T21" s="66">
        <v>65.954443481294703</v>
      </c>
      <c r="U21" s="66">
        <v>64.896203413409197</v>
      </c>
      <c r="V21" s="66">
        <v>66.994282506220699</v>
      </c>
      <c r="W21" s="66">
        <v>65.895570225106297</v>
      </c>
      <c r="X21" s="66">
        <v>65.1608196389124</v>
      </c>
      <c r="Y21" s="66">
        <v>65.973969997206012</v>
      </c>
      <c r="Z21" s="66">
        <v>0.79670273598665808</v>
      </c>
      <c r="AA21" s="66">
        <v>64.510446542744404</v>
      </c>
      <c r="AB21" s="66">
        <v>63.378510893984704</v>
      </c>
      <c r="AC21" s="66">
        <v>62.543972358190402</v>
      </c>
      <c r="AD21" s="66">
        <v>65.1997328491926</v>
      </c>
      <c r="AE21" s="66">
        <v>63.662569511469101</v>
      </c>
      <c r="AF21" s="66">
        <v>62.748925835691097</v>
      </c>
      <c r="AG21" s="66">
        <v>63.674026331878714</v>
      </c>
      <c r="AH21" s="66">
        <v>0.93520699049119416</v>
      </c>
      <c r="AI21" s="66">
        <v>66.806966597454704</v>
      </c>
      <c r="AJ21" s="66">
        <v>65.8824795178149</v>
      </c>
      <c r="AK21" s="66">
        <v>64.471715281963796</v>
      </c>
      <c r="AL21" s="66">
        <v>65.720387132411133</v>
      </c>
      <c r="AM21" s="66">
        <v>0.96022744968051399</v>
      </c>
      <c r="AN21" s="66">
        <v>65.127028087565193</v>
      </c>
      <c r="AO21" s="66">
        <v>63.908134246637999</v>
      </c>
      <c r="AP21" s="66">
        <v>62.972828396109101</v>
      </c>
      <c r="AQ21" s="66">
        <v>64.977603149967706</v>
      </c>
      <c r="AR21" s="66">
        <v>63.627693891865803</v>
      </c>
      <c r="AS21" s="66">
        <v>62.307073063896198</v>
      </c>
      <c r="AT21" s="66">
        <v>63.820060139340342</v>
      </c>
      <c r="AU21" s="66">
        <v>1.008279423728258</v>
      </c>
      <c r="AV21" s="66">
        <v>60.679123917691498</v>
      </c>
      <c r="AW21" s="66">
        <v>58.982000988968998</v>
      </c>
      <c r="AX21" s="66">
        <v>57.9448572891705</v>
      </c>
      <c r="AY21" s="66">
        <v>59.669534721204897</v>
      </c>
      <c r="AZ21" s="66">
        <v>58.335614581159497</v>
      </c>
      <c r="BA21" s="66">
        <v>56.633525294878503</v>
      </c>
      <c r="BB21" s="66">
        <v>58.707442798845648</v>
      </c>
      <c r="BC21" s="66">
        <v>1.2851365814276596</v>
      </c>
      <c r="BD21" s="66">
        <v>64.242327551439999</v>
      </c>
      <c r="BE21" s="66">
        <v>62.604014274454002</v>
      </c>
      <c r="BF21" s="66">
        <v>61.476025664940899</v>
      </c>
      <c r="BG21" s="66">
        <v>64.252000813060803</v>
      </c>
      <c r="BH21" s="66">
        <v>62.5375062153405</v>
      </c>
      <c r="BI21" s="66">
        <v>61.290156363195301</v>
      </c>
      <c r="BJ21" s="66">
        <v>62.733671813738589</v>
      </c>
      <c r="BK21" s="66">
        <v>1.1762984170774331</v>
      </c>
      <c r="BL21" s="43">
        <v>2.5173903881819402</v>
      </c>
      <c r="BM21" s="43">
        <v>2.5208255005128799</v>
      </c>
      <c r="BN21" s="43">
        <v>2.5214295070764301</v>
      </c>
      <c r="BO21" s="66">
        <v>66.154416808093302</v>
      </c>
      <c r="BP21" s="66">
        <v>63.622788305615302</v>
      </c>
      <c r="BQ21" s="66">
        <v>62.596723869766201</v>
      </c>
      <c r="BR21" s="66">
        <v>33.322262396541014</v>
      </c>
      <c r="BS21" s="66">
        <v>30.820518839494873</v>
      </c>
      <c r="BT21" s="66">
        <v>58.338973459126997</v>
      </c>
      <c r="BU21" s="66">
        <v>56.751942107490898</v>
      </c>
      <c r="BV21" s="66">
        <v>55.687051786796196</v>
      </c>
      <c r="BW21" s="66">
        <v>56.763104952256199</v>
      </c>
      <c r="BX21" s="66">
        <v>54.901844467634298</v>
      </c>
      <c r="BY21" s="66">
        <v>54.666293002490001</v>
      </c>
      <c r="BZ21" s="66">
        <v>56.184868295965771</v>
      </c>
      <c r="CA21" s="66">
        <v>1.2580501934327166</v>
      </c>
      <c r="CB21" s="66">
        <v>49.930615064138998</v>
      </c>
      <c r="CC21" s="66">
        <v>50.1607006553389</v>
      </c>
      <c r="CD21" s="66">
        <v>49.088528913107801</v>
      </c>
      <c r="CE21" s="66">
        <v>50.828718727922002</v>
      </c>
      <c r="CF21" s="66">
        <v>49.576501219230401</v>
      </c>
      <c r="CG21" s="66">
        <v>49.801366887476298</v>
      </c>
      <c r="CH21" s="66">
        <v>49.89773857786907</v>
      </c>
      <c r="CI21" s="66">
        <v>0.53295640568540559</v>
      </c>
      <c r="CL21" s="66"/>
      <c r="CM21" s="66"/>
      <c r="CN21" s="66"/>
      <c r="CO21" s="66"/>
      <c r="CT21" s="66"/>
      <c r="CU21" s="66"/>
      <c r="CZ21" s="66"/>
      <c r="DA21" s="66"/>
      <c r="DB21" s="66"/>
      <c r="DC21" s="66"/>
      <c r="DD21" s="66"/>
      <c r="DE21" s="66"/>
      <c r="DF21" s="66"/>
      <c r="DG21" s="66"/>
      <c r="DQ21" s="66"/>
      <c r="DR21" s="66"/>
      <c r="EH21" s="66"/>
      <c r="EI21" s="66"/>
      <c r="EJ21" s="66"/>
      <c r="EL21" s="66"/>
      <c r="EM21" s="66"/>
      <c r="EN21" s="66"/>
      <c r="ER21" s="66"/>
      <c r="ES21" s="66"/>
      <c r="EV21" s="66"/>
      <c r="EX21" s="66"/>
      <c r="EY21" s="66"/>
    </row>
    <row r="22" spans="1:191" s="63" customFormat="1" ht="13.5" customHeight="1" x14ac:dyDescent="0.2">
      <c r="A22" s="35" t="s">
        <v>42</v>
      </c>
      <c r="B22" s="40" t="s">
        <v>122</v>
      </c>
      <c r="C22" s="62">
        <v>174.74870183451901</v>
      </c>
      <c r="D22" s="63">
        <v>174.72826088795199</v>
      </c>
      <c r="E22" s="63">
        <v>174.65464512754099</v>
      </c>
      <c r="F22" s="63">
        <v>177.60873256846801</v>
      </c>
      <c r="G22" s="63">
        <v>177.49934403044</v>
      </c>
      <c r="H22" s="63">
        <v>177.47433975751201</v>
      </c>
      <c r="I22" s="63">
        <v>176.11900403440532</v>
      </c>
      <c r="J22" s="63">
        <v>1.4093619217406987</v>
      </c>
      <c r="K22" s="63">
        <v>179.30665442317101</v>
      </c>
      <c r="L22" s="63">
        <v>179.261284470021</v>
      </c>
      <c r="M22" s="63">
        <v>179.23931748918801</v>
      </c>
      <c r="N22" s="63">
        <v>181.97579726534701</v>
      </c>
      <c r="O22" s="63">
        <v>182.043238152214</v>
      </c>
      <c r="P22" s="63">
        <v>181.844766191292</v>
      </c>
      <c r="Q22" s="63">
        <v>180.61184299853883</v>
      </c>
      <c r="R22" s="63">
        <v>1.3441673232388971</v>
      </c>
      <c r="S22" s="63">
        <v>168.726988867215</v>
      </c>
      <c r="T22" s="63">
        <v>168.66424159301101</v>
      </c>
      <c r="U22" s="63">
        <v>168.63548635051399</v>
      </c>
      <c r="V22" s="63">
        <v>169.146967711359</v>
      </c>
      <c r="W22" s="63">
        <v>169.032806413429</v>
      </c>
      <c r="X22" s="63">
        <v>168.988150111815</v>
      </c>
      <c r="Y22" s="63">
        <v>168.86577350789048</v>
      </c>
      <c r="Z22" s="63">
        <v>0.19784449652862321</v>
      </c>
      <c r="AA22" s="63">
        <v>163.502003217696</v>
      </c>
      <c r="AB22" s="63">
        <v>163.34062248117701</v>
      </c>
      <c r="AC22" s="63">
        <v>163.39453049422701</v>
      </c>
      <c r="AD22" s="63">
        <v>164.93270663153001</v>
      </c>
      <c r="AE22" s="63">
        <v>164.85539105688699</v>
      </c>
      <c r="AF22" s="63">
        <v>164.81607443610301</v>
      </c>
      <c r="AG22" s="63">
        <v>164.14022138627001</v>
      </c>
      <c r="AH22" s="63">
        <v>0.73018417915088796</v>
      </c>
      <c r="AI22" s="63">
        <v>186.30479608363399</v>
      </c>
      <c r="AJ22" s="63">
        <v>186.246350908973</v>
      </c>
      <c r="AK22" s="63">
        <v>186.27607400013</v>
      </c>
      <c r="AL22" s="63">
        <v>186.27574033091233</v>
      </c>
      <c r="AM22" s="63">
        <v>2.3861309151685724E-2</v>
      </c>
      <c r="AN22" s="63">
        <v>181.55788686411901</v>
      </c>
      <c r="AO22" s="63">
        <v>181.75035593647101</v>
      </c>
      <c r="AP22" s="63">
        <v>181.79228644160401</v>
      </c>
      <c r="AQ22" s="63">
        <v>181.164044658069</v>
      </c>
      <c r="AR22" s="63">
        <v>181.04693561957799</v>
      </c>
      <c r="AS22" s="63">
        <v>180.82323536219499</v>
      </c>
      <c r="AT22" s="63">
        <v>181.35579081367268</v>
      </c>
      <c r="AU22" s="63">
        <v>0.36579281725786833</v>
      </c>
      <c r="AV22" s="63">
        <v>166.775681572557</v>
      </c>
      <c r="AW22" s="63">
        <v>166.53633780499001</v>
      </c>
      <c r="AX22" s="63">
        <v>166.47980583410501</v>
      </c>
      <c r="AY22" s="63">
        <v>169.23802939175599</v>
      </c>
      <c r="AZ22" s="63">
        <v>169.040173051561</v>
      </c>
      <c r="BA22" s="63">
        <v>169.03452376313899</v>
      </c>
      <c r="BB22" s="63">
        <v>167.85075856968464</v>
      </c>
      <c r="BC22" s="63">
        <v>1.2585395687269429</v>
      </c>
      <c r="BD22" s="63">
        <v>170.85187196182</v>
      </c>
      <c r="BE22" s="63">
        <v>170.81511198879801</v>
      </c>
      <c r="BF22" s="63">
        <v>170.76141106953801</v>
      </c>
      <c r="BG22" s="63">
        <v>173.32502168703999</v>
      </c>
      <c r="BH22" s="63">
        <v>173.142379441488</v>
      </c>
      <c r="BI22" s="63">
        <v>173.147383799409</v>
      </c>
      <c r="BJ22" s="63">
        <v>172.00719665801549</v>
      </c>
      <c r="BK22" s="63">
        <v>1.1995243655365844</v>
      </c>
      <c r="BL22" s="63">
        <v>166.66144601280499</v>
      </c>
      <c r="BM22" s="63">
        <v>166.655284538464</v>
      </c>
      <c r="BN22" s="63">
        <v>166.63305081098</v>
      </c>
      <c r="BO22" s="63">
        <v>168.35577299222601</v>
      </c>
      <c r="BP22" s="63">
        <v>168.12454709173301</v>
      </c>
      <c r="BQ22" s="63">
        <v>168.05237349323599</v>
      </c>
      <c r="BR22" s="63">
        <v>167.41374582324065</v>
      </c>
      <c r="BS22" s="63">
        <v>0.76932894554668341</v>
      </c>
      <c r="BT22" s="63">
        <v>153.650229944632</v>
      </c>
      <c r="BU22" s="63">
        <v>153.49164548853301</v>
      </c>
      <c r="BV22" s="63">
        <v>153.43035579955199</v>
      </c>
      <c r="BW22" s="63">
        <v>155.84214272088499</v>
      </c>
      <c r="BX22" s="63">
        <v>155.751588334806</v>
      </c>
      <c r="BY22" s="63">
        <v>155.54679324302501</v>
      </c>
      <c r="BZ22" s="63">
        <v>154.61879258857218</v>
      </c>
      <c r="CA22" s="63">
        <v>1.1001479556132299</v>
      </c>
      <c r="CB22" s="63">
        <v>155.80864799553001</v>
      </c>
      <c r="CC22" s="63">
        <v>155.693919443569</v>
      </c>
      <c r="CD22" s="63">
        <v>155.78382522344901</v>
      </c>
      <c r="CE22" s="63">
        <v>156.742296287138</v>
      </c>
      <c r="CF22" s="63">
        <v>156.72708748509299</v>
      </c>
      <c r="CG22" s="63">
        <v>156.47072282194401</v>
      </c>
      <c r="CH22" s="63">
        <v>156.20441654278719</v>
      </c>
      <c r="CI22" s="63">
        <v>0.45231914559724962</v>
      </c>
      <c r="CJ22" s="41"/>
      <c r="CK22" s="41"/>
      <c r="CL22" s="41"/>
      <c r="CM22" s="41"/>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c r="FH22" s="41"/>
      <c r="FI22" s="41"/>
      <c r="FJ22" s="41"/>
      <c r="FK22" s="41"/>
      <c r="FL22" s="41"/>
      <c r="FM22" s="41"/>
      <c r="FN22" s="41"/>
      <c r="FO22" s="41"/>
      <c r="FP22" s="41"/>
      <c r="FQ22" s="41"/>
      <c r="FR22" s="41"/>
      <c r="FS22" s="41"/>
      <c r="FT22" s="41"/>
      <c r="FU22" s="41"/>
      <c r="FV22" s="41"/>
      <c r="FW22" s="41"/>
      <c r="FX22" s="41"/>
      <c r="FY22" s="41"/>
      <c r="FZ22" s="41"/>
      <c r="GA22" s="41"/>
      <c r="GB22" s="41"/>
      <c r="GC22" s="41"/>
      <c r="GD22" s="41"/>
      <c r="GE22" s="41"/>
      <c r="GF22" s="41"/>
      <c r="GG22" s="41"/>
      <c r="GH22" s="41"/>
      <c r="GI22" s="41"/>
    </row>
    <row r="23" spans="1:191" s="56" customFormat="1" ht="13.5" customHeight="1" x14ac:dyDescent="0.2">
      <c r="A23" s="36" t="s">
        <v>43</v>
      </c>
      <c r="B23" s="33" t="s">
        <v>121</v>
      </c>
      <c r="C23" s="23">
        <v>1.31649681314434</v>
      </c>
      <c r="D23" s="24">
        <v>1.3167973671833499</v>
      </c>
      <c r="E23" s="24">
        <v>1.3167168410710901</v>
      </c>
      <c r="F23" s="24">
        <v>1.3162527819607901</v>
      </c>
      <c r="G23" s="24">
        <v>1.3158595532816399</v>
      </c>
      <c r="H23" s="24">
        <v>1.3160404926739699</v>
      </c>
      <c r="I23" s="24">
        <v>1.31636064155253</v>
      </c>
      <c r="J23" s="24">
        <v>3.418987489620117E-4</v>
      </c>
      <c r="K23" s="24">
        <v>1.3130218368008399</v>
      </c>
      <c r="L23" s="24">
        <v>1.31326493623745</v>
      </c>
      <c r="M23" s="24">
        <v>1.31393702777355</v>
      </c>
      <c r="N23" s="24">
        <v>1.3133069526912899</v>
      </c>
      <c r="O23" s="24">
        <v>1.31435971379426</v>
      </c>
      <c r="P23" s="24">
        <v>1.3144993542793699</v>
      </c>
      <c r="Q23" s="24">
        <v>1.3137316369294598</v>
      </c>
      <c r="R23" s="24">
        <v>5.6686834699476202E-4</v>
      </c>
      <c r="S23" s="24">
        <v>1.2989771287807399</v>
      </c>
      <c r="T23" s="24">
        <v>1.2992306405307501</v>
      </c>
      <c r="U23" s="24">
        <v>1.2996639187766299</v>
      </c>
      <c r="V23" s="24">
        <v>1.29908956321372</v>
      </c>
      <c r="W23" s="24">
        <v>1.2992217647470301</v>
      </c>
      <c r="X23" s="24">
        <v>1.2985393367204201</v>
      </c>
      <c r="Y23" s="24">
        <v>1.2991203921282151</v>
      </c>
      <c r="Z23" s="24">
        <v>3.3589495661355084E-4</v>
      </c>
      <c r="AA23" s="24">
        <v>1.30298651896124</v>
      </c>
      <c r="AB23" s="24">
        <v>1.30351244088289</v>
      </c>
      <c r="AC23" s="24">
        <v>1.3043186539499401</v>
      </c>
      <c r="AD23" s="24">
        <v>1.29868235689676</v>
      </c>
      <c r="AE23" s="24">
        <v>1.3001026948074901</v>
      </c>
      <c r="AF23" s="24">
        <v>1.30023296373597</v>
      </c>
      <c r="AG23" s="24">
        <v>1.3016392715390486</v>
      </c>
      <c r="AH23" s="24">
        <v>2.0649876110141021E-3</v>
      </c>
      <c r="AI23" s="24">
        <v>1.3149568332313</v>
      </c>
      <c r="AJ23" s="24">
        <v>1.31486832388318</v>
      </c>
      <c r="AK23" s="24">
        <v>1.31624426713684</v>
      </c>
      <c r="AL23" s="24">
        <v>1.31535647475044</v>
      </c>
      <c r="AM23" s="24">
        <v>6.2880307844268219E-4</v>
      </c>
      <c r="AN23" s="24">
        <v>1.3155935048327601</v>
      </c>
      <c r="AO23" s="24">
        <v>1.31706251508883</v>
      </c>
      <c r="AP23" s="24">
        <v>1.31793516063314</v>
      </c>
      <c r="AQ23" s="24">
        <v>1.3173825589868899</v>
      </c>
      <c r="AR23" s="24">
        <v>1.31718357670354</v>
      </c>
      <c r="AS23" s="24">
        <v>1.31824162764243</v>
      </c>
      <c r="AT23" s="24">
        <v>1.3172331573145983</v>
      </c>
      <c r="AU23" s="24">
        <v>8.4184115568699538E-4</v>
      </c>
      <c r="AV23" s="24">
        <v>1.3159577406224201</v>
      </c>
      <c r="AW23" s="24">
        <v>1.3166381290698901</v>
      </c>
      <c r="AX23" s="24">
        <v>1.3172220572287401</v>
      </c>
      <c r="AY23" s="24">
        <v>1.31798405881638</v>
      </c>
      <c r="AZ23" s="24">
        <v>1.3180089265206401</v>
      </c>
      <c r="BA23" s="24">
        <v>1.3204281196952901</v>
      </c>
      <c r="BB23" s="24">
        <v>1.3177065053255601</v>
      </c>
      <c r="BC23" s="24">
        <v>1.4148012266840917E-3</v>
      </c>
      <c r="BD23" s="24">
        <v>1.30911761641806</v>
      </c>
      <c r="BE23" s="24">
        <v>1.3099861085912501</v>
      </c>
      <c r="BF23" s="24">
        <v>1.31044231198942</v>
      </c>
      <c r="BG23" s="24">
        <v>1.3128696537031901</v>
      </c>
      <c r="BH23" s="24">
        <v>1.3136649441230801</v>
      </c>
      <c r="BI23" s="24">
        <v>1.31440171290338</v>
      </c>
      <c r="BJ23" s="24">
        <v>1.3117470579547301</v>
      </c>
      <c r="BK23" s="24">
        <v>1.9875851744893844E-3</v>
      </c>
      <c r="BL23" s="24">
        <v>1.28247247246286</v>
      </c>
      <c r="BM23" s="24">
        <v>1.2830648106981299</v>
      </c>
      <c r="BN23" s="24">
        <v>1.2827085907207201</v>
      </c>
      <c r="BO23" s="24">
        <v>1.29378765059156</v>
      </c>
      <c r="BP23" s="24">
        <v>1.2933291119849699</v>
      </c>
      <c r="BQ23" s="24">
        <v>1.2936941712451</v>
      </c>
      <c r="BR23" s="24">
        <v>1.2881761346172234</v>
      </c>
      <c r="BS23" s="24">
        <v>5.4320414509116668E-3</v>
      </c>
      <c r="BT23" s="24">
        <v>1.3029174797894501</v>
      </c>
      <c r="BU23" s="24">
        <v>1.3024702725777499</v>
      </c>
      <c r="BV23" s="24">
        <v>1.30248825989372</v>
      </c>
      <c r="BW23" s="24">
        <v>1.3071965840489701</v>
      </c>
      <c r="BX23" s="24">
        <v>1.3078921510139201</v>
      </c>
      <c r="BY23" s="24">
        <v>1.3085505228991801</v>
      </c>
      <c r="BZ23" s="24">
        <v>1.3052525450371653</v>
      </c>
      <c r="CA23" s="24">
        <v>2.6601474731694622E-3</v>
      </c>
      <c r="CB23" s="24">
        <v>1.34664844023621</v>
      </c>
      <c r="CC23" s="24">
        <v>1.3459335330573501</v>
      </c>
      <c r="CD23" s="24">
        <v>1.3476689262284101</v>
      </c>
      <c r="CE23" s="24">
        <v>1.3426804269093</v>
      </c>
      <c r="CF23" s="24">
        <v>1.34351935341727</v>
      </c>
      <c r="CG23" s="24">
        <v>1.3444008618379499</v>
      </c>
      <c r="CH23" s="24">
        <v>1.3451419236144151</v>
      </c>
      <c r="CI23" s="24">
        <v>1.7570264977853482E-3</v>
      </c>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c r="FY23" s="24"/>
      <c r="FZ23" s="24"/>
      <c r="GA23" s="24"/>
      <c r="GB23" s="24"/>
      <c r="GC23" s="24"/>
      <c r="GD23" s="24"/>
      <c r="GE23" s="24"/>
      <c r="GF23" s="24"/>
      <c r="GG23" s="24"/>
      <c r="GH23" s="24"/>
      <c r="GI23" s="24"/>
    </row>
    <row r="24" spans="1:191" s="24" customFormat="1" ht="13.5" customHeight="1" x14ac:dyDescent="0.2">
      <c r="A24" s="36" t="s">
        <v>126</v>
      </c>
      <c r="B24" s="33" t="s">
        <v>123</v>
      </c>
      <c r="C24" s="23">
        <v>-4.9635966271837903E-2</v>
      </c>
      <c r="D24" s="24">
        <v>-4.96524564432098E-2</v>
      </c>
      <c r="E24" s="24">
        <v>-5.0875242700730502E-2</v>
      </c>
      <c r="F24" s="24">
        <v>-4.6197670990985901E-2</v>
      </c>
      <c r="G24" s="24">
        <v>-4.9420455115359502E-2</v>
      </c>
      <c r="H24" s="24">
        <v>-5.0029650347559899E-2</v>
      </c>
      <c r="I24" s="24">
        <v>-4.9301906978280581E-2</v>
      </c>
      <c r="J24" s="24">
        <v>1.4657086438341848E-3</v>
      </c>
      <c r="K24" s="24">
        <v>-4.5555827799569903E-2</v>
      </c>
      <c r="L24" s="24">
        <v>-4.6253059514926802E-2</v>
      </c>
      <c r="M24" s="24">
        <v>-4.7580149937463102E-2</v>
      </c>
      <c r="N24" s="24">
        <v>-4.0182499828110903E-2</v>
      </c>
      <c r="O24" s="24">
        <v>-3.9839111888406498E-2</v>
      </c>
      <c r="P24" s="24">
        <v>-4.2352004524088702E-2</v>
      </c>
      <c r="Q24" s="24">
        <v>-4.3627108915427648E-2</v>
      </c>
      <c r="R24" s="24">
        <v>3.0022838766765006E-3</v>
      </c>
      <c r="S24" s="24">
        <v>-5.0915238108889198E-2</v>
      </c>
      <c r="T24" s="24">
        <v>-5.1821492231773902E-2</v>
      </c>
      <c r="U24" s="24">
        <v>-5.1874147851661799E-2</v>
      </c>
      <c r="V24" s="24">
        <v>-5.0658102342714499E-2</v>
      </c>
      <c r="W24" s="24">
        <v>-5.2105631923881499E-2</v>
      </c>
      <c r="X24" s="24">
        <v>-5.3145349432231898E-2</v>
      </c>
      <c r="Y24" s="24">
        <v>-5.1753326981858805E-2</v>
      </c>
      <c r="Z24" s="24">
        <v>8.1475961972192587E-4</v>
      </c>
      <c r="AA24" s="24">
        <v>-5.84689533771795E-2</v>
      </c>
      <c r="AB24" s="24">
        <v>-6.02096954320352E-2</v>
      </c>
      <c r="AC24" s="24">
        <v>-5.9143135631110899E-2</v>
      </c>
      <c r="AD24" s="24">
        <v>-5.3576623303400003E-2</v>
      </c>
      <c r="AE24" s="24">
        <v>-5.53905434055523E-2</v>
      </c>
      <c r="AF24" s="24">
        <v>-5.68465700941619E-2</v>
      </c>
      <c r="AG24" s="24">
        <v>-5.7272586873906635E-2</v>
      </c>
      <c r="AH24" s="24">
        <v>2.270850676632556E-3</v>
      </c>
      <c r="AI24" s="24">
        <v>-3.7746944360175401E-2</v>
      </c>
      <c r="AJ24" s="24">
        <v>-3.8701933314822003E-2</v>
      </c>
      <c r="AK24" s="24">
        <v>-3.6871864661006198E-2</v>
      </c>
      <c r="AL24" s="24">
        <v>-3.7773580778667867E-2</v>
      </c>
      <c r="AM24" s="24">
        <v>7.4735977213672084E-4</v>
      </c>
      <c r="AN24" s="24">
        <v>-4.3218524795508501E-2</v>
      </c>
      <c r="AO24" s="24">
        <v>-4.2148387893153998E-2</v>
      </c>
      <c r="AP24" s="24">
        <v>-4.51091132153646E-2</v>
      </c>
      <c r="AQ24" s="24">
        <v>-3.9937919172297699E-2</v>
      </c>
      <c r="AR24" s="24">
        <v>-4.2395272530224397E-2</v>
      </c>
      <c r="AS24" s="24">
        <v>-4.4461545371129799E-2</v>
      </c>
      <c r="AT24" s="24">
        <v>-4.287846049627983E-2</v>
      </c>
      <c r="AU24" s="24">
        <v>1.6837890255893702E-3</v>
      </c>
      <c r="AV24" s="24">
        <v>-5.1256080953325699E-2</v>
      </c>
      <c r="AW24" s="24">
        <v>-5.4822225461839097E-2</v>
      </c>
      <c r="AX24" s="24">
        <v>-5.5589234773197202E-2</v>
      </c>
      <c r="AY24" s="24">
        <v>-4.84938203968227E-2</v>
      </c>
      <c r="AZ24" s="24">
        <v>-5.1147333580857997E-2</v>
      </c>
      <c r="BA24" s="24">
        <v>-5.2488163268229603E-2</v>
      </c>
      <c r="BB24" s="24">
        <v>-5.2299476405712052E-2</v>
      </c>
      <c r="BC24" s="24">
        <v>2.3847257167800948E-3</v>
      </c>
      <c r="BD24" s="24">
        <v>-4.2953117812572203E-2</v>
      </c>
      <c r="BE24" s="24">
        <v>-4.3774822461057003E-2</v>
      </c>
      <c r="BF24" s="24">
        <v>-4.4088078591318101E-2</v>
      </c>
      <c r="BG24" s="24">
        <v>-4.1014129208445403E-2</v>
      </c>
      <c r="BH24" s="24">
        <v>-4.0717780874067001E-2</v>
      </c>
      <c r="BI24" s="24">
        <v>-4.0835474762838102E-2</v>
      </c>
      <c r="BJ24" s="24">
        <v>-4.223056728504964E-2</v>
      </c>
      <c r="BK24" s="24">
        <v>1.418431001221698E-3</v>
      </c>
      <c r="BL24" s="24">
        <v>-2.8565408703582901E-2</v>
      </c>
      <c r="BM24" s="24">
        <v>-2.9730552856253398E-2</v>
      </c>
      <c r="BN24" s="24">
        <v>-2.90057545578685E-2</v>
      </c>
      <c r="BO24" s="24">
        <v>-5.3116668729894803E-2</v>
      </c>
      <c r="BP24" s="24">
        <v>-5.6534750862547299E-2</v>
      </c>
      <c r="BQ24" s="24">
        <v>-5.7345898959852599E-2</v>
      </c>
      <c r="BR24" s="24">
        <v>-4.2383172444999923E-2</v>
      </c>
      <c r="BS24" s="24">
        <v>1.3349987425476034E-2</v>
      </c>
      <c r="BT24" s="24">
        <v>-6.8360551715738696E-2</v>
      </c>
      <c r="BU24" s="24">
        <v>-7.2709818746550706E-2</v>
      </c>
      <c r="BV24" s="24">
        <v>-7.43984821575603E-2</v>
      </c>
      <c r="BW24" s="24">
        <v>-6.6247758588470707E-2</v>
      </c>
      <c r="BX24" s="24">
        <v>-6.7025585592375994E-2</v>
      </c>
      <c r="BY24" s="24">
        <v>-6.7941209670641198E-2</v>
      </c>
      <c r="BZ24" s="24">
        <v>-6.9447234411889602E-2</v>
      </c>
      <c r="CA24" s="24">
        <v>3.0196393033176719E-3</v>
      </c>
      <c r="CB24" s="24">
        <v>-4.9974588573407301E-2</v>
      </c>
      <c r="CC24" s="24">
        <v>-5.6804642207860898E-2</v>
      </c>
      <c r="CD24" s="24">
        <v>-5.5813724574646201E-2</v>
      </c>
      <c r="CE24" s="24">
        <v>-5.22440490688314E-2</v>
      </c>
      <c r="CF24" s="24">
        <v>-5.2845523462086097E-2</v>
      </c>
      <c r="CG24" s="24">
        <v>-5.4959888376635603E-2</v>
      </c>
      <c r="CH24" s="24">
        <v>-5.3773736043911252E-2</v>
      </c>
      <c r="CI24" s="24">
        <v>2.3234294006220469E-3</v>
      </c>
    </row>
    <row r="25" spans="1:191" s="43" customFormat="1" ht="13.5" customHeight="1" thickBot="1" x14ac:dyDescent="0.25">
      <c r="A25" s="37"/>
      <c r="B25" s="42" t="s">
        <v>124</v>
      </c>
      <c r="C25" s="172">
        <v>0.96990181714437596</v>
      </c>
      <c r="D25" s="43">
        <v>0.96996844167166796</v>
      </c>
      <c r="E25" s="43">
        <v>0.97081814875324501</v>
      </c>
      <c r="F25" s="43">
        <v>0.96945185801247202</v>
      </c>
      <c r="G25" s="43">
        <v>0.969078617643646</v>
      </c>
      <c r="H25" s="43">
        <v>0.96930855846220698</v>
      </c>
      <c r="I25" s="43">
        <v>0.96975457361460238</v>
      </c>
      <c r="J25" s="43">
        <v>5.6951660863152197E-4</v>
      </c>
      <c r="K25" s="43">
        <v>0.96907076829116201</v>
      </c>
      <c r="L25" s="43">
        <v>0.97015971490696296</v>
      </c>
      <c r="M25" s="43">
        <v>0.97054219092891303</v>
      </c>
      <c r="N25" s="43">
        <v>0.97070136931601403</v>
      </c>
      <c r="O25" s="43">
        <v>0.97365166730547803</v>
      </c>
      <c r="P25" s="43">
        <v>0.97452180084145001</v>
      </c>
      <c r="Q25" s="43">
        <v>0.97144125193166342</v>
      </c>
      <c r="R25" s="43">
        <v>1.9575913992094561E-3</v>
      </c>
      <c r="S25" s="43">
        <v>0.976441004754242</v>
      </c>
      <c r="T25" s="43">
        <v>0.97675866871753003</v>
      </c>
      <c r="U25" s="43">
        <v>0.97786863792227896</v>
      </c>
      <c r="V25" s="43">
        <v>0.97587856994175903</v>
      </c>
      <c r="W25" s="43">
        <v>0.97605145977674201</v>
      </c>
      <c r="X25" s="43">
        <v>0.97723823746975602</v>
      </c>
      <c r="Y25" s="43">
        <v>0.97670609643038464</v>
      </c>
      <c r="Z25" s="43">
        <v>6.856947189972589E-4</v>
      </c>
      <c r="AA25" s="43">
        <v>0.96881098276841204</v>
      </c>
      <c r="AB25" s="43">
        <v>0.97012623924727104</v>
      </c>
      <c r="AC25" s="43">
        <v>0.97038497416079506</v>
      </c>
      <c r="AD25" s="43">
        <v>0.96314439150682796</v>
      </c>
      <c r="AE25" s="43">
        <v>0.96504988640031597</v>
      </c>
      <c r="AF25" s="43">
        <v>0.96606312308172804</v>
      </c>
      <c r="AG25" s="43">
        <v>0.96726326619422498</v>
      </c>
      <c r="AH25" s="43">
        <v>2.696962001279302E-3</v>
      </c>
      <c r="AI25" s="43">
        <v>0.97226567172584399</v>
      </c>
      <c r="AJ25" s="43">
        <v>0.97225442077454705</v>
      </c>
      <c r="AK25" s="43">
        <v>0.97377975646580095</v>
      </c>
      <c r="AL25" s="43">
        <v>0.97276661632206407</v>
      </c>
      <c r="AM25" s="43">
        <v>7.1641299035066469E-4</v>
      </c>
      <c r="AN25" s="43">
        <v>0.97514946332736796</v>
      </c>
      <c r="AO25" s="43">
        <v>0.97769067016420697</v>
      </c>
      <c r="AP25" s="43">
        <v>0.97696788141005497</v>
      </c>
      <c r="AQ25" s="43">
        <v>0.97355558351037796</v>
      </c>
      <c r="AR25" s="43">
        <v>0.97371742139517004</v>
      </c>
      <c r="AS25" s="43">
        <v>0.97617855445697399</v>
      </c>
      <c r="AT25" s="43">
        <v>0.97554326237735856</v>
      </c>
      <c r="AU25" s="43">
        <v>1.5537125366904289E-3</v>
      </c>
      <c r="AV25" s="43">
        <v>0.98672168941347704</v>
      </c>
      <c r="AW25" s="43">
        <v>0.98856543532552299</v>
      </c>
      <c r="AX25" s="43">
        <v>0.99036682826490896</v>
      </c>
      <c r="AY25" s="43">
        <v>0.98833508975780704</v>
      </c>
      <c r="AZ25" s="43">
        <v>0.99052522604264903</v>
      </c>
      <c r="BA25" s="43">
        <v>0.99356713003363795</v>
      </c>
      <c r="BB25" s="43">
        <v>0.98968023313966713</v>
      </c>
      <c r="BC25" s="43">
        <v>2.1640455633071777E-3</v>
      </c>
      <c r="BD25" s="43">
        <v>0.97580534852029899</v>
      </c>
      <c r="BE25" s="43">
        <v>0.97722531893364195</v>
      </c>
      <c r="BF25" s="43">
        <v>0.978578508857611</v>
      </c>
      <c r="BG25" s="43">
        <v>0.97252008124267297</v>
      </c>
      <c r="BH25" s="43">
        <v>0.97374158440455505</v>
      </c>
      <c r="BI25" s="43">
        <v>0.97521247680950995</v>
      </c>
      <c r="BJ25" s="43">
        <v>0.9755138864613816</v>
      </c>
      <c r="BK25" s="43">
        <v>2.0248717538322585E-3</v>
      </c>
      <c r="BL25" s="43">
        <v>0.94295689351537004</v>
      </c>
      <c r="BM25" s="43">
        <v>0.94288991928412602</v>
      </c>
      <c r="BN25" s="43">
        <v>0.94348482146623702</v>
      </c>
      <c r="BO25" s="43">
        <v>0.97192410453824496</v>
      </c>
      <c r="BP25" s="43">
        <v>0.97132076130622602</v>
      </c>
      <c r="BQ25" s="43">
        <v>0.97197731550042799</v>
      </c>
      <c r="BR25" s="43">
        <v>0.95742563593510555</v>
      </c>
      <c r="BS25" s="43">
        <v>1.4317875499463536E-2</v>
      </c>
      <c r="BT25" s="43">
        <v>0.98783871637923204</v>
      </c>
      <c r="BU25" s="43">
        <v>0.98834171602117904</v>
      </c>
      <c r="BV25" s="43">
        <v>0.98925842398773001</v>
      </c>
      <c r="BW25" s="43">
        <v>0.98729352558714301</v>
      </c>
      <c r="BX25" s="43">
        <v>0.98809144994882803</v>
      </c>
      <c r="BY25" s="43">
        <v>0.98903003302377901</v>
      </c>
      <c r="BZ25" s="43">
        <v>0.98830897749131508</v>
      </c>
      <c r="CA25" s="43">
        <v>6.7355374157694332E-4</v>
      </c>
      <c r="CB25" s="43">
        <v>0.99661421021942398</v>
      </c>
      <c r="CC25" s="43">
        <v>1.0003791172302401</v>
      </c>
      <c r="CD25" s="43">
        <v>0.99996632604698399</v>
      </c>
      <c r="CE25" s="43">
        <v>0.99173608363334198</v>
      </c>
      <c r="CF25" s="43">
        <v>0.99390027924111501</v>
      </c>
      <c r="CG25" s="43">
        <v>0.99641796674044203</v>
      </c>
      <c r="CH25" s="43">
        <v>0.99650233051859127</v>
      </c>
      <c r="CI25" s="43">
        <v>3.0696404448683134E-3</v>
      </c>
    </row>
    <row r="26" spans="1:191" s="55" customFormat="1" ht="13.5" customHeight="1" x14ac:dyDescent="0.2">
      <c r="A26" s="36" t="s">
        <v>42</v>
      </c>
      <c r="B26" s="32" t="s">
        <v>122</v>
      </c>
      <c r="C26" s="179">
        <v>2.5166463566763899</v>
      </c>
      <c r="D26" s="67">
        <v>2.5168151234646201</v>
      </c>
      <c r="E26" s="67">
        <v>2.5174230816229501</v>
      </c>
      <c r="F26" s="67">
        <v>2.49322557781927</v>
      </c>
      <c r="G26" s="67">
        <v>2.4941144019082402</v>
      </c>
      <c r="H26" s="67">
        <v>2.4943176481896501</v>
      </c>
      <c r="I26" s="67">
        <v>2.5054236982801865</v>
      </c>
      <c r="J26" s="67">
        <v>1.1545103620424754E-2</v>
      </c>
      <c r="K26" s="67">
        <v>2.4794990644325399</v>
      </c>
      <c r="L26" s="67">
        <v>2.4798641556728001</v>
      </c>
      <c r="M26" s="67">
        <v>2.4800409567949</v>
      </c>
      <c r="N26" s="67">
        <v>2.4581815097773698</v>
      </c>
      <c r="O26" s="67">
        <v>2.4576469408417698</v>
      </c>
      <c r="P26" s="67">
        <v>2.4592206917692798</v>
      </c>
      <c r="Q26" s="67">
        <v>2.4690755532147768</v>
      </c>
      <c r="R26" s="67">
        <v>1.0736970880075827E-2</v>
      </c>
      <c r="S26" s="67">
        <v>2.56723733530665</v>
      </c>
      <c r="T26" s="67">
        <v>2.56777395377325</v>
      </c>
      <c r="U26" s="67">
        <v>2.5680199370481498</v>
      </c>
      <c r="V26" s="67">
        <v>2.56365078064045</v>
      </c>
      <c r="W26" s="67">
        <v>2.5646248184584599</v>
      </c>
      <c r="X26" s="67">
        <v>2.5650060103580401</v>
      </c>
      <c r="Y26" s="67">
        <v>2.5660521392641669</v>
      </c>
      <c r="Z26" s="67">
        <v>1.6901536711096282E-3</v>
      </c>
      <c r="AA26" s="67">
        <v>2.61261978323415</v>
      </c>
      <c r="AB26" s="67">
        <v>2.61404446403699</v>
      </c>
      <c r="AC26" s="67">
        <v>2.6135684036982698</v>
      </c>
      <c r="AD26" s="67">
        <v>2.6000505771533802</v>
      </c>
      <c r="AE26" s="67">
        <v>2.6007270284804398</v>
      </c>
      <c r="AF26" s="67">
        <v>2.60107114011906</v>
      </c>
      <c r="AG26" s="67">
        <v>2.6070135661203819</v>
      </c>
      <c r="AH26" s="67">
        <v>6.4180122720764619E-3</v>
      </c>
      <c r="AI26" s="67">
        <v>2.4242632805272302</v>
      </c>
      <c r="AJ26" s="67">
        <v>2.4247159354983401</v>
      </c>
      <c r="AK26" s="67">
        <v>2.4244857138878499</v>
      </c>
      <c r="AL26" s="67">
        <v>2.4244883099711401</v>
      </c>
      <c r="AM26" s="67">
        <v>1.8480473560664984E-4</v>
      </c>
      <c r="AN26" s="67">
        <v>2.46149849279875</v>
      </c>
      <c r="AO26" s="67">
        <v>2.45996990539295</v>
      </c>
      <c r="AP26" s="67">
        <v>2.45963710849359</v>
      </c>
      <c r="AQ26" s="67">
        <v>2.4646314405004199</v>
      </c>
      <c r="AR26" s="67">
        <v>2.4655643367634301</v>
      </c>
      <c r="AS26" s="67">
        <v>2.46734802228913</v>
      </c>
      <c r="AT26" s="67">
        <v>2.4631082177063783</v>
      </c>
      <c r="AU26" s="67">
        <v>2.9102545428358957E-3</v>
      </c>
      <c r="AV26" s="67">
        <v>2.5840191576182501</v>
      </c>
      <c r="AW26" s="67">
        <v>2.58609109085684</v>
      </c>
      <c r="AX26" s="67">
        <v>2.5865809073200401</v>
      </c>
      <c r="AY26" s="67">
        <v>2.5628743027290799</v>
      </c>
      <c r="AZ26" s="67">
        <v>2.5645619455703699</v>
      </c>
      <c r="BA26" s="67">
        <v>2.5646101609527601</v>
      </c>
      <c r="BB26" s="67">
        <v>2.5747895941745567</v>
      </c>
      <c r="BC26" s="67">
        <v>1.0817759789916953E-2</v>
      </c>
      <c r="BD26" s="67">
        <v>2.5491820399487501</v>
      </c>
      <c r="BE26" s="67">
        <v>2.5494924792564801</v>
      </c>
      <c r="BF26" s="67">
        <v>2.5499461055763</v>
      </c>
      <c r="BG26" s="67">
        <v>2.5284481538455399</v>
      </c>
      <c r="BH26" s="67">
        <v>2.5299692036497299</v>
      </c>
      <c r="BI26" s="67">
        <v>2.5299275058398498</v>
      </c>
      <c r="BJ26" s="67">
        <v>2.5394942480194413</v>
      </c>
      <c r="BK26" s="67">
        <v>1.006085226176349E-2</v>
      </c>
      <c r="BL26" s="67">
        <v>2.58500769229757</v>
      </c>
      <c r="BM26" s="67">
        <v>2.5850610297250798</v>
      </c>
      <c r="BN26" s="67">
        <v>2.58525351463995</v>
      </c>
      <c r="BO26" s="67">
        <v>2.5704149022370499</v>
      </c>
      <c r="BP26" s="67">
        <v>2.5723977136680101</v>
      </c>
      <c r="BQ26" s="67">
        <v>2.5730171761465899</v>
      </c>
      <c r="BR26" s="67">
        <v>2.5785253381190416</v>
      </c>
      <c r="BS26" s="67">
        <v>6.6291193442915989E-3</v>
      </c>
      <c r="BT26" s="67">
        <v>2.7022781688954201</v>
      </c>
      <c r="BU26" s="67">
        <v>2.70376796268134</v>
      </c>
      <c r="BV26" s="67">
        <v>2.7043441503196002</v>
      </c>
      <c r="BW26" s="67">
        <v>2.6818426761664398</v>
      </c>
      <c r="BX26" s="67">
        <v>2.6826812191433</v>
      </c>
      <c r="BY26" s="67">
        <v>2.6845794423492002</v>
      </c>
      <c r="BZ26" s="67">
        <v>2.6932489365925498</v>
      </c>
      <c r="CA26" s="67">
        <v>1.0264991256009142E-2</v>
      </c>
      <c r="CB26" s="67">
        <v>2.6821527839909098</v>
      </c>
      <c r="CC26" s="67">
        <v>2.6832154931801502</v>
      </c>
      <c r="CD26" s="67">
        <v>2.6823826463485401</v>
      </c>
      <c r="CE26" s="67">
        <v>2.6735335570049399</v>
      </c>
      <c r="CF26" s="67">
        <v>2.6736735493897799</v>
      </c>
      <c r="CG26" s="67">
        <v>2.6760353546043398</v>
      </c>
      <c r="CH26" s="67">
        <v>2.6784988974197765</v>
      </c>
      <c r="CI26" s="67">
        <v>4.1770863176869991E-3</v>
      </c>
      <c r="CJ26" s="67"/>
      <c r="CK26" s="67"/>
      <c r="CL26" s="67"/>
      <c r="CM26" s="67"/>
      <c r="CN26" s="67"/>
      <c r="CO26" s="67"/>
      <c r="CP26" s="67"/>
      <c r="CQ26" s="67"/>
      <c r="CR26" s="67"/>
      <c r="CS26" s="67"/>
      <c r="CT26" s="67"/>
      <c r="CU26" s="67"/>
      <c r="CV26" s="67"/>
      <c r="CW26" s="67"/>
      <c r="CX26" s="67"/>
      <c r="CY26" s="67"/>
      <c r="CZ26" s="67"/>
      <c r="DA26" s="67"/>
      <c r="DB26" s="67"/>
      <c r="DC26" s="67"/>
      <c r="DD26" s="67"/>
      <c r="DE26" s="67"/>
      <c r="DF26" s="67"/>
      <c r="DG26" s="67"/>
      <c r="DH26" s="67"/>
      <c r="DI26" s="67"/>
      <c r="DJ26" s="67"/>
      <c r="DK26" s="67"/>
      <c r="DL26" s="67"/>
      <c r="DM26" s="67"/>
      <c r="DN26" s="67"/>
      <c r="DO26" s="67"/>
      <c r="DP26" s="67"/>
      <c r="DQ26" s="67"/>
      <c r="DR26" s="67"/>
      <c r="DS26" s="67"/>
      <c r="DT26" s="67"/>
      <c r="DU26" s="67"/>
      <c r="DV26" s="67"/>
      <c r="DW26" s="67"/>
      <c r="DX26" s="67"/>
      <c r="DY26" s="67"/>
      <c r="DZ26" s="67"/>
      <c r="EA26" s="67"/>
      <c r="EB26" s="67"/>
      <c r="EC26" s="67"/>
      <c r="ED26" s="67"/>
      <c r="EE26" s="67"/>
      <c r="EF26" s="67"/>
      <c r="EG26" s="67"/>
      <c r="EH26" s="67"/>
      <c r="EI26" s="67"/>
      <c r="EJ26" s="67"/>
      <c r="EK26" s="67"/>
      <c r="EL26" s="67"/>
      <c r="EM26" s="67"/>
      <c r="EN26" s="67"/>
      <c r="EO26" s="67"/>
      <c r="EP26" s="67"/>
      <c r="EQ26" s="67"/>
      <c r="ER26" s="67"/>
      <c r="ES26" s="67"/>
      <c r="ET26" s="67"/>
      <c r="EU26" s="67"/>
      <c r="EV26" s="67"/>
      <c r="EW26" s="67"/>
      <c r="EX26" s="67"/>
      <c r="EY26" s="67"/>
      <c r="EZ26" s="67"/>
      <c r="FA26" s="67"/>
      <c r="FB26" s="67"/>
      <c r="FC26" s="67"/>
      <c r="FD26" s="67"/>
      <c r="FE26" s="67"/>
      <c r="FF26" s="67"/>
      <c r="FG26" s="67"/>
      <c r="FH26" s="67"/>
      <c r="FI26" s="67"/>
      <c r="FJ26" s="67"/>
      <c r="FK26" s="67"/>
      <c r="FL26" s="67"/>
      <c r="FM26" s="67"/>
      <c r="FN26" s="67"/>
      <c r="FO26" s="67"/>
      <c r="FP26" s="67"/>
      <c r="FQ26" s="67"/>
      <c r="FR26" s="67"/>
      <c r="FS26" s="67"/>
      <c r="FT26" s="67"/>
      <c r="FU26" s="67"/>
      <c r="FV26" s="67"/>
      <c r="FW26" s="67"/>
      <c r="FX26" s="67"/>
      <c r="FY26" s="67"/>
      <c r="FZ26" s="67"/>
      <c r="GA26" s="67"/>
      <c r="GB26" s="67"/>
      <c r="GC26" s="67"/>
      <c r="GD26" s="67"/>
      <c r="GE26" s="67"/>
      <c r="GF26" s="67"/>
      <c r="GG26" s="67"/>
      <c r="GH26" s="67"/>
      <c r="GI26" s="67"/>
    </row>
    <row r="27" spans="1:191" s="56" customFormat="1" ht="13.5" customHeight="1" x14ac:dyDescent="0.2">
      <c r="A27" s="36" t="s">
        <v>43</v>
      </c>
      <c r="B27" s="33" t="s">
        <v>121</v>
      </c>
      <c r="C27" s="23">
        <v>0.396704029043358</v>
      </c>
      <c r="D27" s="24">
        <v>0.39703335633745102</v>
      </c>
      <c r="E27" s="24">
        <v>0.39694512850675301</v>
      </c>
      <c r="F27" s="24">
        <v>0.39643658045653102</v>
      </c>
      <c r="G27" s="24">
        <v>0.39600551293561198</v>
      </c>
      <c r="H27" s="24">
        <v>0.39620387940841201</v>
      </c>
      <c r="I27" s="24">
        <v>0.39655474778135286</v>
      </c>
      <c r="J27" s="24">
        <v>3.7471749436116837E-4</v>
      </c>
      <c r="K27" s="24">
        <v>0.39289090981976199</v>
      </c>
      <c r="L27" s="24">
        <v>0.39315799287880898</v>
      </c>
      <c r="M27" s="24">
        <v>0.39389613418700897</v>
      </c>
      <c r="N27" s="24">
        <v>0.39320414956681599</v>
      </c>
      <c r="O27" s="24">
        <v>0.394360166289285</v>
      </c>
      <c r="P27" s="24">
        <v>0.39451343326202098</v>
      </c>
      <c r="Q27" s="24">
        <v>0.39367046433395031</v>
      </c>
      <c r="R27" s="24">
        <v>6.224941737931136E-4</v>
      </c>
      <c r="S27" s="24">
        <v>0.37737602933460601</v>
      </c>
      <c r="T27" s="24">
        <v>0.377657561974166</v>
      </c>
      <c r="U27" s="24">
        <v>0.378138603715717</v>
      </c>
      <c r="V27" s="24">
        <v>0.37750089802985198</v>
      </c>
      <c r="W27" s="24">
        <v>0.377647706069836</v>
      </c>
      <c r="X27" s="24">
        <v>0.37688971831504497</v>
      </c>
      <c r="Y27" s="24">
        <v>0.37753508623987031</v>
      </c>
      <c r="Z27" s="24">
        <v>3.7302470124979788E-4</v>
      </c>
      <c r="AA27" s="24">
        <v>0.38182215748366</v>
      </c>
      <c r="AB27" s="24">
        <v>0.38240435219790098</v>
      </c>
      <c r="AC27" s="24">
        <v>0.38329637287599999</v>
      </c>
      <c r="AD27" s="24">
        <v>0.37704860694581599</v>
      </c>
      <c r="AE27" s="24">
        <v>0.37862558589825301</v>
      </c>
      <c r="AF27" s="24">
        <v>0.37877013518875602</v>
      </c>
      <c r="AG27" s="24">
        <v>0.380327868431731</v>
      </c>
      <c r="AH27" s="24">
        <v>2.2889065005873496E-3</v>
      </c>
      <c r="AI27" s="24">
        <v>0.39501544019794699</v>
      </c>
      <c r="AJ27" s="24">
        <v>0.39491832956128903</v>
      </c>
      <c r="AK27" s="24">
        <v>0.39642724764889098</v>
      </c>
      <c r="AL27" s="24">
        <v>0.39545367246937563</v>
      </c>
      <c r="AM27" s="24">
        <v>6.8956222419940027E-4</v>
      </c>
      <c r="AN27" s="24">
        <v>0.39571379062807699</v>
      </c>
      <c r="AO27" s="24">
        <v>0.39732382552467499</v>
      </c>
      <c r="AP27" s="24">
        <v>0.39827939482696201</v>
      </c>
      <c r="AQ27" s="24">
        <v>0.397674355320426</v>
      </c>
      <c r="AR27" s="24">
        <v>0.39745642892255201</v>
      </c>
      <c r="AS27" s="24">
        <v>0.398614833966287</v>
      </c>
      <c r="AT27" s="24">
        <v>0.39751043819816317</v>
      </c>
      <c r="AU27" s="24">
        <v>9.2227408394047409E-4</v>
      </c>
      <c r="AV27" s="24">
        <v>0.396113160521958</v>
      </c>
      <c r="AW27" s="24">
        <v>0.39685888307831402</v>
      </c>
      <c r="AX27" s="24">
        <v>0.39749857555492402</v>
      </c>
      <c r="AY27" s="24">
        <v>0.39833292087278999</v>
      </c>
      <c r="AZ27" s="24">
        <v>0.39836014136526898</v>
      </c>
      <c r="BA27" s="24">
        <v>0.40100576747873801</v>
      </c>
      <c r="BB27" s="24">
        <v>0.3980282414786655</v>
      </c>
      <c r="BC27" s="24">
        <v>1.5483393404455666E-3</v>
      </c>
      <c r="BD27" s="24">
        <v>0.38859472065997003</v>
      </c>
      <c r="BE27" s="24">
        <v>0.38955151315755698</v>
      </c>
      <c r="BF27" s="24">
        <v>0.39005384505233398</v>
      </c>
      <c r="BG27" s="24">
        <v>0.39272368752491699</v>
      </c>
      <c r="BH27" s="24">
        <v>0.39359735702148602</v>
      </c>
      <c r="BI27" s="24">
        <v>0.39440626549466301</v>
      </c>
      <c r="BJ27" s="24">
        <v>0.39148789815182122</v>
      </c>
      <c r="BK27" s="24">
        <v>2.1859563575524705E-3</v>
      </c>
      <c r="BL27" s="24">
        <v>0.35892785954185402</v>
      </c>
      <c r="BM27" s="24">
        <v>0.35959404627424302</v>
      </c>
      <c r="BN27" s="24">
        <v>0.35919345220938598</v>
      </c>
      <c r="BO27" s="24">
        <v>0.37160084717726399</v>
      </c>
      <c r="BP27" s="24">
        <v>0.37108944282916401</v>
      </c>
      <c r="BQ27" s="24">
        <v>0.37149660513893901</v>
      </c>
      <c r="BR27" s="24">
        <v>0.36531704219514172</v>
      </c>
      <c r="BS27" s="24">
        <v>6.0836735600389488E-3</v>
      </c>
      <c r="BT27" s="24">
        <v>0.38174571378439898</v>
      </c>
      <c r="BU27" s="24">
        <v>0.38125044498433702</v>
      </c>
      <c r="BV27" s="24">
        <v>0.38127036868847503</v>
      </c>
      <c r="BW27" s="24">
        <v>0.38647611856712299</v>
      </c>
      <c r="BX27" s="24">
        <v>0.38724358088773603</v>
      </c>
      <c r="BY27" s="24">
        <v>0.38796962765607501</v>
      </c>
      <c r="BZ27" s="24">
        <v>0.38432597576135752</v>
      </c>
      <c r="CA27" s="24">
        <v>2.9400994570059863E-3</v>
      </c>
      <c r="CB27" s="24">
        <v>0.42937326599938902</v>
      </c>
      <c r="CC27" s="24">
        <v>0.42860716634033202</v>
      </c>
      <c r="CD27" s="24">
        <v>0.43046612177723598</v>
      </c>
      <c r="CE27" s="24">
        <v>0.425115967925489</v>
      </c>
      <c r="CF27" s="24">
        <v>0.42601710354535699</v>
      </c>
      <c r="CG27" s="24">
        <v>0.42696337260899803</v>
      </c>
      <c r="CH27" s="24">
        <v>0.42775716636613353</v>
      </c>
      <c r="CI27" s="24">
        <v>1.8844350944896985E-3</v>
      </c>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c r="FX27" s="24"/>
      <c r="FY27" s="24"/>
      <c r="FZ27" s="24"/>
      <c r="GA27" s="24"/>
      <c r="GB27" s="24"/>
      <c r="GC27" s="24"/>
      <c r="GD27" s="24"/>
      <c r="GE27" s="24"/>
      <c r="GF27" s="24"/>
      <c r="GG27" s="24"/>
      <c r="GH27" s="24"/>
      <c r="GI27" s="24"/>
    </row>
    <row r="28" spans="1:191" s="24" customFormat="1" ht="13.5" customHeight="1" x14ac:dyDescent="0.2">
      <c r="A28" s="36" t="s">
        <v>74</v>
      </c>
      <c r="B28" s="33" t="s">
        <v>123</v>
      </c>
      <c r="C28" s="23">
        <v>4.9635966271838597E-2</v>
      </c>
      <c r="D28" s="24">
        <v>4.9652456443210299E-2</v>
      </c>
      <c r="E28" s="24">
        <v>5.0875242700731203E-2</v>
      </c>
      <c r="F28" s="24">
        <v>4.6197670990985901E-2</v>
      </c>
      <c r="G28" s="24">
        <v>4.9420455115359099E-2</v>
      </c>
      <c r="H28" s="24">
        <v>5.00296503475589E-2</v>
      </c>
      <c r="I28" s="24">
        <v>4.9301906978280664E-2</v>
      </c>
      <c r="J28" s="24">
        <v>1.4657086438342685E-3</v>
      </c>
      <c r="K28" s="24">
        <v>4.5555827799571402E-2</v>
      </c>
      <c r="L28" s="24">
        <v>4.6253059514928502E-2</v>
      </c>
      <c r="M28" s="24">
        <v>4.7580149937464698E-2</v>
      </c>
      <c r="N28" s="24">
        <v>4.0182499828111597E-2</v>
      </c>
      <c r="O28" s="24">
        <v>3.9839111888405498E-2</v>
      </c>
      <c r="P28" s="24">
        <v>4.2352004524089097E-2</v>
      </c>
      <c r="Q28" s="24">
        <v>4.362710891542846E-2</v>
      </c>
      <c r="R28" s="24">
        <v>3.0022838766773081E-3</v>
      </c>
      <c r="S28" s="24">
        <v>5.0915238108889697E-2</v>
      </c>
      <c r="T28" s="24">
        <v>5.1821492231773701E-2</v>
      </c>
      <c r="U28" s="24">
        <v>5.1874147851662999E-2</v>
      </c>
      <c r="V28" s="24">
        <v>5.0658102342713701E-2</v>
      </c>
      <c r="W28" s="24">
        <v>5.2105631923882997E-2</v>
      </c>
      <c r="X28" s="24">
        <v>5.3145349432232099E-2</v>
      </c>
      <c r="Y28" s="24">
        <v>5.1753326981859193E-2</v>
      </c>
      <c r="Z28" s="24">
        <v>8.1475961972221113E-4</v>
      </c>
      <c r="AA28" s="24">
        <v>5.8468953377178702E-2</v>
      </c>
      <c r="AB28" s="24">
        <v>6.0209695432034402E-2</v>
      </c>
      <c r="AC28" s="24">
        <v>5.9143135631110601E-2</v>
      </c>
      <c r="AD28" s="24">
        <v>5.3576623303399101E-2</v>
      </c>
      <c r="AE28" s="24">
        <v>5.5390543405551301E-2</v>
      </c>
      <c r="AF28" s="24">
        <v>5.6846570094163197E-2</v>
      </c>
      <c r="AG28" s="24">
        <v>5.7272586873906219E-2</v>
      </c>
      <c r="AH28" s="24">
        <v>2.2708506766326154E-3</v>
      </c>
      <c r="AI28" s="24">
        <v>3.7746944360176199E-2</v>
      </c>
      <c r="AJ28" s="24">
        <v>3.8701933314823002E-2</v>
      </c>
      <c r="AK28" s="24">
        <v>3.68718646610059E-2</v>
      </c>
      <c r="AL28" s="24">
        <v>3.777358077866836E-2</v>
      </c>
      <c r="AM28" s="24">
        <v>7.4735977213724505E-4</v>
      </c>
      <c r="AN28" s="24">
        <v>4.3218524795508702E-2</v>
      </c>
      <c r="AO28" s="24">
        <v>4.2148387893153103E-2</v>
      </c>
      <c r="AP28" s="24">
        <v>4.5109113215364198E-2</v>
      </c>
      <c r="AQ28" s="24">
        <v>3.9937919172298303E-2</v>
      </c>
      <c r="AR28" s="24">
        <v>4.2395272530224598E-2</v>
      </c>
      <c r="AS28" s="24">
        <v>4.4461545371128099E-2</v>
      </c>
      <c r="AT28" s="24">
        <v>4.2878460496279504E-2</v>
      </c>
      <c r="AU28" s="24">
        <v>1.6837890255889012E-3</v>
      </c>
      <c r="AV28" s="24">
        <v>5.12560809533254E-2</v>
      </c>
      <c r="AW28" s="24">
        <v>5.4822225461837501E-2</v>
      </c>
      <c r="AX28" s="24">
        <v>5.5589234773196501E-2</v>
      </c>
      <c r="AY28" s="24">
        <v>4.8493820396824601E-2</v>
      </c>
      <c r="AZ28" s="24">
        <v>5.1147333580857601E-2</v>
      </c>
      <c r="BA28" s="24">
        <v>5.2488163268227597E-2</v>
      </c>
      <c r="BB28" s="24">
        <v>5.2299476405711531E-2</v>
      </c>
      <c r="BC28" s="24">
        <v>2.3847257167791736E-3</v>
      </c>
      <c r="BD28" s="24">
        <v>4.2953117812570801E-2</v>
      </c>
      <c r="BE28" s="24">
        <v>4.3774822461056399E-2</v>
      </c>
      <c r="BF28" s="24">
        <v>4.4088078591317803E-2</v>
      </c>
      <c r="BG28" s="24">
        <v>4.1014129208446597E-2</v>
      </c>
      <c r="BH28" s="24">
        <v>4.0717780874068001E-2</v>
      </c>
      <c r="BI28" s="24">
        <v>4.0835474762837602E-2</v>
      </c>
      <c r="BJ28" s="24">
        <v>4.2230567285049536E-2</v>
      </c>
      <c r="BK28" s="24">
        <v>1.4184310012211379E-3</v>
      </c>
      <c r="BL28" s="24">
        <v>2.85654087035816E-2</v>
      </c>
      <c r="BM28" s="24">
        <v>2.9730552856252701E-2</v>
      </c>
      <c r="BN28" s="24">
        <v>2.9005754557868201E-2</v>
      </c>
      <c r="BO28" s="24">
        <v>5.3116668729895303E-2</v>
      </c>
      <c r="BP28" s="24">
        <v>5.6534750862549103E-2</v>
      </c>
      <c r="BQ28" s="24">
        <v>5.7345898959854501E-2</v>
      </c>
      <c r="BR28" s="24">
        <v>4.2383172445000235E-2</v>
      </c>
      <c r="BS28" s="24">
        <v>1.3349987425477203E-2</v>
      </c>
      <c r="BT28" s="24">
        <v>6.8360551715739501E-2</v>
      </c>
      <c r="BU28" s="24">
        <v>7.2709818746550303E-2</v>
      </c>
      <c r="BV28" s="24">
        <v>7.4398482157559898E-2</v>
      </c>
      <c r="BW28" s="24">
        <v>6.6247758588470207E-2</v>
      </c>
      <c r="BX28" s="24">
        <v>6.7025585592375994E-2</v>
      </c>
      <c r="BY28" s="24">
        <v>6.7941209670640698E-2</v>
      </c>
      <c r="BZ28" s="24">
        <v>6.9447234411889436E-2</v>
      </c>
      <c r="CA28" s="24">
        <v>3.0196393033175709E-3</v>
      </c>
      <c r="CB28" s="24">
        <v>4.99745885734076E-2</v>
      </c>
      <c r="CC28" s="24">
        <v>5.6804642207860301E-2</v>
      </c>
      <c r="CD28" s="24">
        <v>5.5813724574645902E-2</v>
      </c>
      <c r="CE28" s="24">
        <v>5.2244049068830498E-2</v>
      </c>
      <c r="CF28" s="24">
        <v>5.2845523462086499E-2</v>
      </c>
      <c r="CG28" s="24">
        <v>5.49598883766345E-2</v>
      </c>
      <c r="CH28" s="24">
        <v>5.3773736043910884E-2</v>
      </c>
      <c r="CI28" s="24">
        <v>2.3234294006217703E-3</v>
      </c>
    </row>
    <row r="29" spans="1:191" s="46" customFormat="1" ht="13.5" customHeight="1" thickBot="1" x14ac:dyDescent="0.25">
      <c r="A29" s="36"/>
      <c r="B29" s="44" t="s">
        <v>124</v>
      </c>
      <c r="C29" s="45">
        <v>0.96990181714437596</v>
      </c>
      <c r="D29" s="46">
        <v>0.96996844167166696</v>
      </c>
      <c r="E29" s="46">
        <v>0.97081814875324501</v>
      </c>
      <c r="F29" s="46">
        <v>0.96945185801247202</v>
      </c>
      <c r="G29" s="46">
        <v>0.969078617643646</v>
      </c>
      <c r="H29" s="46">
        <v>0.96930855846220498</v>
      </c>
      <c r="I29" s="46">
        <v>0.96975457361460193</v>
      </c>
      <c r="J29" s="46">
        <v>5.6951660863172027E-4</v>
      </c>
      <c r="K29" s="46">
        <v>0.96907076829116101</v>
      </c>
      <c r="L29" s="46">
        <v>0.97015971490696196</v>
      </c>
      <c r="M29" s="46">
        <v>0.97054219092891603</v>
      </c>
      <c r="N29" s="46">
        <v>0.97070136931601503</v>
      </c>
      <c r="O29" s="46">
        <v>0.97365166730547603</v>
      </c>
      <c r="P29" s="46">
        <v>0.97452180084145001</v>
      </c>
      <c r="Q29" s="46">
        <v>0.97144125193166342</v>
      </c>
      <c r="R29" s="46">
        <v>1.9575913992090983E-3</v>
      </c>
      <c r="S29" s="46">
        <v>0.97644100475424001</v>
      </c>
      <c r="T29" s="46">
        <v>0.97675866871753103</v>
      </c>
      <c r="U29" s="46">
        <v>0.97786863792227996</v>
      </c>
      <c r="V29" s="46">
        <v>0.97587856994176103</v>
      </c>
      <c r="W29" s="46">
        <v>0.97605145977674201</v>
      </c>
      <c r="X29" s="46">
        <v>0.97723823746975802</v>
      </c>
      <c r="Y29" s="46">
        <v>0.97670609643038542</v>
      </c>
      <c r="Z29" s="46">
        <v>6.8569471899753917E-4</v>
      </c>
      <c r="AA29" s="46">
        <v>0.96881098276841304</v>
      </c>
      <c r="AB29" s="46">
        <v>0.97012623924727204</v>
      </c>
      <c r="AC29" s="46">
        <v>0.97038497416079705</v>
      </c>
      <c r="AD29" s="46">
        <v>0.96314439150682796</v>
      </c>
      <c r="AE29" s="46">
        <v>0.96504988640031497</v>
      </c>
      <c r="AF29" s="46">
        <v>0.96606312308172704</v>
      </c>
      <c r="AG29" s="46">
        <v>0.96726326619422531</v>
      </c>
      <c r="AH29" s="46">
        <v>2.6969620012801706E-3</v>
      </c>
      <c r="AI29" s="46">
        <v>0.97226567172584499</v>
      </c>
      <c r="AJ29" s="46">
        <v>0.97225442077454705</v>
      </c>
      <c r="AK29" s="46">
        <v>0.97377975646579995</v>
      </c>
      <c r="AL29" s="46">
        <v>0.97276661632206396</v>
      </c>
      <c r="AM29" s="46">
        <v>7.1641299034996071E-4</v>
      </c>
      <c r="AN29" s="46">
        <v>0.97514946332736796</v>
      </c>
      <c r="AO29" s="46">
        <v>0.97769067016420796</v>
      </c>
      <c r="AP29" s="46">
        <v>0.97696788141005397</v>
      </c>
      <c r="AQ29" s="46">
        <v>0.97355558351037996</v>
      </c>
      <c r="AR29" s="46">
        <v>0.97371742139516904</v>
      </c>
      <c r="AS29" s="46">
        <v>0.97617855445697399</v>
      </c>
      <c r="AT29" s="46">
        <v>0.97554326237735867</v>
      </c>
      <c r="AU29" s="46">
        <v>1.553712536690276E-3</v>
      </c>
      <c r="AV29" s="46">
        <v>0.98672168941347904</v>
      </c>
      <c r="AW29" s="46">
        <v>0.98856543532552299</v>
      </c>
      <c r="AX29" s="46">
        <v>0.99036682826490996</v>
      </c>
      <c r="AY29" s="46">
        <v>0.98833508975780504</v>
      </c>
      <c r="AZ29" s="46">
        <v>0.99052522604264903</v>
      </c>
      <c r="BA29" s="46">
        <v>0.99356713003363994</v>
      </c>
      <c r="BB29" s="46">
        <v>0.9896802331396678</v>
      </c>
      <c r="BC29" s="46">
        <v>2.1640455633075806E-3</v>
      </c>
      <c r="BD29" s="46">
        <v>0.97580534852029999</v>
      </c>
      <c r="BE29" s="46">
        <v>0.97722531893364195</v>
      </c>
      <c r="BF29" s="46">
        <v>0.97857850885761199</v>
      </c>
      <c r="BG29" s="46">
        <v>0.97252008124267297</v>
      </c>
      <c r="BH29" s="46">
        <v>0.97374158440455405</v>
      </c>
      <c r="BI29" s="46">
        <v>0.97521247680950796</v>
      </c>
      <c r="BJ29" s="46">
        <v>0.97551388646138149</v>
      </c>
      <c r="BK29" s="46">
        <v>2.0248717538327299E-3</v>
      </c>
      <c r="BL29" s="46">
        <v>0.94295689351536904</v>
      </c>
      <c r="BM29" s="46">
        <v>0.94288991928412702</v>
      </c>
      <c r="BN29" s="46">
        <v>0.94348482146623602</v>
      </c>
      <c r="BO29" s="46">
        <v>0.97192410453824496</v>
      </c>
      <c r="BP29" s="46">
        <v>0.97132076130622502</v>
      </c>
      <c r="BQ29" s="46">
        <v>0.97197731550042599</v>
      </c>
      <c r="BR29" s="46">
        <v>0.95742563593510466</v>
      </c>
      <c r="BS29" s="46">
        <v>1.4317875499463196E-2</v>
      </c>
      <c r="BT29" s="46">
        <v>0.98783871637923104</v>
      </c>
      <c r="BU29" s="46">
        <v>0.98834171602117704</v>
      </c>
      <c r="BV29" s="46">
        <v>0.98925842398773001</v>
      </c>
      <c r="BW29" s="46">
        <v>0.98729352558714101</v>
      </c>
      <c r="BX29" s="46">
        <v>0.98809144994882603</v>
      </c>
      <c r="BY29" s="46">
        <v>0.98903003302377901</v>
      </c>
      <c r="BZ29" s="46">
        <v>0.98830897749131397</v>
      </c>
      <c r="CA29" s="46">
        <v>6.7355374157765304E-4</v>
      </c>
      <c r="CB29" s="46">
        <v>0.99661421021942298</v>
      </c>
      <c r="CC29" s="46">
        <v>1.0003791172302401</v>
      </c>
      <c r="CD29" s="46">
        <v>0.99996632604698399</v>
      </c>
      <c r="CE29" s="46">
        <v>0.99173608363334098</v>
      </c>
      <c r="CF29" s="46">
        <v>0.99390027924111501</v>
      </c>
      <c r="CG29" s="46">
        <v>0.99641796674044203</v>
      </c>
      <c r="CH29" s="46">
        <v>0.99650233051859105</v>
      </c>
      <c r="CI29" s="46">
        <v>3.0696404448685658E-3</v>
      </c>
    </row>
    <row r="30" spans="1:191" s="41" customFormat="1" ht="13.5" customHeight="1" x14ac:dyDescent="0.2">
      <c r="A30" s="35" t="s">
        <v>42</v>
      </c>
      <c r="B30" s="40" t="s">
        <v>73</v>
      </c>
      <c r="C30" s="62" t="s">
        <v>210</v>
      </c>
      <c r="D30" s="63" t="s">
        <v>210</v>
      </c>
      <c r="E30" s="63" t="s">
        <v>210</v>
      </c>
      <c r="F30" s="41" t="s">
        <v>210</v>
      </c>
      <c r="G30" s="63" t="s">
        <v>210</v>
      </c>
      <c r="H30" s="63" t="s">
        <v>210</v>
      </c>
      <c r="I30" s="63" t="s">
        <v>210</v>
      </c>
      <c r="J30" s="63"/>
      <c r="K30" s="41" t="s">
        <v>210</v>
      </c>
      <c r="L30" s="63" t="s">
        <v>210</v>
      </c>
      <c r="M30" s="63" t="s">
        <v>210</v>
      </c>
      <c r="N30" s="63" t="s">
        <v>210</v>
      </c>
      <c r="O30" s="63" t="s">
        <v>210</v>
      </c>
      <c r="P30" s="63" t="s">
        <v>210</v>
      </c>
      <c r="Q30" s="63"/>
      <c r="R30" s="63"/>
      <c r="S30" s="63" t="s">
        <v>210</v>
      </c>
      <c r="T30" s="63" t="s">
        <v>210</v>
      </c>
      <c r="U30" s="63" t="s">
        <v>210</v>
      </c>
      <c r="V30" s="63" t="s">
        <v>210</v>
      </c>
      <c r="W30" s="63" t="s">
        <v>210</v>
      </c>
      <c r="X30" s="63" t="s">
        <v>210</v>
      </c>
      <c r="Y30" s="63"/>
      <c r="Z30" s="63"/>
      <c r="AA30" s="63" t="s">
        <v>210</v>
      </c>
      <c r="AB30" s="63" t="s">
        <v>210</v>
      </c>
      <c r="AC30" s="63" t="s">
        <v>210</v>
      </c>
      <c r="AD30" s="63" t="s">
        <v>210</v>
      </c>
      <c r="AE30" s="63" t="s">
        <v>210</v>
      </c>
      <c r="AF30" s="63" t="s">
        <v>210</v>
      </c>
      <c r="AG30" s="63"/>
      <c r="AH30" s="63"/>
      <c r="AI30" s="63" t="s">
        <v>210</v>
      </c>
      <c r="AJ30" s="63" t="s">
        <v>210</v>
      </c>
      <c r="AK30" s="63" t="s">
        <v>210</v>
      </c>
      <c r="AL30" s="63"/>
      <c r="AM30" s="63"/>
      <c r="AN30" s="63" t="s">
        <v>210</v>
      </c>
      <c r="AO30" s="63" t="s">
        <v>210</v>
      </c>
      <c r="AP30" s="63" t="s">
        <v>210</v>
      </c>
      <c r="AQ30" s="63" t="s">
        <v>210</v>
      </c>
      <c r="AR30" s="63" t="s">
        <v>210</v>
      </c>
      <c r="AS30" s="63" t="s">
        <v>210</v>
      </c>
      <c r="AT30" s="63"/>
      <c r="AU30" s="63"/>
      <c r="AV30" s="63" t="s">
        <v>210</v>
      </c>
      <c r="AW30" s="63" t="s">
        <v>210</v>
      </c>
      <c r="AX30" s="63" t="s">
        <v>210</v>
      </c>
      <c r="AY30" s="63" t="s">
        <v>210</v>
      </c>
      <c r="AZ30" s="63" t="s">
        <v>210</v>
      </c>
      <c r="BA30" s="63" t="s">
        <v>210</v>
      </c>
      <c r="BB30" s="63"/>
      <c r="BC30" s="63"/>
      <c r="BD30" s="63" t="s">
        <v>210</v>
      </c>
      <c r="BE30" s="63" t="s">
        <v>210</v>
      </c>
      <c r="BF30" s="63" t="s">
        <v>210</v>
      </c>
      <c r="BG30" s="63" t="s">
        <v>210</v>
      </c>
      <c r="BH30" s="63" t="s">
        <v>210</v>
      </c>
      <c r="BI30" s="63" t="s">
        <v>210</v>
      </c>
      <c r="BJ30" s="63"/>
      <c r="BK30" s="63"/>
      <c r="BL30" s="63" t="s">
        <v>210</v>
      </c>
      <c r="BM30" s="63" t="s">
        <v>210</v>
      </c>
      <c r="BN30" s="63" t="s">
        <v>210</v>
      </c>
      <c r="BO30" s="63" t="s">
        <v>210</v>
      </c>
      <c r="BP30" s="63" t="s">
        <v>210</v>
      </c>
      <c r="BQ30" s="63" t="s">
        <v>210</v>
      </c>
      <c r="BR30" s="63"/>
      <c r="BS30" s="63"/>
      <c r="BT30" s="63" t="s">
        <v>210</v>
      </c>
      <c r="BU30" s="63" t="s">
        <v>210</v>
      </c>
      <c r="BV30" s="63" t="s">
        <v>210</v>
      </c>
      <c r="BW30" s="63" t="s">
        <v>210</v>
      </c>
      <c r="BX30" s="63" t="s">
        <v>210</v>
      </c>
      <c r="BY30" s="63" t="s">
        <v>210</v>
      </c>
      <c r="BZ30" s="63"/>
      <c r="CA30" s="63"/>
      <c r="CB30" s="63" t="s">
        <v>210</v>
      </c>
      <c r="CC30" s="63" t="s">
        <v>210</v>
      </c>
      <c r="CD30" s="63" t="s">
        <v>210</v>
      </c>
      <c r="CE30" s="63" t="s">
        <v>210</v>
      </c>
      <c r="CF30" s="63" t="s">
        <v>210</v>
      </c>
      <c r="CG30" s="63" t="s">
        <v>210</v>
      </c>
      <c r="CH30" s="63"/>
      <c r="CI30" s="63"/>
      <c r="CJ30" s="63"/>
      <c r="CK30" s="63"/>
      <c r="CL30" s="63"/>
      <c r="CM30" s="63"/>
      <c r="CN30" s="63"/>
      <c r="CO30" s="63"/>
      <c r="CP30" s="63"/>
      <c r="CQ30" s="63"/>
      <c r="CR30" s="63"/>
      <c r="CS30" s="63"/>
      <c r="CT30" s="63"/>
      <c r="CU30" s="63"/>
      <c r="CV30" s="63"/>
      <c r="CW30" s="63"/>
      <c r="CX30" s="63"/>
      <c r="CY30" s="63"/>
      <c r="CZ30" s="63"/>
      <c r="DA30" s="63"/>
      <c r="DB30" s="63"/>
      <c r="DC30" s="63"/>
      <c r="DD30" s="63"/>
      <c r="DE30" s="63"/>
      <c r="DF30" s="63"/>
      <c r="DG30" s="63"/>
      <c r="DI30" s="63"/>
      <c r="DJ30" s="63"/>
      <c r="DK30" s="63"/>
      <c r="DL30" s="63"/>
      <c r="DM30" s="63"/>
      <c r="DN30" s="63"/>
      <c r="DO30" s="63"/>
      <c r="DP30" s="63"/>
      <c r="DQ30" s="63"/>
      <c r="DR30" s="63"/>
      <c r="DS30" s="63"/>
      <c r="DU30" s="63"/>
      <c r="DV30" s="63"/>
      <c r="DW30" s="63"/>
      <c r="DX30" s="63"/>
      <c r="DY30" s="63"/>
      <c r="DZ30" s="63"/>
      <c r="EA30" s="63"/>
      <c r="EB30" s="63"/>
      <c r="EC30" s="63"/>
      <c r="ED30" s="63"/>
      <c r="EE30" s="63"/>
      <c r="EF30" s="63"/>
      <c r="EG30" s="63"/>
      <c r="EH30" s="63"/>
      <c r="EI30" s="63"/>
      <c r="EJ30" s="63"/>
      <c r="EK30" s="63"/>
      <c r="EL30" s="63"/>
      <c r="EM30" s="63"/>
      <c r="EN30" s="63"/>
      <c r="EO30" s="63"/>
      <c r="EQ30" s="63"/>
      <c r="ER30" s="63"/>
      <c r="ES30" s="63"/>
      <c r="ET30" s="63"/>
      <c r="EU30" s="63"/>
      <c r="EV30" s="63"/>
      <c r="EW30" s="63"/>
      <c r="EX30" s="63"/>
      <c r="EY30" s="63"/>
      <c r="EZ30" s="63"/>
      <c r="FA30" s="63"/>
      <c r="FB30" s="63"/>
      <c r="FC30" s="63"/>
      <c r="FD30" s="63"/>
      <c r="FE30" s="63"/>
      <c r="FF30" s="63"/>
      <c r="FG30" s="63"/>
      <c r="FH30" s="63"/>
      <c r="FI30" s="63"/>
      <c r="FJ30" s="63"/>
      <c r="FK30" s="63"/>
      <c r="FL30" s="63"/>
      <c r="FM30" s="63"/>
      <c r="FN30" s="63"/>
      <c r="FO30" s="63"/>
      <c r="FP30" s="63"/>
      <c r="FQ30" s="63"/>
      <c r="FR30" s="63"/>
      <c r="FS30" s="63"/>
      <c r="FT30" s="63"/>
      <c r="FU30" s="63"/>
      <c r="FV30" s="63"/>
      <c r="FW30" s="63"/>
      <c r="FX30" s="63"/>
      <c r="FY30" s="63"/>
      <c r="FZ30" s="63"/>
      <c r="GA30" s="63"/>
      <c r="GB30" s="63"/>
      <c r="GC30" s="63"/>
      <c r="GD30" s="63"/>
      <c r="GE30" s="63"/>
      <c r="GF30" s="63"/>
      <c r="GG30" s="63"/>
      <c r="GH30" s="63"/>
    </row>
    <row r="31" spans="1:191" s="24" customFormat="1" ht="13.5" customHeight="1" x14ac:dyDescent="0.2">
      <c r="A31" s="36" t="s">
        <v>43</v>
      </c>
      <c r="B31" s="33" t="s">
        <v>110</v>
      </c>
      <c r="C31" s="180" t="s">
        <v>211</v>
      </c>
      <c r="D31" s="56" t="s">
        <v>211</v>
      </c>
      <c r="E31" s="56" t="s">
        <v>211</v>
      </c>
      <c r="F31" s="24" t="s">
        <v>211</v>
      </c>
      <c r="G31" s="56" t="s">
        <v>211</v>
      </c>
      <c r="H31" s="56" t="s">
        <v>211</v>
      </c>
      <c r="I31" s="56" t="s">
        <v>211</v>
      </c>
      <c r="J31" s="56"/>
      <c r="K31" s="24" t="s">
        <v>211</v>
      </c>
      <c r="L31" s="56" t="s">
        <v>211</v>
      </c>
      <c r="M31" s="56" t="s">
        <v>211</v>
      </c>
      <c r="N31" s="56" t="s">
        <v>211</v>
      </c>
      <c r="O31" s="56" t="s">
        <v>211</v>
      </c>
      <c r="P31" s="56" t="s">
        <v>211</v>
      </c>
      <c r="Q31" s="56"/>
      <c r="R31" s="56"/>
      <c r="S31" s="56" t="s">
        <v>211</v>
      </c>
      <c r="T31" s="56" t="s">
        <v>211</v>
      </c>
      <c r="U31" s="56" t="s">
        <v>211</v>
      </c>
      <c r="V31" s="56" t="s">
        <v>211</v>
      </c>
      <c r="W31" s="56" t="s">
        <v>211</v>
      </c>
      <c r="X31" s="56" t="s">
        <v>211</v>
      </c>
      <c r="Y31" s="56"/>
      <c r="Z31" s="56"/>
      <c r="AA31" s="56" t="s">
        <v>211</v>
      </c>
      <c r="AB31" s="56" t="s">
        <v>211</v>
      </c>
      <c r="AC31" s="56" t="s">
        <v>211</v>
      </c>
      <c r="AD31" s="56" t="s">
        <v>211</v>
      </c>
      <c r="AE31" s="56" t="s">
        <v>211</v>
      </c>
      <c r="AF31" s="56" t="s">
        <v>211</v>
      </c>
      <c r="AG31" s="56"/>
      <c r="AH31" s="56"/>
      <c r="AI31" s="56" t="s">
        <v>211</v>
      </c>
      <c r="AJ31" s="56" t="s">
        <v>211</v>
      </c>
      <c r="AK31" s="56" t="s">
        <v>211</v>
      </c>
      <c r="AL31" s="56"/>
      <c r="AM31" s="56"/>
      <c r="AN31" s="56" t="s">
        <v>211</v>
      </c>
      <c r="AO31" s="56" t="s">
        <v>211</v>
      </c>
      <c r="AP31" s="56" t="s">
        <v>211</v>
      </c>
      <c r="AQ31" s="56" t="s">
        <v>211</v>
      </c>
      <c r="AR31" s="56" t="s">
        <v>211</v>
      </c>
      <c r="AS31" s="56" t="s">
        <v>211</v>
      </c>
      <c r="AT31" s="56"/>
      <c r="AU31" s="56"/>
      <c r="AV31" s="56" t="s">
        <v>211</v>
      </c>
      <c r="AW31" s="56" t="s">
        <v>211</v>
      </c>
      <c r="AX31" s="56" t="s">
        <v>211</v>
      </c>
      <c r="AY31" s="56" t="s">
        <v>211</v>
      </c>
      <c r="AZ31" s="56" t="s">
        <v>211</v>
      </c>
      <c r="BA31" s="56" t="s">
        <v>211</v>
      </c>
      <c r="BB31" s="56"/>
      <c r="BC31" s="56"/>
      <c r="BD31" s="56" t="s">
        <v>211</v>
      </c>
      <c r="BE31" s="56" t="s">
        <v>211</v>
      </c>
      <c r="BF31" s="56" t="s">
        <v>211</v>
      </c>
      <c r="BG31" s="56" t="s">
        <v>211</v>
      </c>
      <c r="BH31" s="56" t="s">
        <v>211</v>
      </c>
      <c r="BI31" s="56" t="s">
        <v>211</v>
      </c>
      <c r="BJ31" s="56"/>
      <c r="BK31" s="56"/>
      <c r="BL31" s="56" t="s">
        <v>211</v>
      </c>
      <c r="BM31" s="56" t="s">
        <v>211</v>
      </c>
      <c r="BN31" s="56" t="s">
        <v>211</v>
      </c>
      <c r="BO31" s="56" t="s">
        <v>211</v>
      </c>
      <c r="BP31" s="56" t="s">
        <v>211</v>
      </c>
      <c r="BQ31" s="56" t="s">
        <v>211</v>
      </c>
      <c r="BR31" s="56"/>
      <c r="BS31" s="56"/>
      <c r="BT31" s="56" t="s">
        <v>211</v>
      </c>
      <c r="BU31" s="56" t="s">
        <v>211</v>
      </c>
      <c r="BV31" s="56" t="s">
        <v>211</v>
      </c>
      <c r="BW31" s="56" t="s">
        <v>211</v>
      </c>
      <c r="BX31" s="56" t="s">
        <v>211</v>
      </c>
      <c r="BY31" s="56" t="s">
        <v>211</v>
      </c>
      <c r="BZ31" s="56"/>
      <c r="CA31" s="56"/>
      <c r="CB31" s="56" t="s">
        <v>211</v>
      </c>
      <c r="CC31" s="56" t="s">
        <v>211</v>
      </c>
      <c r="CD31" s="56" t="s">
        <v>211</v>
      </c>
      <c r="CE31" s="56" t="s">
        <v>211</v>
      </c>
      <c r="CF31" s="56" t="s">
        <v>211</v>
      </c>
      <c r="CG31" s="56" t="s">
        <v>211</v>
      </c>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I31" s="56"/>
      <c r="DJ31" s="56"/>
      <c r="DK31" s="56"/>
      <c r="DL31" s="56"/>
      <c r="DM31" s="56"/>
      <c r="DN31" s="56"/>
      <c r="DO31" s="56"/>
      <c r="DP31" s="56"/>
      <c r="DQ31" s="56"/>
      <c r="DR31" s="56"/>
      <c r="DS31" s="56"/>
      <c r="DU31" s="56"/>
      <c r="DV31" s="56"/>
      <c r="DW31" s="56"/>
      <c r="DX31" s="56"/>
      <c r="DY31" s="56"/>
      <c r="DZ31" s="56"/>
      <c r="EA31" s="56"/>
      <c r="EB31" s="56"/>
      <c r="EC31" s="56"/>
      <c r="ED31" s="56"/>
      <c r="EE31" s="56"/>
      <c r="EF31" s="56"/>
      <c r="EG31" s="56"/>
      <c r="EH31" s="56"/>
      <c r="EI31" s="56"/>
      <c r="EJ31" s="56"/>
      <c r="EK31" s="56"/>
      <c r="EL31" s="56"/>
      <c r="EM31" s="56"/>
      <c r="EN31" s="56"/>
      <c r="EO31" s="56"/>
      <c r="EQ31" s="56"/>
      <c r="ER31" s="56"/>
      <c r="ES31" s="56"/>
      <c r="ET31" s="56"/>
      <c r="EU31" s="56"/>
      <c r="EV31" s="56"/>
      <c r="EW31" s="56"/>
      <c r="EX31" s="56"/>
      <c r="EY31" s="56"/>
      <c r="EZ31" s="56"/>
      <c r="FA31" s="56"/>
      <c r="FB31" s="56"/>
      <c r="FC31" s="56"/>
      <c r="FD31" s="56"/>
      <c r="FE31" s="56"/>
      <c r="FF31" s="56"/>
      <c r="FG31" s="56"/>
      <c r="FH31" s="56"/>
      <c r="FI31" s="56"/>
      <c r="FJ31" s="56"/>
      <c r="FK31" s="56"/>
      <c r="FL31" s="56"/>
      <c r="FM31" s="56"/>
      <c r="FN31" s="56"/>
      <c r="FO31" s="56"/>
      <c r="FP31" s="56"/>
      <c r="FQ31" s="56"/>
      <c r="FR31" s="56"/>
      <c r="FS31" s="56"/>
      <c r="FT31" s="56"/>
      <c r="FU31" s="56"/>
      <c r="FV31" s="56"/>
      <c r="FW31" s="56"/>
      <c r="FX31" s="56"/>
      <c r="FY31" s="56"/>
      <c r="FZ31" s="56"/>
      <c r="GA31" s="56"/>
      <c r="GB31" s="56"/>
      <c r="GC31" s="56"/>
      <c r="GD31" s="56"/>
      <c r="GE31" s="56"/>
      <c r="GF31" s="56"/>
      <c r="GG31" s="56"/>
      <c r="GH31" s="56"/>
    </row>
    <row r="32" spans="1:191" s="24" customFormat="1" ht="13.5" customHeight="1" x14ac:dyDescent="0.2">
      <c r="A32" s="36" t="s">
        <v>77</v>
      </c>
      <c r="B32" s="33" t="s">
        <v>111</v>
      </c>
      <c r="C32" s="180" t="s">
        <v>212</v>
      </c>
      <c r="D32" s="56" t="s">
        <v>212</v>
      </c>
      <c r="E32" s="56" t="s">
        <v>212</v>
      </c>
      <c r="F32" s="24" t="s">
        <v>212</v>
      </c>
      <c r="G32" s="56" t="s">
        <v>212</v>
      </c>
      <c r="H32" s="56" t="s">
        <v>212</v>
      </c>
      <c r="I32" s="56" t="s">
        <v>212</v>
      </c>
      <c r="J32" s="56"/>
      <c r="K32" s="24" t="s">
        <v>212</v>
      </c>
      <c r="L32" s="56" t="s">
        <v>212</v>
      </c>
      <c r="M32" s="56" t="s">
        <v>212</v>
      </c>
      <c r="N32" s="56" t="s">
        <v>212</v>
      </c>
      <c r="O32" s="56" t="s">
        <v>212</v>
      </c>
      <c r="P32" s="56" t="s">
        <v>212</v>
      </c>
      <c r="Q32" s="56"/>
      <c r="R32" s="56"/>
      <c r="S32" s="56" t="s">
        <v>212</v>
      </c>
      <c r="T32" s="56" t="s">
        <v>212</v>
      </c>
      <c r="U32" s="56" t="s">
        <v>212</v>
      </c>
      <c r="V32" s="56" t="s">
        <v>212</v>
      </c>
      <c r="W32" s="56" t="s">
        <v>212</v>
      </c>
      <c r="X32" s="56" t="s">
        <v>212</v>
      </c>
      <c r="Y32" s="56"/>
      <c r="Z32" s="56"/>
      <c r="AA32" s="56" t="s">
        <v>212</v>
      </c>
      <c r="AB32" s="56" t="s">
        <v>212</v>
      </c>
      <c r="AC32" s="56" t="s">
        <v>212</v>
      </c>
      <c r="AD32" s="56" t="s">
        <v>212</v>
      </c>
      <c r="AE32" s="56" t="s">
        <v>212</v>
      </c>
      <c r="AF32" s="56" t="s">
        <v>212</v>
      </c>
      <c r="AG32" s="56"/>
      <c r="AH32" s="56"/>
      <c r="AI32" s="56" t="s">
        <v>212</v>
      </c>
      <c r="AJ32" s="56" t="s">
        <v>212</v>
      </c>
      <c r="AK32" s="56" t="s">
        <v>212</v>
      </c>
      <c r="AL32" s="56"/>
      <c r="AM32" s="56"/>
      <c r="AN32" s="56" t="s">
        <v>212</v>
      </c>
      <c r="AO32" s="56" t="s">
        <v>212</v>
      </c>
      <c r="AP32" s="56" t="s">
        <v>212</v>
      </c>
      <c r="AQ32" s="56" t="s">
        <v>212</v>
      </c>
      <c r="AR32" s="56" t="s">
        <v>212</v>
      </c>
      <c r="AS32" s="56" t="s">
        <v>212</v>
      </c>
      <c r="AT32" s="56"/>
      <c r="AU32" s="56"/>
      <c r="AV32" s="56" t="s">
        <v>212</v>
      </c>
      <c r="AW32" s="56" t="s">
        <v>212</v>
      </c>
      <c r="AX32" s="56" t="s">
        <v>212</v>
      </c>
      <c r="AY32" s="56" t="s">
        <v>212</v>
      </c>
      <c r="AZ32" s="56" t="s">
        <v>212</v>
      </c>
      <c r="BA32" s="56" t="s">
        <v>212</v>
      </c>
      <c r="BB32" s="56"/>
      <c r="BC32" s="56"/>
      <c r="BD32" s="56" t="s">
        <v>212</v>
      </c>
      <c r="BE32" s="56" t="s">
        <v>212</v>
      </c>
      <c r="BF32" s="56" t="s">
        <v>212</v>
      </c>
      <c r="BG32" s="56" t="s">
        <v>212</v>
      </c>
      <c r="BH32" s="56" t="s">
        <v>212</v>
      </c>
      <c r="BI32" s="56" t="s">
        <v>212</v>
      </c>
      <c r="BJ32" s="56"/>
      <c r="BK32" s="56"/>
      <c r="BL32" s="56" t="s">
        <v>212</v>
      </c>
      <c r="BM32" s="56" t="s">
        <v>212</v>
      </c>
      <c r="BN32" s="56" t="s">
        <v>212</v>
      </c>
      <c r="BO32" s="56" t="s">
        <v>212</v>
      </c>
      <c r="BP32" s="56" t="s">
        <v>212</v>
      </c>
      <c r="BQ32" s="56" t="s">
        <v>212</v>
      </c>
      <c r="BR32" s="56"/>
      <c r="BS32" s="56"/>
      <c r="BT32" s="56" t="s">
        <v>212</v>
      </c>
      <c r="BU32" s="56" t="s">
        <v>212</v>
      </c>
      <c r="BV32" s="56" t="s">
        <v>212</v>
      </c>
      <c r="BW32" s="56" t="s">
        <v>212</v>
      </c>
      <c r="BX32" s="56" t="s">
        <v>212</v>
      </c>
      <c r="BY32" s="56" t="s">
        <v>212</v>
      </c>
      <c r="BZ32" s="56"/>
      <c r="CA32" s="56"/>
      <c r="CB32" s="56" t="s">
        <v>212</v>
      </c>
      <c r="CC32" s="56" t="s">
        <v>212</v>
      </c>
      <c r="CD32" s="56" t="s">
        <v>212</v>
      </c>
      <c r="CE32" s="56" t="s">
        <v>212</v>
      </c>
      <c r="CF32" s="56" t="s">
        <v>212</v>
      </c>
      <c r="CG32" s="56" t="s">
        <v>212</v>
      </c>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I32" s="56"/>
      <c r="DJ32" s="56"/>
      <c r="DK32" s="56"/>
      <c r="DL32" s="56"/>
      <c r="DM32" s="56"/>
      <c r="DN32" s="56"/>
      <c r="DO32" s="56"/>
      <c r="DP32" s="56"/>
      <c r="DQ32" s="56"/>
      <c r="DR32" s="56"/>
      <c r="DS32" s="56"/>
      <c r="DU32" s="56"/>
      <c r="DV32" s="56"/>
      <c r="DW32" s="56"/>
      <c r="DX32" s="56"/>
      <c r="DY32" s="56"/>
      <c r="DZ32" s="56"/>
      <c r="EA32" s="56"/>
      <c r="EB32" s="56"/>
      <c r="EC32" s="56"/>
      <c r="ED32" s="56"/>
      <c r="EE32" s="56"/>
      <c r="EF32" s="56"/>
      <c r="EG32" s="56"/>
      <c r="EH32" s="56"/>
      <c r="EI32" s="56"/>
      <c r="EJ32" s="56"/>
      <c r="EK32" s="56"/>
      <c r="EL32" s="56"/>
      <c r="EM32" s="56"/>
      <c r="EN32" s="56"/>
      <c r="EO32" s="56"/>
      <c r="EQ32" s="56"/>
      <c r="ER32" s="56"/>
      <c r="ES32" s="56"/>
      <c r="ET32" s="56"/>
      <c r="EU32" s="56"/>
      <c r="EV32" s="56"/>
      <c r="EW32" s="56"/>
      <c r="EX32" s="56"/>
      <c r="EY32" s="56"/>
      <c r="EZ32" s="56"/>
      <c r="FA32" s="56"/>
      <c r="FB32" s="56"/>
      <c r="FC32" s="56"/>
      <c r="FD32" s="56"/>
      <c r="FE32" s="56"/>
      <c r="FF32" s="56"/>
      <c r="FG32" s="56"/>
      <c r="FH32" s="56"/>
      <c r="FI32" s="56"/>
      <c r="FJ32" s="56"/>
      <c r="FK32" s="56"/>
      <c r="FL32" s="56"/>
      <c r="FM32" s="56"/>
      <c r="FN32" s="56"/>
      <c r="FO32" s="56"/>
      <c r="FP32" s="56"/>
      <c r="FQ32" s="56"/>
      <c r="FR32" s="56"/>
      <c r="FS32" s="56"/>
      <c r="FT32" s="56"/>
      <c r="FU32" s="56"/>
      <c r="FV32" s="56"/>
      <c r="FW32" s="56"/>
      <c r="FX32" s="56"/>
      <c r="FY32" s="56"/>
      <c r="FZ32" s="56"/>
      <c r="GA32" s="56"/>
      <c r="GB32" s="56"/>
      <c r="GC32" s="56"/>
      <c r="GD32" s="56"/>
      <c r="GE32" s="56"/>
      <c r="GF32" s="56"/>
      <c r="GG32" s="56"/>
      <c r="GH32" s="56"/>
    </row>
    <row r="33" spans="1:191" s="43" customFormat="1" ht="13.5" customHeight="1" thickBot="1" x14ac:dyDescent="0.25">
      <c r="A33" s="37"/>
      <c r="B33" s="44" t="s">
        <v>112</v>
      </c>
      <c r="C33" s="181" t="s">
        <v>213</v>
      </c>
      <c r="D33" s="57" t="s">
        <v>213</v>
      </c>
      <c r="E33" s="57" t="s">
        <v>213</v>
      </c>
      <c r="F33" s="43" t="s">
        <v>213</v>
      </c>
      <c r="G33" s="57" t="s">
        <v>213</v>
      </c>
      <c r="H33" s="57" t="s">
        <v>213</v>
      </c>
      <c r="I33" s="57" t="s">
        <v>213</v>
      </c>
      <c r="J33" s="57"/>
      <c r="K33" s="43" t="s">
        <v>213</v>
      </c>
      <c r="L33" s="57" t="s">
        <v>213</v>
      </c>
      <c r="M33" s="57" t="s">
        <v>213</v>
      </c>
      <c r="N33" s="57" t="s">
        <v>213</v>
      </c>
      <c r="O33" s="57" t="s">
        <v>213</v>
      </c>
      <c r="P33" s="57" t="s">
        <v>213</v>
      </c>
      <c r="Q33" s="57"/>
      <c r="R33" s="57"/>
      <c r="S33" s="57" t="s">
        <v>213</v>
      </c>
      <c r="T33" s="57" t="s">
        <v>213</v>
      </c>
      <c r="U33" s="57" t="s">
        <v>213</v>
      </c>
      <c r="V33" s="57" t="s">
        <v>213</v>
      </c>
      <c r="W33" s="57" t="s">
        <v>213</v>
      </c>
      <c r="X33" s="57" t="s">
        <v>213</v>
      </c>
      <c r="Y33" s="57"/>
      <c r="Z33" s="57"/>
      <c r="AA33" s="57" t="s">
        <v>213</v>
      </c>
      <c r="AB33" s="57" t="s">
        <v>213</v>
      </c>
      <c r="AC33" s="57" t="s">
        <v>213</v>
      </c>
      <c r="AD33" s="57" t="s">
        <v>213</v>
      </c>
      <c r="AE33" s="57" t="s">
        <v>213</v>
      </c>
      <c r="AF33" s="57" t="s">
        <v>213</v>
      </c>
      <c r="AG33" s="57"/>
      <c r="AH33" s="57"/>
      <c r="AI33" s="57" t="s">
        <v>213</v>
      </c>
      <c r="AJ33" s="57" t="s">
        <v>213</v>
      </c>
      <c r="AK33" s="57" t="s">
        <v>213</v>
      </c>
      <c r="AL33" s="57"/>
      <c r="AM33" s="57"/>
      <c r="AN33" s="57" t="s">
        <v>213</v>
      </c>
      <c r="AO33" s="57" t="s">
        <v>213</v>
      </c>
      <c r="AP33" s="57" t="s">
        <v>213</v>
      </c>
      <c r="AQ33" s="57" t="s">
        <v>213</v>
      </c>
      <c r="AR33" s="57" t="s">
        <v>213</v>
      </c>
      <c r="AS33" s="57" t="s">
        <v>213</v>
      </c>
      <c r="AT33" s="57"/>
      <c r="AU33" s="57"/>
      <c r="AV33" s="57" t="s">
        <v>213</v>
      </c>
      <c r="AW33" s="57" t="s">
        <v>213</v>
      </c>
      <c r="AX33" s="57" t="s">
        <v>213</v>
      </c>
      <c r="AY33" s="57" t="s">
        <v>213</v>
      </c>
      <c r="AZ33" s="57" t="s">
        <v>213</v>
      </c>
      <c r="BA33" s="57" t="s">
        <v>213</v>
      </c>
      <c r="BB33" s="57"/>
      <c r="BC33" s="57"/>
      <c r="BD33" s="57" t="s">
        <v>213</v>
      </c>
      <c r="BE33" s="57" t="s">
        <v>213</v>
      </c>
      <c r="BF33" s="57" t="s">
        <v>213</v>
      </c>
      <c r="BG33" s="57" t="s">
        <v>213</v>
      </c>
      <c r="BH33" s="57" t="s">
        <v>213</v>
      </c>
      <c r="BI33" s="57" t="s">
        <v>213</v>
      </c>
      <c r="BJ33" s="57"/>
      <c r="BK33" s="57"/>
      <c r="BL33" s="57" t="s">
        <v>213</v>
      </c>
      <c r="BM33" s="57" t="s">
        <v>213</v>
      </c>
      <c r="BN33" s="57" t="s">
        <v>213</v>
      </c>
      <c r="BO33" s="57" t="s">
        <v>213</v>
      </c>
      <c r="BP33" s="57" t="s">
        <v>213</v>
      </c>
      <c r="BQ33" s="57" t="s">
        <v>213</v>
      </c>
      <c r="BR33" s="57"/>
      <c r="BS33" s="57"/>
      <c r="BT33" s="57" t="s">
        <v>213</v>
      </c>
      <c r="BU33" s="57" t="s">
        <v>213</v>
      </c>
      <c r="BV33" s="57" t="s">
        <v>213</v>
      </c>
      <c r="BW33" s="57" t="s">
        <v>213</v>
      </c>
      <c r="BX33" s="57" t="s">
        <v>213</v>
      </c>
      <c r="BY33" s="57" t="s">
        <v>213</v>
      </c>
      <c r="BZ33" s="57"/>
      <c r="CA33" s="57"/>
      <c r="CB33" s="57" t="s">
        <v>213</v>
      </c>
      <c r="CC33" s="57" t="s">
        <v>213</v>
      </c>
      <c r="CD33" s="57" t="s">
        <v>213</v>
      </c>
      <c r="CE33" s="57" t="s">
        <v>213</v>
      </c>
      <c r="CF33" s="57" t="s">
        <v>213</v>
      </c>
      <c r="CG33" s="57" t="s">
        <v>213</v>
      </c>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I33" s="57"/>
      <c r="DJ33" s="57"/>
      <c r="DK33" s="57"/>
      <c r="DL33" s="57"/>
      <c r="DM33" s="57"/>
      <c r="DN33" s="57"/>
      <c r="DO33" s="57"/>
      <c r="DP33" s="57"/>
      <c r="DQ33" s="57"/>
      <c r="DR33" s="57"/>
      <c r="DS33" s="57"/>
      <c r="DU33" s="57"/>
      <c r="DV33" s="57"/>
      <c r="DW33" s="57"/>
      <c r="DX33" s="57"/>
      <c r="DY33" s="57"/>
      <c r="DZ33" s="57"/>
      <c r="EA33" s="57"/>
      <c r="EB33" s="57"/>
      <c r="EC33" s="57"/>
      <c r="ED33" s="57"/>
      <c r="EE33" s="57"/>
      <c r="EF33" s="57"/>
      <c r="EG33" s="57"/>
      <c r="EH33" s="57"/>
      <c r="EI33" s="57"/>
      <c r="EJ33" s="57"/>
      <c r="EK33" s="57"/>
      <c r="EL33" s="57"/>
      <c r="EM33" s="57"/>
      <c r="EN33" s="57"/>
      <c r="EO33" s="57"/>
      <c r="EQ33" s="57"/>
      <c r="ER33" s="57"/>
      <c r="ES33" s="57"/>
      <c r="ET33" s="57"/>
      <c r="EU33" s="57"/>
      <c r="EV33" s="57"/>
      <c r="EW33" s="57"/>
      <c r="EX33" s="57"/>
      <c r="EY33" s="57"/>
      <c r="EZ33" s="57"/>
      <c r="FA33" s="57"/>
      <c r="FB33" s="57"/>
      <c r="FC33" s="57"/>
      <c r="FD33" s="57"/>
      <c r="FE33" s="57"/>
      <c r="FF33" s="57"/>
      <c r="FG33" s="57"/>
      <c r="FH33" s="57"/>
      <c r="FI33" s="57"/>
      <c r="FJ33" s="57"/>
      <c r="FK33" s="57"/>
      <c r="FL33" s="57"/>
      <c r="FM33" s="57"/>
      <c r="FN33" s="57"/>
      <c r="FO33" s="57"/>
      <c r="FP33" s="57"/>
      <c r="FQ33" s="57"/>
      <c r="FR33" s="57"/>
      <c r="FS33" s="57"/>
      <c r="FT33" s="57"/>
      <c r="FU33" s="57"/>
      <c r="FV33" s="57"/>
      <c r="FW33" s="57"/>
      <c r="FX33" s="57"/>
      <c r="FY33" s="57"/>
      <c r="FZ33" s="57"/>
      <c r="GA33" s="57"/>
      <c r="GB33" s="57"/>
      <c r="GC33" s="57"/>
      <c r="GD33" s="57"/>
      <c r="GE33" s="57"/>
      <c r="GF33" s="57"/>
      <c r="GG33" s="57"/>
      <c r="GH33" s="57"/>
    </row>
    <row r="34" spans="1:191" s="41" customFormat="1" ht="13.5" customHeight="1" x14ac:dyDescent="0.2">
      <c r="A34" s="34"/>
      <c r="B34" s="50" t="s">
        <v>113</v>
      </c>
      <c r="C34" s="71">
        <v>177.15</v>
      </c>
      <c r="D34" s="63">
        <v>177.15</v>
      </c>
      <c r="E34" s="63">
        <v>177.15</v>
      </c>
      <c r="F34" s="63">
        <v>177.15</v>
      </c>
      <c r="G34" s="63">
        <v>177.15</v>
      </c>
      <c r="H34" s="63">
        <v>177.15</v>
      </c>
      <c r="I34" s="63">
        <v>177.15</v>
      </c>
      <c r="J34" s="63">
        <v>3.0698954837323625E-14</v>
      </c>
      <c r="K34" s="63">
        <v>177.15</v>
      </c>
      <c r="L34" s="63">
        <v>177.15</v>
      </c>
      <c r="M34" s="63">
        <v>177.15</v>
      </c>
      <c r="N34" s="63">
        <v>194.45</v>
      </c>
      <c r="O34" s="63">
        <v>194.45</v>
      </c>
      <c r="P34" s="63">
        <v>194.45</v>
      </c>
      <c r="Q34" s="63">
        <v>185.80000000000004</v>
      </c>
      <c r="R34" s="63">
        <v>8.6499999999999915</v>
      </c>
      <c r="S34" s="63">
        <v>177.15</v>
      </c>
      <c r="T34" s="63">
        <v>177.15</v>
      </c>
      <c r="U34" s="63">
        <v>177.15</v>
      </c>
      <c r="V34" s="63">
        <v>177.15</v>
      </c>
      <c r="W34" s="63">
        <v>177.15</v>
      </c>
      <c r="X34" s="63">
        <v>177.15</v>
      </c>
      <c r="Y34" s="63">
        <v>177.15</v>
      </c>
      <c r="Z34" s="63">
        <v>3.0698954837323625E-14</v>
      </c>
      <c r="AA34" s="63">
        <v>161.35</v>
      </c>
      <c r="AB34" s="63">
        <v>161.35</v>
      </c>
      <c r="AC34" s="63">
        <v>161.35</v>
      </c>
      <c r="AD34" s="63">
        <v>161.35</v>
      </c>
      <c r="AE34" s="63">
        <v>177.15</v>
      </c>
      <c r="AF34" s="63">
        <v>177.15</v>
      </c>
      <c r="AG34" s="63">
        <v>166.61666666666665</v>
      </c>
      <c r="AH34" s="63">
        <v>7.4481914284983057</v>
      </c>
      <c r="AI34" s="63">
        <v>194.45</v>
      </c>
      <c r="AJ34" s="63">
        <v>194.45</v>
      </c>
      <c r="AK34" s="63">
        <v>194.45</v>
      </c>
      <c r="AL34" s="63">
        <v>194.44999999999996</v>
      </c>
      <c r="AM34" s="63">
        <v>2.8421709430404007E-14</v>
      </c>
      <c r="AN34" s="63">
        <v>194.45</v>
      </c>
      <c r="AO34" s="63">
        <v>177.15</v>
      </c>
      <c r="AP34" s="63">
        <v>194.45</v>
      </c>
      <c r="AQ34" s="63">
        <v>177.15</v>
      </c>
      <c r="AR34" s="63">
        <v>177.15</v>
      </c>
      <c r="AS34" s="63">
        <v>177.15</v>
      </c>
      <c r="AT34" s="63">
        <v>182.91666666666666</v>
      </c>
      <c r="AU34" s="63">
        <v>8.1552982096848385</v>
      </c>
      <c r="AV34" s="63">
        <v>177.15</v>
      </c>
      <c r="AW34" s="63">
        <v>177.15</v>
      </c>
      <c r="AX34" s="63">
        <v>177.15</v>
      </c>
      <c r="AY34" s="63">
        <v>177.15</v>
      </c>
      <c r="AZ34" s="63">
        <v>177.15</v>
      </c>
      <c r="BA34" s="63">
        <v>177.15</v>
      </c>
      <c r="BB34" s="63">
        <v>177.15</v>
      </c>
      <c r="BC34" s="63">
        <v>3.0698954837323625E-14</v>
      </c>
      <c r="BD34" s="63">
        <v>177.15</v>
      </c>
      <c r="BE34" s="63">
        <v>177.15</v>
      </c>
      <c r="BF34" s="63">
        <v>177.15</v>
      </c>
      <c r="BG34" s="63">
        <v>177.15</v>
      </c>
      <c r="BH34" s="63">
        <v>177.15</v>
      </c>
      <c r="BI34" s="63">
        <v>177.15</v>
      </c>
      <c r="BJ34" s="63">
        <v>177.15</v>
      </c>
      <c r="BK34" s="63">
        <v>3.0698954837323625E-14</v>
      </c>
      <c r="BL34" s="63">
        <v>161.35</v>
      </c>
      <c r="BM34" s="63">
        <v>177.15</v>
      </c>
      <c r="BN34" s="63">
        <v>161.35</v>
      </c>
      <c r="BO34" s="63">
        <v>177.15</v>
      </c>
      <c r="BP34" s="63">
        <v>177.15</v>
      </c>
      <c r="BQ34" s="63">
        <v>177.15</v>
      </c>
      <c r="BR34" s="63">
        <v>171.88333333333333</v>
      </c>
      <c r="BS34" s="63">
        <v>7.4481914284983066</v>
      </c>
      <c r="BT34" s="63">
        <v>161.35</v>
      </c>
      <c r="BU34" s="63">
        <v>161.35</v>
      </c>
      <c r="BV34" s="63">
        <v>161.35</v>
      </c>
      <c r="BW34" s="63">
        <v>161.35</v>
      </c>
      <c r="BX34" s="63">
        <v>161.35</v>
      </c>
      <c r="BY34" s="63">
        <v>161.35</v>
      </c>
      <c r="BZ34" s="63">
        <v>161.35</v>
      </c>
      <c r="CA34" s="63">
        <v>0</v>
      </c>
      <c r="CB34" s="63">
        <v>161.35</v>
      </c>
      <c r="CC34" s="63">
        <v>161.35</v>
      </c>
      <c r="CD34" s="63">
        <v>161.35</v>
      </c>
      <c r="CE34" s="63">
        <v>161.35</v>
      </c>
      <c r="CF34" s="63">
        <v>161.35</v>
      </c>
      <c r="CG34" s="63">
        <v>161.35</v>
      </c>
      <c r="CH34" s="63">
        <v>161.35</v>
      </c>
      <c r="CI34" s="63">
        <v>0</v>
      </c>
      <c r="CK34" s="169"/>
      <c r="CL34" s="63"/>
      <c r="CM34" s="63"/>
      <c r="CN34" s="63"/>
      <c r="CO34" s="63"/>
      <c r="CP34" s="169"/>
      <c r="CQ34" s="169"/>
      <c r="CR34" s="169"/>
      <c r="CS34" s="169"/>
      <c r="CT34" s="63"/>
      <c r="CU34" s="63"/>
      <c r="CV34" s="169"/>
      <c r="CW34" s="169"/>
      <c r="CZ34" s="169"/>
      <c r="DA34" s="169"/>
      <c r="DB34" s="169"/>
      <c r="DC34" s="169"/>
      <c r="DD34" s="63"/>
      <c r="DE34" s="63"/>
      <c r="DF34" s="63"/>
      <c r="DG34" s="63"/>
      <c r="DI34" s="63"/>
      <c r="DJ34" s="63"/>
      <c r="DK34" s="63"/>
      <c r="DL34" s="63"/>
      <c r="DM34" s="63"/>
      <c r="DN34" s="63"/>
      <c r="DO34" s="63"/>
      <c r="DP34" s="63"/>
      <c r="DQ34" s="63"/>
      <c r="DR34" s="63"/>
      <c r="DS34" s="63"/>
      <c r="DU34" s="63"/>
      <c r="DV34" s="63"/>
      <c r="DW34" s="63"/>
      <c r="DX34" s="63"/>
      <c r="DY34" s="63"/>
      <c r="DZ34" s="63"/>
      <c r="EA34" s="63"/>
      <c r="EB34" s="63"/>
      <c r="EC34" s="63"/>
      <c r="ED34" s="63"/>
      <c r="EE34" s="63"/>
      <c r="EF34" s="63"/>
      <c r="EG34" s="63"/>
      <c r="EH34" s="63"/>
      <c r="EI34" s="63"/>
      <c r="EJ34" s="63"/>
      <c r="EK34" s="63"/>
      <c r="EL34" s="63"/>
      <c r="EM34" s="63"/>
      <c r="EN34" s="63"/>
      <c r="EO34" s="63"/>
      <c r="EQ34" s="63"/>
      <c r="ER34" s="63"/>
      <c r="ES34" s="63"/>
      <c r="ET34" s="63"/>
      <c r="EU34" s="63"/>
      <c r="EV34" s="63"/>
      <c r="EW34" s="63"/>
      <c r="EX34" s="63"/>
      <c r="EY34" s="63"/>
      <c r="EZ34" s="63"/>
      <c r="FA34" s="63"/>
      <c r="FB34" s="63"/>
      <c r="FC34" s="63"/>
      <c r="FD34" s="63"/>
      <c r="FE34" s="63"/>
      <c r="FF34" s="63"/>
      <c r="FG34" s="63"/>
      <c r="FH34" s="63"/>
      <c r="FI34" s="63"/>
      <c r="FJ34" s="63"/>
      <c r="FK34" s="63"/>
      <c r="FL34" s="63"/>
      <c r="FM34" s="63"/>
      <c r="FN34" s="63"/>
      <c r="FO34" s="63"/>
      <c r="FP34" s="63"/>
      <c r="FQ34" s="63"/>
      <c r="FR34" s="63"/>
      <c r="FS34" s="63"/>
      <c r="FT34" s="63"/>
      <c r="FU34" s="63"/>
      <c r="FV34" s="63"/>
      <c r="FW34" s="63"/>
      <c r="FX34" s="63"/>
      <c r="FY34" s="63"/>
      <c r="FZ34" s="63"/>
      <c r="GA34" s="63"/>
      <c r="GB34" s="63"/>
      <c r="GC34" s="63"/>
      <c r="GD34" s="63"/>
      <c r="GE34" s="63"/>
      <c r="GF34" s="63"/>
      <c r="GG34" s="63"/>
      <c r="GH34" s="63"/>
    </row>
    <row r="35" spans="1:191" s="24" customFormat="1" ht="13.5" customHeight="1" x14ac:dyDescent="0.2">
      <c r="A35" s="34"/>
      <c r="B35" s="51" t="s">
        <v>114</v>
      </c>
      <c r="C35" s="48"/>
      <c r="CW35" s="64"/>
      <c r="CX35" s="64"/>
      <c r="CY35" s="64"/>
      <c r="DM35" s="56"/>
      <c r="DO35" s="56"/>
      <c r="DP35" s="56"/>
      <c r="EU35" s="56"/>
      <c r="EZ35" s="56"/>
      <c r="FA35" s="56"/>
      <c r="FG35" s="56"/>
      <c r="FL35" s="56"/>
      <c r="FM35" s="56"/>
      <c r="FN35" s="56"/>
      <c r="GB35" s="56"/>
    </row>
    <row r="36" spans="1:191" s="24" customFormat="1" ht="13.5" customHeight="1" x14ac:dyDescent="0.2">
      <c r="A36" s="34"/>
      <c r="B36" s="51" t="s">
        <v>115</v>
      </c>
      <c r="C36" s="48"/>
      <c r="CX36" s="56"/>
      <c r="CY36" s="56"/>
      <c r="DM36" s="56"/>
      <c r="EU36" s="56"/>
    </row>
    <row r="37" spans="1:191" s="56" customFormat="1" ht="13.5" customHeight="1" x14ac:dyDescent="0.2">
      <c r="A37" s="34"/>
      <c r="B37" s="51" t="s">
        <v>48</v>
      </c>
      <c r="C37" s="48">
        <v>2.4985228088359901</v>
      </c>
      <c r="D37" s="24">
        <v>2.4985228088359901</v>
      </c>
      <c r="E37" s="24">
        <v>2.4985228088359901</v>
      </c>
      <c r="F37" s="24">
        <v>2.4985228088359901</v>
      </c>
      <c r="G37" s="24">
        <v>2.4985228088359901</v>
      </c>
      <c r="H37" s="24">
        <v>2.4985228088359901</v>
      </c>
      <c r="I37" s="24">
        <v>2.4985228088359901</v>
      </c>
      <c r="J37" s="24">
        <v>0</v>
      </c>
      <c r="K37" s="24">
        <v>2.4985228088359901</v>
      </c>
      <c r="L37" s="24">
        <v>2.4985228088359901</v>
      </c>
      <c r="M37" s="24">
        <v>2.4985228088359901</v>
      </c>
      <c r="N37" s="24">
        <v>2.3640930756598801</v>
      </c>
      <c r="O37" s="24">
        <v>2.3640930756598801</v>
      </c>
      <c r="P37" s="24">
        <v>2.3640930756598801</v>
      </c>
      <c r="Q37" s="24">
        <v>2.4313079422479356</v>
      </c>
      <c r="R37" s="24">
        <v>6.7214866588054978E-2</v>
      </c>
      <c r="S37" s="24">
        <v>2.4985228088359901</v>
      </c>
      <c r="T37" s="24">
        <v>2.4985228088359901</v>
      </c>
      <c r="U37" s="24">
        <v>2.4985228088359901</v>
      </c>
      <c r="V37" s="24">
        <v>2.4985228088359901</v>
      </c>
      <c r="W37" s="24">
        <v>2.4985228088359901</v>
      </c>
      <c r="X37" s="24">
        <v>2.4985228088359901</v>
      </c>
      <c r="Y37" s="24">
        <v>2.4985228088359901</v>
      </c>
      <c r="Z37" s="24">
        <v>0</v>
      </c>
      <c r="AA37" s="24">
        <v>2.6333156791678398</v>
      </c>
      <c r="AB37" s="24">
        <v>2.6333156791678398</v>
      </c>
      <c r="AC37" s="24">
        <v>2.6333156791678398</v>
      </c>
      <c r="AD37" s="24">
        <v>2.6333156791678398</v>
      </c>
      <c r="AE37" s="24">
        <v>2.4985228088359901</v>
      </c>
      <c r="AF37" s="24">
        <v>2.4985228088359901</v>
      </c>
      <c r="AG37" s="24">
        <v>2.5883847223905563</v>
      </c>
      <c r="AH37" s="24">
        <v>6.3541968444833299E-2</v>
      </c>
      <c r="AI37" s="24">
        <v>2.3640930756598801</v>
      </c>
      <c r="AJ37" s="24">
        <v>2.3640930756598801</v>
      </c>
      <c r="AK37" s="24">
        <v>2.3640930756598801</v>
      </c>
      <c r="AL37" s="24">
        <v>2.3640930756598801</v>
      </c>
      <c r="AM37" s="24">
        <v>0</v>
      </c>
      <c r="AN37" s="24">
        <v>2.3640930756598801</v>
      </c>
      <c r="AO37" s="24">
        <v>2.4985228088359901</v>
      </c>
      <c r="AP37" s="24">
        <v>2.3640930756598801</v>
      </c>
      <c r="AQ37" s="24">
        <v>2.4985228088359901</v>
      </c>
      <c r="AR37" s="24">
        <v>2.4985228088359901</v>
      </c>
      <c r="AS37" s="24">
        <v>2.4985228088359901</v>
      </c>
      <c r="AT37" s="24">
        <v>2.4537128977772866</v>
      </c>
      <c r="AU37" s="24">
        <v>6.3370783947950371E-2</v>
      </c>
      <c r="AV37" s="24">
        <v>2.4985228088359901</v>
      </c>
      <c r="AW37" s="24">
        <v>2.4985228088359901</v>
      </c>
      <c r="AX37" s="24">
        <v>2.4985228088359901</v>
      </c>
      <c r="AY37" s="24">
        <v>2.4985228088359901</v>
      </c>
      <c r="AZ37" s="24">
        <v>2.4985228088359901</v>
      </c>
      <c r="BA37" s="24">
        <v>2.4985228088359901</v>
      </c>
      <c r="BB37" s="24">
        <v>2.4985228088359901</v>
      </c>
      <c r="BC37" s="24">
        <v>0</v>
      </c>
      <c r="BD37" s="24">
        <v>2.4985228088359901</v>
      </c>
      <c r="BE37" s="24">
        <v>2.4985228088359901</v>
      </c>
      <c r="BF37" s="24">
        <v>2.4985228088359901</v>
      </c>
      <c r="BG37" s="24">
        <v>2.4985228088359901</v>
      </c>
      <c r="BH37" s="24">
        <v>2.4985228088359901</v>
      </c>
      <c r="BI37" s="24">
        <v>2.4985228088359901</v>
      </c>
      <c r="BJ37" s="24">
        <v>2.4985228088359901</v>
      </c>
      <c r="BK37" s="24">
        <v>0</v>
      </c>
      <c r="BL37" s="24">
        <v>2.6333156791678398</v>
      </c>
      <c r="BM37" s="24">
        <v>2.4985228088359901</v>
      </c>
      <c r="BN37" s="24">
        <v>2.6333156791678398</v>
      </c>
      <c r="BO37" s="24">
        <v>2.4985228088359901</v>
      </c>
      <c r="BP37" s="24">
        <v>2.4985228088359901</v>
      </c>
      <c r="BQ37" s="24">
        <v>2.4985228088359901</v>
      </c>
      <c r="BR37" s="24">
        <v>2.5434537656132732</v>
      </c>
      <c r="BS37" s="24">
        <v>6.3541968444833286E-2</v>
      </c>
      <c r="BT37" s="24">
        <v>2.6333156791678398</v>
      </c>
      <c r="BU37" s="24">
        <v>2.6333156791678398</v>
      </c>
      <c r="BV37" s="24">
        <v>2.6333156791678398</v>
      </c>
      <c r="BW37" s="24">
        <v>2.6333156791678398</v>
      </c>
      <c r="BX37" s="24">
        <v>2.6333156791678398</v>
      </c>
      <c r="BY37" s="24">
        <v>2.6333156791678398</v>
      </c>
      <c r="BZ37" s="24">
        <v>2.6333156791678398</v>
      </c>
      <c r="CA37" s="24">
        <v>0</v>
      </c>
      <c r="CB37" s="24">
        <v>2.6333156791678398</v>
      </c>
      <c r="CC37" s="24">
        <v>2.6333156791678398</v>
      </c>
      <c r="CD37" s="24">
        <v>2.6333156791678398</v>
      </c>
      <c r="CE37" s="24">
        <v>2.6333156791678398</v>
      </c>
      <c r="CF37" s="24">
        <v>2.6333156791678398</v>
      </c>
      <c r="CG37" s="24">
        <v>2.6333156791678398</v>
      </c>
      <c r="CH37" s="24">
        <v>2.6333156791678398</v>
      </c>
      <c r="CI37" s="24">
        <v>0</v>
      </c>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c r="FY37" s="24"/>
      <c r="FZ37" s="24"/>
      <c r="GA37" s="24"/>
      <c r="GB37" s="24"/>
      <c r="GC37" s="24"/>
      <c r="GD37" s="24"/>
      <c r="GE37" s="24"/>
      <c r="GF37" s="24"/>
      <c r="GG37" s="24"/>
      <c r="GH37" s="24"/>
      <c r="GI37" s="24"/>
    </row>
    <row r="38" spans="1:191" s="56" customFormat="1" ht="13.5" customHeight="1" x14ac:dyDescent="0.2">
      <c r="A38" s="34"/>
      <c r="B38" s="51" t="s">
        <v>49</v>
      </c>
      <c r="C38" s="48"/>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row>
    <row r="39" spans="1:191" s="57" customFormat="1" ht="13.5" customHeight="1" thickBot="1" x14ac:dyDescent="0.25">
      <c r="A39" s="34"/>
      <c r="B39" s="61" t="s">
        <v>50</v>
      </c>
      <c r="C39" s="49"/>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c r="DJ39" s="43"/>
      <c r="DK39" s="43"/>
      <c r="DL39" s="43"/>
      <c r="DM39" s="43"/>
      <c r="DN39" s="43"/>
      <c r="DO39" s="43"/>
      <c r="DP39" s="43"/>
      <c r="DQ39" s="43"/>
      <c r="DR39" s="43"/>
      <c r="DS39" s="43"/>
      <c r="DT39" s="43"/>
      <c r="DU39" s="43"/>
      <c r="DV39" s="43"/>
      <c r="DW39" s="43"/>
      <c r="DX39" s="43"/>
      <c r="DY39" s="43"/>
      <c r="DZ39" s="43"/>
      <c r="EA39" s="43"/>
      <c r="EB39" s="43"/>
      <c r="EC39" s="43"/>
      <c r="ED39" s="43"/>
      <c r="EE39" s="43"/>
      <c r="EF39" s="43"/>
      <c r="EG39" s="43"/>
      <c r="EH39" s="43"/>
      <c r="EI39" s="43"/>
      <c r="EJ39" s="43"/>
      <c r="EK39" s="43"/>
      <c r="EL39" s="43"/>
      <c r="EM39" s="43"/>
      <c r="EN39" s="43"/>
      <c r="EO39" s="43"/>
      <c r="EP39" s="43"/>
      <c r="EQ39" s="43"/>
      <c r="ER39" s="43"/>
      <c r="ES39" s="43"/>
      <c r="ET39" s="43"/>
      <c r="EU39" s="43"/>
      <c r="EV39" s="43"/>
      <c r="EW39" s="43"/>
      <c r="EX39" s="43"/>
      <c r="EY39" s="43"/>
      <c r="EZ39" s="43"/>
      <c r="FA39" s="43"/>
      <c r="FB39" s="43"/>
      <c r="FC39" s="43"/>
      <c r="FD39" s="43"/>
      <c r="FE39" s="43"/>
      <c r="FF39" s="43"/>
      <c r="FG39" s="43"/>
      <c r="FH39" s="43"/>
      <c r="FI39" s="43"/>
      <c r="FJ39" s="43"/>
      <c r="FK39" s="43"/>
      <c r="FL39" s="43"/>
      <c r="FM39" s="43"/>
      <c r="FN39" s="43"/>
      <c r="FO39" s="43"/>
      <c r="FP39" s="43"/>
      <c r="FQ39" s="43"/>
      <c r="FR39" s="43"/>
      <c r="FS39" s="43"/>
      <c r="FT39" s="43"/>
      <c r="FU39" s="43"/>
      <c r="FV39" s="43"/>
      <c r="FW39" s="43"/>
      <c r="FX39" s="43"/>
      <c r="FY39" s="43"/>
      <c r="FZ39" s="43"/>
      <c r="GA39" s="43"/>
      <c r="GB39" s="43"/>
      <c r="GC39" s="43"/>
      <c r="GD39" s="43"/>
      <c r="GE39" s="43"/>
      <c r="GF39" s="43"/>
      <c r="GG39" s="43"/>
      <c r="GH39" s="43"/>
      <c r="GI39" s="43"/>
    </row>
    <row r="40" spans="1:191" s="41" customFormat="1" ht="13.5" customHeight="1" x14ac:dyDescent="0.2">
      <c r="A40" s="60"/>
      <c r="B40" s="50" t="s">
        <v>116</v>
      </c>
      <c r="C40" s="71">
        <v>121.383502527755</v>
      </c>
      <c r="D40" s="63">
        <v>121.330723150677</v>
      </c>
      <c r="E40" s="63">
        <v>121.265020142334</v>
      </c>
      <c r="F40" s="63">
        <v>123.61990845468399</v>
      </c>
      <c r="G40" s="63">
        <v>123.516871105056</v>
      </c>
      <c r="H40" s="63">
        <v>123.461202586013</v>
      </c>
      <c r="I40" s="63">
        <v>122.42953799441983</v>
      </c>
      <c r="J40" s="63">
        <v>1.1046336528369365</v>
      </c>
      <c r="K40" s="63">
        <v>125.329556729346</v>
      </c>
      <c r="L40" s="63">
        <v>125.26084710144301</v>
      </c>
      <c r="M40" s="63">
        <v>125.130403023786</v>
      </c>
      <c r="N40" s="63">
        <v>127.483341135671</v>
      </c>
      <c r="O40" s="63">
        <v>127.423173287363</v>
      </c>
      <c r="P40" s="63">
        <v>127.213888724981</v>
      </c>
      <c r="Q40" s="63">
        <v>126.30686833376501</v>
      </c>
      <c r="R40" s="63">
        <v>1.0713138358512619</v>
      </c>
      <c r="S40" s="63">
        <v>119.150209102592</v>
      </c>
      <c r="T40" s="63">
        <v>119.051272758691</v>
      </c>
      <c r="U40" s="63">
        <v>118.98421965373799</v>
      </c>
      <c r="V40" s="63">
        <v>119.464985500357</v>
      </c>
      <c r="W40" s="63">
        <v>119.330460205569</v>
      </c>
      <c r="X40" s="63">
        <v>119.360906337903</v>
      </c>
      <c r="Y40" s="63">
        <v>119.22367559314166</v>
      </c>
      <c r="Z40" s="63">
        <v>0.17364950885585775</v>
      </c>
      <c r="AA40" s="63">
        <v>115.22706195464001</v>
      </c>
      <c r="AB40" s="63">
        <v>115.01204310961801</v>
      </c>
      <c r="AC40" s="63">
        <v>114.976623545086</v>
      </c>
      <c r="AD40" s="63">
        <v>116.70895080720101</v>
      </c>
      <c r="AE40" s="63">
        <v>116.54550735702399</v>
      </c>
      <c r="AF40" s="63">
        <v>116.503663910196</v>
      </c>
      <c r="AG40" s="63">
        <v>115.82897511396084</v>
      </c>
      <c r="AH40" s="63">
        <v>0.76367108930639094</v>
      </c>
      <c r="AI40" s="63">
        <v>129.84501640561399</v>
      </c>
      <c r="AJ40" s="63">
        <v>129.78691089826199</v>
      </c>
      <c r="AK40" s="63">
        <v>129.67958984025799</v>
      </c>
      <c r="AL40" s="63">
        <v>129.77050571471133</v>
      </c>
      <c r="AM40" s="63">
        <v>6.8524130381781678E-2</v>
      </c>
      <c r="AN40" s="63">
        <v>126.830097204735</v>
      </c>
      <c r="AO40" s="63">
        <v>126.810195403138</v>
      </c>
      <c r="AP40" s="63">
        <v>126.66960365310899</v>
      </c>
      <c r="AQ40" s="63">
        <v>126.351315508211</v>
      </c>
      <c r="AR40" s="63">
        <v>126.233730327047</v>
      </c>
      <c r="AS40" s="63">
        <v>125.89368515787299</v>
      </c>
      <c r="AT40" s="63">
        <v>126.46477120901882</v>
      </c>
      <c r="AU40" s="63">
        <v>0.33841016783933842</v>
      </c>
      <c r="AV40" s="63">
        <v>116.358722248549</v>
      </c>
      <c r="AW40" s="63">
        <v>116.061670193246</v>
      </c>
      <c r="AX40" s="63">
        <v>115.942641882807</v>
      </c>
      <c r="AY40" s="63">
        <v>117.512299332339</v>
      </c>
      <c r="AZ40" s="63">
        <v>117.354124848029</v>
      </c>
      <c r="BA40" s="63">
        <v>117.12275855122</v>
      </c>
      <c r="BB40" s="63">
        <v>116.72536950936501</v>
      </c>
      <c r="BC40" s="63">
        <v>0.62717613238874625</v>
      </c>
      <c r="BD40" s="63">
        <v>119.711447013645</v>
      </c>
      <c r="BE40" s="63">
        <v>119.55821222003</v>
      </c>
      <c r="BF40" s="63">
        <v>119.46712473261501</v>
      </c>
      <c r="BG40" s="63">
        <v>121.056561913723</v>
      </c>
      <c r="BH40" s="63">
        <v>120.838052787127</v>
      </c>
      <c r="BI40" s="63">
        <v>120.75265182072199</v>
      </c>
      <c r="BJ40" s="63">
        <v>120.23067508131032</v>
      </c>
      <c r="BK40" s="63">
        <v>0.66184963989919177</v>
      </c>
      <c r="BL40" s="63">
        <v>119.90593497292799</v>
      </c>
      <c r="BM40" s="63">
        <v>119.809746063785</v>
      </c>
      <c r="BN40" s="63">
        <v>119.848605705841</v>
      </c>
      <c r="BO40" s="63">
        <v>119.438566028395</v>
      </c>
      <c r="BP40" s="63">
        <v>119.244035616353</v>
      </c>
      <c r="BQ40" s="63">
        <v>119.12996459266699</v>
      </c>
      <c r="BR40" s="63">
        <v>119.56280882999482</v>
      </c>
      <c r="BS40" s="63">
        <v>0.30681160639508298</v>
      </c>
      <c r="BT40" s="63">
        <v>107.765222725814</v>
      </c>
      <c r="BU40" s="63">
        <v>107.64665279952899</v>
      </c>
      <c r="BV40" s="63">
        <v>107.600127310009</v>
      </c>
      <c r="BW40" s="63">
        <v>108.94277400044</v>
      </c>
      <c r="BX40" s="63">
        <v>108.78382651555</v>
      </c>
      <c r="BY40" s="63">
        <v>108.542391338729</v>
      </c>
      <c r="BZ40" s="63">
        <v>108.21349911501183</v>
      </c>
      <c r="CA40" s="63">
        <v>0.55734141762532863</v>
      </c>
      <c r="CB40" s="63">
        <v>105.42996859446799</v>
      </c>
      <c r="CC40" s="63">
        <v>105.310026696286</v>
      </c>
      <c r="CD40" s="63">
        <v>105.20444867734101</v>
      </c>
      <c r="CE40" s="63">
        <v>106.32071085849699</v>
      </c>
      <c r="CF40" s="63">
        <v>106.24763136675</v>
      </c>
      <c r="CG40" s="63">
        <v>106.012372419332</v>
      </c>
      <c r="CH40" s="63">
        <v>105.75419310211232</v>
      </c>
      <c r="CI40" s="63">
        <v>0.45381797179353872</v>
      </c>
      <c r="CL40" s="63"/>
      <c r="CM40" s="63"/>
      <c r="CN40" s="169"/>
      <c r="CO40" s="63"/>
      <c r="CT40" s="63"/>
      <c r="CU40" s="63"/>
      <c r="CZ40" s="169"/>
      <c r="DA40" s="169"/>
      <c r="DB40" s="169"/>
      <c r="DC40" s="169"/>
      <c r="DD40" s="63"/>
      <c r="DE40" s="63"/>
      <c r="DF40" s="169"/>
      <c r="DG40" s="63"/>
      <c r="DI40" s="63"/>
      <c r="DJ40" s="63"/>
      <c r="DK40" s="63"/>
      <c r="DL40" s="63"/>
      <c r="DM40" s="63"/>
      <c r="DN40" s="63"/>
      <c r="DO40" s="63"/>
      <c r="DP40" s="63"/>
      <c r="DQ40" s="63"/>
      <c r="DR40" s="63"/>
      <c r="DS40" s="63"/>
      <c r="DU40" s="63"/>
      <c r="DV40" s="63"/>
      <c r="DW40" s="63"/>
      <c r="DX40" s="63"/>
      <c r="DY40" s="63"/>
      <c r="DZ40" s="63"/>
      <c r="EA40" s="63"/>
      <c r="EB40" s="63"/>
      <c r="EC40" s="63"/>
      <c r="ED40" s="63"/>
      <c r="EE40" s="63"/>
      <c r="EF40" s="63"/>
      <c r="EG40" s="63"/>
      <c r="EH40" s="63"/>
      <c r="EI40" s="63"/>
      <c r="EJ40" s="63"/>
      <c r="EK40" s="63"/>
      <c r="EL40" s="63"/>
      <c r="EM40" s="63"/>
      <c r="EN40" s="63"/>
      <c r="EO40" s="63"/>
      <c r="EQ40" s="63"/>
      <c r="ER40" s="63"/>
      <c r="ES40" s="63"/>
      <c r="ET40" s="63"/>
      <c r="EU40" s="63"/>
      <c r="EV40" s="63"/>
      <c r="EW40" s="63"/>
      <c r="EX40" s="63"/>
      <c r="EY40" s="63"/>
      <c r="EZ40" s="63"/>
      <c r="FA40" s="63"/>
      <c r="FB40" s="63"/>
      <c r="FC40" s="63"/>
      <c r="FD40" s="63"/>
      <c r="FE40" s="63"/>
      <c r="FF40" s="63"/>
      <c r="FG40" s="63"/>
      <c r="FH40" s="63"/>
      <c r="FI40" s="63"/>
      <c r="FJ40" s="63"/>
      <c r="FK40" s="63"/>
      <c r="FL40" s="63"/>
      <c r="FM40" s="63"/>
      <c r="FN40" s="63"/>
      <c r="FO40" s="63"/>
      <c r="FP40" s="63"/>
      <c r="FQ40" s="63"/>
      <c r="FR40" s="63"/>
      <c r="FS40" s="63"/>
      <c r="FT40" s="63"/>
      <c r="FU40" s="63"/>
      <c r="FV40" s="63"/>
      <c r="FW40" s="63"/>
      <c r="FX40" s="63"/>
      <c r="FY40" s="63"/>
      <c r="FZ40" s="63"/>
      <c r="GA40" s="63"/>
      <c r="GB40" s="63"/>
      <c r="GC40" s="63"/>
      <c r="GD40" s="63"/>
      <c r="GE40" s="63"/>
      <c r="GF40" s="63"/>
      <c r="GG40" s="63"/>
      <c r="GH40" s="63"/>
    </row>
    <row r="41" spans="1:191" s="24" customFormat="1" ht="13.5" customHeight="1" x14ac:dyDescent="0.2">
      <c r="A41" s="60"/>
      <c r="B41" s="51" t="s">
        <v>117</v>
      </c>
      <c r="C41" s="72">
        <v>175.677653272279</v>
      </c>
      <c r="D41" s="56">
        <v>175.660100957981</v>
      </c>
      <c r="E41" s="56">
        <v>175.609370366306</v>
      </c>
      <c r="F41" s="56">
        <v>178.46707878100301</v>
      </c>
      <c r="G41" s="56">
        <v>178.43356047297999</v>
      </c>
      <c r="H41" s="56">
        <v>178.41604777126</v>
      </c>
      <c r="I41" s="56">
        <v>177.04396860363485</v>
      </c>
      <c r="J41" s="56">
        <v>1.3951576213486001</v>
      </c>
      <c r="K41" s="56">
        <v>180.18042508545901</v>
      </c>
      <c r="L41" s="56">
        <v>180.14531809463</v>
      </c>
      <c r="M41" s="56">
        <v>180.15581711556899</v>
      </c>
      <c r="N41" s="56">
        <v>182.80801339992999</v>
      </c>
      <c r="O41" s="56">
        <v>182.867465581738</v>
      </c>
      <c r="P41" s="56">
        <v>182.712761105325</v>
      </c>
      <c r="Q41" s="56">
        <v>181.47830006377515</v>
      </c>
      <c r="R41" s="56">
        <v>1.3185910405587371</v>
      </c>
      <c r="S41" s="56">
        <v>169.66152100658201</v>
      </c>
      <c r="T41" s="56">
        <v>169.61626247214201</v>
      </c>
      <c r="U41" s="56">
        <v>169.59060223760599</v>
      </c>
      <c r="V41" s="56">
        <v>170.09684762461799</v>
      </c>
      <c r="W41" s="56">
        <v>170.006569713251</v>
      </c>
      <c r="X41" s="56">
        <v>169.96776264814099</v>
      </c>
      <c r="Y41" s="56">
        <v>169.82326095038999</v>
      </c>
      <c r="Z41" s="56">
        <v>0.20513035187573983</v>
      </c>
      <c r="AA41" s="56">
        <v>164.43457833861899</v>
      </c>
      <c r="AB41" s="56">
        <v>164.31566831361499</v>
      </c>
      <c r="AC41" s="56">
        <v>164.31956647393301</v>
      </c>
      <c r="AD41" s="56">
        <v>165.73113142987299</v>
      </c>
      <c r="AE41" s="56">
        <v>165.702518170242</v>
      </c>
      <c r="AF41" s="56">
        <v>165.68151795482601</v>
      </c>
      <c r="AG41" s="56">
        <v>165.03083011351802</v>
      </c>
      <c r="AH41" s="56">
        <v>0.67550598198272649</v>
      </c>
      <c r="AI41" s="56">
        <v>187.20322517813599</v>
      </c>
      <c r="AJ41" s="56">
        <v>187.16019409123501</v>
      </c>
      <c r="AK41" s="56">
        <v>187.140066179472</v>
      </c>
      <c r="AL41" s="56">
        <v>187.16782848294767</v>
      </c>
      <c r="AM41" s="56">
        <v>2.6343597965809453E-2</v>
      </c>
      <c r="AN41" s="56">
        <v>182.43093634962901</v>
      </c>
      <c r="AO41" s="56">
        <v>182.56864422559599</v>
      </c>
      <c r="AP41" s="56">
        <v>182.70907454671499</v>
      </c>
      <c r="AQ41" s="56">
        <v>181.97363090924199</v>
      </c>
      <c r="AR41" s="56">
        <v>181.893760840759</v>
      </c>
      <c r="AS41" s="56">
        <v>181.715248005251</v>
      </c>
      <c r="AT41" s="56">
        <v>182.21521581286535</v>
      </c>
      <c r="AU41" s="56">
        <v>0.37126087308606626</v>
      </c>
      <c r="AV41" s="56">
        <v>167.648255885678</v>
      </c>
      <c r="AW41" s="56">
        <v>167.46939117949799</v>
      </c>
      <c r="AX41" s="56">
        <v>167.42485295011701</v>
      </c>
      <c r="AY41" s="56">
        <v>170.14501022482699</v>
      </c>
      <c r="AZ41" s="56">
        <v>169.935092589844</v>
      </c>
      <c r="BA41" s="56">
        <v>169.94416121981101</v>
      </c>
      <c r="BB41" s="56">
        <v>168.76112734162916</v>
      </c>
      <c r="BC41" s="56">
        <v>1.2507057897303056</v>
      </c>
      <c r="BD41" s="56">
        <v>171.73994697057901</v>
      </c>
      <c r="BE41" s="56">
        <v>171.71695240350201</v>
      </c>
      <c r="BF41" s="56">
        <v>171.67222633918399</v>
      </c>
      <c r="BG41" s="56">
        <v>174.106672899312</v>
      </c>
      <c r="BH41" s="56">
        <v>173.902198961952</v>
      </c>
      <c r="BI41" s="56">
        <v>173.90718976721001</v>
      </c>
      <c r="BJ41" s="56">
        <v>172.84086455695649</v>
      </c>
      <c r="BK41" s="56">
        <v>1.133333157662431</v>
      </c>
      <c r="BL41" s="56">
        <v>167.04728801387299</v>
      </c>
      <c r="BM41" s="56">
        <v>167.07335250533501</v>
      </c>
      <c r="BN41" s="56">
        <v>167.02465479566399</v>
      </c>
      <c r="BO41" s="56">
        <v>169.26838749243501</v>
      </c>
      <c r="BP41" s="56">
        <v>169.081068064325</v>
      </c>
      <c r="BQ41" s="56">
        <v>169.02501169798299</v>
      </c>
      <c r="BR41" s="56">
        <v>168.08662709493584</v>
      </c>
      <c r="BS41" s="56">
        <v>1.0408948414472554</v>
      </c>
      <c r="BT41" s="56">
        <v>154.78511509597601</v>
      </c>
      <c r="BU41" s="56">
        <v>154.65116718948801</v>
      </c>
      <c r="BV41" s="56">
        <v>154.601657776671</v>
      </c>
      <c r="BW41" s="56">
        <v>157.077987171427</v>
      </c>
      <c r="BX41" s="56">
        <v>156.99090135771499</v>
      </c>
      <c r="BY41" s="56">
        <v>156.784792316318</v>
      </c>
      <c r="BZ41" s="56">
        <v>155.81527015126582</v>
      </c>
      <c r="CA41" s="56">
        <v>1.1405953397559556</v>
      </c>
      <c r="CB41" s="56">
        <v>156.43490561592299</v>
      </c>
      <c r="CC41" s="56">
        <v>156.45568619451399</v>
      </c>
      <c r="CD41" s="56">
        <v>156.506656984649</v>
      </c>
      <c r="CE41" s="56">
        <v>157.425608404304</v>
      </c>
      <c r="CF41" s="56">
        <v>157.41193558971901</v>
      </c>
      <c r="CG41" s="56">
        <v>157.16510794626399</v>
      </c>
      <c r="CH41" s="56">
        <v>156.89998345589549</v>
      </c>
      <c r="CI41" s="56">
        <v>0.4429203720378469</v>
      </c>
      <c r="CK41" s="64"/>
      <c r="CL41" s="56"/>
      <c r="CM41" s="56"/>
      <c r="CN41" s="56"/>
      <c r="CO41" s="56"/>
      <c r="CP41" s="64"/>
      <c r="CQ41" s="64"/>
      <c r="CR41" s="64"/>
      <c r="CS41" s="64"/>
      <c r="CT41" s="56"/>
      <c r="CU41" s="56"/>
      <c r="CV41" s="64"/>
      <c r="CZ41" s="64"/>
      <c r="DA41" s="64"/>
      <c r="DB41" s="64"/>
      <c r="DC41" s="64"/>
      <c r="DD41" s="56"/>
      <c r="DE41" s="56"/>
      <c r="DF41" s="56"/>
      <c r="DG41" s="56"/>
      <c r="DI41" s="56"/>
      <c r="DJ41" s="56"/>
      <c r="DK41" s="56"/>
      <c r="DL41" s="56"/>
      <c r="DM41" s="56"/>
      <c r="DN41" s="56"/>
      <c r="DO41" s="56"/>
      <c r="DP41" s="56"/>
      <c r="DQ41" s="56"/>
      <c r="DR41" s="56"/>
      <c r="DS41" s="56"/>
      <c r="DU41" s="56"/>
      <c r="DV41" s="56"/>
      <c r="DW41" s="56"/>
      <c r="DX41" s="56"/>
      <c r="DY41" s="56"/>
      <c r="DZ41" s="56"/>
      <c r="EA41" s="56"/>
      <c r="EB41" s="56"/>
      <c r="EC41" s="56"/>
      <c r="ED41" s="56"/>
      <c r="EE41" s="56"/>
      <c r="EF41" s="56"/>
      <c r="EG41" s="56"/>
      <c r="EH41" s="56"/>
      <c r="EI41" s="56"/>
      <c r="EJ41" s="56"/>
      <c r="EK41" s="56"/>
      <c r="EL41" s="56"/>
      <c r="EM41" s="56"/>
      <c r="EN41" s="56"/>
      <c r="EO41" s="56"/>
      <c r="EQ41" s="56"/>
      <c r="ER41" s="56"/>
      <c r="ES41" s="56"/>
      <c r="ET41" s="56"/>
      <c r="EU41" s="56"/>
      <c r="EV41" s="56"/>
      <c r="EW41" s="56"/>
      <c r="EX41" s="56"/>
      <c r="EY41" s="56"/>
      <c r="EZ41" s="56"/>
      <c r="FA41" s="56"/>
      <c r="FB41" s="56"/>
      <c r="FC41" s="56"/>
      <c r="FD41" s="56"/>
      <c r="FE41" s="56"/>
      <c r="FF41" s="56"/>
      <c r="FG41" s="56"/>
      <c r="FH41" s="56"/>
      <c r="FI41" s="56"/>
      <c r="FJ41" s="56"/>
      <c r="FK41" s="56"/>
      <c r="FL41" s="56"/>
      <c r="FM41" s="56"/>
      <c r="FN41" s="56"/>
      <c r="FO41" s="56"/>
      <c r="FP41" s="56"/>
      <c r="FQ41" s="56"/>
      <c r="FR41" s="56"/>
      <c r="FS41" s="56"/>
      <c r="FT41" s="56"/>
      <c r="FU41" s="56"/>
      <c r="FV41" s="56"/>
      <c r="FW41" s="56"/>
      <c r="FX41" s="56"/>
      <c r="FY41" s="56"/>
      <c r="FZ41" s="56"/>
      <c r="GA41" s="56"/>
      <c r="GB41" s="56"/>
      <c r="GC41" s="56"/>
      <c r="GD41" s="56"/>
      <c r="GE41" s="56"/>
      <c r="GF41" s="56"/>
      <c r="GG41" s="56"/>
      <c r="GH41" s="56"/>
    </row>
    <row r="42" spans="1:191" s="24" customFormat="1" ht="13.5" customHeight="1" x14ac:dyDescent="0.2">
      <c r="A42" s="60"/>
      <c r="B42" s="51" t="s">
        <v>118</v>
      </c>
      <c r="C42" s="72">
        <v>245.827931935241</v>
      </c>
      <c r="D42" s="56">
        <v>245.880976965272</v>
      </c>
      <c r="E42" s="56">
        <v>245.62042306568901</v>
      </c>
      <c r="F42" s="56">
        <v>250.65872253400599</v>
      </c>
      <c r="G42" s="56">
        <v>250.25978350796299</v>
      </c>
      <c r="H42" s="56">
        <v>250.240878172386</v>
      </c>
      <c r="I42" s="56">
        <v>248.0814526967595</v>
      </c>
      <c r="J42" s="56">
        <v>2.3103996564184555</v>
      </c>
      <c r="K42" s="56">
        <v>252.43128417131899</v>
      </c>
      <c r="L42" s="56">
        <v>252.37374502524099</v>
      </c>
      <c r="M42" s="56">
        <v>252.42161839693199</v>
      </c>
      <c r="N42" s="56">
        <v>256.67783444711301</v>
      </c>
      <c r="O42" s="56">
        <v>257.043187912375</v>
      </c>
      <c r="P42" s="56">
        <v>256.63133346778699</v>
      </c>
      <c r="Q42" s="56">
        <v>254.59650057012786</v>
      </c>
      <c r="R42" s="56">
        <v>2.1915630385973248</v>
      </c>
      <c r="S42" s="56">
        <v>234.30397221976401</v>
      </c>
      <c r="T42" s="56">
        <v>234.231913256914</v>
      </c>
      <c r="U42" s="56">
        <v>234.27390683624</v>
      </c>
      <c r="V42" s="56">
        <v>234.93806537828601</v>
      </c>
      <c r="W42" s="56">
        <v>234.73874375491101</v>
      </c>
      <c r="X42" s="56">
        <v>234.468405794516</v>
      </c>
      <c r="Y42" s="56">
        <v>234.49250120677183</v>
      </c>
      <c r="Z42" s="56">
        <v>0.26171745888918907</v>
      </c>
      <c r="AA42" s="56">
        <v>227.18497094473099</v>
      </c>
      <c r="AB42" s="56">
        <v>226.95078471150299</v>
      </c>
      <c r="AC42" s="56">
        <v>227.27209764686901</v>
      </c>
      <c r="AD42" s="56">
        <v>228.73094548992199</v>
      </c>
      <c r="AE42" s="56">
        <v>228.84775926598701</v>
      </c>
      <c r="AF42" s="56">
        <v>228.73056791974</v>
      </c>
      <c r="AG42" s="56">
        <v>227.95285432979199</v>
      </c>
      <c r="AH42" s="56">
        <v>0.82344167983970107</v>
      </c>
      <c r="AI42" s="56">
        <v>263.56011186456698</v>
      </c>
      <c r="AJ42" s="56">
        <v>263.39420301753501</v>
      </c>
      <c r="AK42" s="56">
        <v>263.858927709542</v>
      </c>
      <c r="AL42" s="56">
        <v>263.60441419721468</v>
      </c>
      <c r="AM42" s="56">
        <v>0.1922919349128106</v>
      </c>
      <c r="AN42" s="56">
        <v>256.42577698104401</v>
      </c>
      <c r="AO42" s="56">
        <v>257.06852349684902</v>
      </c>
      <c r="AP42" s="56">
        <v>257.214714004558</v>
      </c>
      <c r="AQ42" s="56">
        <v>256.50612668203502</v>
      </c>
      <c r="AR42" s="56">
        <v>256.12423510033699</v>
      </c>
      <c r="AS42" s="56">
        <v>255.936117496983</v>
      </c>
      <c r="AT42" s="56">
        <v>256.54591562696766</v>
      </c>
      <c r="AU42" s="56">
        <v>0.46297856965971657</v>
      </c>
      <c r="AV42" s="56">
        <v>235.09905510544101</v>
      </c>
      <c r="AW42" s="56">
        <v>234.70819291043699</v>
      </c>
      <c r="AX42" s="56">
        <v>234.70232706629801</v>
      </c>
      <c r="AY42" s="56">
        <v>239.25342833435101</v>
      </c>
      <c r="AZ42" s="56">
        <v>238.78766138855599</v>
      </c>
      <c r="BA42" s="56">
        <v>239.22520608269201</v>
      </c>
      <c r="BB42" s="56">
        <v>236.96264514796255</v>
      </c>
      <c r="BC42" s="56">
        <v>2.1354981634661128</v>
      </c>
      <c r="BD42" s="56">
        <v>240.00039494695201</v>
      </c>
      <c r="BE42" s="56">
        <v>240.10451887324501</v>
      </c>
      <c r="BF42" s="56">
        <v>240.10728957849199</v>
      </c>
      <c r="BG42" s="56">
        <v>243.66381673064399</v>
      </c>
      <c r="BH42" s="56">
        <v>243.585290149988</v>
      </c>
      <c r="BI42" s="56">
        <v>243.73012146451899</v>
      </c>
      <c r="BJ42" s="56">
        <v>241.86523862397334</v>
      </c>
      <c r="BK42" s="56">
        <v>1.7953369829339361</v>
      </c>
      <c r="BL42" s="56">
        <v>228.887057434865</v>
      </c>
      <c r="BM42" s="56">
        <v>228.97890488435399</v>
      </c>
      <c r="BN42" s="56">
        <v>228.87421408383599</v>
      </c>
      <c r="BO42" s="56">
        <v>232.56850085484501</v>
      </c>
      <c r="BP42" s="56">
        <v>231.98441810473301</v>
      </c>
      <c r="BQ42" s="56">
        <v>231.91941505392899</v>
      </c>
      <c r="BR42" s="56">
        <v>230.53541840276034</v>
      </c>
      <c r="BS42" s="56">
        <v>1.6354356772438858</v>
      </c>
      <c r="BT42" s="56">
        <v>213.36766051497901</v>
      </c>
      <c r="BU42" s="56">
        <v>212.815157818069</v>
      </c>
      <c r="BV42" s="56">
        <v>212.64303347337901</v>
      </c>
      <c r="BW42" s="56">
        <v>217.44933272754199</v>
      </c>
      <c r="BX42" s="56">
        <v>217.40489317793501</v>
      </c>
      <c r="BY42" s="56">
        <v>217.18401163935999</v>
      </c>
      <c r="BZ42" s="56">
        <v>215.14401489187733</v>
      </c>
      <c r="CA42" s="56">
        <v>2.2144060857547996</v>
      </c>
      <c r="CB42" s="56">
        <v>225.49596573264401</v>
      </c>
      <c r="CC42" s="56">
        <v>224.720017706709</v>
      </c>
      <c r="CD42" s="56">
        <v>225.29783383855801</v>
      </c>
      <c r="CE42" s="56">
        <v>225.933578576803</v>
      </c>
      <c r="CF42" s="56">
        <v>226.04896522103201</v>
      </c>
      <c r="CG42" s="56">
        <v>225.68134896024799</v>
      </c>
      <c r="CH42" s="56">
        <v>225.52961833933236</v>
      </c>
      <c r="CI42" s="56">
        <v>0.44087734034766873</v>
      </c>
      <c r="CK42" s="64"/>
      <c r="CL42" s="56"/>
      <c r="CM42" s="56"/>
      <c r="CN42" s="56"/>
      <c r="CO42" s="56"/>
      <c r="CP42" s="64"/>
      <c r="CQ42" s="64"/>
      <c r="CR42" s="64"/>
      <c r="CS42" s="64"/>
      <c r="CT42" s="56"/>
      <c r="CU42" s="56"/>
      <c r="CV42" s="64"/>
      <c r="CW42" s="64"/>
      <c r="CX42" s="64"/>
      <c r="CY42" s="64"/>
      <c r="CZ42" s="56"/>
      <c r="DA42" s="56"/>
      <c r="DB42" s="56"/>
      <c r="DC42" s="56"/>
      <c r="DD42" s="56"/>
      <c r="DE42" s="56"/>
      <c r="DF42" s="56"/>
      <c r="DG42" s="56"/>
      <c r="DI42" s="56"/>
      <c r="DJ42" s="56"/>
      <c r="DK42" s="56"/>
      <c r="DL42" s="56"/>
      <c r="DM42" s="56"/>
      <c r="DN42" s="56"/>
      <c r="DO42" s="56"/>
      <c r="DP42" s="56"/>
      <c r="DQ42" s="56"/>
      <c r="DR42" s="56"/>
      <c r="DS42" s="56"/>
      <c r="DU42" s="56"/>
      <c r="DV42" s="56"/>
      <c r="DW42" s="56"/>
      <c r="DX42" s="56"/>
      <c r="DY42" s="56"/>
      <c r="DZ42" s="56"/>
      <c r="EA42" s="56"/>
      <c r="EB42" s="56"/>
      <c r="EC42" s="56"/>
      <c r="ED42" s="56"/>
      <c r="EE42" s="56"/>
      <c r="EF42" s="56"/>
      <c r="EG42" s="56"/>
      <c r="EH42" s="56"/>
      <c r="EI42" s="56"/>
      <c r="EJ42" s="56"/>
      <c r="EK42" s="56"/>
      <c r="EL42" s="56"/>
      <c r="EM42" s="56"/>
      <c r="EN42" s="56"/>
      <c r="EO42" s="56"/>
      <c r="EQ42" s="56"/>
      <c r="ER42" s="56"/>
      <c r="ES42" s="56"/>
      <c r="ET42" s="56"/>
      <c r="EU42" s="56"/>
      <c r="EV42" s="56"/>
      <c r="EW42" s="56"/>
      <c r="EX42" s="56"/>
      <c r="EY42" s="56"/>
      <c r="EZ42" s="56"/>
      <c r="FA42" s="56"/>
      <c r="FB42" s="56"/>
      <c r="FC42" s="56"/>
      <c r="FD42" s="56"/>
      <c r="FE42" s="56"/>
      <c r="FF42" s="56"/>
      <c r="FG42" s="56"/>
      <c r="FH42" s="56"/>
      <c r="FI42" s="56"/>
      <c r="FJ42" s="56"/>
      <c r="FK42" s="56"/>
      <c r="FL42" s="56"/>
      <c r="FM42" s="56"/>
      <c r="FN42" s="56"/>
      <c r="FO42" s="56"/>
      <c r="FP42" s="56"/>
      <c r="FQ42" s="56"/>
      <c r="FR42" s="56"/>
      <c r="FS42" s="56"/>
      <c r="FT42" s="56"/>
      <c r="FU42" s="56"/>
      <c r="FV42" s="56"/>
      <c r="FW42" s="56"/>
      <c r="FX42" s="56"/>
      <c r="FY42" s="56"/>
      <c r="FZ42" s="56"/>
      <c r="GA42" s="56"/>
      <c r="GB42" s="56"/>
      <c r="GC42" s="56"/>
      <c r="GD42" s="56"/>
      <c r="GE42" s="56"/>
      <c r="GF42" s="56"/>
      <c r="GG42" s="56"/>
      <c r="GH42" s="56"/>
    </row>
    <row r="43" spans="1:191" s="24" customFormat="1" ht="13.5" customHeight="1" x14ac:dyDescent="0.2">
      <c r="A43" s="60"/>
      <c r="B43" s="51" t="s">
        <v>119</v>
      </c>
      <c r="C43" s="48">
        <v>2.02521699255656</v>
      </c>
      <c r="D43" s="24">
        <v>2.0265351642215101</v>
      </c>
      <c r="E43" s="24">
        <v>2.0254845360796798</v>
      </c>
      <c r="F43" s="24">
        <v>2.0276565940500602</v>
      </c>
      <c r="G43" s="24">
        <v>2.0261182239234898</v>
      </c>
      <c r="H43" s="24">
        <v>2.02687867063378</v>
      </c>
      <c r="I43" s="24">
        <v>2.0263150302441799</v>
      </c>
      <c r="J43" s="24">
        <v>8.2664814669218285E-4</v>
      </c>
      <c r="K43" s="24">
        <v>2.014140086017</v>
      </c>
      <c r="L43" s="24">
        <v>2.0147855524308902</v>
      </c>
      <c r="M43" s="24">
        <v>2.0172684838947501</v>
      </c>
      <c r="N43" s="24">
        <v>2.0134225551395701</v>
      </c>
      <c r="O43" s="24">
        <v>2.0172405166264</v>
      </c>
      <c r="P43" s="24">
        <v>2.0173216622800298</v>
      </c>
      <c r="Q43" s="24">
        <v>2.0156964760647735</v>
      </c>
      <c r="R43" s="24">
        <v>1.6288722238289209E-3</v>
      </c>
      <c r="S43" s="24">
        <v>1.96645875810441</v>
      </c>
      <c r="T43" s="24">
        <v>1.9674876868530899</v>
      </c>
      <c r="U43" s="24">
        <v>1.9689493910874201</v>
      </c>
      <c r="V43" s="24">
        <v>1.9665851411967401</v>
      </c>
      <c r="W43" s="24">
        <v>1.9671318065021199</v>
      </c>
      <c r="X43" s="24">
        <v>1.9643651593156599</v>
      </c>
      <c r="Y43" s="24">
        <v>1.9668296571765733</v>
      </c>
      <c r="Z43" s="24">
        <v>1.3716579393487454E-3</v>
      </c>
      <c r="AA43" s="24">
        <v>1.9716286008764601</v>
      </c>
      <c r="AB43" s="24">
        <v>1.9732784374171699</v>
      </c>
      <c r="AC43" s="24">
        <v>1.97668091686263</v>
      </c>
      <c r="AD43" s="24">
        <v>1.9598406455369199</v>
      </c>
      <c r="AE43" s="24">
        <v>1.96359142841034</v>
      </c>
      <c r="AF43" s="24">
        <v>1.96329076908732</v>
      </c>
      <c r="AG43" s="24">
        <v>1.9680517996984734</v>
      </c>
      <c r="AH43" s="24">
        <v>6.1177104747232548E-3</v>
      </c>
      <c r="AI43" s="24">
        <v>2.0298053722851401</v>
      </c>
      <c r="AJ43" s="24">
        <v>2.0294357974511401</v>
      </c>
      <c r="AK43" s="24">
        <v>2.034698968701</v>
      </c>
      <c r="AL43" s="24">
        <v>2.0313133794790934</v>
      </c>
      <c r="AM43" s="24">
        <v>2.3987228788251735E-3</v>
      </c>
      <c r="AN43" s="24">
        <v>2.02180541237865</v>
      </c>
      <c r="AO43" s="24">
        <v>2.0271912891515602</v>
      </c>
      <c r="AP43" s="24">
        <v>2.03059539610586</v>
      </c>
      <c r="AQ43" s="24">
        <v>2.0301025410801201</v>
      </c>
      <c r="AR43" s="24">
        <v>2.0289682831741498</v>
      </c>
      <c r="AS43" s="24">
        <v>2.0329543707933801</v>
      </c>
      <c r="AT43" s="24">
        <v>2.0286028821139532</v>
      </c>
      <c r="AU43" s="24">
        <v>3.49967260798692E-3</v>
      </c>
      <c r="AV43" s="24">
        <v>2.0204678305357699</v>
      </c>
      <c r="AW43" s="24">
        <v>2.02227137107058</v>
      </c>
      <c r="AX43" s="24">
        <v>2.02429687002933</v>
      </c>
      <c r="AY43" s="24">
        <v>2.0359862728727101</v>
      </c>
      <c r="AZ43" s="24">
        <v>2.0347615535268102</v>
      </c>
      <c r="BA43" s="24">
        <v>2.04251683483082</v>
      </c>
      <c r="BB43" s="24">
        <v>2.030050122144337</v>
      </c>
      <c r="BC43" s="24">
        <v>8.1474289092424469E-3</v>
      </c>
      <c r="BD43" s="24">
        <v>2.004824107753</v>
      </c>
      <c r="BE43" s="24">
        <v>2.0082645467411901</v>
      </c>
      <c r="BF43" s="24">
        <v>2.00981893651401</v>
      </c>
      <c r="BG43" s="24">
        <v>2.0128096559053299</v>
      </c>
      <c r="BH43" s="24">
        <v>2.01579953112202</v>
      </c>
      <c r="BI43" s="24">
        <v>2.01842458769665</v>
      </c>
      <c r="BJ43" s="24">
        <v>2.0116568942887003</v>
      </c>
      <c r="BK43" s="24">
        <v>4.5801211019041756E-3</v>
      </c>
      <c r="BL43" s="24">
        <v>1.9088884756750499</v>
      </c>
      <c r="BM43" s="24">
        <v>1.91118763211841</v>
      </c>
      <c r="BN43" s="24">
        <v>1.90969442436059</v>
      </c>
      <c r="BO43" s="24">
        <v>1.94718095325722</v>
      </c>
      <c r="BP43" s="24">
        <v>1.9454593003804601</v>
      </c>
      <c r="BQ43" s="24">
        <v>1.9467764961310501</v>
      </c>
      <c r="BR43" s="24">
        <v>1.9281978803204636</v>
      </c>
      <c r="BS43" s="24">
        <v>1.8294162002134302E-2</v>
      </c>
      <c r="BT43" s="24">
        <v>1.97993058537862</v>
      </c>
      <c r="BU43" s="24">
        <v>1.9769788682087099</v>
      </c>
      <c r="BV43" s="24">
        <v>1.9762340323327701</v>
      </c>
      <c r="BW43" s="24">
        <v>1.99599592283802</v>
      </c>
      <c r="BX43" s="24">
        <v>1.9985038230555301</v>
      </c>
      <c r="BY43" s="24">
        <v>2.0009141954648002</v>
      </c>
      <c r="BZ43" s="24">
        <v>1.9880929045464084</v>
      </c>
      <c r="CA43" s="24">
        <v>1.0535721231656673E-2</v>
      </c>
      <c r="CB43" s="24">
        <v>2.1388222792705598</v>
      </c>
      <c r="CC43" s="24">
        <v>2.13389004595737</v>
      </c>
      <c r="CD43" s="24">
        <v>2.1415238297530599</v>
      </c>
      <c r="CE43" s="24">
        <v>2.12501945060826</v>
      </c>
      <c r="CF43" s="24">
        <v>2.12756710256201</v>
      </c>
      <c r="CG43" s="24">
        <v>2.12882085184892</v>
      </c>
      <c r="CH43" s="24">
        <v>2.1326072600000301</v>
      </c>
      <c r="CI43" s="24">
        <v>6.0151495625449178E-3</v>
      </c>
      <c r="CK43" s="64"/>
      <c r="CP43" s="64"/>
      <c r="CQ43" s="64"/>
      <c r="CR43" s="64"/>
      <c r="CS43" s="64"/>
      <c r="CV43" s="64"/>
      <c r="CW43" s="64"/>
      <c r="CX43" s="64"/>
      <c r="CY43" s="64"/>
      <c r="DM43" s="64"/>
      <c r="DP43" s="64"/>
      <c r="FA43" s="64"/>
      <c r="FL43" s="64"/>
      <c r="FN43" s="64"/>
      <c r="GB43" s="64"/>
    </row>
    <row r="44" spans="1:191" s="24" customFormat="1" ht="13.5" customHeight="1" x14ac:dyDescent="0.2">
      <c r="A44" s="60"/>
      <c r="B44" s="51" t="s">
        <v>120</v>
      </c>
      <c r="C44" s="72">
        <v>124.444429407486</v>
      </c>
      <c r="D44" s="56">
        <v>124.550253814595</v>
      </c>
      <c r="E44" s="56">
        <v>124.355402923355</v>
      </c>
      <c r="F44" s="56">
        <v>127.03881407932199</v>
      </c>
      <c r="G44" s="56">
        <v>126.742912402907</v>
      </c>
      <c r="H44" s="56">
        <v>126.779675586373</v>
      </c>
      <c r="I44" s="56">
        <v>125.65191470233965</v>
      </c>
      <c r="J44" s="56">
        <v>1.2068022979478334</v>
      </c>
      <c r="K44" s="56">
        <v>127.101727441972</v>
      </c>
      <c r="L44" s="56">
        <v>127.112897923798</v>
      </c>
      <c r="M44" s="56">
        <v>127.291215373146</v>
      </c>
      <c r="N44" s="56">
        <v>129.19449331144099</v>
      </c>
      <c r="O44" s="56">
        <v>129.620014625012</v>
      </c>
      <c r="P44" s="56">
        <v>129.417444742805</v>
      </c>
      <c r="Q44" s="56">
        <v>128.28963223636234</v>
      </c>
      <c r="R44" s="56">
        <v>1.1294032045411366</v>
      </c>
      <c r="S44" s="56">
        <v>115.15376311717201</v>
      </c>
      <c r="T44" s="56">
        <v>115.180640498223</v>
      </c>
      <c r="U44" s="56">
        <v>115.28968718250201</v>
      </c>
      <c r="V44" s="56">
        <v>115.473079877929</v>
      </c>
      <c r="W44" s="56">
        <v>115.408283549342</v>
      </c>
      <c r="X44" s="56">
        <v>115.107499456613</v>
      </c>
      <c r="Y44" s="56">
        <v>115.26882561363017</v>
      </c>
      <c r="Z44" s="56">
        <v>0.13456451177876519</v>
      </c>
      <c r="AA44" s="56">
        <v>111.95790899009199</v>
      </c>
      <c r="AB44" s="56">
        <v>111.938741601885</v>
      </c>
      <c r="AC44" s="56">
        <v>112.295474101784</v>
      </c>
      <c r="AD44" s="56">
        <v>112.021994682721</v>
      </c>
      <c r="AE44" s="56">
        <v>112.302251908963</v>
      </c>
      <c r="AF44" s="56">
        <v>112.22690400954301</v>
      </c>
      <c r="AG44" s="56">
        <v>112.12387921583134</v>
      </c>
      <c r="AH44" s="56">
        <v>0.15496141491583384</v>
      </c>
      <c r="AI44" s="56">
        <v>133.71509545895299</v>
      </c>
      <c r="AJ44" s="56">
        <v>133.60729211927301</v>
      </c>
      <c r="AK44" s="56">
        <v>134.17933786928401</v>
      </c>
      <c r="AL44" s="56">
        <v>133.83390848250335</v>
      </c>
      <c r="AM44" s="56">
        <v>0.24818875337169477</v>
      </c>
      <c r="AN44" s="56">
        <v>129.595679776309</v>
      </c>
      <c r="AO44" s="56">
        <v>130.25832809370999</v>
      </c>
      <c r="AP44" s="56">
        <v>130.54511035144799</v>
      </c>
      <c r="AQ44" s="56">
        <v>130.15481117382399</v>
      </c>
      <c r="AR44" s="56">
        <v>129.89050477328999</v>
      </c>
      <c r="AS44" s="56">
        <v>130.04243233911001</v>
      </c>
      <c r="AT44" s="56">
        <v>130.08114441794851</v>
      </c>
      <c r="AU44" s="56">
        <v>0.29597388701576188</v>
      </c>
      <c r="AV44" s="56">
        <v>118.740332856892</v>
      </c>
      <c r="AW44" s="56">
        <v>118.646522717191</v>
      </c>
      <c r="AX44" s="56">
        <v>118.759685183491</v>
      </c>
      <c r="AY44" s="56">
        <v>121.741129002012</v>
      </c>
      <c r="AZ44" s="56">
        <v>121.43353654052601</v>
      </c>
      <c r="BA44" s="56">
        <v>122.102447531472</v>
      </c>
      <c r="BB44" s="56">
        <v>120.23727563859734</v>
      </c>
      <c r="BC44" s="56">
        <v>1.534388443636437</v>
      </c>
      <c r="BD44" s="56">
        <v>120.288947933307</v>
      </c>
      <c r="BE44" s="56">
        <v>120.546306653215</v>
      </c>
      <c r="BF44" s="56">
        <v>120.640164845876</v>
      </c>
      <c r="BG44" s="56">
        <v>122.607254816921</v>
      </c>
      <c r="BH44" s="56">
        <v>122.747237362861</v>
      </c>
      <c r="BI44" s="56">
        <v>122.977469643796</v>
      </c>
      <c r="BJ44" s="56">
        <v>121.63456354266266</v>
      </c>
      <c r="BK44" s="56">
        <v>1.1526333137195843</v>
      </c>
      <c r="BL44" s="56">
        <v>108.98112246193701</v>
      </c>
      <c r="BM44" s="56">
        <v>109.169158820569</v>
      </c>
      <c r="BN44" s="56">
        <v>109.025608377995</v>
      </c>
      <c r="BO44" s="56">
        <v>113.12993482645101</v>
      </c>
      <c r="BP44" s="56">
        <v>112.74038248838001</v>
      </c>
      <c r="BQ44" s="56">
        <v>112.78945046126201</v>
      </c>
      <c r="BR44" s="56">
        <v>110.97260957276568</v>
      </c>
      <c r="BS44" s="56">
        <v>1.9187345363595831</v>
      </c>
      <c r="BT44" s="56">
        <v>105.60243778916499</v>
      </c>
      <c r="BU44" s="56">
        <v>105.16850501854</v>
      </c>
      <c r="BV44" s="56">
        <v>105.04290616337001</v>
      </c>
      <c r="BW44" s="56">
        <v>108.506558727102</v>
      </c>
      <c r="BX44" s="56">
        <v>108.621066662385</v>
      </c>
      <c r="BY44" s="56">
        <v>108.64162030063</v>
      </c>
      <c r="BZ44" s="56">
        <v>106.93051577686533</v>
      </c>
      <c r="CA44" s="56">
        <v>1.6683972086805501</v>
      </c>
      <c r="CB44" s="56">
        <v>120.065997138176</v>
      </c>
      <c r="CC44" s="56">
        <v>119.409991010423</v>
      </c>
      <c r="CD44" s="56">
        <v>120.093385161218</v>
      </c>
      <c r="CE44" s="56">
        <v>119.61286771830601</v>
      </c>
      <c r="CF44" s="56">
        <v>119.801333854283</v>
      </c>
      <c r="CG44" s="56">
        <v>119.668976540915</v>
      </c>
      <c r="CH44" s="56">
        <v>119.77542523722018</v>
      </c>
      <c r="CI44" s="56">
        <v>0.24409705902480078</v>
      </c>
      <c r="CK44" s="64"/>
      <c r="CP44" s="64"/>
      <c r="CQ44" s="64"/>
      <c r="CR44" s="64"/>
      <c r="CS44" s="64"/>
      <c r="CV44" s="64"/>
      <c r="CW44" s="64"/>
      <c r="CX44" s="64"/>
      <c r="CY44" s="64"/>
      <c r="DM44" s="64"/>
      <c r="DP44" s="64"/>
      <c r="FA44" s="64"/>
      <c r="FL44" s="64"/>
      <c r="FN44" s="64"/>
      <c r="GB44" s="64"/>
    </row>
    <row r="45" spans="1:191" s="24" customFormat="1" ht="13.5" customHeight="1" x14ac:dyDescent="0.2">
      <c r="A45" s="60"/>
      <c r="B45" s="51" t="s">
        <v>131</v>
      </c>
      <c r="C45" s="48">
        <v>1.4622633896439801</v>
      </c>
      <c r="D45" s="24">
        <v>1.46269784754567</v>
      </c>
      <c r="E45" s="24">
        <v>1.4623347799433</v>
      </c>
      <c r="F45" s="24">
        <v>1.46162744471572</v>
      </c>
      <c r="G45" s="24">
        <v>1.4612628932893801</v>
      </c>
      <c r="H45" s="24">
        <v>1.4614557616172801</v>
      </c>
      <c r="I45" s="24">
        <v>1.4619403527925552</v>
      </c>
      <c r="J45" s="24">
        <v>5.2048300256669617E-4</v>
      </c>
      <c r="K45" s="24">
        <v>1.4567686105086299</v>
      </c>
      <c r="L45" s="24">
        <v>1.45680194822456</v>
      </c>
      <c r="M45" s="24">
        <v>1.45782696913487</v>
      </c>
      <c r="N45" s="24">
        <v>1.45697969399461</v>
      </c>
      <c r="O45" s="24">
        <v>1.45753250822376</v>
      </c>
      <c r="P45" s="24">
        <v>1.4575150418814999</v>
      </c>
      <c r="Q45" s="24">
        <v>1.4572374619946551</v>
      </c>
      <c r="R45" s="24">
        <v>4.0570100669332028E-4</v>
      </c>
      <c r="S45" s="24">
        <v>1.4328438335923399</v>
      </c>
      <c r="T45" s="24">
        <v>1.43308258796224</v>
      </c>
      <c r="U45" s="24">
        <v>1.43346138448908</v>
      </c>
      <c r="V45" s="24">
        <v>1.43336676982929</v>
      </c>
      <c r="W45" s="24">
        <v>1.4335032912957599</v>
      </c>
      <c r="X45" s="24">
        <v>1.43196798014865</v>
      </c>
      <c r="Y45" s="24">
        <v>1.4330376412195598</v>
      </c>
      <c r="Z45" s="24">
        <v>5.304825486193112E-4</v>
      </c>
      <c r="AA45" s="24">
        <v>1.4417655260112501</v>
      </c>
      <c r="AB45" s="24">
        <v>1.4421389264046101</v>
      </c>
      <c r="AC45" s="24">
        <v>1.44336859502802</v>
      </c>
      <c r="AD45" s="24">
        <v>1.4369292242809</v>
      </c>
      <c r="AE45" s="24">
        <v>1.4385864871251399</v>
      </c>
      <c r="AF45" s="24">
        <v>1.43849116318262</v>
      </c>
      <c r="AG45" s="24">
        <v>1.4402133203387566</v>
      </c>
      <c r="AH45" s="24">
        <v>2.3263260744453766E-3</v>
      </c>
      <c r="AI45" s="24">
        <v>1.4596855289594699</v>
      </c>
      <c r="AJ45" s="24">
        <v>1.45946865195863</v>
      </c>
      <c r="AK45" s="24">
        <v>1.46132724259019</v>
      </c>
      <c r="AL45" s="24">
        <v>1.4601604745027632</v>
      </c>
      <c r="AM45" s="24">
        <v>8.297669294251046E-4</v>
      </c>
      <c r="AN45" s="24">
        <v>1.4589663176775201</v>
      </c>
      <c r="AO45" s="24">
        <v>1.46036401458906</v>
      </c>
      <c r="AP45" s="24">
        <v>1.4620998426163001</v>
      </c>
      <c r="AQ45" s="24">
        <v>1.4621838973146399</v>
      </c>
      <c r="AR45" s="24">
        <v>1.46190769682716</v>
      </c>
      <c r="AS45" s="24">
        <v>1.4626695953386399</v>
      </c>
      <c r="AT45" s="24">
        <v>1.4613652273938866</v>
      </c>
      <c r="AU45" s="24">
        <v>1.288586026963317E-3</v>
      </c>
      <c r="AV45" s="24">
        <v>1.4560868814721299</v>
      </c>
      <c r="AW45" s="24">
        <v>1.45653744501493</v>
      </c>
      <c r="AX45" s="24">
        <v>1.4568069323667601</v>
      </c>
      <c r="AY45" s="24">
        <v>1.4593642450646001</v>
      </c>
      <c r="AZ45" s="24">
        <v>1.45852707734283</v>
      </c>
      <c r="BA45" s="24">
        <v>1.46132028407635</v>
      </c>
      <c r="BB45" s="24">
        <v>1.4581071442229332</v>
      </c>
      <c r="BC45" s="24">
        <v>1.8401486409953889E-3</v>
      </c>
      <c r="BD45" s="24">
        <v>1.4501311070048299</v>
      </c>
      <c r="BE45" s="24">
        <v>1.4509688330203001</v>
      </c>
      <c r="BF45" s="24">
        <v>1.4512855336872299</v>
      </c>
      <c r="BG45" s="24">
        <v>1.4561704365611601</v>
      </c>
      <c r="BH45" s="24">
        <v>1.4568948826432</v>
      </c>
      <c r="BI45" s="24">
        <v>1.4574966749626399</v>
      </c>
      <c r="BJ45" s="24">
        <v>1.4538245779798933</v>
      </c>
      <c r="BK45" s="24">
        <v>3.0729430111188869E-3</v>
      </c>
      <c r="BL45" s="24">
        <v>1.4171959761224799</v>
      </c>
      <c r="BM45" s="24">
        <v>1.41822159284801</v>
      </c>
      <c r="BN45" s="24">
        <v>1.4174102298868401</v>
      </c>
      <c r="BO45" s="24">
        <v>1.4260842795281501</v>
      </c>
      <c r="BP45" s="24">
        <v>1.42561834199608</v>
      </c>
      <c r="BQ45" s="24">
        <v>1.42597348501406</v>
      </c>
      <c r="BR45" s="24">
        <v>1.4217506508992701</v>
      </c>
      <c r="BS45" s="24">
        <v>4.1555237754716335E-3</v>
      </c>
      <c r="BT45" s="24">
        <v>1.43502185441187</v>
      </c>
      <c r="BU45" s="24">
        <v>1.43438334515007</v>
      </c>
      <c r="BV45" s="24">
        <v>1.43417952930571</v>
      </c>
      <c r="BW45" s="24">
        <v>1.4430125505479099</v>
      </c>
      <c r="BX45" s="24">
        <v>1.4438766628629101</v>
      </c>
      <c r="BY45" s="24">
        <v>1.4446568693341999</v>
      </c>
      <c r="BZ45" s="24">
        <v>1.4391884686021115</v>
      </c>
      <c r="CA45" s="24">
        <v>4.6912246588104263E-3</v>
      </c>
      <c r="CB45" s="24">
        <v>1.4986887150659201</v>
      </c>
      <c r="CC45" s="24">
        <v>1.49615331277775</v>
      </c>
      <c r="CD45" s="24">
        <v>1.4991347924426199</v>
      </c>
      <c r="CE45" s="24">
        <v>1.4950799357560101</v>
      </c>
      <c r="CF45" s="24">
        <v>1.49562787360459</v>
      </c>
      <c r="CG45" s="24">
        <v>1.49630836689019</v>
      </c>
      <c r="CH45" s="24">
        <v>1.4968321660895132</v>
      </c>
      <c r="CI45" s="24">
        <v>1.5277816802373632E-3</v>
      </c>
      <c r="CK45" s="64"/>
      <c r="CP45" s="64"/>
      <c r="CQ45" s="64"/>
      <c r="CR45" s="64"/>
      <c r="CS45" s="64"/>
      <c r="CV45" s="64"/>
      <c r="CW45" s="64"/>
      <c r="CX45" s="64"/>
      <c r="CY45" s="64"/>
      <c r="DM45" s="64"/>
      <c r="DP45" s="64"/>
      <c r="FA45" s="64"/>
      <c r="FL45" s="64"/>
      <c r="FN45" s="64"/>
      <c r="GB45" s="64"/>
    </row>
    <row r="46" spans="1:191" s="24" customFormat="1" ht="13.5" customHeight="1" x14ac:dyDescent="0.2">
      <c r="A46" s="60"/>
      <c r="B46" s="51" t="s">
        <v>132</v>
      </c>
      <c r="C46" s="191">
        <v>66.9304745531891</v>
      </c>
      <c r="D46" s="64">
        <v>66.975141947210403</v>
      </c>
      <c r="E46" s="64">
        <v>66.907472399654793</v>
      </c>
      <c r="F46" s="64">
        <v>67.923487328027207</v>
      </c>
      <c r="G46" s="64">
        <v>67.845937582361302</v>
      </c>
      <c r="H46" s="64">
        <v>67.861488699849502</v>
      </c>
      <c r="I46" s="64">
        <v>67.407333751715385</v>
      </c>
      <c r="J46" s="64">
        <v>0.47065386678104615</v>
      </c>
      <c r="K46" s="64">
        <v>67.9600644892883</v>
      </c>
      <c r="L46" s="64">
        <v>67.947945561306994</v>
      </c>
      <c r="M46" s="64">
        <v>68.068434057832107</v>
      </c>
      <c r="N46" s="64">
        <v>68.978495571168096</v>
      </c>
      <c r="O46" s="64">
        <v>69.073562620515801</v>
      </c>
      <c r="P46" s="64">
        <v>69.001132999979404</v>
      </c>
      <c r="Q46" s="64">
        <v>68.504939216681791</v>
      </c>
      <c r="R46" s="64">
        <v>0.51501838498375163</v>
      </c>
      <c r="S46" s="64">
        <v>61.102997055933301</v>
      </c>
      <c r="T46" s="64">
        <v>61.113044428390303</v>
      </c>
      <c r="U46" s="64">
        <v>61.147687441378103</v>
      </c>
      <c r="V46" s="64">
        <v>61.318753182809097</v>
      </c>
      <c r="W46" s="64">
        <v>61.298364037120997</v>
      </c>
      <c r="X46" s="64">
        <v>61.100684719137497</v>
      </c>
      <c r="Y46" s="64">
        <v>61.180255144128218</v>
      </c>
      <c r="Z46" s="64">
        <v>9.220413730738089E-2</v>
      </c>
      <c r="AA46" s="64">
        <v>60.267377990796597</v>
      </c>
      <c r="AB46" s="64">
        <v>60.256598969807399</v>
      </c>
      <c r="AC46" s="64">
        <v>60.423444746913702</v>
      </c>
      <c r="AD46" s="64">
        <v>60.212209130140003</v>
      </c>
      <c r="AE46" s="64">
        <v>60.374917434570598</v>
      </c>
      <c r="AF46" s="64">
        <v>60.354180355460599</v>
      </c>
      <c r="AG46" s="64">
        <v>60.314788104614813</v>
      </c>
      <c r="AH46" s="64">
        <v>7.4307572482546144E-2</v>
      </c>
      <c r="AI46" s="64">
        <v>71.031946264874705</v>
      </c>
      <c r="AJ46" s="64">
        <v>70.983582398434194</v>
      </c>
      <c r="AK46" s="64">
        <v>71.249251341979999</v>
      </c>
      <c r="AL46" s="64">
        <v>71.088260001762961</v>
      </c>
      <c r="AM46" s="64">
        <v>0.11553765508244845</v>
      </c>
      <c r="AN46" s="64">
        <v>69.079131817692101</v>
      </c>
      <c r="AO46" s="64">
        <v>69.343438131320696</v>
      </c>
      <c r="AP46" s="64">
        <v>69.572510961503099</v>
      </c>
      <c r="AQ46" s="64">
        <v>69.328291478045401</v>
      </c>
      <c r="AR46" s="64">
        <v>69.256944107536796</v>
      </c>
      <c r="AS46" s="64">
        <v>69.269559024699504</v>
      </c>
      <c r="AT46" s="64">
        <v>69.308312586799602</v>
      </c>
      <c r="AU46" s="64">
        <v>0.14611532279630429</v>
      </c>
      <c r="AV46" s="64">
        <v>63.128772711878298</v>
      </c>
      <c r="AW46" s="64">
        <v>63.098971733801697</v>
      </c>
      <c r="AX46" s="64">
        <v>63.109373789250398</v>
      </c>
      <c r="AY46" s="64">
        <v>64.482559825971805</v>
      </c>
      <c r="AZ46" s="64">
        <v>64.313832903096397</v>
      </c>
      <c r="BA46" s="64">
        <v>64.624542478525896</v>
      </c>
      <c r="BB46" s="64">
        <v>63.793008907087419</v>
      </c>
      <c r="BC46" s="64">
        <v>0.68659066896400645</v>
      </c>
      <c r="BD46" s="64">
        <v>64.005458711283794</v>
      </c>
      <c r="BE46" s="64">
        <v>64.096310597827099</v>
      </c>
      <c r="BF46" s="64">
        <v>64.114151003651202</v>
      </c>
      <c r="BG46" s="64">
        <v>65.639259155237696</v>
      </c>
      <c r="BH46" s="64">
        <v>65.651351981935207</v>
      </c>
      <c r="BI46" s="64">
        <v>65.726752951260707</v>
      </c>
      <c r="BJ46" s="64">
        <v>64.872214066865951</v>
      </c>
      <c r="BK46" s="64">
        <v>0.80141556123563062</v>
      </c>
      <c r="BL46" s="64">
        <v>58.473007646796198</v>
      </c>
      <c r="BM46" s="64">
        <v>58.588678755294097</v>
      </c>
      <c r="BN46" s="64">
        <v>58.489782879952898</v>
      </c>
      <c r="BO46" s="64">
        <v>60.1628995965877</v>
      </c>
      <c r="BP46" s="64">
        <v>60.032149425666603</v>
      </c>
      <c r="BQ46" s="64">
        <v>60.052022526660998</v>
      </c>
      <c r="BR46" s="64">
        <v>59.299756805159745</v>
      </c>
      <c r="BS46" s="64">
        <v>0.7844873132693414</v>
      </c>
      <c r="BT46" s="64">
        <v>55.9306331725248</v>
      </c>
      <c r="BU46" s="64">
        <v>55.828539531432398</v>
      </c>
      <c r="BV46" s="64">
        <v>55.7864358124652</v>
      </c>
      <c r="BW46" s="64">
        <v>57.652509661317602</v>
      </c>
      <c r="BX46" s="64">
        <v>57.722164942573301</v>
      </c>
      <c r="BY46" s="64">
        <v>57.739638616832799</v>
      </c>
      <c r="BZ46" s="64">
        <v>56.776653622857687</v>
      </c>
      <c r="CA46" s="64">
        <v>0.92948532346288804</v>
      </c>
      <c r="CB46" s="64">
        <v>63.637634561788502</v>
      </c>
      <c r="CC46" s="64">
        <v>63.328816646857803</v>
      </c>
      <c r="CD46" s="64">
        <v>63.688623645680003</v>
      </c>
      <c r="CE46" s="64">
        <v>63.605890743374601</v>
      </c>
      <c r="CF46" s="64">
        <v>63.658336463186799</v>
      </c>
      <c r="CG46" s="64">
        <v>63.641794778359902</v>
      </c>
      <c r="CH46" s="64">
        <v>63.593516139874602</v>
      </c>
      <c r="CI46" s="64">
        <v>0.12092926753280356</v>
      </c>
      <c r="CK46" s="64"/>
      <c r="CL46" s="56"/>
      <c r="CM46" s="56"/>
      <c r="CN46" s="56"/>
      <c r="CO46" s="56"/>
      <c r="CP46" s="64"/>
      <c r="CQ46" s="64"/>
      <c r="CR46" s="64"/>
      <c r="CS46" s="64"/>
      <c r="CT46" s="56"/>
      <c r="CU46" s="56"/>
      <c r="CV46" s="64"/>
      <c r="CW46" s="64"/>
      <c r="CX46" s="64"/>
      <c r="CY46" s="64"/>
      <c r="CZ46" s="64"/>
      <c r="DA46" s="64"/>
      <c r="DB46" s="64"/>
      <c r="DC46" s="64"/>
      <c r="DD46" s="56"/>
      <c r="DE46" s="56"/>
      <c r="DF46" s="56"/>
      <c r="DG46" s="56"/>
      <c r="DI46" s="56"/>
      <c r="DJ46" s="56"/>
      <c r="DK46" s="56"/>
      <c r="DL46" s="56"/>
      <c r="DM46" s="56"/>
      <c r="DN46" s="56"/>
      <c r="DO46" s="56"/>
      <c r="DP46" s="56"/>
      <c r="DQ46" s="56"/>
      <c r="DR46" s="56"/>
      <c r="DS46" s="56"/>
      <c r="DU46" s="56"/>
      <c r="DV46" s="56"/>
      <c r="DW46" s="56"/>
      <c r="DX46" s="56"/>
      <c r="DY46" s="56"/>
      <c r="DZ46" s="56"/>
      <c r="EA46" s="56"/>
      <c r="EB46" s="56"/>
      <c r="EC46" s="56"/>
      <c r="ED46" s="56"/>
      <c r="EE46" s="56"/>
      <c r="EF46" s="56"/>
      <c r="EG46" s="56"/>
      <c r="EH46" s="56"/>
      <c r="EI46" s="56"/>
      <c r="EJ46" s="56"/>
      <c r="EK46" s="56"/>
      <c r="EL46" s="56"/>
      <c r="EM46" s="56"/>
      <c r="EN46" s="56"/>
      <c r="EO46" s="56"/>
      <c r="EQ46" s="56"/>
      <c r="ER46" s="56"/>
      <c r="ES46" s="56"/>
      <c r="ET46" s="56"/>
      <c r="EU46" s="56"/>
      <c r="EV46" s="56"/>
      <c r="EW46" s="56"/>
      <c r="EX46" s="56"/>
      <c r="EY46" s="56"/>
      <c r="EZ46" s="56"/>
      <c r="FA46" s="56"/>
      <c r="FB46" s="56"/>
      <c r="FC46" s="56"/>
      <c r="FD46" s="56"/>
      <c r="FE46" s="56"/>
      <c r="FF46" s="56"/>
      <c r="FG46" s="56"/>
      <c r="FH46" s="56"/>
      <c r="FI46" s="56"/>
      <c r="FJ46" s="56"/>
      <c r="FK46" s="56"/>
      <c r="FL46" s="56"/>
      <c r="FM46" s="56"/>
      <c r="FN46" s="56"/>
      <c r="FO46" s="56"/>
      <c r="FP46" s="56"/>
      <c r="FQ46" s="56"/>
      <c r="FR46" s="56"/>
      <c r="FS46" s="56"/>
      <c r="FT46" s="56"/>
      <c r="FU46" s="56"/>
      <c r="FV46" s="56"/>
      <c r="FW46" s="56"/>
      <c r="FX46" s="56"/>
      <c r="FY46" s="56"/>
      <c r="FZ46" s="56"/>
      <c r="GA46" s="56"/>
      <c r="GB46" s="56"/>
      <c r="GC46" s="56"/>
      <c r="GD46" s="56"/>
      <c r="GE46" s="56"/>
      <c r="GF46" s="56"/>
      <c r="GG46" s="56"/>
      <c r="GH46" s="56"/>
    </row>
    <row r="47" spans="1:191" s="56" customFormat="1" ht="13.5" customHeight="1" x14ac:dyDescent="0.2">
      <c r="A47" s="34"/>
      <c r="B47" s="51" t="s">
        <v>51</v>
      </c>
      <c r="C47" s="48">
        <v>2.0242792451857299</v>
      </c>
      <c r="D47" s="24">
        <v>2.0239679723953499</v>
      </c>
      <c r="E47" s="24">
        <v>2.0254975706996499</v>
      </c>
      <c r="F47" s="24">
        <v>1.99620365634819</v>
      </c>
      <c r="G47" s="24">
        <v>1.99850162485697</v>
      </c>
      <c r="H47" s="24">
        <v>1.9986106142589199</v>
      </c>
      <c r="I47" s="24">
        <v>2.0111767806241354</v>
      </c>
      <c r="J47" s="24">
        <v>1.3435877060603211E-2</v>
      </c>
      <c r="K47" s="24">
        <v>1.9860373782199401</v>
      </c>
      <c r="L47" s="24">
        <v>1.9863662633786101</v>
      </c>
      <c r="M47" s="24">
        <v>1.9860926211023899</v>
      </c>
      <c r="N47" s="24">
        <v>1.96196937830373</v>
      </c>
      <c r="O47" s="24">
        <v>1.9599173161983101</v>
      </c>
      <c r="P47" s="24">
        <v>1.9622307674884401</v>
      </c>
      <c r="Q47" s="24">
        <v>1.9737689541152366</v>
      </c>
      <c r="R47" s="24">
        <v>1.2418446035690301E-2</v>
      </c>
      <c r="S47" s="24">
        <v>2.0935466820726698</v>
      </c>
      <c r="T47" s="24">
        <v>2.0939904436388499</v>
      </c>
      <c r="U47" s="24">
        <v>2.0937318174864799</v>
      </c>
      <c r="V47" s="24">
        <v>2.0896476127703099</v>
      </c>
      <c r="W47" s="24">
        <v>2.0908721157870902</v>
      </c>
      <c r="X47" s="24">
        <v>2.0925345596708098</v>
      </c>
      <c r="Y47" s="24">
        <v>2.0923872052377015</v>
      </c>
      <c r="Z47" s="24">
        <v>1.6096230542691822E-3</v>
      </c>
      <c r="AA47" s="24">
        <v>2.1380606960512401</v>
      </c>
      <c r="AB47" s="24">
        <v>2.1395486182994299</v>
      </c>
      <c r="AC47" s="24">
        <v>2.1375075205311198</v>
      </c>
      <c r="AD47" s="24">
        <v>2.1282765306915099</v>
      </c>
      <c r="AE47" s="24">
        <v>2.1275399288464301</v>
      </c>
      <c r="AF47" s="24">
        <v>2.1282789121754799</v>
      </c>
      <c r="AG47" s="24">
        <v>2.1332020344325349</v>
      </c>
      <c r="AH47" s="24">
        <v>5.2118469147810894E-3</v>
      </c>
      <c r="AI47" s="24">
        <v>1.9237960506779701</v>
      </c>
      <c r="AJ47" s="24">
        <v>1.92470450088704</v>
      </c>
      <c r="AK47" s="24">
        <v>1.9221612967102</v>
      </c>
      <c r="AL47" s="24">
        <v>1.9235539494250702</v>
      </c>
      <c r="AM47" s="24">
        <v>1.0522774139189795E-3</v>
      </c>
      <c r="AN47" s="24">
        <v>1.9633867999607499</v>
      </c>
      <c r="AO47" s="24">
        <v>1.9597751232807099</v>
      </c>
      <c r="AP47" s="24">
        <v>1.9589549202843899</v>
      </c>
      <c r="AQ47" s="24">
        <v>1.96293480968572</v>
      </c>
      <c r="AR47" s="24">
        <v>1.9650843241666001</v>
      </c>
      <c r="AS47" s="24">
        <v>1.9661443411911399</v>
      </c>
      <c r="AT47" s="24">
        <v>1.9627133864282182</v>
      </c>
      <c r="AU47" s="24">
        <v>2.603035678701791E-3</v>
      </c>
      <c r="AV47" s="24">
        <v>2.08865935426918</v>
      </c>
      <c r="AW47" s="24">
        <v>2.09105989228935</v>
      </c>
      <c r="AX47" s="24">
        <v>2.0910959486787499</v>
      </c>
      <c r="AY47" s="24">
        <v>2.0633884972166898</v>
      </c>
      <c r="AZ47" s="24">
        <v>2.06619980314828</v>
      </c>
      <c r="BA47" s="24">
        <v>2.0635586870627098</v>
      </c>
      <c r="BB47" s="24">
        <v>2.07732703044416</v>
      </c>
      <c r="BC47" s="24">
        <v>1.3001675163749758E-2</v>
      </c>
      <c r="BD47" s="24">
        <v>2.0588913149388199</v>
      </c>
      <c r="BE47" s="24">
        <v>2.05826553890474</v>
      </c>
      <c r="BF47" s="24">
        <v>2.0582488909063001</v>
      </c>
      <c r="BG47" s="24">
        <v>2.0370360633539701</v>
      </c>
      <c r="BH47" s="24">
        <v>2.03750108179268</v>
      </c>
      <c r="BI47" s="24">
        <v>2.0366435368826998</v>
      </c>
      <c r="BJ47" s="24">
        <v>2.0477644044632015</v>
      </c>
      <c r="BK47" s="24">
        <v>1.0709133237611791E-2</v>
      </c>
      <c r="BL47" s="24">
        <v>2.12729220780172</v>
      </c>
      <c r="BM47" s="24">
        <v>2.1267134014584799</v>
      </c>
      <c r="BN47" s="24">
        <v>2.1273731628321899</v>
      </c>
      <c r="BO47" s="24">
        <v>2.10427238387941</v>
      </c>
      <c r="BP47" s="24">
        <v>2.10790018900855</v>
      </c>
      <c r="BQ47" s="24">
        <v>2.1083044951295502</v>
      </c>
      <c r="BR47" s="24">
        <v>2.11697597335165</v>
      </c>
      <c r="BS47" s="24">
        <v>1.0233029283784601E-2</v>
      </c>
      <c r="BT47" s="24">
        <v>2.22858656703918</v>
      </c>
      <c r="BU47" s="24">
        <v>2.23232718403812</v>
      </c>
      <c r="BV47" s="24">
        <v>2.2334945041514902</v>
      </c>
      <c r="BW47" s="24">
        <v>2.2012488131819201</v>
      </c>
      <c r="BX47" s="24">
        <v>2.2015436831141502</v>
      </c>
      <c r="BY47" s="24">
        <v>2.2030101942203202</v>
      </c>
      <c r="BZ47" s="24">
        <v>2.2167018242908632</v>
      </c>
      <c r="CA47" s="24">
        <v>1.4851591410694287E-2</v>
      </c>
      <c r="CB47" s="24">
        <v>2.14882647191479</v>
      </c>
      <c r="CC47" s="24">
        <v>2.1537994516339301</v>
      </c>
      <c r="CD47" s="24">
        <v>2.1500946522656101</v>
      </c>
      <c r="CE47" s="24">
        <v>2.1460293927877401</v>
      </c>
      <c r="CF47" s="24">
        <v>2.1452927814060998</v>
      </c>
      <c r="CG47" s="24">
        <v>2.1476409004355901</v>
      </c>
      <c r="CH47" s="24">
        <v>2.1486139417406269</v>
      </c>
      <c r="CI47" s="24">
        <v>2.8220558176054057E-3</v>
      </c>
      <c r="CJ47" s="24"/>
      <c r="CK47" s="24"/>
      <c r="CL47" s="24"/>
      <c r="CM47" s="24"/>
      <c r="CN47" s="24"/>
      <c r="CO47" s="24"/>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c r="FX47" s="24"/>
      <c r="FY47" s="24"/>
      <c r="FZ47" s="24"/>
      <c r="GA47" s="24"/>
      <c r="GB47" s="24"/>
      <c r="GC47" s="24"/>
      <c r="GD47" s="24"/>
      <c r="GE47" s="24"/>
      <c r="GF47" s="24"/>
      <c r="GG47" s="24"/>
      <c r="GH47" s="24"/>
      <c r="GI47" s="24"/>
    </row>
    <row r="48" spans="1:191" s="56" customFormat="1" ht="13.5" customHeight="1" x14ac:dyDescent="0.2">
      <c r="A48" s="34"/>
      <c r="B48" s="51" t="s">
        <v>52</v>
      </c>
      <c r="C48" s="48">
        <v>2.50899740703372</v>
      </c>
      <c r="D48" s="24">
        <v>2.5091415568525699</v>
      </c>
      <c r="E48" s="24">
        <v>2.50955826698263</v>
      </c>
      <c r="F48" s="24">
        <v>2.4862701251694799</v>
      </c>
      <c r="G48" s="24">
        <v>2.4865411064543999</v>
      </c>
      <c r="H48" s="24">
        <v>2.4866827094566699</v>
      </c>
      <c r="I48" s="24">
        <v>2.4978651953249114</v>
      </c>
      <c r="J48" s="24">
        <v>1.1369103031716966E-2</v>
      </c>
      <c r="K48" s="24">
        <v>2.4724858105179202</v>
      </c>
      <c r="L48" s="24">
        <v>2.4727669377073598</v>
      </c>
      <c r="M48" s="24">
        <v>2.4726828586747498</v>
      </c>
      <c r="N48" s="24">
        <v>2.451598782484</v>
      </c>
      <c r="O48" s="24">
        <v>2.4511296705333701</v>
      </c>
      <c r="P48" s="24">
        <v>2.4523506960591201</v>
      </c>
      <c r="Q48" s="24">
        <v>2.4621691259960863</v>
      </c>
      <c r="R48" s="24">
        <v>1.0482441451724262E-2</v>
      </c>
      <c r="S48" s="24">
        <v>2.5592686941063301</v>
      </c>
      <c r="T48" s="24">
        <v>2.5596535956045199</v>
      </c>
      <c r="U48" s="24">
        <v>2.5598718688591902</v>
      </c>
      <c r="V48" s="24">
        <v>2.5555716908553401</v>
      </c>
      <c r="W48" s="24">
        <v>2.5563375961150299</v>
      </c>
      <c r="X48" s="24">
        <v>2.55666695486538</v>
      </c>
      <c r="Y48" s="24">
        <v>2.5578950667342983</v>
      </c>
      <c r="Z48" s="24">
        <v>1.7425590163588898E-3</v>
      </c>
      <c r="AA48" s="24">
        <v>2.60441438496686</v>
      </c>
      <c r="AB48" s="24">
        <v>2.60545803991534</v>
      </c>
      <c r="AC48" s="24">
        <v>2.60542381439133</v>
      </c>
      <c r="AD48" s="24">
        <v>2.5930834667340399</v>
      </c>
      <c r="AE48" s="24">
        <v>2.5933325676200001</v>
      </c>
      <c r="AF48" s="24">
        <v>2.5935154183513398</v>
      </c>
      <c r="AG48" s="24">
        <v>2.5992046153298181</v>
      </c>
      <c r="AH48" s="24">
        <v>5.9053905089963615E-3</v>
      </c>
      <c r="AI48" s="24">
        <v>2.4173228046860098</v>
      </c>
      <c r="AJ48" s="24">
        <v>2.4176544649538401</v>
      </c>
      <c r="AK48" s="24">
        <v>2.41780962615245</v>
      </c>
      <c r="AL48" s="24">
        <v>2.4175956319307668</v>
      </c>
      <c r="AM48" s="24">
        <v>2.0305135393083057E-4</v>
      </c>
      <c r="AN48" s="24">
        <v>2.4545776946956099</v>
      </c>
      <c r="AO48" s="24">
        <v>2.4534890880793401</v>
      </c>
      <c r="AP48" s="24">
        <v>2.4523798053202901</v>
      </c>
      <c r="AQ48" s="24">
        <v>2.45819868464271</v>
      </c>
      <c r="AR48" s="24">
        <v>2.4588320371012098</v>
      </c>
      <c r="AS48" s="24">
        <v>2.4602486114816502</v>
      </c>
      <c r="AT48" s="24">
        <v>2.4562876535534683</v>
      </c>
      <c r="AU48" s="24">
        <v>2.9394534920910492E-3</v>
      </c>
      <c r="AV48" s="24">
        <v>2.5764906206323199</v>
      </c>
      <c r="AW48" s="24">
        <v>2.5780306603846799</v>
      </c>
      <c r="AX48" s="24">
        <v>2.57841439396126</v>
      </c>
      <c r="AY48" s="24">
        <v>2.5551632523088199</v>
      </c>
      <c r="AZ48" s="24">
        <v>2.5569442866412699</v>
      </c>
      <c r="BA48" s="24">
        <v>2.5568672989032</v>
      </c>
      <c r="BB48" s="24">
        <v>2.5669850854719249</v>
      </c>
      <c r="BC48" s="24">
        <v>1.0692146665718551E-2</v>
      </c>
      <c r="BD48" s="24">
        <v>2.5417024434723601</v>
      </c>
      <c r="BE48" s="24">
        <v>2.5418956214111299</v>
      </c>
      <c r="BF48" s="24">
        <v>2.54227144031021</v>
      </c>
      <c r="BG48" s="24">
        <v>2.5219565973879599</v>
      </c>
      <c r="BH48" s="24">
        <v>2.5236519195088398</v>
      </c>
      <c r="BI48" s="24">
        <v>2.5236105163137101</v>
      </c>
      <c r="BJ48" s="24">
        <v>2.5325147564007016</v>
      </c>
      <c r="BK48" s="24">
        <v>9.4597145307309203E-3</v>
      </c>
      <c r="BL48" s="24">
        <v>2.5816715339486702</v>
      </c>
      <c r="BM48" s="24">
        <v>2.5814464469106899</v>
      </c>
      <c r="BN48" s="24">
        <v>2.58186701778035</v>
      </c>
      <c r="BO48" s="24">
        <v>2.5626155337413601</v>
      </c>
      <c r="BP48" s="24">
        <v>2.5642129640499798</v>
      </c>
      <c r="BQ48" s="24">
        <v>2.56469134789053</v>
      </c>
      <c r="BR48" s="24">
        <v>2.5727508073869298</v>
      </c>
      <c r="BS48" s="24">
        <v>8.9337583463382792E-3</v>
      </c>
      <c r="BT48" s="24">
        <v>2.6916613534420399</v>
      </c>
      <c r="BU48" s="24">
        <v>2.6929103730532602</v>
      </c>
      <c r="BV48" s="24">
        <v>2.6933723056805001</v>
      </c>
      <c r="BW48" s="24">
        <v>2.6704470786332002</v>
      </c>
      <c r="BX48" s="24">
        <v>2.6712471468945398</v>
      </c>
      <c r="BY48" s="24">
        <v>2.6731424660073202</v>
      </c>
      <c r="BZ48" s="24">
        <v>2.6821301206184764</v>
      </c>
      <c r="CA48" s="24">
        <v>1.056058307401068E-2</v>
      </c>
      <c r="CB48" s="24">
        <v>2.6763656350533598</v>
      </c>
      <c r="CC48" s="24">
        <v>2.67617400233248</v>
      </c>
      <c r="CD48" s="24">
        <v>2.6757040716305198</v>
      </c>
      <c r="CE48" s="24">
        <v>2.66725785192759</v>
      </c>
      <c r="CF48" s="24">
        <v>2.6673831591038502</v>
      </c>
      <c r="CG48" s="24">
        <v>2.6696471328906299</v>
      </c>
      <c r="CH48" s="24">
        <v>2.672088642156405</v>
      </c>
      <c r="CI48" s="24">
        <v>4.0721255460901577E-3</v>
      </c>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c r="FX48" s="24"/>
      <c r="FY48" s="24"/>
      <c r="FZ48" s="24"/>
      <c r="GA48" s="24"/>
      <c r="GB48" s="24"/>
      <c r="GC48" s="24"/>
      <c r="GD48" s="24"/>
      <c r="GE48" s="24"/>
      <c r="GF48" s="24"/>
      <c r="GG48" s="24"/>
      <c r="GH48" s="24"/>
      <c r="GI48" s="24"/>
    </row>
    <row r="49" spans="1:275" s="56" customFormat="1" ht="13.5" customHeight="1" x14ac:dyDescent="0.2">
      <c r="A49" s="34"/>
      <c r="B49" s="51" t="s">
        <v>53</v>
      </c>
      <c r="C49" s="48">
        <v>3.04235573951066</v>
      </c>
      <c r="D49" s="24">
        <v>3.0429831814874002</v>
      </c>
      <c r="E49" s="24">
        <v>3.0437646412553101</v>
      </c>
      <c r="F49" s="24">
        <v>3.0160169931017302</v>
      </c>
      <c r="G49" s="24">
        <v>3.0172199826544199</v>
      </c>
      <c r="H49" s="24">
        <v>3.0178703456321299</v>
      </c>
      <c r="I49" s="24">
        <v>3.0300351472736082</v>
      </c>
      <c r="J49" s="24">
        <v>1.3017085424207977E-2</v>
      </c>
      <c r="K49" s="24">
        <v>2.99620140633805</v>
      </c>
      <c r="L49" s="24">
        <v>2.9969925542863098</v>
      </c>
      <c r="M49" s="24">
        <v>2.9984957301431301</v>
      </c>
      <c r="N49" s="24">
        <v>2.9716193594203499</v>
      </c>
      <c r="O49" s="24">
        <v>2.9723004236778401</v>
      </c>
      <c r="P49" s="24">
        <v>2.9746719077491899</v>
      </c>
      <c r="Q49" s="24">
        <v>2.9850468969358115</v>
      </c>
      <c r="R49" s="24">
        <v>1.2236589047104049E-2</v>
      </c>
      <c r="S49" s="24">
        <v>3.06914661150011</v>
      </c>
      <c r="T49" s="24">
        <v>3.0703450505677599</v>
      </c>
      <c r="U49" s="24">
        <v>3.0711578468744798</v>
      </c>
      <c r="V49" s="24">
        <v>3.06534026033937</v>
      </c>
      <c r="W49" s="24">
        <v>3.0669657435693498</v>
      </c>
      <c r="X49" s="24">
        <v>3.06659769938739</v>
      </c>
      <c r="Y49" s="24">
        <v>3.0682588687064101</v>
      </c>
      <c r="Z49" s="24">
        <v>2.1013585832362052E-3</v>
      </c>
      <c r="AA49" s="24">
        <v>3.1174485103751701</v>
      </c>
      <c r="AB49" s="24">
        <v>3.1201431587191699</v>
      </c>
      <c r="AC49" s="24">
        <v>3.1205875252286002</v>
      </c>
      <c r="AD49" s="24">
        <v>3.0990128843993698</v>
      </c>
      <c r="AE49" s="24">
        <v>3.1010347029359502</v>
      </c>
      <c r="AF49" s="24">
        <v>3.1015527681455599</v>
      </c>
      <c r="AG49" s="24">
        <v>3.1099632583006365</v>
      </c>
      <c r="AH49" s="24">
        <v>9.5122776192459145E-3</v>
      </c>
      <c r="AI49" s="24">
        <v>2.94513745202915</v>
      </c>
      <c r="AJ49" s="24">
        <v>2.9457832010290899</v>
      </c>
      <c r="AK49" s="24">
        <v>2.9469766619695599</v>
      </c>
      <c r="AL49" s="24">
        <v>2.9459657716759331</v>
      </c>
      <c r="AM49" s="24">
        <v>7.6187152549592337E-4</v>
      </c>
      <c r="AN49" s="24">
        <v>2.9790309524413998</v>
      </c>
      <c r="AO49" s="24">
        <v>2.97925735361948</v>
      </c>
      <c r="AP49" s="24">
        <v>2.9808577260523998</v>
      </c>
      <c r="AQ49" s="24">
        <v>2.98448740989005</v>
      </c>
      <c r="AR49" s="24">
        <v>2.9858306372330699</v>
      </c>
      <c r="AS49" s="24">
        <v>2.98972217576932</v>
      </c>
      <c r="AT49" s="24">
        <v>2.9831977091676198</v>
      </c>
      <c r="AU49" s="24">
        <v>3.8628160502570956E-3</v>
      </c>
      <c r="AV49" s="24">
        <v>3.1033487356861298</v>
      </c>
      <c r="AW49" s="24">
        <v>3.1070364995343702</v>
      </c>
      <c r="AX49" s="24">
        <v>3.1085168303672299</v>
      </c>
      <c r="AY49" s="24">
        <v>3.0891163316532699</v>
      </c>
      <c r="AZ49" s="24">
        <v>3.0910595432417698</v>
      </c>
      <c r="BA49" s="24">
        <v>3.09390665646273</v>
      </c>
      <c r="BB49" s="24">
        <v>3.0988307661575831</v>
      </c>
      <c r="BC49" s="24">
        <v>7.7521496848508E-3</v>
      </c>
      <c r="BD49" s="24">
        <v>3.0623669830385301</v>
      </c>
      <c r="BE49" s="24">
        <v>3.06421486553038</v>
      </c>
      <c r="BF49" s="24">
        <v>3.0653144265595</v>
      </c>
      <c r="BG49" s="24">
        <v>3.0462468116363799</v>
      </c>
      <c r="BH49" s="24">
        <v>3.0488532534495998</v>
      </c>
      <c r="BI49" s="24">
        <v>3.04987322279031</v>
      </c>
      <c r="BJ49" s="24">
        <v>3.0561449271674501</v>
      </c>
      <c r="BK49" s="24">
        <v>7.9413797711037279E-3</v>
      </c>
      <c r="BL49" s="24">
        <v>3.0600250254254502</v>
      </c>
      <c r="BM49" s="24">
        <v>3.0611828242732901</v>
      </c>
      <c r="BN49" s="24">
        <v>3.06071496982163</v>
      </c>
      <c r="BO49" s="24">
        <v>3.0656593451005199</v>
      </c>
      <c r="BP49" s="24">
        <v>3.0680109880016899</v>
      </c>
      <c r="BQ49" s="24">
        <v>3.0693917569831899</v>
      </c>
      <c r="BR49" s="24">
        <v>3.0641641516009614</v>
      </c>
      <c r="BS49" s="24">
        <v>3.7031325704460229E-3</v>
      </c>
      <c r="BT49" s="24">
        <v>3.21403641861402</v>
      </c>
      <c r="BU49" s="24">
        <v>3.2156246343194801</v>
      </c>
      <c r="BV49" s="24">
        <v>3.2162483100280399</v>
      </c>
      <c r="BW49" s="24">
        <v>3.1983575869095202</v>
      </c>
      <c r="BX49" s="24">
        <v>3.20046401569136</v>
      </c>
      <c r="BY49" s="24">
        <v>3.2036694961808201</v>
      </c>
      <c r="BZ49" s="24">
        <v>3.2080667436238728</v>
      </c>
      <c r="CA49" s="24">
        <v>7.4285680683385475E-3</v>
      </c>
      <c r="CB49" s="24">
        <v>3.24564308182911</v>
      </c>
      <c r="CC49" s="24">
        <v>3.2472852912269698</v>
      </c>
      <c r="CD49" s="24">
        <v>3.2487323831370101</v>
      </c>
      <c r="CE49" s="24">
        <v>3.2335054392934399</v>
      </c>
      <c r="CF49" s="24">
        <v>3.2344974160232298</v>
      </c>
      <c r="CG49" s="24">
        <v>3.2376954472084898</v>
      </c>
      <c r="CH49" s="24">
        <v>3.2412265097863755</v>
      </c>
      <c r="CI49" s="24">
        <v>6.1902761283100585E-3</v>
      </c>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c r="FY49" s="24"/>
      <c r="FZ49" s="24"/>
      <c r="GA49" s="24"/>
      <c r="GB49" s="24"/>
      <c r="GC49" s="24"/>
      <c r="GD49" s="24"/>
      <c r="GE49" s="24"/>
      <c r="GF49" s="24"/>
      <c r="GG49" s="24"/>
      <c r="GH49" s="24"/>
      <c r="GI49" s="24"/>
    </row>
    <row r="50" spans="1:275" s="24" customFormat="1" ht="13.5" customHeight="1" x14ac:dyDescent="0.2">
      <c r="A50" s="34"/>
      <c r="B50" s="51" t="s">
        <v>75</v>
      </c>
      <c r="C50" s="48">
        <v>1.50293283238772</v>
      </c>
      <c r="D50" s="24">
        <v>1.5034739793268901</v>
      </c>
      <c r="E50" s="24">
        <v>1.5027244096886001</v>
      </c>
      <c r="F50" s="24">
        <v>1.5108763995649399</v>
      </c>
      <c r="G50" s="24">
        <v>1.5097410705734899</v>
      </c>
      <c r="H50" s="24">
        <v>1.50998414803834</v>
      </c>
      <c r="I50" s="24">
        <v>1.5066221399299966</v>
      </c>
      <c r="J50" s="24">
        <v>3.6019383272562267E-3</v>
      </c>
      <c r="K50" s="24">
        <v>1.50863293873326</v>
      </c>
      <c r="L50" s="24">
        <v>1.50878144153975</v>
      </c>
      <c r="M50" s="24">
        <v>1.50974617109186</v>
      </c>
      <c r="N50" s="24">
        <v>1.5146104685841399</v>
      </c>
      <c r="O50" s="24">
        <v>1.5165437843282501</v>
      </c>
      <c r="P50" s="24">
        <v>1.5159643590527401</v>
      </c>
      <c r="Q50" s="24">
        <v>1.5123798605550001</v>
      </c>
      <c r="R50" s="24">
        <v>3.3932989254607951E-3</v>
      </c>
      <c r="S50" s="24">
        <v>1.4660034274762701</v>
      </c>
      <c r="T50" s="24">
        <v>1.46626507293522</v>
      </c>
      <c r="U50" s="24">
        <v>1.4668343964707899</v>
      </c>
      <c r="V50" s="24">
        <v>1.4669173125681001</v>
      </c>
      <c r="W50" s="24">
        <v>1.46683564260687</v>
      </c>
      <c r="X50" s="24">
        <v>1.4654944097409901</v>
      </c>
      <c r="Y50" s="24">
        <v>1.4663917102997068</v>
      </c>
      <c r="Z50" s="24">
        <v>5.230126750671143E-4</v>
      </c>
      <c r="AA50" s="24">
        <v>1.45807297058159</v>
      </c>
      <c r="AB50" s="24">
        <v>1.4583184191435401</v>
      </c>
      <c r="AC50" s="24">
        <v>1.4599188518659401</v>
      </c>
      <c r="AD50" s="24">
        <v>1.4561138271784899</v>
      </c>
      <c r="AE50" s="24">
        <v>1.45756827446118</v>
      </c>
      <c r="AF50" s="24">
        <v>1.45730559580427</v>
      </c>
      <c r="AG50" s="24">
        <v>1.4578829898391685</v>
      </c>
      <c r="AH50" s="24">
        <v>1.1498399681597092E-3</v>
      </c>
      <c r="AI50" s="24">
        <v>1.53089900095764</v>
      </c>
      <c r="AJ50" s="24">
        <v>1.53051193036202</v>
      </c>
      <c r="AK50" s="24">
        <v>1.53315784009039</v>
      </c>
      <c r="AL50" s="24">
        <v>1.5315229238033501</v>
      </c>
      <c r="AM50" s="24">
        <v>1.1668102846992467E-3</v>
      </c>
      <c r="AN50" s="24">
        <v>1.51729193274649</v>
      </c>
      <c r="AO50" s="24">
        <v>1.52020367961</v>
      </c>
      <c r="AP50" s="24">
        <v>1.5216571321710901</v>
      </c>
      <c r="AQ50" s="24">
        <v>1.52042105278468</v>
      </c>
      <c r="AR50" s="24">
        <v>1.5194414817284601</v>
      </c>
      <c r="AS50" s="24">
        <v>1.52060157188565</v>
      </c>
      <c r="AT50" s="24">
        <v>1.5199361418210617</v>
      </c>
      <c r="AU50" s="24">
        <v>1.3507929957470792E-3</v>
      </c>
      <c r="AV50" s="24">
        <v>1.48580893736595</v>
      </c>
      <c r="AW50" s="24">
        <v>1.4858668137586</v>
      </c>
      <c r="AX50" s="24">
        <v>1.48654911427251</v>
      </c>
      <c r="AY50" s="24">
        <v>1.49710843877447</v>
      </c>
      <c r="AZ50" s="24">
        <v>1.4960119241768901</v>
      </c>
      <c r="BA50" s="24">
        <v>1.4993063564703499</v>
      </c>
      <c r="BB50" s="24">
        <v>1.4917752641364617</v>
      </c>
      <c r="BC50" s="24">
        <v>5.7868943190607994E-3</v>
      </c>
      <c r="BD50" s="24">
        <v>1.48738642045782</v>
      </c>
      <c r="BE50" s="24">
        <v>1.4887364179264</v>
      </c>
      <c r="BF50" s="24">
        <v>1.4892826810705899</v>
      </c>
      <c r="BG50" s="24">
        <v>1.4954309677859801</v>
      </c>
      <c r="BH50" s="24">
        <v>1.4963689004606999</v>
      </c>
      <c r="BI50" s="24">
        <v>1.4974997674155901</v>
      </c>
      <c r="BJ50" s="24">
        <v>1.49245085918618</v>
      </c>
      <c r="BK50" s="24">
        <v>4.0662541132722666E-3</v>
      </c>
      <c r="BL50" s="24">
        <v>1.43846012983218</v>
      </c>
      <c r="BM50" s="24">
        <v>1.43939602871452</v>
      </c>
      <c r="BN50" s="24">
        <v>1.43872970821295</v>
      </c>
      <c r="BO50" s="24">
        <v>1.45687381946662</v>
      </c>
      <c r="BP50" s="24">
        <v>1.4554820973021101</v>
      </c>
      <c r="BQ50" s="24">
        <v>1.4558579010166099</v>
      </c>
      <c r="BR50" s="24">
        <v>1.4474666140908317</v>
      </c>
      <c r="BS50" s="24">
        <v>8.6191822088866072E-3</v>
      </c>
      <c r="BT50" s="24">
        <v>1.4421860322366</v>
      </c>
      <c r="BU50" s="24">
        <v>1.44048088349785</v>
      </c>
      <c r="BV50" s="24">
        <v>1.44000726397574</v>
      </c>
      <c r="BW50" s="24">
        <v>1.4529741334812001</v>
      </c>
      <c r="BX50" s="24">
        <v>1.4537363215815</v>
      </c>
      <c r="BY50" s="24">
        <v>1.45422363663399</v>
      </c>
      <c r="BZ50" s="24">
        <v>1.4472680452344802</v>
      </c>
      <c r="CA50" s="24">
        <v>6.421184453753833E-3</v>
      </c>
      <c r="CB50" s="24">
        <v>1.5104258646520501</v>
      </c>
      <c r="CC50" s="24">
        <v>1.5077008626608699</v>
      </c>
      <c r="CD50" s="24">
        <v>1.5109717982479201</v>
      </c>
      <c r="CE50" s="24">
        <v>1.50673865426095</v>
      </c>
      <c r="CF50" s="24">
        <v>1.5077184075095</v>
      </c>
      <c r="CG50" s="24">
        <v>1.5075590367792899</v>
      </c>
      <c r="CH50" s="24">
        <v>1.5085191040184298</v>
      </c>
      <c r="CI50" s="24">
        <v>1.5839722934504548E-3</v>
      </c>
      <c r="FK50" s="64"/>
      <c r="FT50" s="56"/>
    </row>
    <row r="51" spans="1:275" s="46" customFormat="1" ht="13.5" customHeight="1" x14ac:dyDescent="0.2">
      <c r="A51" s="34"/>
      <c r="B51" s="51" t="s">
        <v>76</v>
      </c>
      <c r="C51" s="184">
        <v>1.0180764943249301</v>
      </c>
      <c r="D51" s="46">
        <v>1.0190152090920499</v>
      </c>
      <c r="E51" s="46">
        <v>1.01826707055567</v>
      </c>
      <c r="F51" s="46">
        <v>1.01981333675354</v>
      </c>
      <c r="G51" s="46">
        <v>1.0187183577974499</v>
      </c>
      <c r="H51" s="46">
        <v>1.0192597313732099</v>
      </c>
      <c r="I51" s="46">
        <v>1.018858366649475</v>
      </c>
      <c r="J51" s="46">
        <v>5.8853192691551385E-4</v>
      </c>
      <c r="K51" s="46">
        <v>1.0101640281181199</v>
      </c>
      <c r="L51" s="46">
        <v>1.0106262909077</v>
      </c>
      <c r="M51" s="46">
        <v>1.0124031090407399</v>
      </c>
      <c r="N51" s="46">
        <v>1.00964998111662</v>
      </c>
      <c r="O51" s="46">
        <v>1.01238310747954</v>
      </c>
      <c r="P51" s="46">
        <v>1.0124411402607401</v>
      </c>
      <c r="Q51" s="46">
        <v>1.0112779428205765</v>
      </c>
      <c r="R51" s="46">
        <v>1.1659139276890237E-3</v>
      </c>
      <c r="S51" s="46">
        <v>0.975599929427444</v>
      </c>
      <c r="T51" s="46">
        <v>0.97635460692891396</v>
      </c>
      <c r="U51" s="46">
        <v>0.97742602938799905</v>
      </c>
      <c r="V51" s="46">
        <v>0.97569264756906104</v>
      </c>
      <c r="W51" s="46">
        <v>0.97609362778226005</v>
      </c>
      <c r="X51" s="46">
        <v>0.97406313971658298</v>
      </c>
      <c r="Y51" s="46">
        <v>0.97587166346871035</v>
      </c>
      <c r="Z51" s="46">
        <v>1.0062471695039513E-3</v>
      </c>
      <c r="AA51" s="46">
        <v>0.97938781432392696</v>
      </c>
      <c r="AB51" s="46">
        <v>0.98059454041973704</v>
      </c>
      <c r="AC51" s="46">
        <v>0.98308000469747903</v>
      </c>
      <c r="AD51" s="46">
        <v>0.97073635370786104</v>
      </c>
      <c r="AE51" s="46">
        <v>0.97349477408952301</v>
      </c>
      <c r="AF51" s="46">
        <v>0.97327385597007998</v>
      </c>
      <c r="AG51" s="46">
        <v>0.97676122386810105</v>
      </c>
      <c r="AH51" s="46">
        <v>4.484246013123196E-3</v>
      </c>
      <c r="AI51" s="46">
        <v>1.0213414013511899</v>
      </c>
      <c r="AJ51" s="46">
        <v>1.02107870014206</v>
      </c>
      <c r="AK51" s="46">
        <v>1.0248153652593599</v>
      </c>
      <c r="AL51" s="46">
        <v>1.02241182225087</v>
      </c>
      <c r="AM51" s="46">
        <v>1.702942008518452E-3</v>
      </c>
      <c r="AN51" s="46">
        <v>1.0156441524806501</v>
      </c>
      <c r="AO51" s="46">
        <v>1.0194822303387701</v>
      </c>
      <c r="AP51" s="46">
        <v>1.02190280576801</v>
      </c>
      <c r="AQ51" s="46">
        <v>1.02155260020433</v>
      </c>
      <c r="AR51" s="46">
        <v>1.02074631306648</v>
      </c>
      <c r="AS51" s="46">
        <v>1.0235778345781801</v>
      </c>
      <c r="AT51" s="46">
        <v>1.0204843227394036</v>
      </c>
      <c r="AU51" s="46">
        <v>2.4907563304404543E-3</v>
      </c>
      <c r="AV51" s="46">
        <v>1.01468938141695</v>
      </c>
      <c r="AW51" s="46">
        <v>1.01597660724502</v>
      </c>
      <c r="AX51" s="46">
        <v>1.01742088168848</v>
      </c>
      <c r="AY51" s="46">
        <v>1.0257278344365801</v>
      </c>
      <c r="AZ51" s="46">
        <v>1.02485974009349</v>
      </c>
      <c r="BA51" s="46">
        <v>1.0303479694000199</v>
      </c>
      <c r="BB51" s="46">
        <v>1.0215037357134233</v>
      </c>
      <c r="BC51" s="46">
        <v>5.7876379104983564E-3</v>
      </c>
      <c r="BD51" s="46">
        <v>1.0034756680997201</v>
      </c>
      <c r="BE51" s="46">
        <v>1.0059493266256501</v>
      </c>
      <c r="BF51" s="46">
        <v>1.0070655356531999</v>
      </c>
      <c r="BG51" s="46">
        <v>1.00921074828241</v>
      </c>
      <c r="BH51" s="46">
        <v>1.01135217165692</v>
      </c>
      <c r="BI51" s="46">
        <v>1.01322968590761</v>
      </c>
      <c r="BJ51" s="46">
        <v>1.0083805227042517</v>
      </c>
      <c r="BK51" s="46">
        <v>3.284607023424153E-3</v>
      </c>
      <c r="BL51" s="46">
        <v>0.93273281762372295</v>
      </c>
      <c r="BM51" s="46">
        <v>0.93446942281481205</v>
      </c>
      <c r="BN51" s="46">
        <v>0.93334180698943403</v>
      </c>
      <c r="BO51" s="46">
        <v>0.96138696122110801</v>
      </c>
      <c r="BP51" s="46">
        <v>0.96011079899313501</v>
      </c>
      <c r="BQ51" s="46">
        <v>0.96108726185363502</v>
      </c>
      <c r="BR51" s="46">
        <v>0.94718817824930779</v>
      </c>
      <c r="BS51" s="46">
        <v>1.3688378754096706E-2</v>
      </c>
      <c r="BT51" s="46">
        <v>0.98544985157484</v>
      </c>
      <c r="BU51" s="46">
        <v>0.98329745028136795</v>
      </c>
      <c r="BV51" s="46">
        <v>0.98275380587655103</v>
      </c>
      <c r="BW51" s="46">
        <v>0.99710877372759199</v>
      </c>
      <c r="BX51" s="46">
        <v>0.99892033257721002</v>
      </c>
      <c r="BY51" s="46">
        <v>1.0006593019604999</v>
      </c>
      <c r="BZ51" s="46">
        <v>0.99136491933301019</v>
      </c>
      <c r="CA51" s="46">
        <v>7.6450968978591261E-3</v>
      </c>
      <c r="CB51" s="46">
        <v>1.09681660991432</v>
      </c>
      <c r="CC51" s="46">
        <v>1.09348583959305</v>
      </c>
      <c r="CD51" s="46">
        <v>1.0986377308713999</v>
      </c>
      <c r="CE51" s="46">
        <v>1.0874760465057101</v>
      </c>
      <c r="CF51" s="46">
        <v>1.08920463461713</v>
      </c>
      <c r="CG51" s="46">
        <v>1.0900545467728899</v>
      </c>
      <c r="CH51" s="46">
        <v>1.0926125680457499</v>
      </c>
      <c r="CI51" s="46">
        <v>4.067769555116809E-3</v>
      </c>
      <c r="FK51" s="65"/>
      <c r="FT51" s="185"/>
    </row>
    <row r="52" spans="1:275" s="46" customFormat="1" ht="13.5" customHeight="1" x14ac:dyDescent="0.2">
      <c r="A52" s="34"/>
      <c r="B52" s="51" t="s">
        <v>129</v>
      </c>
      <c r="C52" s="184">
        <v>1.2447579639633499</v>
      </c>
      <c r="D52" s="46">
        <v>1.2449532278231199</v>
      </c>
      <c r="E52" s="46">
        <v>1.244718582118</v>
      </c>
      <c r="F52" s="46">
        <v>1.2469704164636799</v>
      </c>
      <c r="G52" s="46">
        <v>1.2467114953854499</v>
      </c>
      <c r="H52" s="46">
        <v>1.2467882090195299</v>
      </c>
      <c r="I52" s="46">
        <v>1.2458166491288549</v>
      </c>
      <c r="J52" s="46">
        <v>1.0122515578488806E-3</v>
      </c>
      <c r="K52" s="46">
        <v>1.2460509133338</v>
      </c>
      <c r="L52" s="46">
        <v>1.2460291229893301</v>
      </c>
      <c r="M52" s="46">
        <v>1.2465267237291699</v>
      </c>
      <c r="N52" s="46">
        <v>1.24851166468949</v>
      </c>
      <c r="O52" s="46">
        <v>1.2488521336778799</v>
      </c>
      <c r="P52" s="46">
        <v>1.24867619067992</v>
      </c>
      <c r="Q52" s="46">
        <v>1.2474411248499315</v>
      </c>
      <c r="R52" s="46">
        <v>1.2533259611005663E-3</v>
      </c>
      <c r="S52" s="46">
        <v>1.2250477470088601</v>
      </c>
      <c r="T52" s="46">
        <v>1.2251209549437601</v>
      </c>
      <c r="U52" s="46">
        <v>1.2252802035575201</v>
      </c>
      <c r="V52" s="46">
        <v>1.22565480262695</v>
      </c>
      <c r="W52" s="46">
        <v>1.2256363890209501</v>
      </c>
      <c r="X52" s="46">
        <v>1.2248587806704001</v>
      </c>
      <c r="Y52" s="46">
        <v>1.2252664796380734</v>
      </c>
      <c r="Z52" s="46">
        <v>2.9525579000099964E-4</v>
      </c>
      <c r="AA52" s="46">
        <v>1.2249947426774801</v>
      </c>
      <c r="AB52" s="46">
        <v>1.2250481441655601</v>
      </c>
      <c r="AC52" s="46">
        <v>1.2256885726153799</v>
      </c>
      <c r="AD52" s="46">
        <v>1.2238551935100499</v>
      </c>
      <c r="AE52" s="46">
        <v>1.22457606806991</v>
      </c>
      <c r="AF52" s="46">
        <v>1.2245084680978999</v>
      </c>
      <c r="AG52" s="46">
        <v>1.2247785315227133</v>
      </c>
      <c r="AH52" s="46">
        <v>5.6481439720530594E-4</v>
      </c>
      <c r="AI52" s="46">
        <v>1.2539773597281401</v>
      </c>
      <c r="AJ52" s="46">
        <v>1.2538166000576501</v>
      </c>
      <c r="AK52" s="46">
        <v>1.2548371881059499</v>
      </c>
      <c r="AL52" s="46">
        <v>1.2542103826305799</v>
      </c>
      <c r="AM52" s="46">
        <v>4.4805114728810325E-4</v>
      </c>
      <c r="AN52" s="46">
        <v>1.24916173538079</v>
      </c>
      <c r="AO52" s="46">
        <v>1.25007968554428</v>
      </c>
      <c r="AP52" s="46">
        <v>1.25098392134611</v>
      </c>
      <c r="AQ52" s="46">
        <v>1.2504195125891999</v>
      </c>
      <c r="AR52" s="46">
        <v>1.2501926238693699</v>
      </c>
      <c r="AS52" s="46">
        <v>1.2503800250677899</v>
      </c>
      <c r="AT52" s="46">
        <v>1.2502029172995899</v>
      </c>
      <c r="AU52" s="46">
        <v>5.4583266818948888E-4</v>
      </c>
      <c r="AV52" s="46">
        <v>1.2345882124208101</v>
      </c>
      <c r="AW52" s="46">
        <v>1.23461289564554</v>
      </c>
      <c r="AX52" s="46">
        <v>1.23469313276046</v>
      </c>
      <c r="AY52" s="46">
        <v>1.2384190131307</v>
      </c>
      <c r="AZ52" s="46">
        <v>1.2378515914402</v>
      </c>
      <c r="BA52" s="46">
        <v>1.2391567150369001</v>
      </c>
      <c r="BB52" s="46">
        <v>1.2365535934057683</v>
      </c>
      <c r="BC52" s="46">
        <v>1.9592165057895957E-3</v>
      </c>
      <c r="BD52" s="46">
        <v>1.2353854431821401</v>
      </c>
      <c r="BE52" s="46">
        <v>1.2357716149086699</v>
      </c>
      <c r="BF52" s="46">
        <v>1.23587915158374</v>
      </c>
      <c r="BG52" s="46">
        <v>1.2404595325471599</v>
      </c>
      <c r="BH52" s="46">
        <v>1.24063839351341</v>
      </c>
      <c r="BI52" s="46">
        <v>1.24094016311848</v>
      </c>
      <c r="BJ52" s="46">
        <v>1.2381790498089333</v>
      </c>
      <c r="BK52" s="46">
        <v>2.50872584907064E-3</v>
      </c>
      <c r="BL52" s="46">
        <v>1.21572602336866</v>
      </c>
      <c r="BM52" s="46">
        <v>1.2162062895702499</v>
      </c>
      <c r="BN52" s="46">
        <v>1.21580948282381</v>
      </c>
      <c r="BO52" s="46">
        <v>1.22146611749042</v>
      </c>
      <c r="BP52" s="46">
        <v>1.2210679615377</v>
      </c>
      <c r="BQ52" s="46">
        <v>1.22118822070967</v>
      </c>
      <c r="BR52" s="46">
        <v>1.2185773492500849</v>
      </c>
      <c r="BS52" s="46">
        <v>2.6701388582240216E-3</v>
      </c>
      <c r="BT52" s="46">
        <v>1.2137028767760001</v>
      </c>
      <c r="BU52" s="46">
        <v>1.21333816135679</v>
      </c>
      <c r="BV52" s="46">
        <v>1.2132002537594</v>
      </c>
      <c r="BW52" s="46">
        <v>1.2192813346034801</v>
      </c>
      <c r="BX52" s="46">
        <v>1.2196205675271199</v>
      </c>
      <c r="BY52" s="46">
        <v>1.2198235171840199</v>
      </c>
      <c r="BZ52" s="46">
        <v>1.2164944518678016</v>
      </c>
      <c r="CA52" s="46">
        <v>3.0883866564376094E-3</v>
      </c>
      <c r="CB52" s="46">
        <v>1.24458580238198</v>
      </c>
      <c r="CC52" s="46">
        <v>1.24334735487472</v>
      </c>
      <c r="CD52" s="46">
        <v>1.24479596131512</v>
      </c>
      <c r="CE52" s="46">
        <v>1.24376985950156</v>
      </c>
      <c r="CF52" s="46">
        <v>1.24400445229728</v>
      </c>
      <c r="CG52" s="46">
        <v>1.24410601911741</v>
      </c>
      <c r="CH52" s="46">
        <v>1.2441015749146784</v>
      </c>
      <c r="CI52" s="46">
        <v>4.8390499255724636E-4</v>
      </c>
      <c r="FK52" s="65"/>
      <c r="FT52" s="185"/>
    </row>
    <row r="53" spans="1:275" s="57" customFormat="1" ht="13.5" customHeight="1" thickBot="1" x14ac:dyDescent="0.25">
      <c r="A53" s="34"/>
      <c r="B53" s="52" t="s">
        <v>130</v>
      </c>
      <c r="C53" s="49">
        <v>0.54820319959970698</v>
      </c>
      <c r="D53" s="43">
        <v>0.54863177981942601</v>
      </c>
      <c r="E53" s="43">
        <v>0.54827363281811103</v>
      </c>
      <c r="F53" s="43">
        <v>0.54757562855774899</v>
      </c>
      <c r="G53" s="43">
        <v>0.54721575427110603</v>
      </c>
      <c r="H53" s="43">
        <v>0.54740615931070202</v>
      </c>
      <c r="I53" s="43">
        <v>0.5478843590628002</v>
      </c>
      <c r="J53" s="43">
        <v>5.1362324504709476E-4</v>
      </c>
      <c r="K53" s="43">
        <v>0.54277174151894803</v>
      </c>
      <c r="L53" s="43">
        <v>0.54280475678765505</v>
      </c>
      <c r="M53" s="43">
        <v>0.54381949498383697</v>
      </c>
      <c r="N53" s="43">
        <v>0.54298077062314198</v>
      </c>
      <c r="O53" s="43">
        <v>0.54352806107941998</v>
      </c>
      <c r="P53" s="43">
        <v>0.54351077243837098</v>
      </c>
      <c r="Q53" s="43">
        <v>0.54323593290522887</v>
      </c>
      <c r="R53" s="43">
        <v>4.016454938513486E-4</v>
      </c>
      <c r="S53" s="43">
        <v>0.51888137807231705</v>
      </c>
      <c r="T53" s="43">
        <v>0.51912175391983595</v>
      </c>
      <c r="U53" s="43">
        <v>0.51950304084876198</v>
      </c>
      <c r="V53" s="43">
        <v>0.51940781358492105</v>
      </c>
      <c r="W53" s="43">
        <v>0.51954521698207401</v>
      </c>
      <c r="X53" s="43">
        <v>0.51799923324656105</v>
      </c>
      <c r="Y53" s="43">
        <v>0.51907640610907846</v>
      </c>
      <c r="Z53" s="43">
        <v>5.3416999254224363E-4</v>
      </c>
      <c r="AA53" s="43">
        <v>0.52783655849964595</v>
      </c>
      <c r="AB53" s="43">
        <v>0.52821015125049198</v>
      </c>
      <c r="AC53" s="43">
        <v>0.52943976990103903</v>
      </c>
      <c r="AD53" s="43">
        <v>0.52298900383173497</v>
      </c>
      <c r="AE53" s="43">
        <v>0.52465195781391705</v>
      </c>
      <c r="AF53" s="43">
        <v>0.52455635846213899</v>
      </c>
      <c r="AG53" s="43">
        <v>0.52628063329316133</v>
      </c>
      <c r="AH53" s="43">
        <v>2.3304012145260642E-3</v>
      </c>
      <c r="AI53" s="43">
        <v>0.54565759192882501</v>
      </c>
      <c r="AJ53" s="43">
        <v>0.54544322341330198</v>
      </c>
      <c r="AK53" s="43">
        <v>0.54727928450480601</v>
      </c>
      <c r="AL53" s="43">
        <v>0.54612669994897767</v>
      </c>
      <c r="AM53" s="43">
        <v>8.1968564456641783E-4</v>
      </c>
      <c r="AN53" s="43">
        <v>0.54494657696346205</v>
      </c>
      <c r="AO53" s="43">
        <v>0.54632802430069904</v>
      </c>
      <c r="AP53" s="43">
        <v>0.54804183217213098</v>
      </c>
      <c r="AQ53" s="43">
        <v>0.54812476892333994</v>
      </c>
      <c r="AR53" s="43">
        <v>0.54785222405808298</v>
      </c>
      <c r="AS53" s="43">
        <v>0.54860391370019401</v>
      </c>
      <c r="AT53" s="43">
        <v>0.5473162233529848</v>
      </c>
      <c r="AU53" s="43">
        <v>1.272625806632482E-3</v>
      </c>
      <c r="AV53" s="43">
        <v>0.54209644051561301</v>
      </c>
      <c r="AW53" s="43">
        <v>0.54254279110609105</v>
      </c>
      <c r="AX53" s="43">
        <v>0.54280969265758605</v>
      </c>
      <c r="AY53" s="43">
        <v>0.54534001277149602</v>
      </c>
      <c r="AZ53" s="43">
        <v>0.54451216990808504</v>
      </c>
      <c r="BA53" s="43">
        <v>0.54727241469699295</v>
      </c>
      <c r="BB53" s="43">
        <v>0.54409558694264393</v>
      </c>
      <c r="BC53" s="43">
        <v>1.8200575563464614E-3</v>
      </c>
      <c r="BD53" s="43">
        <v>0.53618334084364805</v>
      </c>
      <c r="BE53" s="43">
        <v>0.53701653047979603</v>
      </c>
      <c r="BF53" s="43">
        <v>0.53733139087845005</v>
      </c>
      <c r="BG53" s="43">
        <v>0.54217922476126601</v>
      </c>
      <c r="BH53" s="43">
        <v>0.54289678834256505</v>
      </c>
      <c r="BI53" s="43">
        <v>0.54349259215964496</v>
      </c>
      <c r="BJ53" s="43">
        <v>0.53984997791089506</v>
      </c>
      <c r="BK53" s="43">
        <v>3.0493992749776001E-3</v>
      </c>
      <c r="BL53" s="43">
        <v>0.50303927429706896</v>
      </c>
      <c r="BM53" s="43">
        <v>0.50408296694009203</v>
      </c>
      <c r="BN53" s="43">
        <v>0.50325736656207398</v>
      </c>
      <c r="BO53" s="43">
        <v>0.51205924550154003</v>
      </c>
      <c r="BP53" s="43">
        <v>0.51158780379665603</v>
      </c>
      <c r="BQ53" s="43">
        <v>0.511947156119548</v>
      </c>
      <c r="BR53" s="43">
        <v>0.50766230220282982</v>
      </c>
      <c r="BS53" s="43">
        <v>4.2168339656378593E-3</v>
      </c>
      <c r="BT53" s="43">
        <v>0.52107270833758101</v>
      </c>
      <c r="BU53" s="43">
        <v>0.52043064205783895</v>
      </c>
      <c r="BV53" s="43">
        <v>0.520225630613941</v>
      </c>
      <c r="BW53" s="43">
        <v>0.52908384767006</v>
      </c>
      <c r="BX53" s="43">
        <v>0.52994751128628803</v>
      </c>
      <c r="BY53" s="43">
        <v>0.53072686871580799</v>
      </c>
      <c r="BZ53" s="43">
        <v>0.52524786811358615</v>
      </c>
      <c r="CA53" s="43">
        <v>4.702505152181102E-3</v>
      </c>
      <c r="CB53" s="43">
        <v>0.58370075962568202</v>
      </c>
      <c r="CC53" s="43">
        <v>0.58125801763951201</v>
      </c>
      <c r="CD53" s="43">
        <v>0.58413010686533795</v>
      </c>
      <c r="CE53" s="43">
        <v>0.58022262143729797</v>
      </c>
      <c r="CF53" s="43">
        <v>0.58075126366923802</v>
      </c>
      <c r="CG53" s="43">
        <v>0.58140752384760297</v>
      </c>
      <c r="CH53" s="43">
        <v>0.5819117155141118</v>
      </c>
      <c r="CI53" s="43">
        <v>1.4721388324911721E-3</v>
      </c>
      <c r="CJ53" s="43"/>
      <c r="CK53" s="43"/>
      <c r="CL53" s="43"/>
      <c r="CM53" s="43"/>
      <c r="CN53" s="43"/>
      <c r="CO53" s="43"/>
      <c r="CP53" s="43"/>
      <c r="CQ53" s="43"/>
      <c r="CR53" s="43"/>
      <c r="CS53" s="43"/>
      <c r="CT53" s="43"/>
      <c r="CU53" s="43"/>
      <c r="CV53" s="43"/>
      <c r="CW53" s="43"/>
      <c r="CX53" s="43"/>
      <c r="CY53" s="43"/>
      <c r="CZ53" s="43"/>
      <c r="DA53" s="43"/>
      <c r="DB53" s="43"/>
      <c r="DC53" s="43"/>
      <c r="DD53" s="43"/>
      <c r="DE53" s="43"/>
      <c r="DF53" s="43"/>
      <c r="DG53" s="43"/>
      <c r="DH53" s="43"/>
      <c r="DI53" s="43"/>
      <c r="DJ53" s="43"/>
      <c r="DK53" s="43"/>
      <c r="DL53" s="43"/>
      <c r="DM53" s="43"/>
      <c r="DN53" s="43"/>
      <c r="DO53" s="43"/>
      <c r="DP53" s="43"/>
      <c r="DQ53" s="43"/>
      <c r="DR53" s="43"/>
      <c r="DS53" s="43"/>
      <c r="DT53" s="43"/>
      <c r="DU53" s="43"/>
      <c r="DV53" s="43"/>
      <c r="DW53" s="43"/>
      <c r="DX53" s="43"/>
      <c r="DY53" s="43"/>
      <c r="DZ53" s="43"/>
      <c r="EA53" s="43"/>
      <c r="EB53" s="43"/>
      <c r="EC53" s="43"/>
      <c r="ED53" s="43"/>
      <c r="EE53" s="43"/>
      <c r="EF53" s="43"/>
      <c r="EG53" s="43"/>
      <c r="EH53" s="43"/>
      <c r="EI53" s="43"/>
      <c r="EJ53" s="43"/>
      <c r="EK53" s="43"/>
      <c r="EL53" s="43"/>
      <c r="EM53" s="43"/>
      <c r="EN53" s="43"/>
      <c r="EO53" s="43"/>
      <c r="EP53" s="43"/>
      <c r="EQ53" s="43"/>
      <c r="ER53" s="43"/>
      <c r="ES53" s="43"/>
      <c r="ET53" s="43"/>
      <c r="EU53" s="43"/>
      <c r="EV53" s="43"/>
      <c r="EW53" s="43"/>
      <c r="EX53" s="43"/>
      <c r="EY53" s="43"/>
      <c r="EZ53" s="43"/>
      <c r="FA53" s="43"/>
      <c r="FB53" s="43"/>
      <c r="FC53" s="43"/>
      <c r="FD53" s="43"/>
      <c r="FE53" s="43"/>
      <c r="FF53" s="43"/>
      <c r="FG53" s="43"/>
      <c r="FH53" s="43"/>
      <c r="FI53" s="43"/>
      <c r="FJ53" s="43"/>
      <c r="FK53" s="43"/>
      <c r="FL53" s="43"/>
      <c r="FM53" s="43"/>
      <c r="FN53" s="43"/>
      <c r="FO53" s="43"/>
      <c r="FP53" s="43"/>
      <c r="FQ53" s="43"/>
      <c r="FR53" s="43"/>
      <c r="FS53" s="43"/>
      <c r="FT53" s="43"/>
      <c r="FU53" s="43"/>
      <c r="FV53" s="43"/>
      <c r="FW53" s="43"/>
      <c r="FX53" s="43"/>
      <c r="FY53" s="43"/>
      <c r="FZ53" s="43"/>
      <c r="GA53" s="43"/>
      <c r="GB53" s="43"/>
      <c r="GC53" s="43"/>
      <c r="GD53" s="43"/>
      <c r="GE53" s="43"/>
      <c r="GF53" s="43"/>
      <c r="GG53" s="43"/>
      <c r="GH53" s="43"/>
      <c r="GI53" s="43"/>
    </row>
    <row r="54" spans="1:275" s="26" customFormat="1" ht="13.5" customHeight="1" x14ac:dyDescent="0.2">
      <c r="A54" s="34"/>
      <c r="B54" s="50" t="s">
        <v>54</v>
      </c>
      <c r="C54" s="53">
        <v>0</v>
      </c>
      <c r="D54" s="54">
        <v>0</v>
      </c>
      <c r="E54" s="54">
        <v>0</v>
      </c>
      <c r="F54" s="54">
        <v>0</v>
      </c>
      <c r="G54" s="54">
        <v>0</v>
      </c>
      <c r="H54" s="54">
        <v>0</v>
      </c>
      <c r="I54" s="54">
        <v>0</v>
      </c>
      <c r="J54" s="54">
        <v>0</v>
      </c>
      <c r="K54" s="54">
        <v>0</v>
      </c>
      <c r="L54" s="54">
        <v>0</v>
      </c>
      <c r="M54" s="54">
        <v>0</v>
      </c>
      <c r="N54" s="54">
        <v>0</v>
      </c>
      <c r="O54" s="54">
        <v>0</v>
      </c>
      <c r="P54" s="54">
        <v>0</v>
      </c>
      <c r="Q54" s="54">
        <v>0</v>
      </c>
      <c r="R54" s="54">
        <v>0</v>
      </c>
      <c r="S54" s="54">
        <v>0</v>
      </c>
      <c r="T54" s="54">
        <v>0</v>
      </c>
      <c r="U54" s="54">
        <v>0</v>
      </c>
      <c r="V54" s="54">
        <v>0</v>
      </c>
      <c r="W54" s="54">
        <v>0</v>
      </c>
      <c r="X54" s="54">
        <v>0</v>
      </c>
      <c r="Y54" s="54">
        <v>0</v>
      </c>
      <c r="Z54" s="54">
        <v>0</v>
      </c>
      <c r="AA54" s="54">
        <v>0</v>
      </c>
      <c r="AB54" s="54">
        <v>0</v>
      </c>
      <c r="AC54" s="54">
        <v>0</v>
      </c>
      <c r="AD54" s="54">
        <v>0</v>
      </c>
      <c r="AE54" s="54">
        <v>0</v>
      </c>
      <c r="AF54" s="54">
        <v>0</v>
      </c>
      <c r="AG54" s="54">
        <v>0</v>
      </c>
      <c r="AH54" s="54">
        <v>0</v>
      </c>
      <c r="AI54" s="54">
        <v>0</v>
      </c>
      <c r="AJ54" s="54">
        <v>0</v>
      </c>
      <c r="AK54" s="54">
        <v>0</v>
      </c>
      <c r="AL54" s="54">
        <v>0</v>
      </c>
      <c r="AM54" s="54">
        <v>0</v>
      </c>
      <c r="AN54" s="54">
        <v>0</v>
      </c>
      <c r="AO54" s="54">
        <v>0</v>
      </c>
      <c r="AP54" s="54">
        <v>0</v>
      </c>
      <c r="AQ54" s="54">
        <v>0</v>
      </c>
      <c r="AR54" s="54">
        <v>0</v>
      </c>
      <c r="AS54" s="54">
        <v>0</v>
      </c>
      <c r="AT54" s="54">
        <v>0</v>
      </c>
      <c r="AU54" s="54">
        <v>0</v>
      </c>
      <c r="AV54" s="54">
        <v>0</v>
      </c>
      <c r="AW54" s="54">
        <v>0</v>
      </c>
      <c r="AX54" s="54">
        <v>0</v>
      </c>
      <c r="AY54" s="54">
        <v>0</v>
      </c>
      <c r="AZ54" s="54">
        <v>0</v>
      </c>
      <c r="BA54" s="54">
        <v>0</v>
      </c>
      <c r="BB54" s="54">
        <v>0</v>
      </c>
      <c r="BC54" s="54">
        <v>0</v>
      </c>
      <c r="BD54" s="54">
        <v>0</v>
      </c>
      <c r="BE54" s="54">
        <v>0</v>
      </c>
      <c r="BF54" s="54">
        <v>0</v>
      </c>
      <c r="BG54" s="54">
        <v>0</v>
      </c>
      <c r="BH54" s="54">
        <v>0</v>
      </c>
      <c r="BI54" s="54">
        <v>0</v>
      </c>
      <c r="BJ54" s="54">
        <v>0</v>
      </c>
      <c r="BK54" s="54">
        <v>0</v>
      </c>
      <c r="BL54" s="54">
        <v>0</v>
      </c>
      <c r="BM54" s="54">
        <v>0</v>
      </c>
      <c r="BN54" s="54">
        <v>0</v>
      </c>
      <c r="BO54" s="54">
        <v>0</v>
      </c>
      <c r="BP54" s="54">
        <v>0</v>
      </c>
      <c r="BQ54" s="54">
        <v>0</v>
      </c>
      <c r="BR54" s="54">
        <v>0</v>
      </c>
      <c r="BS54" s="54">
        <v>0</v>
      </c>
      <c r="BT54" s="54">
        <v>0</v>
      </c>
      <c r="BU54" s="54">
        <v>0</v>
      </c>
      <c r="BV54" s="54">
        <v>0</v>
      </c>
      <c r="BW54" s="54">
        <v>0</v>
      </c>
      <c r="BX54" s="54">
        <v>0</v>
      </c>
      <c r="BY54" s="54">
        <v>0</v>
      </c>
      <c r="BZ54" s="54">
        <v>0</v>
      </c>
      <c r="CA54" s="54">
        <v>0</v>
      </c>
      <c r="CB54" s="54">
        <v>0</v>
      </c>
      <c r="CC54" s="54">
        <v>0</v>
      </c>
      <c r="CD54" s="54">
        <v>0</v>
      </c>
      <c r="CE54" s="54">
        <v>0</v>
      </c>
      <c r="CF54" s="54">
        <v>0</v>
      </c>
      <c r="CG54" s="54">
        <v>0</v>
      </c>
      <c r="CH54" s="54">
        <v>0</v>
      </c>
      <c r="CI54" s="54">
        <v>0</v>
      </c>
      <c r="CJ54" s="54"/>
      <c r="CK54" s="54"/>
      <c r="CL54" s="54"/>
      <c r="CM54" s="54"/>
      <c r="CN54" s="54"/>
      <c r="CO54" s="54"/>
      <c r="CP54" s="54"/>
      <c r="CQ54" s="54"/>
      <c r="CR54" s="54"/>
      <c r="CS54" s="54"/>
      <c r="CT54" s="54"/>
      <c r="CU54" s="54"/>
      <c r="CV54" s="54"/>
      <c r="CW54" s="54"/>
      <c r="CX54" s="54"/>
      <c r="CY54" s="54"/>
      <c r="CZ54" s="54"/>
      <c r="DA54" s="54"/>
      <c r="DB54" s="54"/>
      <c r="DC54" s="54"/>
      <c r="DD54" s="54"/>
      <c r="DE54" s="54"/>
      <c r="DF54" s="54"/>
      <c r="DG54" s="54"/>
      <c r="DH54" s="54"/>
      <c r="DI54" s="54"/>
      <c r="DJ54" s="54"/>
      <c r="DK54" s="54"/>
      <c r="DL54" s="54"/>
      <c r="DM54" s="54"/>
      <c r="DN54" s="54"/>
      <c r="DO54" s="54"/>
      <c r="DP54" s="54"/>
      <c r="DQ54" s="54"/>
      <c r="DR54" s="54"/>
      <c r="DS54" s="54"/>
      <c r="DT54" s="54"/>
      <c r="DU54" s="54"/>
      <c r="DV54" s="54"/>
      <c r="DW54" s="54"/>
      <c r="DX54" s="54"/>
      <c r="DY54" s="54"/>
      <c r="DZ54" s="54"/>
      <c r="EA54" s="54"/>
      <c r="EB54" s="54"/>
      <c r="EC54" s="54"/>
      <c r="ED54" s="54"/>
      <c r="EE54" s="54"/>
      <c r="EF54" s="54"/>
      <c r="EG54" s="54"/>
      <c r="EH54" s="54"/>
      <c r="EI54" s="54"/>
      <c r="EJ54" s="54"/>
      <c r="EK54" s="54"/>
      <c r="EL54" s="54"/>
      <c r="EM54" s="54"/>
      <c r="EN54" s="54"/>
      <c r="EO54" s="54"/>
      <c r="EP54" s="54"/>
      <c r="EQ54" s="54"/>
      <c r="ER54" s="54"/>
      <c r="ES54" s="54"/>
      <c r="ET54" s="54"/>
      <c r="EU54" s="54"/>
      <c r="EV54" s="54"/>
      <c r="EW54" s="54"/>
      <c r="EX54" s="54"/>
      <c r="EY54" s="54"/>
      <c r="EZ54" s="54"/>
      <c r="FA54" s="54"/>
      <c r="FB54" s="54"/>
      <c r="FC54" s="54"/>
      <c r="FD54" s="54"/>
      <c r="FE54" s="54"/>
      <c r="FF54" s="54"/>
      <c r="FG54" s="54"/>
      <c r="FH54" s="54"/>
      <c r="FI54" s="54"/>
      <c r="FJ54" s="54"/>
      <c r="FK54" s="54"/>
      <c r="FL54" s="54"/>
      <c r="FM54" s="54"/>
      <c r="FN54" s="54"/>
      <c r="FO54" s="54"/>
      <c r="FP54" s="54"/>
      <c r="FQ54" s="54"/>
      <c r="FR54" s="54"/>
      <c r="FS54" s="54"/>
      <c r="FT54" s="54"/>
      <c r="FU54" s="54"/>
      <c r="FV54" s="54"/>
      <c r="FW54" s="54"/>
      <c r="FX54" s="54"/>
      <c r="FY54" s="54"/>
      <c r="FZ54" s="54"/>
      <c r="GA54" s="54"/>
      <c r="GB54" s="54"/>
      <c r="GC54" s="54"/>
      <c r="GD54" s="54"/>
      <c r="GE54" s="54"/>
      <c r="GF54" s="54"/>
      <c r="GG54" s="54"/>
      <c r="GH54" s="54"/>
      <c r="GI54" s="54"/>
      <c r="GJ54" s="54"/>
      <c r="GK54" s="54"/>
      <c r="GL54" s="54"/>
      <c r="GM54" s="54"/>
      <c r="GN54" s="54"/>
      <c r="GO54" s="54"/>
      <c r="GP54" s="54"/>
      <c r="GQ54" s="54"/>
      <c r="GR54" s="54"/>
      <c r="GS54" s="54"/>
      <c r="GT54" s="54"/>
      <c r="GU54" s="54"/>
      <c r="GV54" s="54"/>
      <c r="GW54" s="54"/>
      <c r="GX54" s="54"/>
      <c r="GY54" s="54"/>
      <c r="GZ54" s="54"/>
      <c r="HA54" s="54"/>
      <c r="HB54" s="54"/>
      <c r="HC54" s="54"/>
      <c r="HD54" s="54"/>
      <c r="HE54" s="54"/>
      <c r="HF54" s="54"/>
      <c r="HG54" s="54"/>
      <c r="HH54" s="54"/>
      <c r="HI54" s="54"/>
      <c r="HJ54" s="54"/>
      <c r="HK54" s="54"/>
      <c r="HL54" s="54"/>
      <c r="HM54" s="54"/>
      <c r="HN54" s="54"/>
      <c r="HO54" s="54"/>
      <c r="HP54" s="54"/>
      <c r="HQ54" s="54"/>
      <c r="HR54" s="54"/>
      <c r="HS54" s="54"/>
      <c r="HT54" s="54"/>
      <c r="HU54" s="54"/>
      <c r="HV54" s="54"/>
      <c r="HW54" s="54"/>
      <c r="HX54" s="54"/>
      <c r="HY54" s="54"/>
      <c r="HZ54" s="54"/>
      <c r="IA54" s="54"/>
      <c r="IB54" s="54"/>
      <c r="IC54" s="54"/>
      <c r="ID54" s="54"/>
      <c r="IE54" s="54"/>
      <c r="IF54" s="54"/>
      <c r="IG54" s="54"/>
      <c r="IH54" s="54"/>
      <c r="II54" s="54"/>
      <c r="IJ54" s="54"/>
      <c r="IK54" s="54"/>
      <c r="IL54" s="54"/>
      <c r="IM54" s="54"/>
      <c r="IN54" s="54"/>
      <c r="IO54" s="54"/>
      <c r="IP54" s="54"/>
      <c r="IQ54" s="54"/>
      <c r="IR54" s="54"/>
      <c r="IS54" s="54"/>
      <c r="IT54" s="54"/>
      <c r="IU54" s="54"/>
      <c r="IV54" s="54"/>
      <c r="IW54" s="54"/>
      <c r="IX54" s="54"/>
      <c r="IY54" s="54"/>
      <c r="IZ54" s="54"/>
      <c r="JA54" s="54"/>
      <c r="JB54" s="54"/>
      <c r="JC54" s="54"/>
      <c r="JD54" s="54"/>
      <c r="JE54" s="54"/>
      <c r="JF54" s="54"/>
      <c r="JG54" s="54"/>
      <c r="JH54" s="54"/>
      <c r="JI54" s="54"/>
      <c r="JJ54" s="54"/>
      <c r="JK54" s="54"/>
      <c r="JL54" s="54"/>
      <c r="JM54" s="54"/>
      <c r="JN54" s="54"/>
      <c r="JO54" s="54"/>
    </row>
    <row r="55" spans="1:275" s="26" customFormat="1" ht="13.5" customHeight="1" x14ac:dyDescent="0.2">
      <c r="A55" s="34"/>
      <c r="B55" s="51" t="s">
        <v>55</v>
      </c>
      <c r="C55" s="25">
        <v>0.98655078665267104</v>
      </c>
      <c r="D55" s="26">
        <v>0.98630710432189705</v>
      </c>
      <c r="E55" s="27">
        <v>0.986059775410839</v>
      </c>
      <c r="F55" s="26">
        <v>0.987123867834096</v>
      </c>
      <c r="G55" s="26">
        <v>0.98677824336374698</v>
      </c>
      <c r="H55" s="26">
        <v>0.986504027354837</v>
      </c>
      <c r="I55" s="26">
        <v>0.98655396748968116</v>
      </c>
      <c r="J55" s="26">
        <v>3.373320420207213E-4</v>
      </c>
      <c r="K55" s="26">
        <v>0.98776484254673802</v>
      </c>
      <c r="L55" s="26">
        <v>0.98746861367443595</v>
      </c>
      <c r="M55" s="26">
        <v>0.98721561403237901</v>
      </c>
      <c r="N55" s="26">
        <v>0.98821836835203702</v>
      </c>
      <c r="O55" s="26">
        <v>0.98785377893995097</v>
      </c>
      <c r="P55" s="26">
        <v>0.98744902572582105</v>
      </c>
      <c r="Q55" s="26">
        <v>0.98766170721189372</v>
      </c>
      <c r="R55" s="26">
        <v>3.2632236732347137E-4</v>
      </c>
      <c r="S55" s="26">
        <v>0.98608838061133997</v>
      </c>
      <c r="T55" s="26">
        <v>0.98577984200589497</v>
      </c>
      <c r="U55" s="26">
        <v>0.985455654362554</v>
      </c>
      <c r="V55" s="26">
        <v>0.98610876252053403</v>
      </c>
      <c r="W55" s="26">
        <v>0.98574854692240899</v>
      </c>
      <c r="X55" s="26">
        <v>0.98546562399788795</v>
      </c>
      <c r="Y55" s="26">
        <v>0.98577446840343663</v>
      </c>
      <c r="Z55" s="26">
        <v>2.6077496342036374E-4</v>
      </c>
      <c r="AA55" s="26">
        <v>0.98505965299461695</v>
      </c>
      <c r="AB55" s="26">
        <v>0.98461711454032397</v>
      </c>
      <c r="AC55" s="26">
        <v>0.98433483693115098</v>
      </c>
      <c r="AD55" s="26">
        <v>0.98520304116102098</v>
      </c>
      <c r="AE55" s="26">
        <v>0.984744147419502</v>
      </c>
      <c r="AF55" s="26">
        <v>0.98443759962583399</v>
      </c>
      <c r="AG55" s="26">
        <v>0.98473273211207479</v>
      </c>
      <c r="AH55" s="26">
        <v>3.1278036930650776E-4</v>
      </c>
      <c r="AI55" s="26">
        <v>0.98818335632320897</v>
      </c>
      <c r="AJ55" s="26">
        <v>0.98790392741303101</v>
      </c>
      <c r="AK55" s="26">
        <v>0.98760231182674496</v>
      </c>
      <c r="AL55" s="26">
        <v>0.98789653185432835</v>
      </c>
      <c r="AM55" s="26">
        <v>2.372680585809687E-4</v>
      </c>
      <c r="AN55" s="26">
        <v>0.98711685147716</v>
      </c>
      <c r="AO55" s="26">
        <v>0.98681487340455598</v>
      </c>
      <c r="AP55" s="26">
        <v>0.98650247470816699</v>
      </c>
      <c r="AQ55" s="26">
        <v>0.98720790528409497</v>
      </c>
      <c r="AR55" s="26">
        <v>0.98681131337765504</v>
      </c>
      <c r="AS55" s="26">
        <v>0.98641190729709105</v>
      </c>
      <c r="AT55" s="26">
        <v>0.98681088759145397</v>
      </c>
      <c r="AU55" s="26">
        <v>2.9027481159916817E-4</v>
      </c>
      <c r="AV55" s="26">
        <v>0.98450245418806603</v>
      </c>
      <c r="AW55" s="26">
        <v>0.98375273693524101</v>
      </c>
      <c r="AX55" s="26">
        <v>0.98335974517679403</v>
      </c>
      <c r="AY55" s="26">
        <v>0.98462529829799905</v>
      </c>
      <c r="AZ55" s="26">
        <v>0.98403022604211299</v>
      </c>
      <c r="BA55" s="26">
        <v>0.98341296160013403</v>
      </c>
      <c r="BB55" s="26">
        <v>0.98394723704005793</v>
      </c>
      <c r="BC55" s="26">
        <v>4.9046704804468473E-4</v>
      </c>
      <c r="BD55" s="26">
        <v>0.98595133729210505</v>
      </c>
      <c r="BE55" s="26">
        <v>0.98540622925008603</v>
      </c>
      <c r="BF55" s="26">
        <v>0.98505407400384504</v>
      </c>
      <c r="BG55" s="26">
        <v>0.98649937734647397</v>
      </c>
      <c r="BH55" s="26">
        <v>0.98596514228652998</v>
      </c>
      <c r="BI55" s="26">
        <v>0.98558056838284502</v>
      </c>
      <c r="BJ55" s="26">
        <v>0.98574278809364768</v>
      </c>
      <c r="BK55" s="26">
        <v>4.6174950640777288E-4</v>
      </c>
      <c r="BL55" s="26">
        <v>1</v>
      </c>
      <c r="BM55" s="26">
        <v>1</v>
      </c>
      <c r="BN55" s="26">
        <v>1</v>
      </c>
      <c r="BO55" s="26">
        <v>0.98541417746873605</v>
      </c>
      <c r="BP55" s="26">
        <v>0.98456912036266797</v>
      </c>
      <c r="BQ55" s="26">
        <v>0.98423234580873697</v>
      </c>
      <c r="BR55" s="26">
        <v>0.9923692739400235</v>
      </c>
      <c r="BS55" s="26">
        <v>7.6388186562253947E-3</v>
      </c>
      <c r="BT55" s="26">
        <v>0.98096541837746398</v>
      </c>
      <c r="BU55" s="26">
        <v>0.98022349142184995</v>
      </c>
      <c r="BV55" s="26">
        <v>0.97967233544863397</v>
      </c>
      <c r="BW55" s="26">
        <v>0.98140428579818795</v>
      </c>
      <c r="BX55" s="26">
        <v>0.98063284651674099</v>
      </c>
      <c r="BY55" s="26">
        <v>0.97961447405436297</v>
      </c>
      <c r="BZ55" s="26">
        <v>0.98041880860287334</v>
      </c>
      <c r="CA55" s="26">
        <v>6.5295288419435634E-4</v>
      </c>
      <c r="CB55" s="26">
        <v>0.98020284363300303</v>
      </c>
      <c r="CC55" s="26">
        <v>0.97908899114903702</v>
      </c>
      <c r="CD55" s="26">
        <v>0.97861004197922197</v>
      </c>
      <c r="CE55" s="26">
        <v>0.98078851011672696</v>
      </c>
      <c r="CF55" s="26">
        <v>0.98017476896818601</v>
      </c>
      <c r="CG55" s="26">
        <v>0.97916786680110601</v>
      </c>
      <c r="CH55" s="26">
        <v>0.97967217044121346</v>
      </c>
      <c r="CI55" s="26">
        <v>7.6408667755978885E-4</v>
      </c>
    </row>
    <row r="56" spans="1:275" s="26" customFormat="1" ht="13.5" customHeight="1" x14ac:dyDescent="0.2">
      <c r="A56" s="34"/>
      <c r="B56" s="51" t="s">
        <v>56</v>
      </c>
      <c r="C56" s="25">
        <v>1.34492133473286E-2</v>
      </c>
      <c r="D56" s="26">
        <v>1.36928956781034E-2</v>
      </c>
      <c r="E56" s="26">
        <v>1.3940224589160499E-2</v>
      </c>
      <c r="F56" s="26">
        <v>1.28761321659036E-2</v>
      </c>
      <c r="G56" s="26">
        <v>1.32217566362529E-2</v>
      </c>
      <c r="H56" s="26">
        <v>1.3495972645163E-2</v>
      </c>
      <c r="I56" s="26">
        <v>1.3446032510318668E-2</v>
      </c>
      <c r="J56" s="26">
        <v>3.3733204202077963E-4</v>
      </c>
      <c r="K56" s="26">
        <v>1.22351574532618E-2</v>
      </c>
      <c r="L56" s="26">
        <v>1.25313863255641E-2</v>
      </c>
      <c r="M56" s="26">
        <v>1.2784385967620999E-2</v>
      </c>
      <c r="N56" s="26">
        <v>1.17816316479633E-2</v>
      </c>
      <c r="O56" s="26">
        <v>1.21462210600488E-2</v>
      </c>
      <c r="P56" s="26">
        <v>1.2550974274179399E-2</v>
      </c>
      <c r="Q56" s="26">
        <v>1.23382927881064E-2</v>
      </c>
      <c r="R56" s="26">
        <v>3.263223673234666E-4</v>
      </c>
      <c r="S56" s="26">
        <v>1.3911619388659899E-2</v>
      </c>
      <c r="T56" s="26">
        <v>1.4220157994105E-2</v>
      </c>
      <c r="U56" s="26">
        <v>1.45443456374464E-2</v>
      </c>
      <c r="V56" s="26">
        <v>1.3891237479465799E-2</v>
      </c>
      <c r="W56" s="26">
        <v>1.42514530775912E-2</v>
      </c>
      <c r="X56" s="26">
        <v>1.4534376002112E-2</v>
      </c>
      <c r="Y56" s="26">
        <v>1.4225531596563382E-2</v>
      </c>
      <c r="Z56" s="26">
        <v>2.6077496342050209E-4</v>
      </c>
      <c r="AA56" s="26">
        <v>1.49403470053834E-2</v>
      </c>
      <c r="AB56" s="26">
        <v>1.5382885459675999E-2</v>
      </c>
      <c r="AC56" s="26">
        <v>1.5665163068849401E-2</v>
      </c>
      <c r="AD56" s="26">
        <v>1.4796958838979E-2</v>
      </c>
      <c r="AE56" s="26">
        <v>1.52558525804979E-2</v>
      </c>
      <c r="AF56" s="26">
        <v>1.5562400374166001E-2</v>
      </c>
      <c r="AG56" s="26">
        <v>1.5267267887925285E-2</v>
      </c>
      <c r="AH56" s="26">
        <v>3.1278036930653086E-4</v>
      </c>
      <c r="AI56" s="26">
        <v>1.18166436767913E-2</v>
      </c>
      <c r="AJ56" s="26">
        <v>1.20960725869686E-2</v>
      </c>
      <c r="AK56" s="26">
        <v>1.23976881732554E-2</v>
      </c>
      <c r="AL56" s="26">
        <v>1.2103468145671767E-2</v>
      </c>
      <c r="AM56" s="26">
        <v>2.3726805858101209E-4</v>
      </c>
      <c r="AN56" s="26">
        <v>1.2883148522840501E-2</v>
      </c>
      <c r="AO56" s="26">
        <v>1.3185126595444E-2</v>
      </c>
      <c r="AP56" s="26">
        <v>1.3497525291832801E-2</v>
      </c>
      <c r="AQ56" s="26">
        <v>1.2792094715905099E-2</v>
      </c>
      <c r="AR56" s="26">
        <v>1.31886866223445E-2</v>
      </c>
      <c r="AS56" s="26">
        <v>1.35880927029093E-2</v>
      </c>
      <c r="AT56" s="26">
        <v>1.3189112408546033E-2</v>
      </c>
      <c r="AU56" s="26">
        <v>2.9027481159910892E-4</v>
      </c>
      <c r="AV56" s="26">
        <v>1.5497545811934001E-2</v>
      </c>
      <c r="AW56" s="26">
        <v>1.6247263064759401E-2</v>
      </c>
      <c r="AX56" s="26">
        <v>1.6640254823206201E-2</v>
      </c>
      <c r="AY56" s="26">
        <v>1.53747017020012E-2</v>
      </c>
      <c r="AZ56" s="26">
        <v>1.5969773957887099E-2</v>
      </c>
      <c r="BA56" s="26">
        <v>1.6587038399865899E-2</v>
      </c>
      <c r="BB56" s="26">
        <v>1.6052762959942301E-2</v>
      </c>
      <c r="BC56" s="26">
        <v>4.9046704804467833E-4</v>
      </c>
      <c r="BD56" s="26">
        <v>1.40486627078948E-2</v>
      </c>
      <c r="BE56" s="26">
        <v>1.45937707499138E-2</v>
      </c>
      <c r="BF56" s="26">
        <v>1.4945925996154699E-2</v>
      </c>
      <c r="BG56" s="26">
        <v>1.35006226535262E-2</v>
      </c>
      <c r="BH56" s="26">
        <v>1.40348577134698E-2</v>
      </c>
      <c r="BI56" s="26">
        <v>1.44194316171554E-2</v>
      </c>
      <c r="BJ56" s="26">
        <v>1.4257211906352448E-2</v>
      </c>
      <c r="BK56" s="26">
        <v>4.6174950640769362E-4</v>
      </c>
      <c r="BL56" s="26">
        <v>0</v>
      </c>
      <c r="BM56" s="26">
        <v>0</v>
      </c>
      <c r="BN56" s="26">
        <v>0</v>
      </c>
      <c r="BO56" s="26">
        <v>1.45858225312635E-2</v>
      </c>
      <c r="BP56" s="26">
        <v>1.5430879637331699E-2</v>
      </c>
      <c r="BQ56" s="26">
        <v>1.57676541912628E-2</v>
      </c>
      <c r="BR56" s="26">
        <v>7.6307260599763338E-3</v>
      </c>
      <c r="BS56" s="26">
        <v>7.6388186562252316E-3</v>
      </c>
      <c r="BT56" s="26">
        <v>1.9034581622535698E-2</v>
      </c>
      <c r="BU56" s="26">
        <v>1.97765085781502E-2</v>
      </c>
      <c r="BV56" s="26">
        <v>2.0327664551365698E-2</v>
      </c>
      <c r="BW56" s="26">
        <v>1.8595714201812101E-2</v>
      </c>
      <c r="BX56" s="26">
        <v>1.93671534832595E-2</v>
      </c>
      <c r="BY56" s="26">
        <v>2.0385525945637101E-2</v>
      </c>
      <c r="BZ56" s="26">
        <v>1.9581191397126715E-2</v>
      </c>
      <c r="CA56" s="26">
        <v>6.52952884194321E-4</v>
      </c>
      <c r="CB56" s="26">
        <v>1.97971563669972E-2</v>
      </c>
      <c r="CC56" s="26">
        <v>2.0911008850963201E-2</v>
      </c>
      <c r="CD56" s="26">
        <v>2.13899580207784E-2</v>
      </c>
      <c r="CE56" s="26">
        <v>1.92114898832727E-2</v>
      </c>
      <c r="CF56" s="26">
        <v>1.9825231031814099E-2</v>
      </c>
      <c r="CG56" s="26">
        <v>2.0832133198894199E-2</v>
      </c>
      <c r="CH56" s="26">
        <v>2.032782955878663E-2</v>
      </c>
      <c r="CI56" s="26">
        <v>7.6408667755996991E-4</v>
      </c>
    </row>
    <row r="57" spans="1:275" s="26" customFormat="1" ht="13.5" customHeight="1" x14ac:dyDescent="0.2">
      <c r="A57" s="34"/>
      <c r="B57" s="51" t="s">
        <v>57</v>
      </c>
      <c r="C57" s="25">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6">
        <v>0</v>
      </c>
      <c r="AG57" s="26">
        <v>0</v>
      </c>
      <c r="AH57" s="26">
        <v>0</v>
      </c>
      <c r="AI57" s="26">
        <v>0</v>
      </c>
      <c r="AJ57" s="26">
        <v>0</v>
      </c>
      <c r="AK57" s="26">
        <v>0</v>
      </c>
      <c r="AL57" s="26">
        <v>0</v>
      </c>
      <c r="AM57" s="26">
        <v>0</v>
      </c>
      <c r="AN57" s="26">
        <v>0</v>
      </c>
      <c r="AO57" s="26">
        <v>0</v>
      </c>
      <c r="AP57" s="26">
        <v>0</v>
      </c>
      <c r="AQ57" s="26">
        <v>0</v>
      </c>
      <c r="AR57" s="26">
        <v>0</v>
      </c>
      <c r="AS57" s="26">
        <v>0</v>
      </c>
      <c r="AT57" s="26">
        <v>0</v>
      </c>
      <c r="AU57" s="26">
        <v>0</v>
      </c>
      <c r="AV57" s="26">
        <v>0</v>
      </c>
      <c r="AW57" s="26">
        <v>0</v>
      </c>
      <c r="AX57" s="26">
        <v>0</v>
      </c>
      <c r="AY57" s="26">
        <v>0</v>
      </c>
      <c r="AZ57" s="26">
        <v>0</v>
      </c>
      <c r="BA57" s="26">
        <v>0</v>
      </c>
      <c r="BB57" s="26">
        <v>0</v>
      </c>
      <c r="BC57" s="26">
        <v>0</v>
      </c>
      <c r="BD57" s="26">
        <v>0</v>
      </c>
      <c r="BE57" s="26">
        <v>0</v>
      </c>
      <c r="BF57" s="26">
        <v>0</v>
      </c>
      <c r="BG57" s="26">
        <v>0</v>
      </c>
      <c r="BH57" s="26">
        <v>0</v>
      </c>
      <c r="BI57" s="26">
        <v>0</v>
      </c>
      <c r="BJ57" s="26">
        <v>0</v>
      </c>
      <c r="BK57" s="26">
        <v>0</v>
      </c>
      <c r="BL57" s="26">
        <v>0</v>
      </c>
      <c r="BM57" s="26">
        <v>0</v>
      </c>
      <c r="BN57" s="26">
        <v>0</v>
      </c>
      <c r="BO57" s="26">
        <v>0</v>
      </c>
      <c r="BP57" s="26">
        <v>0</v>
      </c>
      <c r="BQ57" s="26">
        <v>0</v>
      </c>
      <c r="BR57" s="26">
        <v>0</v>
      </c>
      <c r="BS57" s="26">
        <v>0</v>
      </c>
      <c r="BT57" s="26">
        <v>0</v>
      </c>
      <c r="BU57" s="26">
        <v>0</v>
      </c>
      <c r="BV57" s="26">
        <v>0</v>
      </c>
      <c r="BW57" s="26">
        <v>0</v>
      </c>
      <c r="BX57" s="26">
        <v>0</v>
      </c>
      <c r="BY57" s="26">
        <v>0</v>
      </c>
      <c r="BZ57" s="26">
        <v>0</v>
      </c>
      <c r="CA57" s="26">
        <v>0</v>
      </c>
      <c r="CB57" s="26">
        <v>0</v>
      </c>
      <c r="CC57" s="26">
        <v>0</v>
      </c>
      <c r="CD57" s="26">
        <v>0</v>
      </c>
      <c r="CE57" s="26">
        <v>0</v>
      </c>
      <c r="CF57" s="26">
        <v>0</v>
      </c>
      <c r="CG57" s="26">
        <v>0</v>
      </c>
      <c r="CH57" s="26">
        <v>0</v>
      </c>
      <c r="CI57" s="26">
        <v>0</v>
      </c>
    </row>
    <row r="58" spans="1:275" s="26" customFormat="1" ht="13.5" customHeight="1" x14ac:dyDescent="0.2">
      <c r="A58" s="34"/>
      <c r="B58" s="51" t="s">
        <v>58</v>
      </c>
      <c r="C58" s="25">
        <v>0</v>
      </c>
      <c r="D58" s="26">
        <v>0</v>
      </c>
      <c r="E58" s="26">
        <v>0</v>
      </c>
      <c r="F58" s="26">
        <v>0</v>
      </c>
      <c r="G58" s="26">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26">
        <v>0</v>
      </c>
      <c r="AG58" s="26">
        <v>0</v>
      </c>
      <c r="AH58" s="26">
        <v>0</v>
      </c>
      <c r="AI58" s="26">
        <v>0</v>
      </c>
      <c r="AJ58" s="26">
        <v>0</v>
      </c>
      <c r="AK58" s="26">
        <v>0</v>
      </c>
      <c r="AL58" s="26">
        <v>0</v>
      </c>
      <c r="AM58" s="26">
        <v>0</v>
      </c>
      <c r="AN58" s="26">
        <v>0</v>
      </c>
      <c r="AO58" s="26">
        <v>0</v>
      </c>
      <c r="AP58" s="26">
        <v>0</v>
      </c>
      <c r="AQ58" s="26">
        <v>0</v>
      </c>
      <c r="AR58" s="26">
        <v>0</v>
      </c>
      <c r="AS58" s="26">
        <v>0</v>
      </c>
      <c r="AT58" s="26">
        <v>0</v>
      </c>
      <c r="AU58" s="26">
        <v>0</v>
      </c>
      <c r="AV58" s="26">
        <v>0</v>
      </c>
      <c r="AW58" s="26">
        <v>0</v>
      </c>
      <c r="AX58" s="26">
        <v>0</v>
      </c>
      <c r="AY58" s="26">
        <v>0</v>
      </c>
      <c r="AZ58" s="26">
        <v>0</v>
      </c>
      <c r="BA58" s="26">
        <v>0</v>
      </c>
      <c r="BB58" s="26">
        <v>0</v>
      </c>
      <c r="BC58" s="26">
        <v>0</v>
      </c>
      <c r="BD58" s="26">
        <v>0</v>
      </c>
      <c r="BE58" s="26">
        <v>0</v>
      </c>
      <c r="BF58" s="26">
        <v>0</v>
      </c>
      <c r="BG58" s="26">
        <v>0</v>
      </c>
      <c r="BH58" s="26">
        <v>0</v>
      </c>
      <c r="BI58" s="26">
        <v>0</v>
      </c>
      <c r="BJ58" s="26">
        <v>0</v>
      </c>
      <c r="BK58" s="26">
        <v>0</v>
      </c>
      <c r="BL58" s="26">
        <v>0</v>
      </c>
      <c r="BM58" s="26">
        <v>0</v>
      </c>
      <c r="BN58" s="26">
        <v>0</v>
      </c>
      <c r="BO58" s="26">
        <v>0</v>
      </c>
      <c r="BP58" s="26">
        <v>0</v>
      </c>
      <c r="BQ58" s="26">
        <v>0</v>
      </c>
      <c r="BR58" s="26">
        <v>0</v>
      </c>
      <c r="BS58" s="26">
        <v>0</v>
      </c>
      <c r="BT58" s="26">
        <v>0</v>
      </c>
      <c r="BU58" s="26">
        <v>0</v>
      </c>
      <c r="BV58" s="26">
        <v>0</v>
      </c>
      <c r="BW58" s="26">
        <v>0</v>
      </c>
      <c r="BX58" s="26">
        <v>0</v>
      </c>
      <c r="BY58" s="26">
        <v>0</v>
      </c>
      <c r="BZ58" s="26">
        <v>0</v>
      </c>
      <c r="CA58" s="26">
        <v>0</v>
      </c>
      <c r="CB58" s="26">
        <v>0</v>
      </c>
      <c r="CC58" s="26">
        <v>0</v>
      </c>
      <c r="CD58" s="26">
        <v>0</v>
      </c>
      <c r="CE58" s="26">
        <v>0</v>
      </c>
      <c r="CF58" s="26">
        <v>0</v>
      </c>
      <c r="CG58" s="26">
        <v>0</v>
      </c>
      <c r="CH58" s="26">
        <v>0</v>
      </c>
      <c r="CI58" s="26">
        <v>0</v>
      </c>
    </row>
    <row r="59" spans="1:275" s="26" customFormat="1" ht="13.5" customHeight="1" x14ac:dyDescent="0.2">
      <c r="A59" s="34"/>
      <c r="B59" s="51" t="s">
        <v>59</v>
      </c>
      <c r="C59" s="25">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6">
        <v>0</v>
      </c>
      <c r="AG59" s="26">
        <v>0</v>
      </c>
      <c r="AH59" s="26">
        <v>0</v>
      </c>
      <c r="AI59" s="26">
        <v>0</v>
      </c>
      <c r="AJ59" s="26">
        <v>0</v>
      </c>
      <c r="AK59" s="26">
        <v>0</v>
      </c>
      <c r="AL59" s="26">
        <v>0</v>
      </c>
      <c r="AM59" s="26">
        <v>0</v>
      </c>
      <c r="AN59" s="26">
        <v>0</v>
      </c>
      <c r="AO59" s="26">
        <v>0</v>
      </c>
      <c r="AP59" s="26">
        <v>0</v>
      </c>
      <c r="AQ59" s="26">
        <v>0</v>
      </c>
      <c r="AR59" s="26">
        <v>0</v>
      </c>
      <c r="AS59" s="26">
        <v>0</v>
      </c>
      <c r="AT59" s="26">
        <v>0</v>
      </c>
      <c r="AU59" s="26">
        <v>0</v>
      </c>
      <c r="AV59" s="26">
        <v>0</v>
      </c>
      <c r="AW59" s="26">
        <v>0</v>
      </c>
      <c r="AX59" s="26">
        <v>0</v>
      </c>
      <c r="AY59" s="26">
        <v>0</v>
      </c>
      <c r="AZ59" s="26">
        <v>0</v>
      </c>
      <c r="BA59" s="26">
        <v>0</v>
      </c>
      <c r="BB59" s="26">
        <v>0</v>
      </c>
      <c r="BC59" s="26">
        <v>0</v>
      </c>
      <c r="BD59" s="26">
        <v>0</v>
      </c>
      <c r="BE59" s="26">
        <v>0</v>
      </c>
      <c r="BF59" s="26">
        <v>0</v>
      </c>
      <c r="BG59" s="26">
        <v>0</v>
      </c>
      <c r="BH59" s="26">
        <v>0</v>
      </c>
      <c r="BI59" s="26">
        <v>0</v>
      </c>
      <c r="BJ59" s="26">
        <v>0</v>
      </c>
      <c r="BK59" s="26">
        <v>0</v>
      </c>
      <c r="BL59" s="26">
        <v>0</v>
      </c>
      <c r="BM59" s="26">
        <v>0</v>
      </c>
      <c r="BN59" s="26">
        <v>0</v>
      </c>
      <c r="BO59" s="26">
        <v>0</v>
      </c>
      <c r="BP59" s="26">
        <v>0</v>
      </c>
      <c r="BQ59" s="26">
        <v>0</v>
      </c>
      <c r="BR59" s="26">
        <v>0</v>
      </c>
      <c r="BS59" s="26">
        <v>0</v>
      </c>
      <c r="BT59" s="26">
        <v>0</v>
      </c>
      <c r="BU59" s="26">
        <v>0</v>
      </c>
      <c r="BV59" s="26">
        <v>0</v>
      </c>
      <c r="BW59" s="26">
        <v>0</v>
      </c>
      <c r="BX59" s="26">
        <v>0</v>
      </c>
      <c r="BY59" s="26">
        <v>0</v>
      </c>
      <c r="BZ59" s="26">
        <v>0</v>
      </c>
      <c r="CA59" s="26">
        <v>0</v>
      </c>
      <c r="CB59" s="26">
        <v>0</v>
      </c>
      <c r="CC59" s="26">
        <v>0</v>
      </c>
      <c r="CD59" s="26">
        <v>0</v>
      </c>
      <c r="CE59" s="26">
        <v>0</v>
      </c>
      <c r="CF59" s="26">
        <v>0</v>
      </c>
      <c r="CG59" s="26">
        <v>0</v>
      </c>
      <c r="CH59" s="26">
        <v>0</v>
      </c>
      <c r="CI59" s="26">
        <v>0</v>
      </c>
    </row>
    <row r="60" spans="1:275" s="26" customFormat="1" ht="13.5" customHeight="1" x14ac:dyDescent="0.2">
      <c r="A60" s="34"/>
      <c r="B60" s="51" t="s">
        <v>60</v>
      </c>
      <c r="C60" s="25">
        <v>0</v>
      </c>
      <c r="D60" s="26">
        <v>0</v>
      </c>
      <c r="E60" s="26">
        <v>0</v>
      </c>
      <c r="F60" s="26">
        <v>0</v>
      </c>
      <c r="G60" s="26">
        <v>0</v>
      </c>
      <c r="H60" s="26">
        <v>0</v>
      </c>
      <c r="I60" s="26">
        <v>0</v>
      </c>
      <c r="J60" s="26">
        <v>0</v>
      </c>
      <c r="K60" s="26">
        <v>0</v>
      </c>
      <c r="L60" s="26">
        <v>0</v>
      </c>
      <c r="M60" s="26">
        <v>0</v>
      </c>
      <c r="N60" s="26">
        <v>0</v>
      </c>
      <c r="O60" s="26">
        <v>0</v>
      </c>
      <c r="P60" s="26">
        <v>0</v>
      </c>
      <c r="Q60" s="26">
        <v>0</v>
      </c>
      <c r="R60" s="26">
        <v>0</v>
      </c>
      <c r="S60" s="26">
        <v>0</v>
      </c>
      <c r="T60" s="26">
        <v>0</v>
      </c>
      <c r="U60" s="26">
        <v>0</v>
      </c>
      <c r="V60" s="26">
        <v>0</v>
      </c>
      <c r="W60" s="26">
        <v>0</v>
      </c>
      <c r="X60" s="26">
        <v>0</v>
      </c>
      <c r="Y60" s="26">
        <v>0</v>
      </c>
      <c r="Z60" s="26">
        <v>0</v>
      </c>
      <c r="AA60" s="26">
        <v>0</v>
      </c>
      <c r="AB60" s="26">
        <v>0</v>
      </c>
      <c r="AC60" s="26">
        <v>0</v>
      </c>
      <c r="AD60" s="26">
        <v>0</v>
      </c>
      <c r="AE60" s="26">
        <v>0</v>
      </c>
      <c r="AF60" s="26">
        <v>0</v>
      </c>
      <c r="AG60" s="26">
        <v>0</v>
      </c>
      <c r="AH60" s="26">
        <v>0</v>
      </c>
      <c r="AI60" s="26">
        <v>0</v>
      </c>
      <c r="AJ60" s="26">
        <v>0</v>
      </c>
      <c r="AK60" s="26">
        <v>0</v>
      </c>
      <c r="AL60" s="26">
        <v>0</v>
      </c>
      <c r="AM60" s="26">
        <v>0</v>
      </c>
      <c r="AN60" s="26">
        <v>0</v>
      </c>
      <c r="AO60" s="26">
        <v>0</v>
      </c>
      <c r="AP60" s="26">
        <v>0</v>
      </c>
      <c r="AQ60" s="26">
        <v>0</v>
      </c>
      <c r="AR60" s="26">
        <v>0</v>
      </c>
      <c r="AS60" s="26">
        <v>0</v>
      </c>
      <c r="AT60" s="26">
        <v>0</v>
      </c>
      <c r="AU60" s="26">
        <v>0</v>
      </c>
      <c r="AV60" s="26">
        <v>0</v>
      </c>
      <c r="AW60" s="26">
        <v>0</v>
      </c>
      <c r="AX60" s="26">
        <v>0</v>
      </c>
      <c r="AY60" s="26">
        <v>0</v>
      </c>
      <c r="AZ60" s="26">
        <v>0</v>
      </c>
      <c r="BA60" s="26">
        <v>0</v>
      </c>
      <c r="BB60" s="26">
        <v>0</v>
      </c>
      <c r="BC60" s="26">
        <v>0</v>
      </c>
      <c r="BD60" s="26">
        <v>0</v>
      </c>
      <c r="BE60" s="26">
        <v>0</v>
      </c>
      <c r="BF60" s="26">
        <v>0</v>
      </c>
      <c r="BG60" s="26">
        <v>0</v>
      </c>
      <c r="BH60" s="26">
        <v>0</v>
      </c>
      <c r="BI60" s="26">
        <v>0</v>
      </c>
      <c r="BJ60" s="26">
        <v>0</v>
      </c>
      <c r="BK60" s="26">
        <v>0</v>
      </c>
      <c r="BL60" s="26">
        <v>0</v>
      </c>
      <c r="BM60" s="26">
        <v>0</v>
      </c>
      <c r="BN60" s="26">
        <v>0</v>
      </c>
      <c r="BO60" s="26">
        <v>0</v>
      </c>
      <c r="BP60" s="26">
        <v>0</v>
      </c>
      <c r="BQ60" s="26">
        <v>0</v>
      </c>
      <c r="BR60" s="26">
        <v>0</v>
      </c>
      <c r="BS60" s="26">
        <v>0</v>
      </c>
      <c r="BT60" s="26">
        <v>0</v>
      </c>
      <c r="BU60" s="26">
        <v>0</v>
      </c>
      <c r="BV60" s="26">
        <v>0</v>
      </c>
      <c r="BW60" s="26">
        <v>0</v>
      </c>
      <c r="BX60" s="26">
        <v>0</v>
      </c>
      <c r="BY60" s="26">
        <v>0</v>
      </c>
      <c r="BZ60" s="26">
        <v>0</v>
      </c>
      <c r="CA60" s="26">
        <v>0</v>
      </c>
      <c r="CB60" s="26">
        <v>0</v>
      </c>
      <c r="CC60" s="26">
        <v>0</v>
      </c>
      <c r="CD60" s="26">
        <v>0</v>
      </c>
      <c r="CE60" s="26">
        <v>0</v>
      </c>
      <c r="CF60" s="26">
        <v>0</v>
      </c>
      <c r="CG60" s="26">
        <v>0</v>
      </c>
      <c r="CH60" s="26">
        <v>0</v>
      </c>
      <c r="CI60" s="26">
        <v>0</v>
      </c>
    </row>
    <row r="61" spans="1:275" s="26" customFormat="1" ht="13.5" customHeight="1" x14ac:dyDescent="0.2">
      <c r="A61" s="34"/>
      <c r="B61" s="51" t="s">
        <v>61</v>
      </c>
      <c r="C61" s="25">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6">
        <v>0</v>
      </c>
      <c r="AG61" s="26">
        <v>0</v>
      </c>
      <c r="AH61" s="26">
        <v>0</v>
      </c>
      <c r="AI61" s="26">
        <v>0</v>
      </c>
      <c r="AJ61" s="26">
        <v>0</v>
      </c>
      <c r="AK61" s="26">
        <v>0</v>
      </c>
      <c r="AL61" s="26">
        <v>0</v>
      </c>
      <c r="AM61" s="26">
        <v>0</v>
      </c>
      <c r="AN61" s="26">
        <v>0</v>
      </c>
      <c r="AO61" s="26">
        <v>0</v>
      </c>
      <c r="AP61" s="26">
        <v>0</v>
      </c>
      <c r="AQ61" s="26">
        <v>0</v>
      </c>
      <c r="AR61" s="26">
        <v>0</v>
      </c>
      <c r="AS61" s="26">
        <v>0</v>
      </c>
      <c r="AT61" s="26">
        <v>0</v>
      </c>
      <c r="AU61" s="26">
        <v>0</v>
      </c>
      <c r="AV61" s="26">
        <v>0</v>
      </c>
      <c r="AW61" s="26">
        <v>0</v>
      </c>
      <c r="AX61" s="26">
        <v>0</v>
      </c>
      <c r="AY61" s="26">
        <v>0</v>
      </c>
      <c r="AZ61" s="26">
        <v>0</v>
      </c>
      <c r="BA61" s="26">
        <v>0</v>
      </c>
      <c r="BB61" s="26">
        <v>0</v>
      </c>
      <c r="BC61" s="26">
        <v>0</v>
      </c>
      <c r="BD61" s="26">
        <v>0</v>
      </c>
      <c r="BE61" s="26">
        <v>0</v>
      </c>
      <c r="BF61" s="26">
        <v>0</v>
      </c>
      <c r="BG61" s="26">
        <v>0</v>
      </c>
      <c r="BH61" s="26">
        <v>0</v>
      </c>
      <c r="BI61" s="26">
        <v>0</v>
      </c>
      <c r="BJ61" s="26">
        <v>0</v>
      </c>
      <c r="BK61" s="26">
        <v>0</v>
      </c>
      <c r="BL61" s="26">
        <v>0</v>
      </c>
      <c r="BM61" s="26">
        <v>0</v>
      </c>
      <c r="BN61" s="26">
        <v>0</v>
      </c>
      <c r="BO61" s="26">
        <v>0</v>
      </c>
      <c r="BP61" s="26">
        <v>0</v>
      </c>
      <c r="BQ61" s="26">
        <v>0</v>
      </c>
      <c r="BR61" s="26">
        <v>0</v>
      </c>
      <c r="BS61" s="26">
        <v>0</v>
      </c>
      <c r="BT61" s="26">
        <v>0</v>
      </c>
      <c r="BU61" s="26">
        <v>0</v>
      </c>
      <c r="BV61" s="26">
        <v>0</v>
      </c>
      <c r="BW61" s="26">
        <v>0</v>
      </c>
      <c r="BX61" s="26">
        <v>0</v>
      </c>
      <c r="BY61" s="26">
        <v>0</v>
      </c>
      <c r="BZ61" s="26">
        <v>0</v>
      </c>
      <c r="CA61" s="26">
        <v>0</v>
      </c>
      <c r="CB61" s="26">
        <v>0</v>
      </c>
      <c r="CC61" s="26">
        <v>0</v>
      </c>
      <c r="CD61" s="26">
        <v>0</v>
      </c>
      <c r="CE61" s="26">
        <v>0</v>
      </c>
      <c r="CF61" s="26">
        <v>0</v>
      </c>
      <c r="CG61" s="26">
        <v>0</v>
      </c>
      <c r="CH61" s="26">
        <v>0</v>
      </c>
      <c r="CI61" s="26">
        <v>0</v>
      </c>
    </row>
    <row r="62" spans="1:275" s="26" customFormat="1" ht="13.5" customHeight="1" x14ac:dyDescent="0.2">
      <c r="A62" s="34"/>
      <c r="B62" s="51" t="s">
        <v>62</v>
      </c>
      <c r="C62" s="25">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6">
        <v>0</v>
      </c>
      <c r="AG62" s="26">
        <v>0</v>
      </c>
      <c r="AH62" s="26">
        <v>0</v>
      </c>
      <c r="AI62" s="26">
        <v>0</v>
      </c>
      <c r="AJ62" s="26">
        <v>0</v>
      </c>
      <c r="AK62" s="26">
        <v>0</v>
      </c>
      <c r="AL62" s="26">
        <v>0</v>
      </c>
      <c r="AM62" s="26">
        <v>0</v>
      </c>
      <c r="AN62" s="26">
        <v>0</v>
      </c>
      <c r="AO62" s="26">
        <v>0</v>
      </c>
      <c r="AP62" s="26">
        <v>0</v>
      </c>
      <c r="AQ62" s="26">
        <v>0</v>
      </c>
      <c r="AR62" s="26">
        <v>0</v>
      </c>
      <c r="AS62" s="26">
        <v>0</v>
      </c>
      <c r="AT62" s="26">
        <v>0</v>
      </c>
      <c r="AU62" s="26">
        <v>0</v>
      </c>
      <c r="AV62" s="26">
        <v>0</v>
      </c>
      <c r="AW62" s="26">
        <v>0</v>
      </c>
      <c r="AX62" s="26">
        <v>0</v>
      </c>
      <c r="AY62" s="26">
        <v>0</v>
      </c>
      <c r="AZ62" s="26">
        <v>0</v>
      </c>
      <c r="BA62" s="26">
        <v>0</v>
      </c>
      <c r="BB62" s="26">
        <v>0</v>
      </c>
      <c r="BC62" s="26">
        <v>0</v>
      </c>
      <c r="BD62" s="26">
        <v>0</v>
      </c>
      <c r="BE62" s="26">
        <v>0</v>
      </c>
      <c r="BF62" s="26">
        <v>0</v>
      </c>
      <c r="BG62" s="26">
        <v>0</v>
      </c>
      <c r="BH62" s="26">
        <v>0</v>
      </c>
      <c r="BI62" s="26">
        <v>0</v>
      </c>
      <c r="BJ62" s="26">
        <v>0</v>
      </c>
      <c r="BK62" s="26">
        <v>0</v>
      </c>
      <c r="BL62" s="26">
        <v>0</v>
      </c>
      <c r="BM62" s="26">
        <v>0</v>
      </c>
      <c r="BN62" s="26">
        <v>0</v>
      </c>
      <c r="BO62" s="26">
        <v>0</v>
      </c>
      <c r="BP62" s="26">
        <v>0</v>
      </c>
      <c r="BQ62" s="26">
        <v>0</v>
      </c>
      <c r="BR62" s="26">
        <v>0</v>
      </c>
      <c r="BS62" s="26">
        <v>0</v>
      </c>
      <c r="BT62" s="26">
        <v>0</v>
      </c>
      <c r="BU62" s="26">
        <v>0</v>
      </c>
      <c r="BV62" s="26">
        <v>0</v>
      </c>
      <c r="BW62" s="26">
        <v>0</v>
      </c>
      <c r="BX62" s="26">
        <v>0</v>
      </c>
      <c r="BY62" s="26">
        <v>0</v>
      </c>
      <c r="BZ62" s="26">
        <v>0</v>
      </c>
      <c r="CA62" s="26">
        <v>0</v>
      </c>
      <c r="CB62" s="26">
        <v>0</v>
      </c>
      <c r="CC62" s="26">
        <v>0</v>
      </c>
      <c r="CD62" s="26">
        <v>0</v>
      </c>
      <c r="CE62" s="26">
        <v>0</v>
      </c>
      <c r="CF62" s="26">
        <v>0</v>
      </c>
      <c r="CG62" s="26">
        <v>0</v>
      </c>
      <c r="CH62" s="26">
        <v>0</v>
      </c>
      <c r="CI62" s="26">
        <v>0</v>
      </c>
    </row>
    <row r="63" spans="1:275" s="26" customFormat="1" ht="13.5" customHeight="1" x14ac:dyDescent="0.2">
      <c r="A63" s="34"/>
      <c r="B63" s="51" t="s">
        <v>63</v>
      </c>
      <c r="C63" s="25">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6">
        <v>0</v>
      </c>
      <c r="AG63" s="26">
        <v>0</v>
      </c>
      <c r="AH63" s="26">
        <v>0</v>
      </c>
      <c r="AI63" s="26">
        <v>0</v>
      </c>
      <c r="AJ63" s="26">
        <v>0</v>
      </c>
      <c r="AK63" s="26">
        <v>0</v>
      </c>
      <c r="AL63" s="26">
        <v>0</v>
      </c>
      <c r="AM63" s="26">
        <v>0</v>
      </c>
      <c r="AN63" s="26">
        <v>0</v>
      </c>
      <c r="AO63" s="26">
        <v>0</v>
      </c>
      <c r="AP63" s="26">
        <v>0</v>
      </c>
      <c r="AQ63" s="26">
        <v>0</v>
      </c>
      <c r="AR63" s="26">
        <v>0</v>
      </c>
      <c r="AS63" s="26">
        <v>0</v>
      </c>
      <c r="AT63" s="26">
        <v>0</v>
      </c>
      <c r="AU63" s="26">
        <v>0</v>
      </c>
      <c r="AV63" s="26">
        <v>0</v>
      </c>
      <c r="AW63" s="26">
        <v>0</v>
      </c>
      <c r="AX63" s="26">
        <v>0</v>
      </c>
      <c r="AY63" s="26">
        <v>0</v>
      </c>
      <c r="AZ63" s="26">
        <v>0</v>
      </c>
      <c r="BA63" s="26">
        <v>0</v>
      </c>
      <c r="BB63" s="26">
        <v>0</v>
      </c>
      <c r="BC63" s="26">
        <v>0</v>
      </c>
      <c r="BD63" s="26">
        <v>0</v>
      </c>
      <c r="BE63" s="26">
        <v>0</v>
      </c>
      <c r="BF63" s="26">
        <v>0</v>
      </c>
      <c r="BG63" s="26">
        <v>0</v>
      </c>
      <c r="BH63" s="26">
        <v>0</v>
      </c>
      <c r="BI63" s="26">
        <v>0</v>
      </c>
      <c r="BJ63" s="26">
        <v>0</v>
      </c>
      <c r="BK63" s="26">
        <v>0</v>
      </c>
      <c r="BL63" s="26">
        <v>0</v>
      </c>
      <c r="BM63" s="26">
        <v>0</v>
      </c>
      <c r="BN63" s="26">
        <v>0</v>
      </c>
      <c r="BO63" s="26">
        <v>0</v>
      </c>
      <c r="BP63" s="26">
        <v>0</v>
      </c>
      <c r="BQ63" s="26">
        <v>0</v>
      </c>
      <c r="BR63" s="26">
        <v>0</v>
      </c>
      <c r="BS63" s="26">
        <v>0</v>
      </c>
      <c r="BT63" s="26">
        <v>0</v>
      </c>
      <c r="BU63" s="26">
        <v>0</v>
      </c>
      <c r="BV63" s="26">
        <v>0</v>
      </c>
      <c r="BW63" s="26">
        <v>0</v>
      </c>
      <c r="BX63" s="26">
        <v>0</v>
      </c>
      <c r="BY63" s="26">
        <v>0</v>
      </c>
      <c r="BZ63" s="26">
        <v>0</v>
      </c>
      <c r="CA63" s="26">
        <v>0</v>
      </c>
      <c r="CB63" s="26">
        <v>0</v>
      </c>
      <c r="CC63" s="26">
        <v>0</v>
      </c>
      <c r="CD63" s="26">
        <v>0</v>
      </c>
      <c r="CE63" s="26">
        <v>0</v>
      </c>
      <c r="CF63" s="26">
        <v>0</v>
      </c>
      <c r="CG63" s="26">
        <v>0</v>
      </c>
      <c r="CH63" s="26">
        <v>0</v>
      </c>
      <c r="CI63" s="26">
        <v>0</v>
      </c>
    </row>
    <row r="64" spans="1:275" s="26" customFormat="1" ht="13.5" customHeight="1" x14ac:dyDescent="0.2">
      <c r="A64" s="34"/>
      <c r="B64" s="51" t="s">
        <v>64</v>
      </c>
      <c r="C64" s="25">
        <v>8.9725955848920499E-2</v>
      </c>
      <c r="D64" s="26">
        <v>8.9864598001806795E-2</v>
      </c>
      <c r="E64" s="26">
        <v>8.9230231484386704E-2</v>
      </c>
      <c r="F64" s="26">
        <v>0.101730878158454</v>
      </c>
      <c r="G64" s="26">
        <v>0.10068171043493</v>
      </c>
      <c r="H64" s="26">
        <v>0.100632979162165</v>
      </c>
      <c r="I64" s="26">
        <v>9.5311058848443833E-2</v>
      </c>
      <c r="J64" s="26">
        <v>5.7186039520571883E-3</v>
      </c>
      <c r="K64" s="26">
        <v>0.106650000544203</v>
      </c>
      <c r="L64" s="26">
        <v>0.10648340246900299</v>
      </c>
      <c r="M64" s="26">
        <v>0.106616188865557</v>
      </c>
      <c r="N64" s="26">
        <v>0.119354336059365</v>
      </c>
      <c r="O64" s="26">
        <v>0.12037895677645399</v>
      </c>
      <c r="P64" s="26">
        <v>0.11915550858719599</v>
      </c>
      <c r="Q64" s="26">
        <v>0.11310639888362968</v>
      </c>
      <c r="R64" s="26">
        <v>6.5344029638827418E-3</v>
      </c>
      <c r="S64" s="26">
        <v>5.4953611675674197E-2</v>
      </c>
      <c r="T64" s="26">
        <v>5.4726988170091098E-2</v>
      </c>
      <c r="U64" s="26">
        <v>5.4996513312428802E-2</v>
      </c>
      <c r="V64" s="26">
        <v>5.6538063909268903E-2</v>
      </c>
      <c r="W64" s="26">
        <v>5.5931278948318501E-2</v>
      </c>
      <c r="X64" s="26">
        <v>5.5097385695966901E-2</v>
      </c>
      <c r="Y64" s="26">
        <v>5.5373973618624735E-2</v>
      </c>
      <c r="Z64" s="26">
        <v>6.4290576430845424E-4</v>
      </c>
      <c r="AA64" s="26">
        <v>3.9969478603697699E-2</v>
      </c>
      <c r="AB64" s="26">
        <v>3.95015819394227E-2</v>
      </c>
      <c r="AC64" s="26">
        <v>4.0219703616092201E-2</v>
      </c>
      <c r="AD64" s="26">
        <v>4.2364094641350103E-2</v>
      </c>
      <c r="AE64" s="26">
        <v>4.27196988879847E-2</v>
      </c>
      <c r="AF64" s="26">
        <v>4.2432097645438399E-2</v>
      </c>
      <c r="AG64" s="26">
        <v>4.1201109222330966E-2</v>
      </c>
      <c r="AH64" s="26">
        <v>1.3255468107770567E-3</v>
      </c>
      <c r="AI64" s="26">
        <v>0.14277951730426999</v>
      </c>
      <c r="AJ64" s="26">
        <v>0.14233707211008201</v>
      </c>
      <c r="AK64" s="26">
        <v>0.14355605583431899</v>
      </c>
      <c r="AL64" s="26">
        <v>0.142890881749557</v>
      </c>
      <c r="AM64" s="26">
        <v>5.0383982887701375E-4</v>
      </c>
      <c r="AN64" s="26">
        <v>0.11848580703868</v>
      </c>
      <c r="AO64" s="26">
        <v>0.120447631982901</v>
      </c>
      <c r="AP64" s="26">
        <v>0.120952613309976</v>
      </c>
      <c r="AQ64" s="26">
        <v>0.118531929349633</v>
      </c>
      <c r="AR64" s="26">
        <v>0.1174684882147</v>
      </c>
      <c r="AS64" s="26">
        <v>0.11684962111679301</v>
      </c>
      <c r="AT64" s="26">
        <v>0.11878934850211383</v>
      </c>
      <c r="AU64" s="26">
        <v>1.477341926112828E-3</v>
      </c>
      <c r="AV64" s="26">
        <v>5.8925194841817199E-2</v>
      </c>
      <c r="AW64" s="26">
        <v>5.7814333805195399E-2</v>
      </c>
      <c r="AX64" s="26">
        <v>5.7873628691683499E-2</v>
      </c>
      <c r="AY64" s="26">
        <v>7.0355679530058599E-2</v>
      </c>
      <c r="AZ64" s="26">
        <v>6.8667743586331001E-2</v>
      </c>
      <c r="BA64" s="26">
        <v>7.0061478967310797E-2</v>
      </c>
      <c r="BB64" s="26">
        <v>6.3949676570399419E-2</v>
      </c>
      <c r="BC64" s="26">
        <v>5.7801004047900052E-3</v>
      </c>
      <c r="BD64" s="26">
        <v>7.1926622072437801E-2</v>
      </c>
      <c r="BE64" s="26">
        <v>7.2285195823893103E-2</v>
      </c>
      <c r="BF64" s="26">
        <v>7.2397145035855606E-2</v>
      </c>
      <c r="BG64" s="26">
        <v>8.3429966320079693E-2</v>
      </c>
      <c r="BH64" s="26">
        <v>8.3208467611186498E-2</v>
      </c>
      <c r="BI64" s="26">
        <v>8.3748634196018398E-2</v>
      </c>
      <c r="BJ64" s="26">
        <v>7.7832671843245188E-2</v>
      </c>
      <c r="BK64" s="26">
        <v>5.6336542597861371E-3</v>
      </c>
      <c r="BL64" s="26">
        <v>4.2162621026790803E-2</v>
      </c>
      <c r="BM64" s="26">
        <v>4.2355454262322401E-2</v>
      </c>
      <c r="BN64" s="26">
        <v>4.2145414892062201E-2</v>
      </c>
      <c r="BO64" s="26">
        <v>4.96820937707598E-2</v>
      </c>
      <c r="BP64" s="26">
        <v>4.7932380217796298E-2</v>
      </c>
      <c r="BQ64" s="26">
        <v>4.7824609409641401E-2</v>
      </c>
      <c r="BR64" s="26">
        <v>4.5350428929895485E-2</v>
      </c>
      <c r="BS64" s="26">
        <v>3.1873570363295791E-3</v>
      </c>
      <c r="BT64" s="26">
        <v>1.5053253954046299E-2</v>
      </c>
      <c r="BU64" s="26">
        <v>1.3262196760709499E-2</v>
      </c>
      <c r="BV64" s="26">
        <v>1.27496740950576E-2</v>
      </c>
      <c r="BW64" s="26">
        <v>2.2741066930786799E-2</v>
      </c>
      <c r="BX64" s="26">
        <v>2.2674049220797798E-2</v>
      </c>
      <c r="BY64" s="26">
        <v>2.22395416398487E-2</v>
      </c>
      <c r="BZ64" s="26">
        <v>1.8119963766874452E-2</v>
      </c>
      <c r="CA64" s="26">
        <v>4.4890205157725235E-3</v>
      </c>
      <c r="CB64" s="26">
        <v>4.4431280239476602E-2</v>
      </c>
      <c r="CC64" s="26">
        <v>4.26299297427623E-2</v>
      </c>
      <c r="CD64" s="26">
        <v>4.3777293326965901E-2</v>
      </c>
      <c r="CE64" s="26">
        <v>4.4373804814977803E-2</v>
      </c>
      <c r="CF64" s="26">
        <v>4.46160898594763E-2</v>
      </c>
      <c r="CG64" s="26">
        <v>4.4015850700453003E-2</v>
      </c>
      <c r="CH64" s="26">
        <v>4.397404144735198E-2</v>
      </c>
      <c r="CI64" s="26">
        <v>6.6184065775756263E-4</v>
      </c>
    </row>
    <row r="65" spans="1:87" s="26" customFormat="1" ht="13.5" customHeight="1" x14ac:dyDescent="0.2">
      <c r="A65" s="34"/>
      <c r="B65" s="51" t="s">
        <v>65</v>
      </c>
      <c r="C65" s="25">
        <v>0.79272110513189198</v>
      </c>
      <c r="D65" s="26">
        <v>0.79230275601216904</v>
      </c>
      <c r="E65" s="26">
        <v>0.79263446390256098</v>
      </c>
      <c r="F65" s="26">
        <v>0.79210494157827904</v>
      </c>
      <c r="G65" s="26">
        <v>0.79269439591093005</v>
      </c>
      <c r="H65" s="26">
        <v>0.79249486671384295</v>
      </c>
      <c r="I65" s="26">
        <v>0.7924920882082791</v>
      </c>
      <c r="J65" s="26">
        <v>2.2337744957533494E-4</v>
      </c>
      <c r="K65" s="26">
        <v>0.79473734234849003</v>
      </c>
      <c r="L65" s="26">
        <v>0.79461279129824403</v>
      </c>
      <c r="M65" s="26">
        <v>0.79393232777792</v>
      </c>
      <c r="N65" s="26">
        <v>0.79031025621028905</v>
      </c>
      <c r="O65" s="26">
        <v>0.78902406765768895</v>
      </c>
      <c r="P65" s="26">
        <v>0.78944644623475901</v>
      </c>
      <c r="Q65" s="26">
        <v>0.7920105385878986</v>
      </c>
      <c r="R65" s="26">
        <v>2.4591661860674276E-3</v>
      </c>
      <c r="S65" s="26">
        <v>0.81209871656729105</v>
      </c>
      <c r="T65" s="26">
        <v>0.81171484859522003</v>
      </c>
      <c r="U65" s="26">
        <v>0.81107995314292702</v>
      </c>
      <c r="V65" s="26">
        <v>0.81265001170027495</v>
      </c>
      <c r="W65" s="26">
        <v>0.81244480586247603</v>
      </c>
      <c r="X65" s="26">
        <v>0.81353450389179705</v>
      </c>
      <c r="Y65" s="26">
        <v>0.81225380662666435</v>
      </c>
      <c r="Z65" s="26">
        <v>7.6660565055866072E-4</v>
      </c>
      <c r="AA65" s="26">
        <v>0.79880121287110895</v>
      </c>
      <c r="AB65" s="26">
        <v>0.79817648568969601</v>
      </c>
      <c r="AC65" s="26">
        <v>0.79740546934219703</v>
      </c>
      <c r="AD65" s="26">
        <v>0.80544354060343504</v>
      </c>
      <c r="AE65" s="26">
        <v>0.80397590511556105</v>
      </c>
      <c r="AF65" s="26">
        <v>0.80405088632325294</v>
      </c>
      <c r="AG65" s="26">
        <v>0.80130891665754189</v>
      </c>
      <c r="AH65" s="26">
        <v>3.2420143750792512E-3</v>
      </c>
      <c r="AI65" s="26">
        <v>0.77817254909212596</v>
      </c>
      <c r="AJ65" s="26">
        <v>0.77830708490383504</v>
      </c>
      <c r="AK65" s="26">
        <v>0.77647450666918705</v>
      </c>
      <c r="AL65" s="26">
        <v>0.77765138022171598</v>
      </c>
      <c r="AM65" s="26">
        <v>8.3398580728917928E-4</v>
      </c>
      <c r="AN65" s="26">
        <v>0.78869720957360501</v>
      </c>
      <c r="AO65" s="26">
        <v>0.78660788679874905</v>
      </c>
      <c r="AP65" s="26">
        <v>0.78556698662064794</v>
      </c>
      <c r="AQ65" s="26">
        <v>0.78690350605904402</v>
      </c>
      <c r="AR65" s="26">
        <v>0.78748899972350805</v>
      </c>
      <c r="AS65" s="26">
        <v>0.78675874216131003</v>
      </c>
      <c r="AT65" s="26">
        <v>0.78700388848947733</v>
      </c>
      <c r="AU65" s="26">
        <v>9.4818659183313269E-4</v>
      </c>
      <c r="AV65" s="26">
        <v>0.78889584998457396</v>
      </c>
      <c r="AW65" s="26">
        <v>0.78862032993935505</v>
      </c>
      <c r="AX65" s="26">
        <v>0.78810239402854099</v>
      </c>
      <c r="AY65" s="26">
        <v>0.78722512736061101</v>
      </c>
      <c r="AZ65" s="26">
        <v>0.78796180058781595</v>
      </c>
      <c r="BA65" s="26">
        <v>0.78513725753317098</v>
      </c>
      <c r="BB65" s="26">
        <v>0.78765712657234455</v>
      </c>
      <c r="BC65" s="26">
        <v>1.2442969283227546E-3</v>
      </c>
      <c r="BD65" s="26">
        <v>0.79948676501539495</v>
      </c>
      <c r="BE65" s="26">
        <v>0.79832192647711098</v>
      </c>
      <c r="BF65" s="26">
        <v>0.79772378556393897</v>
      </c>
      <c r="BG65" s="26">
        <v>0.79659740245488697</v>
      </c>
      <c r="BH65" s="26">
        <v>0.79559132237948005</v>
      </c>
      <c r="BI65" s="26">
        <v>0.7946292647098</v>
      </c>
      <c r="BJ65" s="26">
        <v>0.79705841110010212</v>
      </c>
      <c r="BK65" s="26">
        <v>1.6432552801091433E-3</v>
      </c>
      <c r="BL65" s="26">
        <v>0.825870977009042</v>
      </c>
      <c r="BM65" s="26">
        <v>0.82505888285329598</v>
      </c>
      <c r="BN65" s="26">
        <v>0.82553394750393105</v>
      </c>
      <c r="BO65" s="26">
        <v>0.81885582057645401</v>
      </c>
      <c r="BP65" s="26">
        <v>0.81944322289034099</v>
      </c>
      <c r="BQ65" s="26">
        <v>0.81885706601616504</v>
      </c>
      <c r="BR65" s="26">
        <v>0.82226998614153812</v>
      </c>
      <c r="BS65" s="26">
        <v>3.232482653683681E-3</v>
      </c>
      <c r="BT65" s="26">
        <v>0.76415787025618398</v>
      </c>
      <c r="BU65" s="26">
        <v>0.76545771754444103</v>
      </c>
      <c r="BV65" s="26">
        <v>0.76562649828993501</v>
      </c>
      <c r="BW65" s="26">
        <v>0.76980863807813404</v>
      </c>
      <c r="BX65" s="26">
        <v>0.76897950357863198</v>
      </c>
      <c r="BY65" s="26">
        <v>0.76772634109043603</v>
      </c>
      <c r="BZ65" s="26">
        <v>0.76695942813962714</v>
      </c>
      <c r="CA65" s="26">
        <v>2.0276185044386659E-3</v>
      </c>
      <c r="CB65" s="26">
        <v>0.724620692284209</v>
      </c>
      <c r="CC65" s="26">
        <v>0.72655852939777399</v>
      </c>
      <c r="CD65" s="26">
        <v>0.72510263529358998</v>
      </c>
      <c r="CE65" s="26">
        <v>0.731920734628839</v>
      </c>
      <c r="CF65" s="26">
        <v>0.73133430080455397</v>
      </c>
      <c r="CG65" s="26">
        <v>0.73013493505320004</v>
      </c>
      <c r="CH65" s="26">
        <v>0.72827863791036096</v>
      </c>
      <c r="CI65" s="26">
        <v>2.9573105865775963E-3</v>
      </c>
    </row>
    <row r="66" spans="1:87" s="26" customFormat="1" ht="13.5" customHeight="1" x14ac:dyDescent="0.2">
      <c r="A66" s="34"/>
      <c r="B66" s="51" t="s">
        <v>66</v>
      </c>
      <c r="C66" s="25">
        <v>0.10410372567185899</v>
      </c>
      <c r="D66" s="26">
        <v>0.104139750307921</v>
      </c>
      <c r="E66" s="26">
        <v>0.10419508002389199</v>
      </c>
      <c r="F66" s="26">
        <v>9.3288048097363394E-2</v>
      </c>
      <c r="G66" s="26">
        <v>9.3402137017886702E-2</v>
      </c>
      <c r="H66" s="26">
        <v>9.3376181478829201E-2</v>
      </c>
      <c r="I66" s="26">
        <v>9.8750820432958533E-2</v>
      </c>
      <c r="J66" s="26">
        <v>5.3955407813587822E-3</v>
      </c>
      <c r="K66" s="26">
        <v>8.6377499654045106E-2</v>
      </c>
      <c r="L66" s="26">
        <v>8.6372419907188899E-2</v>
      </c>
      <c r="M66" s="26">
        <v>8.6667097388901507E-2</v>
      </c>
      <c r="N66" s="26">
        <v>7.8553776082382301E-2</v>
      </c>
      <c r="O66" s="26">
        <v>7.8450754505808101E-2</v>
      </c>
      <c r="P66" s="26">
        <v>7.8847070903866598E-2</v>
      </c>
      <c r="Q66" s="26">
        <v>8.2544769740365426E-2</v>
      </c>
      <c r="R66" s="26">
        <v>3.9305698788890137E-3</v>
      </c>
      <c r="S66" s="26">
        <v>0.119036052368375</v>
      </c>
      <c r="T66" s="26">
        <v>0.11933800524058399</v>
      </c>
      <c r="U66" s="26">
        <v>0.11937918790719799</v>
      </c>
      <c r="V66" s="26">
        <v>0.11692068691099</v>
      </c>
      <c r="W66" s="26">
        <v>0.11737246211161401</v>
      </c>
      <c r="X66" s="26">
        <v>0.116833734410124</v>
      </c>
      <c r="Y66" s="26">
        <v>0.11814668815814751</v>
      </c>
      <c r="Z66" s="26">
        <v>1.1221715031105022E-3</v>
      </c>
      <c r="AA66" s="26">
        <v>0.14628896151981</v>
      </c>
      <c r="AB66" s="26">
        <v>0.14693904691120499</v>
      </c>
      <c r="AC66" s="26">
        <v>0.146709663972862</v>
      </c>
      <c r="AD66" s="26">
        <v>0.137395405916236</v>
      </c>
      <c r="AE66" s="26">
        <v>0.13804854341595599</v>
      </c>
      <c r="AF66" s="26">
        <v>0.13795461565714301</v>
      </c>
      <c r="AG66" s="26">
        <v>0.14222270623220198</v>
      </c>
      <c r="AH66" s="26">
        <v>4.4319700650472726E-3</v>
      </c>
      <c r="AI66" s="26">
        <v>6.7231289926812696E-2</v>
      </c>
      <c r="AJ66" s="26">
        <v>6.7259770399113697E-2</v>
      </c>
      <c r="AK66" s="26">
        <v>6.75717493232392E-2</v>
      </c>
      <c r="AL66" s="26">
        <v>6.7354269883055193E-2</v>
      </c>
      <c r="AM66" s="26">
        <v>1.5422011218316564E-4</v>
      </c>
      <c r="AN66" s="26">
        <v>7.9933834864875195E-2</v>
      </c>
      <c r="AO66" s="26">
        <v>7.9759354622906398E-2</v>
      </c>
      <c r="AP66" s="26">
        <v>7.9982874777543497E-2</v>
      </c>
      <c r="AQ66" s="26">
        <v>8.1772469875417406E-2</v>
      </c>
      <c r="AR66" s="26">
        <v>8.1853825439447594E-2</v>
      </c>
      <c r="AS66" s="26">
        <v>8.2803544018987901E-2</v>
      </c>
      <c r="AT66" s="26">
        <v>8.1017650599863003E-2</v>
      </c>
      <c r="AU66" s="26">
        <v>1.1752362968828695E-3</v>
      </c>
      <c r="AV66" s="26">
        <v>0.136681409361675</v>
      </c>
      <c r="AW66" s="26">
        <v>0.13731807319069</v>
      </c>
      <c r="AX66" s="26">
        <v>0.13738372245656899</v>
      </c>
      <c r="AY66" s="26">
        <v>0.12704449140732901</v>
      </c>
      <c r="AZ66" s="26">
        <v>0.12740068186796499</v>
      </c>
      <c r="BA66" s="26">
        <v>0.128214225099652</v>
      </c>
      <c r="BB66" s="26">
        <v>0.13234043389731334</v>
      </c>
      <c r="BC66" s="26">
        <v>4.8050230041011346E-3</v>
      </c>
      <c r="BD66" s="26">
        <v>0.114537950204272</v>
      </c>
      <c r="BE66" s="26">
        <v>0.11479910694908201</v>
      </c>
      <c r="BF66" s="26">
        <v>0.11493314340405</v>
      </c>
      <c r="BG66" s="26">
        <v>0.106472008571507</v>
      </c>
      <c r="BH66" s="26">
        <v>0.10716535229586301</v>
      </c>
      <c r="BI66" s="26">
        <v>0.107202669477026</v>
      </c>
      <c r="BJ66" s="26">
        <v>0.1108517051503</v>
      </c>
      <c r="BK66" s="26">
        <v>3.9139690556745472E-3</v>
      </c>
      <c r="BL66" s="26">
        <v>0.13196640196416801</v>
      </c>
      <c r="BM66" s="26">
        <v>0.13258566288438201</v>
      </c>
      <c r="BN66" s="26">
        <v>0.132320637604007</v>
      </c>
      <c r="BO66" s="26">
        <v>0.11687626312152299</v>
      </c>
      <c r="BP66" s="26">
        <v>0.117193517254531</v>
      </c>
      <c r="BQ66" s="26">
        <v>0.117550670382931</v>
      </c>
      <c r="BR66" s="26">
        <v>0.12474885886859033</v>
      </c>
      <c r="BS66" s="26">
        <v>7.5466894167080028E-3</v>
      </c>
      <c r="BT66" s="26">
        <v>0.20175429416723401</v>
      </c>
      <c r="BU66" s="26">
        <v>0.201503577116699</v>
      </c>
      <c r="BV66" s="26">
        <v>0.20129616306364101</v>
      </c>
      <c r="BW66" s="26">
        <v>0.18885458078926701</v>
      </c>
      <c r="BX66" s="26">
        <v>0.18897929371731101</v>
      </c>
      <c r="BY66" s="26">
        <v>0.18964859132407799</v>
      </c>
      <c r="BZ66" s="26">
        <v>0.19533941669637167</v>
      </c>
      <c r="CA66" s="26">
        <v>6.1849293772103077E-3</v>
      </c>
      <c r="CB66" s="26">
        <v>0.21115087110931699</v>
      </c>
      <c r="CC66" s="26">
        <v>0.20990053200850101</v>
      </c>
      <c r="CD66" s="26">
        <v>0.20973011335866601</v>
      </c>
      <c r="CE66" s="26">
        <v>0.204493970672911</v>
      </c>
      <c r="CF66" s="26">
        <v>0.20422437830415599</v>
      </c>
      <c r="CG66" s="26">
        <v>0.205017081047453</v>
      </c>
      <c r="CH66" s="26">
        <v>0.20741949108350066</v>
      </c>
      <c r="CI66" s="26">
        <v>2.8855018510329867E-3</v>
      </c>
    </row>
    <row r="67" spans="1:87" s="26" customFormat="1" ht="13.5" customHeight="1" x14ac:dyDescent="0.2">
      <c r="A67" s="34"/>
      <c r="B67" s="51" t="s">
        <v>67</v>
      </c>
      <c r="C67" s="25">
        <v>5.27114540158351E-3</v>
      </c>
      <c r="D67" s="26">
        <v>5.3175201159162098E-3</v>
      </c>
      <c r="E67" s="26">
        <v>5.3015961925380797E-3</v>
      </c>
      <c r="F67" s="26">
        <v>4.7721865187769202E-3</v>
      </c>
      <c r="G67" s="26">
        <v>4.8207199523754704E-3</v>
      </c>
      <c r="H67" s="26">
        <v>4.8602512060615796E-3</v>
      </c>
      <c r="I67" s="26">
        <v>5.0572365645419623E-3</v>
      </c>
      <c r="J67" s="26">
        <v>2.4125125676766643E-4</v>
      </c>
      <c r="K67" s="26">
        <v>4.4760451587772801E-3</v>
      </c>
      <c r="L67" s="26">
        <v>4.4761520772270604E-3</v>
      </c>
      <c r="M67" s="26">
        <v>4.52883061594449E-3</v>
      </c>
      <c r="N67" s="26">
        <v>4.0942467691797903E-3</v>
      </c>
      <c r="O67" s="26">
        <v>4.2091694506943599E-3</v>
      </c>
      <c r="P67" s="26">
        <v>4.3720588083982596E-3</v>
      </c>
      <c r="Q67" s="26">
        <v>4.3594171467035399E-3</v>
      </c>
      <c r="R67" s="26">
        <v>1.5757515225409989E-4</v>
      </c>
      <c r="S67" s="26">
        <v>5.4179971468170203E-3</v>
      </c>
      <c r="T67" s="26">
        <v>5.4668040957189098E-3</v>
      </c>
      <c r="U67" s="26">
        <v>5.4840603060407004E-3</v>
      </c>
      <c r="V67" s="26">
        <v>5.4009616318104704E-3</v>
      </c>
      <c r="W67" s="26">
        <v>5.4611439644310202E-3</v>
      </c>
      <c r="X67" s="26">
        <v>5.4663467077008896E-3</v>
      </c>
      <c r="Y67" s="26">
        <v>5.4495523087531687E-3</v>
      </c>
      <c r="Z67" s="26">
        <v>2.9613134693473744E-5</v>
      </c>
      <c r="AA67" s="26">
        <v>6.0687085044742201E-3</v>
      </c>
      <c r="AB67" s="26">
        <v>6.2036153947491396E-3</v>
      </c>
      <c r="AC67" s="26">
        <v>6.2775863422486096E-3</v>
      </c>
      <c r="AD67" s="26">
        <v>5.8871789953978803E-3</v>
      </c>
      <c r="AE67" s="26">
        <v>5.9457711792897799E-3</v>
      </c>
      <c r="AF67" s="26">
        <v>5.9917077331343204E-3</v>
      </c>
      <c r="AG67" s="26">
        <v>6.0624280248823261E-3</v>
      </c>
      <c r="AH67" s="26">
        <v>1.3879770710730377E-4</v>
      </c>
      <c r="AI67" s="26">
        <v>4.0119384115949704E-3</v>
      </c>
      <c r="AJ67" s="26">
        <v>4.03305399871996E-3</v>
      </c>
      <c r="AK67" s="26">
        <v>4.0304662740283E-3</v>
      </c>
      <c r="AL67" s="26">
        <v>4.0251528947810771E-3</v>
      </c>
      <c r="AM67" s="26">
        <v>9.4035810262854387E-6</v>
      </c>
      <c r="AN67" s="26">
        <v>4.6778094099079199E-3</v>
      </c>
      <c r="AO67" s="26">
        <v>4.7061677868053698E-3</v>
      </c>
      <c r="AP67" s="26">
        <v>4.7723308852223997E-3</v>
      </c>
      <c r="AQ67" s="26">
        <v>4.6365708075279599E-3</v>
      </c>
      <c r="AR67" s="26">
        <v>4.5956630607889796E-3</v>
      </c>
      <c r="AS67" s="26">
        <v>4.6329368499624501E-3</v>
      </c>
      <c r="AT67" s="26">
        <v>4.6702464667025137E-3</v>
      </c>
      <c r="AU67" s="26">
        <v>5.7528992418602059E-5</v>
      </c>
      <c r="AV67" s="26">
        <v>6.2511795404280703E-3</v>
      </c>
      <c r="AW67" s="26">
        <v>6.4061254364408196E-3</v>
      </c>
      <c r="AX67" s="26">
        <v>6.4454058191363104E-3</v>
      </c>
      <c r="AY67" s="26">
        <v>6.0158337919996498E-3</v>
      </c>
      <c r="AZ67" s="26">
        <v>6.0118949951544201E-3</v>
      </c>
      <c r="BA67" s="26">
        <v>6.1220410185333701E-3</v>
      </c>
      <c r="BB67" s="26">
        <v>6.2087467669487738E-3</v>
      </c>
      <c r="BC67" s="26">
        <v>1.7332546898271646E-4</v>
      </c>
      <c r="BD67" s="26">
        <v>5.4527154995905403E-3</v>
      </c>
      <c r="BE67" s="26">
        <v>5.5659602425455999E-3</v>
      </c>
      <c r="BF67" s="26">
        <v>5.5936200804478598E-3</v>
      </c>
      <c r="BG67" s="26">
        <v>5.0253915314949901E-3</v>
      </c>
      <c r="BH67" s="26">
        <v>5.0742127266003899E-3</v>
      </c>
      <c r="BI67" s="26">
        <v>5.1102307291057501E-3</v>
      </c>
      <c r="BJ67" s="26">
        <v>5.3036884682975223E-3</v>
      </c>
      <c r="BK67" s="26">
        <v>2.3895260243461531E-4</v>
      </c>
      <c r="BL67" s="26">
        <v>0</v>
      </c>
      <c r="BM67" s="26">
        <v>0</v>
      </c>
      <c r="BN67" s="26">
        <v>0</v>
      </c>
      <c r="BO67" s="26">
        <v>5.4765226222620797E-3</v>
      </c>
      <c r="BP67" s="26">
        <v>5.56427543098067E-3</v>
      </c>
      <c r="BQ67" s="26">
        <v>5.6118276528191301E-3</v>
      </c>
      <c r="BR67" s="26">
        <v>2.7754376176769798E-3</v>
      </c>
      <c r="BS67" s="26">
        <v>2.7757205338197052E-3</v>
      </c>
      <c r="BT67" s="26">
        <v>7.2592736277900397E-3</v>
      </c>
      <c r="BU67" s="26">
        <v>7.3303338318500303E-3</v>
      </c>
      <c r="BV67" s="26">
        <v>7.4537177827367898E-3</v>
      </c>
      <c r="BW67" s="26">
        <v>7.4519325762207704E-3</v>
      </c>
      <c r="BX67" s="26">
        <v>7.4968604390925004E-3</v>
      </c>
      <c r="BY67" s="26">
        <v>7.5532308442332399E-3</v>
      </c>
      <c r="BZ67" s="26">
        <v>7.4242248503205615E-3</v>
      </c>
      <c r="CA67" s="26">
        <v>9.9649766283770833E-5</v>
      </c>
      <c r="CB67" s="26">
        <v>8.2331969596640409E-3</v>
      </c>
      <c r="CC67" s="26">
        <v>8.2603041465274894E-3</v>
      </c>
      <c r="CD67" s="26">
        <v>8.2863446173769301E-3</v>
      </c>
      <c r="CE67" s="26">
        <v>7.8348530593694895E-3</v>
      </c>
      <c r="CF67" s="26">
        <v>7.8292400294131398E-3</v>
      </c>
      <c r="CG67" s="26">
        <v>7.9010863060560207E-3</v>
      </c>
      <c r="CH67" s="26">
        <v>8.0575041864011845E-3</v>
      </c>
      <c r="CI67" s="26">
        <v>2.0433156073679611E-4</v>
      </c>
    </row>
    <row r="68" spans="1:87" s="26" customFormat="1" ht="13.5" customHeight="1" x14ac:dyDescent="0.2">
      <c r="A68" s="34"/>
      <c r="B68" s="51" t="s">
        <v>68</v>
      </c>
      <c r="C68" s="25">
        <v>1.0433758328235901E-3</v>
      </c>
      <c r="D68" s="26">
        <v>1.0993440483878199E-3</v>
      </c>
      <c r="E68" s="26">
        <v>1.17119751020198E-3</v>
      </c>
      <c r="F68" s="26">
        <v>1.02601646515723E-3</v>
      </c>
      <c r="G68" s="26">
        <v>1.0737725861176301E-3</v>
      </c>
      <c r="H68" s="26">
        <v>1.1132058173303999E-3</v>
      </c>
      <c r="I68" s="26">
        <v>1.0878187100031083E-3</v>
      </c>
      <c r="J68" s="26">
        <v>4.782144456573627E-5</v>
      </c>
      <c r="K68" s="26">
        <v>9.4674539205016103E-4</v>
      </c>
      <c r="L68" s="26">
        <v>9.9989222283355201E-4</v>
      </c>
      <c r="M68" s="26">
        <v>1.0444772276343901E-3</v>
      </c>
      <c r="N68" s="26">
        <v>9.3303968454975497E-4</v>
      </c>
      <c r="O68" s="26">
        <v>9.7088262299763499E-4</v>
      </c>
      <c r="P68" s="26">
        <v>1.028060861195E-3</v>
      </c>
      <c r="Q68" s="26">
        <v>9.8718300187674874E-4</v>
      </c>
      <c r="R68" s="26">
        <v>4.0717632208910653E-5</v>
      </c>
      <c r="S68" s="26">
        <v>1.0888490813593401E-3</v>
      </c>
      <c r="T68" s="26">
        <v>1.1286778302728401E-3</v>
      </c>
      <c r="U68" s="26">
        <v>1.20006698878598E-3</v>
      </c>
      <c r="V68" s="26">
        <v>1.0864067279118201E-3</v>
      </c>
      <c r="W68" s="26">
        <v>1.15853969610342E-3</v>
      </c>
      <c r="X68" s="26">
        <v>1.19952591878416E-3</v>
      </c>
      <c r="Y68" s="26">
        <v>1.1436777072029267E-3</v>
      </c>
      <c r="Z68" s="26">
        <v>4.6602560940234439E-5</v>
      </c>
      <c r="AA68" s="26">
        <v>1.19168403075363E-3</v>
      </c>
      <c r="AB68" s="26">
        <v>1.2651191042310501E-3</v>
      </c>
      <c r="AC68" s="26">
        <v>1.2950068638032501E-3</v>
      </c>
      <c r="AD68" s="26">
        <v>1.1927587504784801E-3</v>
      </c>
      <c r="AE68" s="26">
        <v>1.27446917824912E-3</v>
      </c>
      <c r="AF68" s="26">
        <v>1.3058516638977801E-3</v>
      </c>
      <c r="AG68" s="26">
        <v>1.2541482652355517E-3</v>
      </c>
      <c r="AH68" s="26">
        <v>4.5728216007976608E-5</v>
      </c>
      <c r="AI68" s="26">
        <v>1.0024976777008E-3</v>
      </c>
      <c r="AJ68" s="26">
        <v>1.0334276898539901E-3</v>
      </c>
      <c r="AK68" s="26">
        <v>1.0992327603624101E-3</v>
      </c>
      <c r="AL68" s="26">
        <v>1.0450527093057334E-3</v>
      </c>
      <c r="AM68" s="26">
        <v>4.0338359430589911E-5</v>
      </c>
      <c r="AN68" s="26">
        <v>1.1088804673927699E-3</v>
      </c>
      <c r="AO68" s="26">
        <v>1.1570176814809899E-3</v>
      </c>
      <c r="AP68" s="26">
        <v>1.21320864209693E-3</v>
      </c>
      <c r="AQ68" s="26">
        <v>1.0515632787557599E-3</v>
      </c>
      <c r="AR68" s="26">
        <v>1.13062301802287E-3</v>
      </c>
      <c r="AS68" s="26">
        <v>1.21242562772579E-3</v>
      </c>
      <c r="AT68" s="26">
        <v>1.1456197859125183E-3</v>
      </c>
      <c r="AU68" s="26">
        <v>5.7129229405864864E-5</v>
      </c>
      <c r="AV68" s="26">
        <v>1.407852486292E-3</v>
      </c>
      <c r="AW68" s="26">
        <v>1.5473039589827E-3</v>
      </c>
      <c r="AX68" s="26">
        <v>1.62121345236685E-3</v>
      </c>
      <c r="AY68" s="26">
        <v>1.4131331342988999E-3</v>
      </c>
      <c r="AZ68" s="26">
        <v>1.54511517794432E-3</v>
      </c>
      <c r="BA68" s="26">
        <v>1.6529914238350299E-3</v>
      </c>
      <c r="BB68" s="26">
        <v>1.531268272286633E-3</v>
      </c>
      <c r="BC68" s="26">
        <v>9.3579652477357279E-5</v>
      </c>
      <c r="BD68" s="26">
        <v>1.1104402663885101E-3</v>
      </c>
      <c r="BE68" s="26">
        <v>1.1741947678011401E-3</v>
      </c>
      <c r="BF68" s="26">
        <v>1.2351473705206201E-3</v>
      </c>
      <c r="BG68" s="26">
        <v>1.08593782912934E-3</v>
      </c>
      <c r="BH68" s="26">
        <v>1.17497591377571E-3</v>
      </c>
      <c r="BI68" s="26">
        <v>1.23658478566469E-3</v>
      </c>
      <c r="BJ68" s="26">
        <v>1.1695468222133352E-3</v>
      </c>
      <c r="BK68" s="26">
        <v>5.6763614492170023E-5</v>
      </c>
      <c r="BL68" s="26">
        <v>0</v>
      </c>
      <c r="BM68" s="26">
        <v>0</v>
      </c>
      <c r="BN68" s="26">
        <v>0</v>
      </c>
      <c r="BO68" s="26">
        <v>1.25263544347902E-3</v>
      </c>
      <c r="BP68" s="26">
        <v>1.36055519002326E-3</v>
      </c>
      <c r="BQ68" s="26">
        <v>1.41402888188964E-3</v>
      </c>
      <c r="BR68" s="26">
        <v>6.7120325256531989E-4</v>
      </c>
      <c r="BS68" s="26">
        <v>6.7287948656645133E-4</v>
      </c>
      <c r="BT68" s="26">
        <v>1.9793145885817899E-3</v>
      </c>
      <c r="BU68" s="26">
        <v>2.1165110187885698E-3</v>
      </c>
      <c r="BV68" s="26">
        <v>2.1826837065650299E-3</v>
      </c>
      <c r="BW68" s="26">
        <v>1.8877317810813601E-3</v>
      </c>
      <c r="BX68" s="26">
        <v>2.0283219491105302E-3</v>
      </c>
      <c r="BY68" s="26">
        <v>2.13308578671459E-3</v>
      </c>
      <c r="BZ68" s="26">
        <v>2.0546081384736447E-3</v>
      </c>
      <c r="CA68" s="26">
        <v>1.0050029856482417E-4</v>
      </c>
      <c r="CB68" s="26">
        <v>2.0657830965610901E-3</v>
      </c>
      <c r="CC68" s="26">
        <v>2.2031689171498701E-3</v>
      </c>
      <c r="CD68" s="26">
        <v>2.2816173265897501E-3</v>
      </c>
      <c r="CE68" s="26">
        <v>1.9617754916406199E-3</v>
      </c>
      <c r="CF68" s="26">
        <v>2.08957880659412E-3</v>
      </c>
      <c r="CG68" s="26">
        <v>2.1908741207350602E-3</v>
      </c>
      <c r="CH68" s="26">
        <v>2.1321329598784182E-3</v>
      </c>
      <c r="CI68" s="26">
        <v>1.0494207481884907E-4</v>
      </c>
    </row>
    <row r="69" spans="1:87" s="26" customFormat="1" ht="13.5" customHeight="1" x14ac:dyDescent="0.2">
      <c r="A69" s="34"/>
      <c r="B69" s="51" t="s">
        <v>69</v>
      </c>
      <c r="C69" s="25">
        <v>4.12431358698484E-4</v>
      </c>
      <c r="D69" s="26">
        <v>4.6311018391520498E-4</v>
      </c>
      <c r="E69" s="26">
        <v>5.0996289346073799E-4</v>
      </c>
      <c r="F69" s="26">
        <v>4.0106900563557701E-4</v>
      </c>
      <c r="G69" s="26">
        <v>4.8610630349543298E-4</v>
      </c>
      <c r="H69" s="26">
        <v>5.4291312061892003E-4</v>
      </c>
      <c r="I69" s="26">
        <v>4.6926547763739287E-4</v>
      </c>
      <c r="J69" s="26">
        <v>5.0468854912174106E-5</v>
      </c>
      <c r="K69" s="26">
        <v>3.4023907486726998E-4</v>
      </c>
      <c r="L69" s="26">
        <v>4.0260782257064401E-4</v>
      </c>
      <c r="M69" s="26">
        <v>4.5028449342140699E-4</v>
      </c>
      <c r="N69" s="26">
        <v>3.34808130736945E-4</v>
      </c>
      <c r="O69" s="26">
        <v>3.9639396064743002E-4</v>
      </c>
      <c r="P69" s="26">
        <v>4.4959970197766102E-4</v>
      </c>
      <c r="Q69" s="26">
        <v>3.9565553070355946E-4</v>
      </c>
      <c r="R69" s="26">
        <v>4.6037243045200712E-5</v>
      </c>
      <c r="S69" s="26">
        <v>4.2506525938136998E-4</v>
      </c>
      <c r="T69" s="26">
        <v>4.9915062611248105E-4</v>
      </c>
      <c r="U69" s="26">
        <v>5.5323353557355402E-4</v>
      </c>
      <c r="V69" s="26">
        <v>4.1628406608822398E-4</v>
      </c>
      <c r="W69" s="26">
        <v>4.8658362028348301E-4</v>
      </c>
      <c r="X69" s="26">
        <v>5.3951335418076895E-4</v>
      </c>
      <c r="Y69" s="26">
        <v>4.8663841026998011E-4</v>
      </c>
      <c r="Z69" s="26">
        <v>5.1846272142743106E-5</v>
      </c>
      <c r="AA69" s="26">
        <v>4.8389855074049099E-4</v>
      </c>
      <c r="AB69" s="26">
        <v>5.4766387714408902E-4</v>
      </c>
      <c r="AC69" s="26">
        <v>6.1497011129702601E-4</v>
      </c>
      <c r="AD69" s="26">
        <v>5.1140939387934699E-4</v>
      </c>
      <c r="AE69" s="26">
        <v>6.0224730696560895E-4</v>
      </c>
      <c r="AF69" s="26">
        <v>6.5986665146454003E-4</v>
      </c>
      <c r="AG69" s="26">
        <v>5.7000931524851708E-4</v>
      </c>
      <c r="AH69" s="26">
        <v>6.121469773920688E-5</v>
      </c>
      <c r="AI69" s="26">
        <v>4.1144540619058001E-4</v>
      </c>
      <c r="AJ69" s="26">
        <v>4.7746596382509699E-4</v>
      </c>
      <c r="AK69" s="26">
        <v>5.3104644010019801E-4</v>
      </c>
      <c r="AL69" s="26">
        <v>4.7331927003862496E-4</v>
      </c>
      <c r="AM69" s="26">
        <v>4.8914879331899768E-5</v>
      </c>
      <c r="AN69" s="26">
        <v>5.0654736249811105E-4</v>
      </c>
      <c r="AO69" s="26">
        <v>5.7707006956349001E-4</v>
      </c>
      <c r="AP69" s="26">
        <v>6.3083753121063102E-4</v>
      </c>
      <c r="AQ69" s="26">
        <v>4.9614062556472096E-4</v>
      </c>
      <c r="AR69" s="26">
        <v>5.8260643961219197E-4</v>
      </c>
      <c r="AS69" s="26">
        <v>6.4496819974209504E-4</v>
      </c>
      <c r="AT69" s="26">
        <v>5.7302837136520666E-4</v>
      </c>
      <c r="AU69" s="26">
        <v>5.6209077823881267E-5</v>
      </c>
      <c r="AV69" s="26">
        <v>6.8790100916160701E-4</v>
      </c>
      <c r="AW69" s="26">
        <v>8.0569924307312098E-4</v>
      </c>
      <c r="AX69" s="26">
        <v>8.91694129470295E-4</v>
      </c>
      <c r="AY69" s="26">
        <v>7.3741277909121505E-4</v>
      </c>
      <c r="AZ69" s="26">
        <v>8.4638999440372203E-4</v>
      </c>
      <c r="BA69" s="26">
        <v>9.6222161146670298E-4</v>
      </c>
      <c r="BB69" s="26">
        <v>8.2188646111111053E-4</v>
      </c>
      <c r="BC69" s="26">
        <v>9.1758213480515639E-5</v>
      </c>
      <c r="BD69" s="26">
        <v>5.0209241685408303E-4</v>
      </c>
      <c r="BE69" s="26">
        <v>6.1132727744038105E-4</v>
      </c>
      <c r="BF69" s="26">
        <v>6.81732834651712E-4</v>
      </c>
      <c r="BG69" s="26">
        <v>5.0645981307681596E-4</v>
      </c>
      <c r="BH69" s="26">
        <v>6.1321377740370005E-4</v>
      </c>
      <c r="BI69" s="26">
        <v>6.8342571053534604E-4</v>
      </c>
      <c r="BJ69" s="26">
        <v>5.9970863832700628E-4</v>
      </c>
      <c r="BK69" s="26">
        <v>7.3346402574097266E-5</v>
      </c>
      <c r="BL69" s="26">
        <v>0</v>
      </c>
      <c r="BM69" s="26">
        <v>0</v>
      </c>
      <c r="BN69" s="26">
        <v>0</v>
      </c>
      <c r="BO69" s="26">
        <v>5.6329543969354699E-4</v>
      </c>
      <c r="BP69" s="26">
        <v>7.4128603959493905E-4</v>
      </c>
      <c r="BQ69" s="26">
        <v>8.1237461757865503E-4</v>
      </c>
      <c r="BR69" s="26">
        <v>3.5282601614452353E-4</v>
      </c>
      <c r="BS69" s="26">
        <v>3.6051862599905261E-4</v>
      </c>
      <c r="BT69" s="26">
        <v>1.0608999293826599E-3</v>
      </c>
      <c r="BU69" s="26">
        <v>1.19873361592425E-3</v>
      </c>
      <c r="BV69" s="26">
        <v>1.2836013301470901E-3</v>
      </c>
      <c r="BW69" s="26">
        <v>1.09002547729759E-3</v>
      </c>
      <c r="BX69" s="26">
        <v>1.23930655268865E-3</v>
      </c>
      <c r="BY69" s="26">
        <v>1.3339689542235099E-3</v>
      </c>
      <c r="BZ69" s="26">
        <v>1.2010893099439583E-3</v>
      </c>
      <c r="CA69" s="26">
        <v>9.8251020031553556E-5</v>
      </c>
      <c r="CB69" s="26">
        <v>1.1793276098804001E-3</v>
      </c>
      <c r="CC69" s="26">
        <v>1.3077231463708499E-3</v>
      </c>
      <c r="CD69" s="26">
        <v>1.4140726683842799E-3</v>
      </c>
      <c r="CE69" s="26">
        <v>1.1652052829553799E-3</v>
      </c>
      <c r="CF69" s="26">
        <v>1.2927860471089001E-3</v>
      </c>
      <c r="CG69" s="26">
        <v>1.4025274730806801E-3</v>
      </c>
      <c r="CH69" s="26">
        <v>1.293607037963415E-3</v>
      </c>
      <c r="CI69" s="26">
        <v>9.6714671597702685E-5</v>
      </c>
    </row>
    <row r="70" spans="1:87" s="26" customFormat="1" ht="13.5" customHeight="1" x14ac:dyDescent="0.2">
      <c r="A70" s="34"/>
      <c r="B70" s="51" t="s">
        <v>70</v>
      </c>
      <c r="C70" s="25">
        <v>3.4307306733907702E-4</v>
      </c>
      <c r="D70" s="26">
        <v>3.9378343872229502E-4</v>
      </c>
      <c r="E70" s="26">
        <v>4.4089992835523602E-4</v>
      </c>
      <c r="F70" s="26">
        <v>3.5658982589708898E-4</v>
      </c>
      <c r="G70" s="26">
        <v>4.2806067939736201E-4</v>
      </c>
      <c r="H70" s="26">
        <v>4.8522833518660502E-4</v>
      </c>
      <c r="I70" s="26">
        <v>4.0793921248294396E-4</v>
      </c>
      <c r="J70" s="26">
        <v>4.9175964537625892E-5</v>
      </c>
      <c r="K70" s="26">
        <v>3.10967779332003E-4</v>
      </c>
      <c r="L70" s="26">
        <v>3.7644325928425798E-4</v>
      </c>
      <c r="M70" s="26">
        <v>4.2889595992264202E-4</v>
      </c>
      <c r="N70" s="26">
        <v>3.1042161990654901E-4</v>
      </c>
      <c r="O70" s="26">
        <v>3.7223934315278501E-4</v>
      </c>
      <c r="P70" s="26">
        <v>4.2612226366628599E-4</v>
      </c>
      <c r="Q70" s="26">
        <v>3.7084837087742053E-4</v>
      </c>
      <c r="R70" s="26">
        <v>4.7775588039078696E-5</v>
      </c>
      <c r="S70" s="26">
        <v>3.69216528395668E-4</v>
      </c>
      <c r="T70" s="26">
        <v>4.4263321665837901E-4</v>
      </c>
      <c r="U70" s="26">
        <v>4.9681574954689705E-4</v>
      </c>
      <c r="V70" s="26">
        <v>3.8223571147611303E-4</v>
      </c>
      <c r="W70" s="26">
        <v>4.5574965858605801E-4</v>
      </c>
      <c r="X70" s="26">
        <v>5.0982567008645702E-4</v>
      </c>
      <c r="Y70" s="26">
        <v>4.4274608912492873E-4</v>
      </c>
      <c r="Z70" s="26">
        <v>5.2694727793340724E-5</v>
      </c>
      <c r="AA70" s="26">
        <v>4.2965411863349302E-4</v>
      </c>
      <c r="AB70" s="26">
        <v>4.9386938375889095E-4</v>
      </c>
      <c r="AC70" s="26">
        <v>5.5623101670590805E-4</v>
      </c>
      <c r="AD70" s="26">
        <v>4.55823071630448E-4</v>
      </c>
      <c r="AE70" s="26">
        <v>5.4944536657373499E-4</v>
      </c>
      <c r="AF70" s="26">
        <v>6.2290662587088301E-4</v>
      </c>
      <c r="AG70" s="26">
        <v>5.1798826386222638E-4</v>
      </c>
      <c r="AH70" s="26">
        <v>6.5458731093960811E-5</v>
      </c>
      <c r="AI70" s="26">
        <v>3.8151634703325498E-4</v>
      </c>
      <c r="AJ70" s="26">
        <v>4.5560586612339201E-4</v>
      </c>
      <c r="AK70" s="26">
        <v>5.1718120782908296E-4</v>
      </c>
      <c r="AL70" s="26">
        <v>4.5143447366191E-4</v>
      </c>
      <c r="AM70" s="26">
        <v>5.5463435402606331E-5</v>
      </c>
      <c r="AN70" s="26">
        <v>4.5643968898502902E-4</v>
      </c>
      <c r="AO70" s="26">
        <v>5.3163397956140605E-4</v>
      </c>
      <c r="AP70" s="26">
        <v>5.9260290928349899E-4</v>
      </c>
      <c r="AQ70" s="26">
        <v>4.6749128020067598E-4</v>
      </c>
      <c r="AR70" s="26">
        <v>5.6869426820426805E-4</v>
      </c>
      <c r="AS70" s="26">
        <v>6.4451001118769101E-4</v>
      </c>
      <c r="AT70" s="26">
        <v>5.435620229037615E-4</v>
      </c>
      <c r="AU70" s="26">
        <v>6.6766348572404343E-5</v>
      </c>
      <c r="AV70" s="26">
        <v>5.9519689892752604E-4</v>
      </c>
      <c r="AW70" s="26">
        <v>7.2062124656014205E-4</v>
      </c>
      <c r="AX70" s="26">
        <v>7.9884996418044796E-4</v>
      </c>
      <c r="AY70" s="26">
        <v>6.4741367923389201E-4</v>
      </c>
      <c r="AZ70" s="26">
        <v>7.9837721908432996E-4</v>
      </c>
      <c r="BA70" s="26">
        <v>9.1413963185630102E-4</v>
      </c>
      <c r="BB70" s="26">
        <v>7.4576643997377326E-4</v>
      </c>
      <c r="BC70" s="26">
        <v>1.0560304553166203E-4</v>
      </c>
      <c r="BD70" s="26">
        <v>4.8255322559086298E-4</v>
      </c>
      <c r="BE70" s="26">
        <v>5.8337284713601896E-4</v>
      </c>
      <c r="BF70" s="26">
        <v>6.74281718195004E-4</v>
      </c>
      <c r="BG70" s="26">
        <v>4.9100397218282399E-4</v>
      </c>
      <c r="BH70" s="26">
        <v>6.0821152896338004E-4</v>
      </c>
      <c r="BI70" s="26">
        <v>6.9497861715930799E-4</v>
      </c>
      <c r="BJ70" s="26">
        <v>5.8906698487123292E-4</v>
      </c>
      <c r="BK70" s="26">
        <v>8.1485475981892257E-5</v>
      </c>
      <c r="BL70" s="26">
        <v>0</v>
      </c>
      <c r="BM70" s="26">
        <v>0</v>
      </c>
      <c r="BN70" s="26">
        <v>0</v>
      </c>
      <c r="BO70" s="26">
        <v>5.2393094971819204E-4</v>
      </c>
      <c r="BP70" s="26">
        <v>7.0452678191884404E-4</v>
      </c>
      <c r="BQ70" s="26">
        <v>7.7714617778596601E-4</v>
      </c>
      <c r="BR70" s="26">
        <v>3.34267318237167E-4</v>
      </c>
      <c r="BS70" s="26">
        <v>3.4263925828584898E-4</v>
      </c>
      <c r="BT70" s="26">
        <v>9.07393977439739E-4</v>
      </c>
      <c r="BU70" s="26">
        <v>1.06534894961214E-3</v>
      </c>
      <c r="BV70" s="26">
        <v>1.18398648081438E-3</v>
      </c>
      <c r="BW70" s="26">
        <v>8.83760586283557E-4</v>
      </c>
      <c r="BX70" s="26">
        <v>1.0529633201203099E-3</v>
      </c>
      <c r="BY70" s="26">
        <v>1.2362606212465699E-3</v>
      </c>
      <c r="BZ70" s="26">
        <v>1.0549523225861161E-3</v>
      </c>
      <c r="CA70" s="26">
        <v>1.2955991853049722E-4</v>
      </c>
      <c r="CB70" s="26">
        <v>9.2440914798501699E-4</v>
      </c>
      <c r="CC70" s="26">
        <v>1.12956862290886E-3</v>
      </c>
      <c r="CD70" s="26">
        <v>1.23660726784564E-3</v>
      </c>
      <c r="CE70" s="26">
        <v>9.2405538009686003E-4</v>
      </c>
      <c r="CF70" s="26">
        <v>1.0718480679705101E-3</v>
      </c>
      <c r="CG70" s="26">
        <v>1.2352589155735E-3</v>
      </c>
      <c r="CH70" s="26">
        <v>1.0869579003967313E-3</v>
      </c>
      <c r="CI70" s="26">
        <v>1.2870601709576206E-4</v>
      </c>
    </row>
    <row r="71" spans="1:87" s="29" customFormat="1" ht="13.5" customHeight="1" x14ac:dyDescent="0.2">
      <c r="A71" s="34"/>
      <c r="B71" s="51" t="s">
        <v>71</v>
      </c>
      <c r="C71" s="28">
        <v>1.63363344943818E-3</v>
      </c>
      <c r="D71" s="29">
        <v>1.6668285224619699E-3</v>
      </c>
      <c r="E71" s="29">
        <v>1.6984179453409401E-3</v>
      </c>
      <c r="F71" s="29">
        <v>1.6246291112376799E-3</v>
      </c>
      <c r="G71" s="29">
        <v>1.66877183205827E-3</v>
      </c>
      <c r="H71" s="29">
        <v>1.7194939091182001E-3</v>
      </c>
      <c r="I71" s="29">
        <v>1.6686291282758732E-3</v>
      </c>
      <c r="J71" s="29">
        <v>3.3262995291596943E-5</v>
      </c>
      <c r="K71" s="29">
        <v>1.5719085825180901E-3</v>
      </c>
      <c r="L71" s="29">
        <v>1.6268630182452201E-3</v>
      </c>
      <c r="M71" s="29">
        <v>1.6487197724018199E-3</v>
      </c>
      <c r="N71" s="29">
        <v>1.56608595667109E-3</v>
      </c>
      <c r="O71" s="29">
        <v>1.6270110204928299E-3</v>
      </c>
      <c r="P71" s="29">
        <v>1.64147697522822E-3</v>
      </c>
      <c r="Q71" s="29">
        <v>1.6136775542595447E-3</v>
      </c>
      <c r="R71" s="29">
        <v>3.2562785001173661E-5</v>
      </c>
      <c r="S71" s="29">
        <v>1.6829008367064101E-3</v>
      </c>
      <c r="T71" s="29">
        <v>1.72529807120597E-3</v>
      </c>
      <c r="U71" s="29">
        <v>1.7859347006430001E-3</v>
      </c>
      <c r="V71" s="29">
        <v>1.68506044851654E-3</v>
      </c>
      <c r="W71" s="29">
        <v>1.73790648330808E-3</v>
      </c>
      <c r="X71" s="29">
        <v>1.7928518386777601E-3</v>
      </c>
      <c r="Y71" s="29">
        <v>1.7349920631762935E-3</v>
      </c>
      <c r="Z71" s="29">
        <v>4.3305186902256983E-5</v>
      </c>
      <c r="AA71" s="29">
        <v>1.72595177724816E-3</v>
      </c>
      <c r="AB71" s="29">
        <v>1.80161374271435E-3</v>
      </c>
      <c r="AC71" s="29">
        <v>1.8212551082749E-3</v>
      </c>
      <c r="AD71" s="29">
        <v>1.7379951331783199E-3</v>
      </c>
      <c r="AE71" s="29">
        <v>1.8119524380195201E-3</v>
      </c>
      <c r="AF71" s="29">
        <v>1.8686247307717E-3</v>
      </c>
      <c r="AG71" s="29">
        <v>1.7945654883678248E-3</v>
      </c>
      <c r="AH71" s="29">
        <v>4.9086891569310618E-5</v>
      </c>
      <c r="AI71" s="29">
        <v>1.5596278301731601E-3</v>
      </c>
      <c r="AJ71" s="29">
        <v>1.6237779993416299E-3</v>
      </c>
      <c r="AK71" s="29">
        <v>1.68978620135846E-3</v>
      </c>
      <c r="AL71" s="29">
        <v>1.6243973436244168E-3</v>
      </c>
      <c r="AM71" s="29">
        <v>5.3138737206850306E-5</v>
      </c>
      <c r="AN71" s="29">
        <v>1.6131924898050399E-3</v>
      </c>
      <c r="AO71" s="29">
        <v>1.6535186108356499E-3</v>
      </c>
      <c r="AP71" s="29">
        <v>1.6918837113659899E-3</v>
      </c>
      <c r="AQ71" s="29">
        <v>1.6322919446125201E-3</v>
      </c>
      <c r="AR71" s="29">
        <v>1.7282639983872601E-3</v>
      </c>
      <c r="AS71" s="29">
        <v>1.79116568455555E-3</v>
      </c>
      <c r="AT71" s="29">
        <v>1.6850527399270016E-3</v>
      </c>
      <c r="AU71" s="29">
        <v>6.0712204173486214E-5</v>
      </c>
      <c r="AV71" s="29">
        <v>1.74667483596664E-3</v>
      </c>
      <c r="AW71" s="29">
        <v>1.8570920906169899E-3</v>
      </c>
      <c r="AX71" s="29">
        <v>1.92091839626798E-3</v>
      </c>
      <c r="AY71" s="29">
        <v>1.7829761676885899E-3</v>
      </c>
      <c r="AZ71" s="29">
        <v>1.8916874400329701E-3</v>
      </c>
      <c r="BA71" s="29">
        <v>1.9892386184656601E-3</v>
      </c>
      <c r="BB71" s="29">
        <v>1.8647645915064717E-3</v>
      </c>
      <c r="BC71" s="29">
        <v>8.171625384359068E-5</v>
      </c>
      <c r="BD71" s="29">
        <v>1.70306030874912E-3</v>
      </c>
      <c r="BE71" s="29">
        <v>1.7930419087340999E-3</v>
      </c>
      <c r="BF71" s="29">
        <v>1.8481230328838199E-3</v>
      </c>
      <c r="BG71" s="29">
        <v>1.7009653590770301E-3</v>
      </c>
      <c r="BH71" s="29">
        <v>1.78388260112925E-3</v>
      </c>
      <c r="BI71" s="29">
        <v>1.8564565390451499E-3</v>
      </c>
      <c r="BJ71" s="29">
        <v>1.7809216249364114E-3</v>
      </c>
      <c r="BK71" s="29">
        <v>6.1688208148550069E-5</v>
      </c>
      <c r="BL71" s="29">
        <v>0</v>
      </c>
      <c r="BM71" s="29">
        <v>0</v>
      </c>
      <c r="BN71" s="29">
        <v>0</v>
      </c>
      <c r="BO71" s="29">
        <v>1.7929123844255899E-3</v>
      </c>
      <c r="BP71" s="29">
        <v>1.93349025722711E-3</v>
      </c>
      <c r="BQ71" s="29">
        <v>1.9866156947267702E-3</v>
      </c>
      <c r="BR71" s="29">
        <v>9.5216972272991161E-4</v>
      </c>
      <c r="BS71" s="29">
        <v>9.5392157489074172E-4</v>
      </c>
      <c r="BT71" s="29">
        <v>2.0742355305117099E-3</v>
      </c>
      <c r="BU71" s="29">
        <v>2.21135271673916E-3</v>
      </c>
      <c r="BV71" s="29">
        <v>2.2928609668480199E-3</v>
      </c>
      <c r="BW71" s="29">
        <v>2.0235504645849298E-3</v>
      </c>
      <c r="BX71" s="29">
        <v>2.1633126411434501E-3</v>
      </c>
      <c r="BY71" s="29">
        <v>2.3071088319126399E-3</v>
      </c>
      <c r="BZ71" s="29">
        <v>2.1787368586233184E-3</v>
      </c>
      <c r="CA71" s="29">
        <v>1.0472879320854152E-4</v>
      </c>
      <c r="CB71" s="29">
        <v>2.0419891813462199E-3</v>
      </c>
      <c r="CC71" s="29">
        <v>2.2092744933826201E-3</v>
      </c>
      <c r="CD71" s="29">
        <v>2.3077557435877299E-3</v>
      </c>
      <c r="CE71" s="29">
        <v>2.0341993795115298E-3</v>
      </c>
      <c r="CF71" s="29">
        <v>2.1529324307057599E-3</v>
      </c>
      <c r="CG71" s="29">
        <v>2.2752294260371302E-3</v>
      </c>
      <c r="CH71" s="29">
        <v>2.1702301090951652E-3</v>
      </c>
      <c r="CI71" s="29">
        <v>1.0544502933114631E-4</v>
      </c>
    </row>
    <row r="72" spans="1:87" s="31" customFormat="1" ht="13.5" customHeight="1" thickBot="1" x14ac:dyDescent="0.25">
      <c r="A72" s="34"/>
      <c r="B72" s="178" t="s">
        <v>72</v>
      </c>
      <c r="C72" s="30">
        <v>4.74555423744576E-3</v>
      </c>
      <c r="D72" s="31">
        <v>4.7523093686999097E-3</v>
      </c>
      <c r="E72" s="31">
        <v>4.8181501192635801E-3</v>
      </c>
      <c r="F72" s="31">
        <v>4.6956412391990898E-3</v>
      </c>
      <c r="G72" s="31">
        <v>4.7443252828087198E-3</v>
      </c>
      <c r="H72" s="31">
        <v>4.7748802568473503E-3</v>
      </c>
      <c r="I72" s="31">
        <v>4.7551434173774025E-3</v>
      </c>
      <c r="J72" s="31">
        <v>3.678068506252923E-5</v>
      </c>
      <c r="K72" s="31">
        <v>4.58925146571701E-3</v>
      </c>
      <c r="L72" s="31">
        <v>4.6494279254034199E-3</v>
      </c>
      <c r="M72" s="31">
        <v>4.6831778982962596E-3</v>
      </c>
      <c r="N72" s="31">
        <v>4.54302948691918E-3</v>
      </c>
      <c r="O72" s="31">
        <v>4.5705246620637704E-3</v>
      </c>
      <c r="P72" s="31">
        <v>4.6336556637139401E-3</v>
      </c>
      <c r="Q72" s="31">
        <v>4.6115111836855967E-3</v>
      </c>
      <c r="R72" s="31">
        <v>4.8182479651170792E-5</v>
      </c>
      <c r="S72" s="31">
        <v>4.9275905360001097E-3</v>
      </c>
      <c r="T72" s="31">
        <v>4.9575941541364398E-3</v>
      </c>
      <c r="U72" s="31">
        <v>5.0242343568562796E-3</v>
      </c>
      <c r="V72" s="31">
        <v>4.92028889366267E-3</v>
      </c>
      <c r="W72" s="31">
        <v>4.9515296548791801E-3</v>
      </c>
      <c r="X72" s="31">
        <v>5.02631251268198E-3</v>
      </c>
      <c r="Y72" s="31">
        <v>4.9679250180361097E-3</v>
      </c>
      <c r="Z72" s="31">
        <v>4.2527337556332625E-5</v>
      </c>
      <c r="AA72" s="31">
        <v>5.0404500235333698E-3</v>
      </c>
      <c r="AB72" s="31">
        <v>5.0710039570785199E-3</v>
      </c>
      <c r="AC72" s="31">
        <v>5.1001136265196598E-3</v>
      </c>
      <c r="AD72" s="31">
        <v>5.0117934944145801E-3</v>
      </c>
      <c r="AE72" s="31">
        <v>5.0719671114001098E-3</v>
      </c>
      <c r="AF72" s="31">
        <v>5.11344296902678E-3</v>
      </c>
      <c r="AG72" s="31">
        <v>5.0681285303288354E-3</v>
      </c>
      <c r="AH72" s="31">
        <v>3.4251967160944893E-5</v>
      </c>
      <c r="AI72" s="31">
        <v>4.4496180040985702E-3</v>
      </c>
      <c r="AJ72" s="31">
        <v>4.4727410691045603E-3</v>
      </c>
      <c r="AK72" s="31">
        <v>4.5299752895769504E-3</v>
      </c>
      <c r="AL72" s="31">
        <v>4.484111454260027E-3</v>
      </c>
      <c r="AM72" s="31">
        <v>3.3776595213265797E-5</v>
      </c>
      <c r="AN72" s="31">
        <v>4.5202791042515903E-3</v>
      </c>
      <c r="AO72" s="31">
        <v>4.5597184671970596E-3</v>
      </c>
      <c r="AP72" s="31">
        <v>4.5966616126533197E-3</v>
      </c>
      <c r="AQ72" s="31">
        <v>4.5080367792434102E-3</v>
      </c>
      <c r="AR72" s="31">
        <v>4.5828358373289297E-3</v>
      </c>
      <c r="AS72" s="31">
        <v>4.6620863297357597E-3</v>
      </c>
      <c r="AT72" s="31">
        <v>4.571603021735011E-3</v>
      </c>
      <c r="AU72" s="31">
        <v>5.1246776286656942E-5</v>
      </c>
      <c r="AV72" s="31">
        <v>4.8087410411581299E-3</v>
      </c>
      <c r="AW72" s="31">
        <v>4.9104210890855904E-3</v>
      </c>
      <c r="AX72" s="31">
        <v>4.9621730617843704E-3</v>
      </c>
      <c r="AY72" s="31">
        <v>4.7779321496889803E-3</v>
      </c>
      <c r="AZ72" s="31">
        <v>4.8763091312673604E-3</v>
      </c>
      <c r="BA72" s="31">
        <v>4.9464060957087998E-3</v>
      </c>
      <c r="BB72" s="31">
        <v>4.8803304281155391E-3</v>
      </c>
      <c r="BC72" s="31">
        <v>6.7818725277219799E-5</v>
      </c>
      <c r="BD72" s="31">
        <v>4.79780099072173E-3</v>
      </c>
      <c r="BE72" s="31">
        <v>4.8658737062565703E-3</v>
      </c>
      <c r="BF72" s="31">
        <v>4.9130209594557099E-3</v>
      </c>
      <c r="BG72" s="31">
        <v>4.6908641485652004E-3</v>
      </c>
      <c r="BH72" s="31">
        <v>4.7803611655973599E-3</v>
      </c>
      <c r="BI72" s="31">
        <v>4.8377552356451796E-3</v>
      </c>
      <c r="BJ72" s="31">
        <v>4.8142793677069581E-3</v>
      </c>
      <c r="BK72" s="31">
        <v>7.0257018326907986E-5</v>
      </c>
      <c r="BL72" s="31">
        <v>0</v>
      </c>
      <c r="BM72" s="31">
        <v>0</v>
      </c>
      <c r="BN72" s="31">
        <v>0</v>
      </c>
      <c r="BO72" s="31">
        <v>4.9765256916850797E-3</v>
      </c>
      <c r="BP72" s="31">
        <v>5.1267459375868903E-3</v>
      </c>
      <c r="BQ72" s="31">
        <v>5.1656611664626E-3</v>
      </c>
      <c r="BR72" s="31">
        <v>2.5448221326224286E-3</v>
      </c>
      <c r="BS72" s="31">
        <v>2.5454753660549439E-3</v>
      </c>
      <c r="BT72" s="31">
        <v>5.7534639688297797E-3</v>
      </c>
      <c r="BU72" s="31">
        <v>5.8542284452360602E-3</v>
      </c>
      <c r="BV72" s="31">
        <v>5.9308142842543496E-3</v>
      </c>
      <c r="BW72" s="31">
        <v>5.2587133163439102E-3</v>
      </c>
      <c r="BX72" s="31">
        <v>5.3863885811040301E-3</v>
      </c>
      <c r="BY72" s="31">
        <v>5.8218709073065596E-3</v>
      </c>
      <c r="BZ72" s="31">
        <v>5.6675799171791138E-3</v>
      </c>
      <c r="CA72" s="31">
        <v>2.5217462526325906E-4</v>
      </c>
      <c r="CB72" s="31">
        <v>5.3524503715604499E-3</v>
      </c>
      <c r="CC72" s="31">
        <v>5.8009695246235499E-3</v>
      </c>
      <c r="CD72" s="31">
        <v>5.8635603969941002E-3</v>
      </c>
      <c r="CE72" s="31">
        <v>5.2914012896988502E-3</v>
      </c>
      <c r="CF72" s="31">
        <v>5.3888456500216404E-3</v>
      </c>
      <c r="CG72" s="31">
        <v>5.8271569574118599E-3</v>
      </c>
      <c r="CH72" s="31">
        <v>5.5873973650517423E-3</v>
      </c>
      <c r="CI72" s="31">
        <v>2.4549280356076913E-4</v>
      </c>
    </row>
    <row r="73" spans="1:87" x14ac:dyDescent="0.2">
      <c r="A73" s="13"/>
      <c r="B73" s="177"/>
    </row>
    <row r="74" spans="1:87" x14ac:dyDescent="0.2">
      <c r="A74" s="13"/>
      <c r="B74" s="177"/>
    </row>
    <row r="75" spans="1:87" x14ac:dyDescent="0.2">
      <c r="A75" s="13"/>
      <c r="B75" s="177"/>
    </row>
    <row r="76" spans="1:87" x14ac:dyDescent="0.2">
      <c r="A76" s="13"/>
      <c r="B76" s="177"/>
    </row>
  </sheetData>
  <phoneticPr fontId="0" type="noConversion"/>
  <pageMargins left="0.75" right="0.75" top="1" bottom="1" header="0.5" footer="0.5"/>
  <pageSetup paperSize="9" orientation="portrait" horizontalDpi="4294967293" verticalDpi="300" r:id="rId1"/>
  <headerFooter alignWithMargins="0"/>
  <drawing r:id="rId2"/>
  <legacyDrawing r:id="rId3"/>
  <oleObjects>
    <mc:AlternateContent xmlns:mc="http://schemas.openxmlformats.org/markup-compatibility/2006">
      <mc:Choice Requires="x14">
        <oleObject progId="Equation.3" shapeId="6165" r:id="rId4">
          <objectPr defaultSize="0" r:id="rId5">
            <anchor moveWithCells="1">
              <from>
                <xdr:col>1</xdr:col>
                <xdr:colOff>619125</xdr:colOff>
                <xdr:row>10</xdr:row>
                <xdr:rowOff>0</xdr:rowOff>
              </from>
              <to>
                <xdr:col>1</xdr:col>
                <xdr:colOff>952500</xdr:colOff>
                <xdr:row>11</xdr:row>
                <xdr:rowOff>19050</xdr:rowOff>
              </to>
            </anchor>
          </objectPr>
        </oleObject>
      </mc:Choice>
      <mc:Fallback>
        <oleObject progId="Equation.3" shapeId="6165" r:id="rId4"/>
      </mc:Fallback>
    </mc:AlternateContent>
    <mc:AlternateContent xmlns:mc="http://schemas.openxmlformats.org/markup-compatibility/2006">
      <mc:Choice Requires="x14">
        <oleObject progId="Equation.3" shapeId="6166" r:id="rId6">
          <objectPr defaultSize="0" r:id="rId7">
            <anchor moveWithCells="1">
              <from>
                <xdr:col>1</xdr:col>
                <xdr:colOff>409575</xdr:colOff>
                <xdr:row>9</xdr:row>
                <xdr:rowOff>0</xdr:rowOff>
              </from>
              <to>
                <xdr:col>1</xdr:col>
                <xdr:colOff>714375</xdr:colOff>
                <xdr:row>10</xdr:row>
                <xdr:rowOff>19050</xdr:rowOff>
              </to>
            </anchor>
          </objectPr>
        </oleObject>
      </mc:Choice>
      <mc:Fallback>
        <oleObject progId="Equation.3" shapeId="6166" r:id="rId6"/>
      </mc:Fallback>
    </mc:AlternateContent>
    <mc:AlternateContent xmlns:mc="http://schemas.openxmlformats.org/markup-compatibility/2006">
      <mc:Choice Requires="x14">
        <oleObject progId="Equation.3" shapeId="6167" r:id="rId8">
          <objectPr defaultSize="0" r:id="rId9">
            <anchor moveWithCells="1">
              <from>
                <xdr:col>1</xdr:col>
                <xdr:colOff>781050</xdr:colOff>
                <xdr:row>11</xdr:row>
                <xdr:rowOff>0</xdr:rowOff>
              </from>
              <to>
                <xdr:col>1</xdr:col>
                <xdr:colOff>1152525</xdr:colOff>
                <xdr:row>12</xdr:row>
                <xdr:rowOff>19050</xdr:rowOff>
              </to>
            </anchor>
          </objectPr>
        </oleObject>
      </mc:Choice>
      <mc:Fallback>
        <oleObject progId="Equation.3" shapeId="6167" r:id="rId8"/>
      </mc:Fallback>
    </mc:AlternateContent>
    <mc:AlternateContent xmlns:mc="http://schemas.openxmlformats.org/markup-compatibility/2006">
      <mc:Choice Requires="x14">
        <oleObject progId="Equation.3" shapeId="6168" r:id="rId10">
          <objectPr defaultSize="0" r:id="rId11">
            <anchor moveWithCells="1">
              <from>
                <xdr:col>1</xdr:col>
                <xdr:colOff>695325</xdr:colOff>
                <xdr:row>12</xdr:row>
                <xdr:rowOff>0</xdr:rowOff>
              </from>
              <to>
                <xdr:col>1</xdr:col>
                <xdr:colOff>1038225</xdr:colOff>
                <xdr:row>13</xdr:row>
                <xdr:rowOff>19050</xdr:rowOff>
              </to>
            </anchor>
          </objectPr>
        </oleObject>
      </mc:Choice>
      <mc:Fallback>
        <oleObject progId="Equation.3" shapeId="6168" r:id="rId10"/>
      </mc:Fallback>
    </mc:AlternateContent>
    <mc:AlternateContent xmlns:mc="http://schemas.openxmlformats.org/markup-compatibility/2006">
      <mc:Choice Requires="x14">
        <oleObject progId="Equation.3" shapeId="6169" r:id="rId12">
          <objectPr defaultSize="0" r:id="rId13">
            <anchor moveWithCells="1">
              <from>
                <xdr:col>1</xdr:col>
                <xdr:colOff>409575</xdr:colOff>
                <xdr:row>13</xdr:row>
                <xdr:rowOff>0</xdr:rowOff>
              </from>
              <to>
                <xdr:col>1</xdr:col>
                <xdr:colOff>723900</xdr:colOff>
                <xdr:row>14</xdr:row>
                <xdr:rowOff>28575</xdr:rowOff>
              </to>
            </anchor>
          </objectPr>
        </oleObject>
      </mc:Choice>
      <mc:Fallback>
        <oleObject progId="Equation.3" shapeId="6169" r:id="rId12"/>
      </mc:Fallback>
    </mc:AlternateContent>
    <mc:AlternateContent xmlns:mc="http://schemas.openxmlformats.org/markup-compatibility/2006">
      <mc:Choice Requires="x14">
        <oleObject progId="Equation.3" shapeId="6170" r:id="rId14">
          <objectPr defaultSize="0" r:id="rId15">
            <anchor moveWithCells="1">
              <from>
                <xdr:col>1</xdr:col>
                <xdr:colOff>619125</xdr:colOff>
                <xdr:row>14</xdr:row>
                <xdr:rowOff>0</xdr:rowOff>
              </from>
              <to>
                <xdr:col>1</xdr:col>
                <xdr:colOff>962025</xdr:colOff>
                <xdr:row>15</xdr:row>
                <xdr:rowOff>28575</xdr:rowOff>
              </to>
            </anchor>
          </objectPr>
        </oleObject>
      </mc:Choice>
      <mc:Fallback>
        <oleObject progId="Equation.3" shapeId="6170" r:id="rId14"/>
      </mc:Fallback>
    </mc:AlternateContent>
    <mc:AlternateContent xmlns:mc="http://schemas.openxmlformats.org/markup-compatibility/2006">
      <mc:Choice Requires="x14">
        <oleObject progId="Equation.3" shapeId="6171" r:id="rId16">
          <objectPr defaultSize="0" r:id="rId17">
            <anchor moveWithCells="1">
              <from>
                <xdr:col>1</xdr:col>
                <xdr:colOff>781050</xdr:colOff>
                <xdr:row>15</xdr:row>
                <xdr:rowOff>0</xdr:rowOff>
              </from>
              <to>
                <xdr:col>1</xdr:col>
                <xdr:colOff>1152525</xdr:colOff>
                <xdr:row>16</xdr:row>
                <xdr:rowOff>28575</xdr:rowOff>
              </to>
            </anchor>
          </objectPr>
        </oleObject>
      </mc:Choice>
      <mc:Fallback>
        <oleObject progId="Equation.3" shapeId="6171" r:id="rId16"/>
      </mc:Fallback>
    </mc:AlternateContent>
    <mc:AlternateContent xmlns:mc="http://schemas.openxmlformats.org/markup-compatibility/2006">
      <mc:Choice Requires="x14">
        <oleObject progId="Equation.3" shapeId="6172" r:id="rId18">
          <objectPr defaultSize="0" r:id="rId19">
            <anchor moveWithCells="1">
              <from>
                <xdr:col>1</xdr:col>
                <xdr:colOff>695325</xdr:colOff>
                <xdr:row>16</xdr:row>
                <xdr:rowOff>0</xdr:rowOff>
              </from>
              <to>
                <xdr:col>1</xdr:col>
                <xdr:colOff>1038225</xdr:colOff>
                <xdr:row>17</xdr:row>
                <xdr:rowOff>28575</xdr:rowOff>
              </to>
            </anchor>
          </objectPr>
        </oleObject>
      </mc:Choice>
      <mc:Fallback>
        <oleObject progId="Equation.3" shapeId="6172" r:id="rId18"/>
      </mc:Fallback>
    </mc:AlternateContent>
    <mc:AlternateContent xmlns:mc="http://schemas.openxmlformats.org/markup-compatibility/2006">
      <mc:Choice Requires="x14">
        <oleObject progId="Equation.3" shapeId="6173" r:id="rId20">
          <objectPr defaultSize="0" r:id="rId21">
            <anchor moveWithCells="1">
              <from>
                <xdr:col>1</xdr:col>
                <xdr:colOff>409575</xdr:colOff>
                <xdr:row>17</xdr:row>
                <xdr:rowOff>0</xdr:rowOff>
              </from>
              <to>
                <xdr:col>1</xdr:col>
                <xdr:colOff>714375</xdr:colOff>
                <xdr:row>18</xdr:row>
                <xdr:rowOff>28575</xdr:rowOff>
              </to>
            </anchor>
          </objectPr>
        </oleObject>
      </mc:Choice>
      <mc:Fallback>
        <oleObject progId="Equation.3" shapeId="6173" r:id="rId20"/>
      </mc:Fallback>
    </mc:AlternateContent>
    <mc:AlternateContent xmlns:mc="http://schemas.openxmlformats.org/markup-compatibility/2006">
      <mc:Choice Requires="x14">
        <oleObject progId="Equation.3" shapeId="6175" r:id="rId22">
          <objectPr defaultSize="0" r:id="rId23">
            <anchor moveWithCells="1">
              <from>
                <xdr:col>1</xdr:col>
                <xdr:colOff>619125</xdr:colOff>
                <xdr:row>18</xdr:row>
                <xdr:rowOff>0</xdr:rowOff>
              </from>
              <to>
                <xdr:col>1</xdr:col>
                <xdr:colOff>952500</xdr:colOff>
                <xdr:row>19</xdr:row>
                <xdr:rowOff>28575</xdr:rowOff>
              </to>
            </anchor>
          </objectPr>
        </oleObject>
      </mc:Choice>
      <mc:Fallback>
        <oleObject progId="Equation.3" shapeId="6175" r:id="rId22"/>
      </mc:Fallback>
    </mc:AlternateContent>
    <mc:AlternateContent xmlns:mc="http://schemas.openxmlformats.org/markup-compatibility/2006">
      <mc:Choice Requires="x14">
        <oleObject progId="Equation.3" shapeId="6176" r:id="rId24">
          <objectPr defaultSize="0" r:id="rId25">
            <anchor moveWithCells="1">
              <from>
                <xdr:col>1</xdr:col>
                <xdr:colOff>781050</xdr:colOff>
                <xdr:row>19</xdr:row>
                <xdr:rowOff>0</xdr:rowOff>
              </from>
              <to>
                <xdr:col>1</xdr:col>
                <xdr:colOff>1133475</xdr:colOff>
                <xdr:row>20</xdr:row>
                <xdr:rowOff>28575</xdr:rowOff>
              </to>
            </anchor>
          </objectPr>
        </oleObject>
      </mc:Choice>
      <mc:Fallback>
        <oleObject progId="Equation.3" shapeId="6176" r:id="rId24"/>
      </mc:Fallback>
    </mc:AlternateContent>
    <mc:AlternateContent xmlns:mc="http://schemas.openxmlformats.org/markup-compatibility/2006">
      <mc:Choice Requires="x14">
        <oleObject progId="Equation.3" shapeId="6177" r:id="rId26">
          <objectPr defaultSize="0" r:id="rId27">
            <anchor moveWithCells="1">
              <from>
                <xdr:col>1</xdr:col>
                <xdr:colOff>704850</xdr:colOff>
                <xdr:row>20</xdr:row>
                <xdr:rowOff>0</xdr:rowOff>
              </from>
              <to>
                <xdr:col>1</xdr:col>
                <xdr:colOff>1047750</xdr:colOff>
                <xdr:row>21</xdr:row>
                <xdr:rowOff>28575</xdr:rowOff>
              </to>
            </anchor>
          </objectPr>
        </oleObject>
      </mc:Choice>
      <mc:Fallback>
        <oleObject progId="Equation.3" shapeId="6177" r:id="rId26"/>
      </mc:Fallback>
    </mc:AlternateContent>
    <mc:AlternateContent xmlns:mc="http://schemas.openxmlformats.org/markup-compatibility/2006">
      <mc:Choice Requires="x14">
        <oleObject progId="Equation.3" shapeId="6178" r:id="rId28">
          <objectPr defaultSize="0" r:id="rId29">
            <anchor moveWithCells="1">
              <from>
                <xdr:col>1</xdr:col>
                <xdr:colOff>409575</xdr:colOff>
                <xdr:row>25</xdr:row>
                <xdr:rowOff>0</xdr:rowOff>
              </from>
              <to>
                <xdr:col>1</xdr:col>
                <xdr:colOff>790575</xdr:colOff>
                <xdr:row>26</xdr:row>
                <xdr:rowOff>19050</xdr:rowOff>
              </to>
            </anchor>
          </objectPr>
        </oleObject>
      </mc:Choice>
      <mc:Fallback>
        <oleObject progId="Equation.3" shapeId="6178" r:id="rId28"/>
      </mc:Fallback>
    </mc:AlternateContent>
    <mc:AlternateContent xmlns:mc="http://schemas.openxmlformats.org/markup-compatibility/2006">
      <mc:Choice Requires="x14">
        <oleObject progId="Equation.3" shapeId="6180" r:id="rId30">
          <objectPr defaultSize="0" r:id="rId31">
            <anchor moveWithCells="1">
              <from>
                <xdr:col>1</xdr:col>
                <xdr:colOff>619125</xdr:colOff>
                <xdr:row>26</xdr:row>
                <xdr:rowOff>0</xdr:rowOff>
              </from>
              <to>
                <xdr:col>1</xdr:col>
                <xdr:colOff>952500</xdr:colOff>
                <xdr:row>27</xdr:row>
                <xdr:rowOff>19050</xdr:rowOff>
              </to>
            </anchor>
          </objectPr>
        </oleObject>
      </mc:Choice>
      <mc:Fallback>
        <oleObject progId="Equation.3" shapeId="6180" r:id="rId30"/>
      </mc:Fallback>
    </mc:AlternateContent>
    <mc:AlternateContent xmlns:mc="http://schemas.openxmlformats.org/markup-compatibility/2006">
      <mc:Choice Requires="x14">
        <oleObject progId="Equation.3" shapeId="6181" r:id="rId32">
          <objectPr defaultSize="0" r:id="rId33">
            <anchor moveWithCells="1">
              <from>
                <xdr:col>1</xdr:col>
                <xdr:colOff>781050</xdr:colOff>
                <xdr:row>27</xdr:row>
                <xdr:rowOff>0</xdr:rowOff>
              </from>
              <to>
                <xdr:col>1</xdr:col>
                <xdr:colOff>1152525</xdr:colOff>
                <xdr:row>28</xdr:row>
                <xdr:rowOff>19050</xdr:rowOff>
              </to>
            </anchor>
          </objectPr>
        </oleObject>
      </mc:Choice>
      <mc:Fallback>
        <oleObject progId="Equation.3" shapeId="6181" r:id="rId32"/>
      </mc:Fallback>
    </mc:AlternateContent>
    <mc:AlternateContent xmlns:mc="http://schemas.openxmlformats.org/markup-compatibility/2006">
      <mc:Choice Requires="x14">
        <oleObject progId="Equation.3" shapeId="6182" r:id="rId34">
          <objectPr defaultSize="0" r:id="rId35">
            <anchor moveWithCells="1">
              <from>
                <xdr:col>1</xdr:col>
                <xdr:colOff>695325</xdr:colOff>
                <xdr:row>28</xdr:row>
                <xdr:rowOff>0</xdr:rowOff>
              </from>
              <to>
                <xdr:col>1</xdr:col>
                <xdr:colOff>1047750</xdr:colOff>
                <xdr:row>29</xdr:row>
                <xdr:rowOff>19050</xdr:rowOff>
              </to>
            </anchor>
          </objectPr>
        </oleObject>
      </mc:Choice>
      <mc:Fallback>
        <oleObject progId="Equation.3" shapeId="6182" r:id="rId34"/>
      </mc:Fallback>
    </mc:AlternateContent>
    <mc:AlternateContent xmlns:mc="http://schemas.openxmlformats.org/markup-compatibility/2006">
      <mc:Choice Requires="x14">
        <oleObject progId="Equation.3" shapeId="6186" r:id="rId36">
          <objectPr defaultSize="0" r:id="rId35">
            <anchor moveWithCells="1">
              <from>
                <xdr:col>1</xdr:col>
                <xdr:colOff>695325</xdr:colOff>
                <xdr:row>24</xdr:row>
                <xdr:rowOff>0</xdr:rowOff>
              </from>
              <to>
                <xdr:col>1</xdr:col>
                <xdr:colOff>1047750</xdr:colOff>
                <xdr:row>25</xdr:row>
                <xdr:rowOff>19050</xdr:rowOff>
              </to>
            </anchor>
          </objectPr>
        </oleObject>
      </mc:Choice>
      <mc:Fallback>
        <oleObject progId="Equation.3" shapeId="6186" r:id="rId36"/>
      </mc:Fallback>
    </mc:AlternateContent>
    <mc:AlternateContent xmlns:mc="http://schemas.openxmlformats.org/markup-compatibility/2006">
      <mc:Choice Requires="x14">
        <oleObject progId="Equation.3" shapeId="6187" r:id="rId37">
          <objectPr defaultSize="0" r:id="rId38">
            <anchor moveWithCells="1">
              <from>
                <xdr:col>1</xdr:col>
                <xdr:colOff>409575</xdr:colOff>
                <xdr:row>21</xdr:row>
                <xdr:rowOff>0</xdr:rowOff>
              </from>
              <to>
                <xdr:col>1</xdr:col>
                <xdr:colOff>790575</xdr:colOff>
                <xdr:row>22</xdr:row>
                <xdr:rowOff>19050</xdr:rowOff>
              </to>
            </anchor>
          </objectPr>
        </oleObject>
      </mc:Choice>
      <mc:Fallback>
        <oleObject progId="Equation.3" shapeId="6187" r:id="rId37"/>
      </mc:Fallback>
    </mc:AlternateContent>
    <mc:AlternateContent xmlns:mc="http://schemas.openxmlformats.org/markup-compatibility/2006">
      <mc:Choice Requires="x14">
        <oleObject progId="Equation.3" shapeId="6188" r:id="rId39">
          <objectPr defaultSize="0" r:id="rId40">
            <anchor moveWithCells="1">
              <from>
                <xdr:col>1</xdr:col>
                <xdr:colOff>628650</xdr:colOff>
                <xdr:row>22</xdr:row>
                <xdr:rowOff>0</xdr:rowOff>
              </from>
              <to>
                <xdr:col>1</xdr:col>
                <xdr:colOff>971550</xdr:colOff>
                <xdr:row>23</xdr:row>
                <xdr:rowOff>19050</xdr:rowOff>
              </to>
            </anchor>
          </objectPr>
        </oleObject>
      </mc:Choice>
      <mc:Fallback>
        <oleObject progId="Equation.3" shapeId="6188" r:id="rId39"/>
      </mc:Fallback>
    </mc:AlternateContent>
    <mc:AlternateContent xmlns:mc="http://schemas.openxmlformats.org/markup-compatibility/2006">
      <mc:Choice Requires="x14">
        <oleObject progId="Equation.3" shapeId="6189" r:id="rId41">
          <objectPr defaultSize="0" r:id="rId42">
            <anchor moveWithCells="1">
              <from>
                <xdr:col>1</xdr:col>
                <xdr:colOff>781050</xdr:colOff>
                <xdr:row>23</xdr:row>
                <xdr:rowOff>0</xdr:rowOff>
              </from>
              <to>
                <xdr:col>1</xdr:col>
                <xdr:colOff>1162050</xdr:colOff>
                <xdr:row>24</xdr:row>
                <xdr:rowOff>19050</xdr:rowOff>
              </to>
            </anchor>
          </objectPr>
        </oleObject>
      </mc:Choice>
      <mc:Fallback>
        <oleObject progId="Equation.3" shapeId="6189" r:id="rId41"/>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Z250"/>
  <sheetViews>
    <sheetView showGridLines="0" topLeftCell="Z1" zoomScale="75" workbookViewId="0">
      <selection activeCell="AY1" sqref="AY1"/>
    </sheetView>
  </sheetViews>
  <sheetFormatPr defaultRowHeight="12.75" x14ac:dyDescent="0.2"/>
  <cols>
    <col min="1" max="1" width="16.28515625" style="73" customWidth="1"/>
    <col min="2" max="2" width="13.42578125" style="73" customWidth="1"/>
    <col min="3" max="3" width="12.5703125" style="73" customWidth="1"/>
    <col min="4" max="4" width="14.28515625" style="73" customWidth="1"/>
    <col min="5" max="5" width="12.5703125" style="73" customWidth="1"/>
    <col min="6" max="6" width="12.28515625" style="73" customWidth="1"/>
    <col min="7" max="8" width="12.140625" style="73" customWidth="1"/>
    <col min="9" max="9" width="11.42578125" style="73" customWidth="1"/>
    <col min="10" max="10" width="14.5703125" style="73" customWidth="1"/>
    <col min="11" max="11" width="11.85546875" style="73" customWidth="1"/>
    <col min="12" max="12" width="11.7109375" style="73" customWidth="1"/>
    <col min="13" max="13" width="13.85546875" style="73" customWidth="1"/>
    <col min="14" max="14" width="11.28515625" style="73" customWidth="1"/>
    <col min="15" max="15" width="11" style="73" customWidth="1"/>
    <col min="16" max="16" width="6.7109375" style="73" customWidth="1"/>
    <col min="17" max="17" width="11" style="73" customWidth="1"/>
    <col min="18" max="18" width="14.42578125" style="73" customWidth="1"/>
    <col min="19" max="19" width="13.42578125" style="73" customWidth="1"/>
    <col min="20" max="20" width="16.42578125" style="73" customWidth="1"/>
    <col min="21" max="21" width="16.140625" style="73" customWidth="1"/>
    <col min="22" max="22" width="11.85546875" style="73" customWidth="1"/>
    <col min="23" max="23" width="12.7109375" style="73" customWidth="1"/>
    <col min="24" max="24" width="13.42578125" style="73" customWidth="1"/>
    <col min="25" max="25" width="10.85546875" style="73" customWidth="1"/>
    <col min="26" max="26" width="53" style="73" customWidth="1"/>
    <col min="27" max="27" width="11" style="73" customWidth="1"/>
    <col min="28" max="77" width="0.85546875" style="73" customWidth="1"/>
    <col min="78" max="16384" width="9.140625" style="73"/>
  </cols>
  <sheetData>
    <row r="1" spans="1:28" ht="9.75" customHeight="1" x14ac:dyDescent="0.2">
      <c r="R1" s="4"/>
      <c r="S1" s="5"/>
      <c r="T1" s="5"/>
      <c r="U1" s="5"/>
      <c r="V1" s="5"/>
      <c r="W1" s="5"/>
      <c r="X1" s="3"/>
      <c r="Y1" s="2"/>
    </row>
    <row r="2" spans="1:28" ht="15.75" x14ac:dyDescent="0.2">
      <c r="A2" s="74" t="s">
        <v>82</v>
      </c>
      <c r="C2" s="75" t="s">
        <v>81</v>
      </c>
      <c r="D2" s="58" t="s">
        <v>7</v>
      </c>
      <c r="E2" s="58"/>
      <c r="F2" s="58" t="s">
        <v>8</v>
      </c>
      <c r="G2" s="76" t="s">
        <v>9</v>
      </c>
      <c r="H2" s="58" t="s">
        <v>10</v>
      </c>
      <c r="I2" s="77"/>
      <c r="J2" s="77" t="s">
        <v>44</v>
      </c>
      <c r="K2" s="77"/>
      <c r="L2" s="78"/>
      <c r="M2" s="78"/>
      <c r="N2" s="78"/>
      <c r="O2" s="78"/>
      <c r="P2" s="2"/>
      <c r="Q2" s="2"/>
      <c r="R2" s="79"/>
      <c r="S2" s="79"/>
      <c r="T2" s="79"/>
      <c r="U2" s="79"/>
      <c r="V2" s="79"/>
      <c r="W2" s="79"/>
      <c r="X2" s="79"/>
      <c r="Y2" s="79"/>
      <c r="Z2" s="2"/>
      <c r="AA2" s="2"/>
      <c r="AB2" s="2"/>
    </row>
    <row r="3" spans="1:28" ht="16.5" thickBot="1" x14ac:dyDescent="0.25">
      <c r="C3" s="80" t="s">
        <v>208</v>
      </c>
      <c r="D3" s="58">
        <f>LARGE(O30:O250,1)</f>
        <v>12.353320253820531</v>
      </c>
      <c r="E3" s="58"/>
      <c r="F3" s="58">
        <f>LARGE(D6:H6,1)</f>
        <v>12.353320253820531</v>
      </c>
      <c r="G3" s="58" t="e">
        <f>LARGE(D6:H6,2)</f>
        <v>#NUM!</v>
      </c>
      <c r="H3" s="58" t="e">
        <f>LARGE(D6:H6,3)</f>
        <v>#NUM!</v>
      </c>
      <c r="I3" s="58"/>
      <c r="J3" s="58">
        <v>100</v>
      </c>
      <c r="K3" s="58"/>
      <c r="L3" s="78"/>
      <c r="M3" s="78"/>
      <c r="N3" s="78"/>
      <c r="O3" s="78"/>
      <c r="P3" s="2"/>
      <c r="Q3" s="2"/>
      <c r="R3" s="69"/>
      <c r="S3" s="69"/>
      <c r="T3" s="69"/>
      <c r="U3" s="69"/>
      <c r="V3" s="69"/>
      <c r="W3" s="69"/>
      <c r="X3" s="69"/>
      <c r="Y3" s="69"/>
      <c r="Z3" s="2"/>
      <c r="AA3" s="2"/>
      <c r="AB3" s="2"/>
    </row>
    <row r="4" spans="1:28" ht="15.75" x14ac:dyDescent="0.25">
      <c r="A4" s="81" t="s">
        <v>11</v>
      </c>
      <c r="B4" s="82">
        <f>(SUMIF(I30:I250, "&gt;0")+SUMIF(I30:I250, "&lt;0"))/100</f>
        <v>2.7521843177219627</v>
      </c>
      <c r="C4" s="80" t="s">
        <v>208</v>
      </c>
      <c r="D4" s="83"/>
      <c r="E4" s="2"/>
      <c r="F4" s="2"/>
      <c r="H4" s="2"/>
      <c r="I4" s="78"/>
      <c r="J4" s="78"/>
      <c r="K4" s="78"/>
      <c r="L4" s="78"/>
      <c r="M4" s="78"/>
      <c r="N4" s="78"/>
      <c r="O4" s="78"/>
      <c r="P4" s="2"/>
      <c r="Q4" s="2"/>
      <c r="R4" s="69"/>
      <c r="S4" s="69"/>
      <c r="T4" s="69"/>
      <c r="U4" s="69"/>
      <c r="V4" s="69"/>
      <c r="W4" s="69"/>
      <c r="X4" s="69"/>
      <c r="Y4" s="69"/>
      <c r="Z4" s="2"/>
      <c r="AA4" s="2"/>
      <c r="AB4" s="2"/>
    </row>
    <row r="5" spans="1:28" ht="15.75" x14ac:dyDescent="0.25">
      <c r="A5" s="84" t="s">
        <v>12</v>
      </c>
      <c r="B5" s="85">
        <f>SQRT((SUMIF(J30:J250, "&gt;0")+SUMIF(J30:J250, "&lt;0"))/100)</f>
        <v>0.79071201646000688</v>
      </c>
      <c r="C5" s="86"/>
      <c r="D5" s="75" t="s">
        <v>13</v>
      </c>
      <c r="E5" s="75" t="s">
        <v>14</v>
      </c>
      <c r="F5" s="75" t="s">
        <v>15</v>
      </c>
      <c r="G5" s="87" t="s">
        <v>16</v>
      </c>
      <c r="H5" s="75" t="s">
        <v>17</v>
      </c>
      <c r="I5" s="78"/>
      <c r="J5" s="78"/>
      <c r="K5" s="78"/>
      <c r="L5" s="78"/>
      <c r="M5" s="78"/>
      <c r="N5" s="78"/>
      <c r="O5" s="78"/>
      <c r="P5" s="2"/>
      <c r="Q5" s="2"/>
      <c r="R5" s="69"/>
      <c r="S5" s="69"/>
      <c r="T5" s="69"/>
      <c r="U5" s="69"/>
      <c r="V5" s="69"/>
      <c r="W5" s="69"/>
      <c r="X5" s="69"/>
      <c r="Y5" s="69"/>
      <c r="Z5" s="2"/>
      <c r="AA5" s="2"/>
      <c r="AB5" s="2"/>
    </row>
    <row r="6" spans="1:28" ht="15.75" x14ac:dyDescent="0.25">
      <c r="A6" s="84" t="s">
        <v>18</v>
      </c>
      <c r="B6" s="85">
        <f>(SUMIF(K30:K250, "&gt;0")+SUMIF(K30:K250, "&lt;0"))/((100)*(B5)^3)</f>
        <v>5.7875202936326975</v>
      </c>
      <c r="C6" s="86"/>
      <c r="D6" s="75">
        <v>12.353320253820531</v>
      </c>
      <c r="E6" s="75"/>
      <c r="F6" s="75"/>
      <c r="G6" s="87"/>
      <c r="H6" s="75"/>
      <c r="I6" s="78"/>
      <c r="J6" s="78"/>
      <c r="K6" s="78"/>
      <c r="L6" s="78"/>
      <c r="M6" s="78"/>
      <c r="N6" s="78"/>
      <c r="O6" s="78"/>
      <c r="P6" s="2"/>
      <c r="Q6" s="2"/>
      <c r="R6" s="69"/>
      <c r="S6" s="69"/>
      <c r="T6" s="69"/>
      <c r="U6" s="69"/>
      <c r="V6" s="69"/>
      <c r="W6" s="69"/>
      <c r="X6" s="69"/>
      <c r="Y6" s="69"/>
      <c r="Z6" s="2"/>
      <c r="AA6" s="2"/>
      <c r="AB6" s="2"/>
    </row>
    <row r="7" spans="1:28" ht="16.5" thickBot="1" x14ac:dyDescent="0.3">
      <c r="A7" s="88" t="s">
        <v>19</v>
      </c>
      <c r="B7" s="89">
        <f>(SUMIF(L30:L250, "&gt;0")+SUMIF(L30:L250, "&lt;0"))/((100)*(B5)^4)</f>
        <v>49.801366887476341</v>
      </c>
      <c r="C7" s="90"/>
      <c r="D7" s="83"/>
      <c r="E7" s="2"/>
      <c r="F7" s="2"/>
      <c r="H7" s="2"/>
      <c r="I7" s="78"/>
      <c r="J7" s="78"/>
      <c r="K7" s="78"/>
      <c r="L7" s="78"/>
      <c r="M7" s="78"/>
      <c r="N7" s="78"/>
      <c r="O7" s="78"/>
      <c r="P7" s="2"/>
      <c r="Q7" s="2"/>
      <c r="R7" s="69"/>
      <c r="S7" s="69"/>
      <c r="T7" s="69"/>
      <c r="U7" s="69"/>
      <c r="V7" s="69"/>
      <c r="W7" s="69"/>
      <c r="X7" s="69"/>
      <c r="Y7" s="69"/>
      <c r="Z7" s="2"/>
      <c r="AA7" s="2"/>
      <c r="AB7" s="2"/>
    </row>
    <row r="8" spans="1:28" ht="15.75" x14ac:dyDescent="0.25">
      <c r="C8" s="91"/>
      <c r="D8" s="75" t="s">
        <v>107</v>
      </c>
      <c r="E8" s="2" t="s">
        <v>125</v>
      </c>
      <c r="F8" s="2"/>
      <c r="H8" s="2"/>
      <c r="I8" s="78"/>
      <c r="J8" s="78"/>
      <c r="K8" s="78"/>
      <c r="L8" s="78"/>
      <c r="M8" s="78"/>
      <c r="N8" s="78"/>
      <c r="O8" s="78"/>
      <c r="P8" s="2"/>
      <c r="Q8" s="2"/>
      <c r="R8" s="69"/>
      <c r="S8" s="69"/>
      <c r="T8" s="69"/>
      <c r="U8" s="69"/>
      <c r="V8" s="69"/>
      <c r="W8" s="69"/>
      <c r="X8" s="69"/>
      <c r="Y8" s="69"/>
      <c r="Z8" s="2"/>
      <c r="AA8" s="2"/>
      <c r="AB8" s="2"/>
    </row>
    <row r="9" spans="1:28" ht="15.75" x14ac:dyDescent="0.2">
      <c r="A9" s="73" t="s">
        <v>20</v>
      </c>
      <c r="C9" s="75"/>
      <c r="D9" s="75" t="s">
        <v>215</v>
      </c>
      <c r="E9" s="58">
        <f>LARGE(O30:O250,1)</f>
        <v>12.353320253820531</v>
      </c>
      <c r="F9" s="2"/>
      <c r="H9" s="2"/>
      <c r="I9" s="78"/>
      <c r="J9" s="78"/>
      <c r="K9" s="78"/>
      <c r="L9" s="78"/>
      <c r="M9" s="78"/>
      <c r="N9" s="78"/>
      <c r="O9" s="78"/>
      <c r="P9" s="2"/>
      <c r="Q9" s="2"/>
      <c r="R9" s="69"/>
      <c r="S9" s="69"/>
      <c r="T9" s="69"/>
      <c r="U9" s="69"/>
      <c r="V9" s="69"/>
      <c r="W9" s="69"/>
      <c r="X9" s="69"/>
      <c r="Y9" s="69"/>
      <c r="Z9" s="2"/>
      <c r="AA9" s="2"/>
      <c r="AB9" s="2"/>
    </row>
    <row r="10" spans="1:28" ht="15.75" x14ac:dyDescent="0.2">
      <c r="A10" s="92">
        <f>SUM(G30:G250)</f>
        <v>99.966600000000014</v>
      </c>
      <c r="C10" s="93"/>
      <c r="D10" s="182" t="s">
        <v>127</v>
      </c>
      <c r="E10" s="2" t="s">
        <v>128</v>
      </c>
      <c r="F10" s="2"/>
      <c r="H10" s="2"/>
      <c r="I10" s="78"/>
      <c r="J10" s="78"/>
      <c r="K10" s="78"/>
      <c r="L10" s="78"/>
      <c r="M10" s="78"/>
      <c r="N10" s="78"/>
      <c r="O10" s="78"/>
      <c r="P10" s="2"/>
      <c r="Q10" s="2"/>
      <c r="R10" s="69"/>
      <c r="S10" s="69"/>
      <c r="T10" s="69"/>
      <c r="U10" s="69"/>
      <c r="V10" s="69"/>
      <c r="W10" s="69"/>
      <c r="X10" s="69"/>
      <c r="Y10" s="69"/>
      <c r="Z10" s="2"/>
      <c r="AA10" s="2"/>
      <c r="AB10" s="2"/>
    </row>
    <row r="11" spans="1:28" ht="15.75" x14ac:dyDescent="0.25">
      <c r="C11" s="86"/>
      <c r="D11" s="182">
        <v>73</v>
      </c>
      <c r="E11" s="183">
        <v>4</v>
      </c>
      <c r="F11" s="2"/>
      <c r="G11" s="73">
        <f>(((2.095-1)/(11-1))*(513.74-43.91))+43.91</f>
        <v>95.356385000000017</v>
      </c>
      <c r="H11" s="175"/>
      <c r="I11" s="78"/>
      <c r="J11" s="78"/>
      <c r="K11" s="78"/>
      <c r="L11" s="78"/>
      <c r="M11" s="78"/>
      <c r="N11" s="78"/>
      <c r="O11" s="78"/>
      <c r="P11" s="2"/>
      <c r="Q11" s="2"/>
      <c r="R11" s="69"/>
      <c r="S11" s="69"/>
      <c r="T11" s="69"/>
      <c r="U11" s="69"/>
      <c r="V11" s="69"/>
      <c r="W11" s="69"/>
      <c r="X11" s="69"/>
      <c r="Y11" s="69"/>
      <c r="Z11" s="2"/>
      <c r="AA11" s="2"/>
      <c r="AB11" s="2"/>
    </row>
    <row r="12" spans="1:28" ht="15.75" x14ac:dyDescent="0.25">
      <c r="A12" s="73" t="s">
        <v>21</v>
      </c>
      <c r="C12" s="86"/>
      <c r="D12" s="83"/>
      <c r="E12" s="2"/>
      <c r="F12" s="2"/>
      <c r="H12" s="2"/>
      <c r="I12" s="78"/>
      <c r="J12" s="78"/>
      <c r="K12" s="78"/>
      <c r="L12" s="78"/>
      <c r="M12" s="78"/>
      <c r="N12" s="78"/>
      <c r="O12" s="78"/>
      <c r="P12" s="2"/>
      <c r="Q12" s="2"/>
      <c r="R12" s="69"/>
      <c r="S12" s="69"/>
      <c r="T12" s="69"/>
      <c r="U12" s="69"/>
      <c r="V12" s="69"/>
      <c r="W12" s="69"/>
      <c r="X12" s="69"/>
      <c r="Y12" s="69"/>
      <c r="Z12" s="2"/>
      <c r="AA12" s="2"/>
      <c r="AB12" s="2"/>
    </row>
    <row r="13" spans="1:28" ht="15.75" x14ac:dyDescent="0.25">
      <c r="A13" s="73">
        <f>SUMIF(N31:N250, "&gt;0")</f>
        <v>743.16162386569465</v>
      </c>
      <c r="C13" s="86"/>
      <c r="D13" s="83"/>
      <c r="E13" s="2"/>
      <c r="F13" s="2"/>
      <c r="G13" s="2"/>
      <c r="H13" s="2"/>
      <c r="I13" s="78"/>
      <c r="J13" s="78"/>
      <c r="K13" s="78"/>
      <c r="L13" s="78"/>
      <c r="M13" s="78"/>
      <c r="N13" s="78"/>
      <c r="O13" s="78"/>
      <c r="P13" s="2"/>
      <c r="Q13" s="2"/>
      <c r="R13" s="69"/>
      <c r="S13" s="69"/>
      <c r="T13" s="69"/>
      <c r="U13" s="69"/>
      <c r="V13" s="69"/>
      <c r="W13" s="69"/>
      <c r="X13" s="69"/>
      <c r="Y13" s="69"/>
      <c r="Z13" s="2"/>
      <c r="AA13" s="2"/>
      <c r="AB13" s="2"/>
    </row>
    <row r="14" spans="1:28" ht="30.75" thickBot="1" x14ac:dyDescent="0.45">
      <c r="A14" s="73" t="s">
        <v>83</v>
      </c>
      <c r="C14" s="86"/>
      <c r="D14" s="73" t="s">
        <v>94</v>
      </c>
      <c r="F14" s="2"/>
      <c r="G14" s="2"/>
      <c r="H14" s="2"/>
      <c r="I14" s="78"/>
      <c r="J14" s="78"/>
      <c r="K14" s="78"/>
      <c r="L14" s="78"/>
      <c r="M14" s="78"/>
      <c r="N14" s="78"/>
      <c r="O14" s="78"/>
      <c r="P14" s="2"/>
      <c r="Q14" s="2"/>
      <c r="R14" s="69"/>
      <c r="S14" s="69"/>
      <c r="T14" s="69"/>
      <c r="U14" s="69"/>
      <c r="V14" s="69"/>
      <c r="W14" s="69"/>
      <c r="X14" s="69"/>
      <c r="Y14" s="69"/>
      <c r="Z14" s="2"/>
      <c r="AA14" s="2"/>
      <c r="AB14" s="94" t="s">
        <v>78</v>
      </c>
    </row>
    <row r="15" spans="1:28" ht="30" x14ac:dyDescent="0.4">
      <c r="A15" s="81" t="s">
        <v>95</v>
      </c>
      <c r="B15" s="82">
        <f>(SUMIF(Q30:Q250, "&gt;0")+SUMIF(Q30:Q250, "&lt;0"))/100</f>
        <v>160.93474447765558</v>
      </c>
      <c r="C15" s="86"/>
      <c r="D15" s="81" t="s">
        <v>22</v>
      </c>
      <c r="E15" s="82">
        <f>10^((SUMIF(V30:V250, "&gt;0")+SUMIF(V30:V250, "&lt;0"))/100)</f>
        <v>148.42599424527907</v>
      </c>
      <c r="F15" s="2"/>
      <c r="G15" s="2"/>
      <c r="H15" s="59"/>
      <c r="I15" s="78"/>
      <c r="J15" s="78"/>
      <c r="K15" s="78"/>
      <c r="L15" s="78"/>
      <c r="M15" s="78"/>
      <c r="N15" s="78"/>
      <c r="O15" s="78"/>
      <c r="P15" s="2"/>
      <c r="Q15" s="2"/>
      <c r="R15" s="69"/>
      <c r="S15" s="69"/>
      <c r="T15" s="69"/>
      <c r="U15" s="69"/>
      <c r="V15" s="69"/>
      <c r="W15" s="69"/>
      <c r="X15" s="69"/>
      <c r="Y15" s="69"/>
      <c r="Z15" s="2"/>
      <c r="AA15" s="2"/>
      <c r="AB15" s="94" t="s">
        <v>80</v>
      </c>
    </row>
    <row r="16" spans="1:28" ht="15.75" x14ac:dyDescent="0.25">
      <c r="A16" s="84" t="s">
        <v>96</v>
      </c>
      <c r="B16" s="85">
        <f>SQRT((SUMIF(R30:R250, "&gt;0")+SUMIF(R30:R250, "&lt;0"))/100)</f>
        <v>49.103660786577095</v>
      </c>
      <c r="C16" s="86"/>
      <c r="D16" s="84" t="s">
        <v>23</v>
      </c>
      <c r="E16" s="85">
        <f>10^(SQRT((SUMIF(W30:W250, "&gt;0")+SUMIF(W30:W250, "&lt;0"))/100))</f>
        <v>1.7299280271557504</v>
      </c>
      <c r="G16" s="2"/>
      <c r="H16" s="59"/>
      <c r="I16" s="78"/>
      <c r="J16" s="78"/>
      <c r="K16" s="78"/>
      <c r="L16" s="78"/>
      <c r="M16" s="78"/>
      <c r="N16" s="78"/>
      <c r="O16" s="78"/>
      <c r="P16" s="2"/>
      <c r="Q16" s="2"/>
      <c r="R16" s="69"/>
      <c r="S16" s="69"/>
      <c r="T16" s="69"/>
      <c r="U16" s="69"/>
      <c r="V16" s="69"/>
      <c r="W16" s="69"/>
      <c r="X16" s="69"/>
      <c r="Y16" s="69"/>
      <c r="Z16" s="2"/>
      <c r="AA16" s="2"/>
      <c r="AB16" s="2"/>
    </row>
    <row r="17" spans="1:78" ht="15" customHeight="1" x14ac:dyDescent="0.25">
      <c r="A17" s="84" t="s">
        <v>97</v>
      </c>
      <c r="B17" s="85">
        <f>(SUMIF(S30:S250, "&gt;0")+SUMIF(S30:S250, "&lt;0"))/((100)*(B16)^3)</f>
        <v>4.8919661671050295E-2</v>
      </c>
      <c r="C17" s="95"/>
      <c r="D17" s="84" t="s">
        <v>24</v>
      </c>
      <c r="E17" s="85">
        <f>(SUMIF(X30:X250, "&gt;0")+SUMIF(X30:X250, "&lt;0"))/((100)*(LOG(E16))^3)</f>
        <v>-5.7875202936326771</v>
      </c>
      <c r="G17" s="2"/>
      <c r="H17" s="59"/>
      <c r="I17" s="78"/>
      <c r="J17" s="78"/>
      <c r="K17" s="78"/>
      <c r="L17" s="78"/>
      <c r="M17" s="78"/>
      <c r="N17" s="78"/>
      <c r="O17" s="78"/>
      <c r="P17" s="2"/>
      <c r="Q17" s="2"/>
      <c r="R17" s="69"/>
      <c r="S17" s="69"/>
      <c r="T17" s="69"/>
      <c r="U17" s="69"/>
      <c r="V17" s="69"/>
      <c r="W17" s="69"/>
      <c r="X17" s="69"/>
      <c r="Y17" s="69"/>
      <c r="Z17" s="2"/>
      <c r="AA17" s="2"/>
      <c r="AB17" s="2"/>
    </row>
    <row r="18" spans="1:78" ht="22.5" customHeight="1" x14ac:dyDescent="0.35">
      <c r="A18" s="84" t="s">
        <v>98</v>
      </c>
      <c r="B18" s="85">
        <f>(SUMIF(T30:T250, "&gt;0")+SUMIF(T30:T250, "&lt;0"))/((100)*(B16)^4)</f>
        <v>3.6700051415864063</v>
      </c>
      <c r="D18" s="84" t="s">
        <v>25</v>
      </c>
      <c r="E18" s="85">
        <f>(SUMIF(Y30:Y250, "&gt;0")+SUMIF(Y30:Y250, "&lt;0"))/((100)*(LOG(E16))^4)</f>
        <v>49.801366887476192</v>
      </c>
      <c r="F18" s="96"/>
      <c r="G18" s="2"/>
      <c r="H18" s="59"/>
      <c r="I18" s="58"/>
      <c r="J18" s="58"/>
      <c r="K18" s="58"/>
      <c r="L18" s="58"/>
      <c r="N18" s="97"/>
      <c r="O18" s="58"/>
      <c r="P18" s="2"/>
      <c r="Q18" s="2"/>
      <c r="R18" s="4"/>
      <c r="S18" s="2"/>
      <c r="T18" s="6"/>
      <c r="U18" s="9"/>
      <c r="V18" s="6"/>
      <c r="W18" s="98"/>
      <c r="X18" s="99"/>
      <c r="Y18" s="2"/>
      <c r="Z18" s="2"/>
      <c r="AA18" s="2"/>
      <c r="AB18" s="100" t="s">
        <v>79</v>
      </c>
      <c r="AC18" s="101"/>
      <c r="AD18" s="102"/>
      <c r="AE18" s="103"/>
      <c r="BL18" s="194">
        <v>1</v>
      </c>
      <c r="BM18" s="194"/>
      <c r="BN18" s="194"/>
      <c r="BO18" s="194"/>
      <c r="BP18" s="194"/>
      <c r="BQ18" s="194"/>
      <c r="BR18" s="194"/>
      <c r="BS18" s="194"/>
      <c r="BT18" s="194"/>
      <c r="BU18" s="194"/>
      <c r="BV18" s="194"/>
    </row>
    <row r="19" spans="1:78" ht="15" customHeight="1" thickBot="1" x14ac:dyDescent="0.3">
      <c r="A19" s="88" t="s">
        <v>99</v>
      </c>
      <c r="B19" s="104">
        <f>B18-3</f>
        <v>0.67000514158640634</v>
      </c>
      <c r="C19" s="105"/>
      <c r="D19" s="88" t="s">
        <v>26</v>
      </c>
      <c r="E19" s="104">
        <f>E18-3</f>
        <v>46.801366887476192</v>
      </c>
      <c r="F19" s="106"/>
      <c r="G19" s="2"/>
      <c r="H19" s="176"/>
      <c r="I19" s="59"/>
      <c r="J19" s="59"/>
      <c r="K19" s="59"/>
      <c r="L19" s="59"/>
      <c r="N19" s="59"/>
      <c r="O19" s="59"/>
      <c r="P19" s="107"/>
      <c r="Q19" s="2"/>
      <c r="R19" s="108"/>
      <c r="S19" s="109"/>
      <c r="T19" s="110"/>
      <c r="U19" s="4"/>
      <c r="V19" s="4"/>
      <c r="W19" s="4"/>
      <c r="X19" s="2"/>
      <c r="Y19" s="2"/>
      <c r="Z19" s="2"/>
      <c r="AA19" s="2"/>
      <c r="AB19" s="2"/>
    </row>
    <row r="20" spans="1:78" ht="15" x14ac:dyDescent="0.2">
      <c r="A20" s="111"/>
      <c r="B20" s="111"/>
      <c r="C20" s="112"/>
      <c r="D20" s="106"/>
      <c r="E20" s="113"/>
      <c r="F20" s="114"/>
      <c r="H20" s="2"/>
      <c r="I20" s="2"/>
      <c r="J20" s="2"/>
      <c r="K20" s="2"/>
      <c r="L20" s="2"/>
      <c r="M20" s="2"/>
      <c r="N20" s="2"/>
      <c r="O20" s="2"/>
      <c r="P20" s="2"/>
      <c r="Q20" s="2"/>
      <c r="R20" s="4"/>
      <c r="S20" s="6"/>
      <c r="T20" s="115"/>
      <c r="U20" s="4"/>
      <c r="V20" s="4"/>
      <c r="W20" s="2"/>
      <c r="X20" s="6"/>
      <c r="Y20" s="116"/>
      <c r="Z20" s="2"/>
      <c r="AA20" s="2"/>
      <c r="AB20" s="195">
        <v>0</v>
      </c>
      <c r="AC20" s="195"/>
      <c r="AD20" s="195"/>
      <c r="AE20" s="195"/>
      <c r="AF20" s="195"/>
      <c r="BV20" s="193">
        <v>1</v>
      </c>
      <c r="BW20" s="193"/>
      <c r="BX20" s="193"/>
      <c r="BY20" s="193"/>
      <c r="BZ20" s="193"/>
    </row>
    <row r="21" spans="1:78" ht="8.25" customHeight="1" thickBot="1" x14ac:dyDescent="0.25">
      <c r="A21" s="106"/>
      <c r="B21" s="106"/>
      <c r="C21" s="117"/>
      <c r="D21" s="106"/>
      <c r="E21" s="113"/>
      <c r="F21" s="118"/>
      <c r="H21" s="2"/>
      <c r="I21" s="2"/>
      <c r="J21" s="2"/>
      <c r="K21" s="2"/>
      <c r="L21" s="2"/>
      <c r="M21" s="2"/>
      <c r="N21" s="2"/>
      <c r="O21" s="2"/>
      <c r="P21" s="2"/>
      <c r="Q21" s="2"/>
      <c r="R21" s="4"/>
      <c r="S21" s="6"/>
      <c r="T21" s="119"/>
      <c r="U21" s="4"/>
      <c r="V21" s="4"/>
      <c r="W21" s="2"/>
      <c r="X21" s="6"/>
      <c r="Y21" s="116"/>
      <c r="Z21" s="2"/>
      <c r="AA21" s="2"/>
      <c r="AB21" s="2"/>
    </row>
    <row r="22" spans="1:78" ht="18" customHeight="1" thickBot="1" x14ac:dyDescent="0.25">
      <c r="B22" s="106"/>
      <c r="C22" s="117"/>
      <c r="E22" s="113"/>
      <c r="F22" s="120"/>
      <c r="H22" s="2"/>
      <c r="I22" s="2"/>
      <c r="J22" s="2"/>
      <c r="K22" s="2"/>
      <c r="L22" s="2"/>
      <c r="M22" s="2"/>
      <c r="N22" s="2"/>
      <c r="O22" s="2"/>
      <c r="P22" s="2"/>
      <c r="Q22" s="2"/>
      <c r="R22" s="4"/>
      <c r="S22" s="6"/>
      <c r="T22" s="119"/>
      <c r="U22" s="4"/>
      <c r="V22" s="4"/>
      <c r="W22" s="2"/>
      <c r="X22" s="6"/>
      <c r="Y22" s="116"/>
      <c r="Z22" s="2"/>
      <c r="AA22" s="2"/>
      <c r="AB22" s="188"/>
      <c r="AC22" s="189"/>
      <c r="AD22" s="189"/>
      <c r="AE22" s="189"/>
      <c r="AF22" s="189"/>
      <c r="AG22" s="189"/>
      <c r="AH22" s="189"/>
      <c r="AI22" s="189"/>
      <c r="AJ22" s="189"/>
      <c r="AK22" s="189"/>
      <c r="AL22" s="189"/>
      <c r="AM22" s="189"/>
      <c r="AN22" s="189"/>
      <c r="AO22" s="189"/>
      <c r="AP22" s="189"/>
      <c r="AQ22" s="189"/>
      <c r="AR22" s="189"/>
      <c r="AS22" s="189"/>
      <c r="AT22" s="189"/>
      <c r="AU22" s="189"/>
      <c r="AV22" s="189"/>
      <c r="AW22" s="189"/>
      <c r="AX22" s="189"/>
      <c r="AY22" s="189"/>
      <c r="AZ22" s="189"/>
      <c r="BA22" s="189"/>
      <c r="BB22" s="189"/>
      <c r="BC22" s="189"/>
      <c r="BD22" s="189"/>
      <c r="BE22" s="189"/>
      <c r="BF22" s="189"/>
      <c r="BG22" s="189"/>
      <c r="BH22" s="189"/>
      <c r="BI22" s="189"/>
      <c r="BJ22" s="189"/>
      <c r="BK22" s="189"/>
      <c r="BL22" s="189"/>
      <c r="BM22" s="189"/>
      <c r="BN22" s="189"/>
      <c r="BO22" s="189"/>
      <c r="BP22" s="189"/>
      <c r="BQ22" s="189"/>
      <c r="BR22" s="189"/>
      <c r="BS22" s="189"/>
      <c r="BT22" s="189"/>
      <c r="BU22" s="189"/>
      <c r="BV22" s="189"/>
      <c r="BW22" s="189"/>
      <c r="BX22" s="189"/>
      <c r="BY22" s="121"/>
    </row>
    <row r="23" spans="1:78" ht="14.25" customHeight="1" x14ac:dyDescent="0.2">
      <c r="M23" s="2"/>
      <c r="N23" s="2"/>
      <c r="O23" s="2"/>
      <c r="P23" s="2"/>
      <c r="Q23" s="2"/>
      <c r="R23" s="4"/>
      <c r="S23" s="4"/>
      <c r="T23" s="4"/>
      <c r="U23" s="4"/>
      <c r="V23" s="4"/>
      <c r="W23" s="4"/>
      <c r="X23" s="4"/>
      <c r="Y23" s="115"/>
      <c r="Z23" s="2"/>
    </row>
    <row r="24" spans="1:78" x14ac:dyDescent="0.2">
      <c r="A24" s="122"/>
      <c r="B24" s="1"/>
      <c r="C24" s="123"/>
      <c r="D24" s="124"/>
      <c r="E24" s="122"/>
      <c r="F24" s="124"/>
      <c r="G24" s="122"/>
      <c r="H24" s="122"/>
      <c r="I24" s="125" t="s">
        <v>27</v>
      </c>
      <c r="J24" s="126"/>
      <c r="K24" s="126"/>
      <c r="L24" s="127"/>
      <c r="M24" s="1"/>
      <c r="N24" s="128"/>
      <c r="O24" s="1"/>
      <c r="P24" s="2"/>
      <c r="Q24" s="125" t="s">
        <v>27</v>
      </c>
      <c r="R24" s="126"/>
      <c r="S24" s="126"/>
      <c r="T24" s="127"/>
      <c r="U24" s="199" t="s">
        <v>27</v>
      </c>
      <c r="V24" s="200"/>
      <c r="W24" s="200"/>
      <c r="X24" s="200"/>
      <c r="Y24" s="201"/>
      <c r="Z24" s="2"/>
    </row>
    <row r="25" spans="1:78" ht="15.75" customHeight="1" x14ac:dyDescent="0.2">
      <c r="A25" s="129" t="s">
        <v>28</v>
      </c>
      <c r="B25" s="130" t="s">
        <v>85</v>
      </c>
      <c r="C25" s="130" t="s">
        <v>28</v>
      </c>
      <c r="D25" s="130" t="s">
        <v>85</v>
      </c>
      <c r="E25" s="129" t="s">
        <v>29</v>
      </c>
      <c r="F25" s="129" t="s">
        <v>30</v>
      </c>
      <c r="G25" s="129" t="s">
        <v>30</v>
      </c>
      <c r="H25" s="129" t="s">
        <v>28</v>
      </c>
      <c r="I25" s="196" t="s">
        <v>84</v>
      </c>
      <c r="J25" s="197"/>
      <c r="K25" s="197"/>
      <c r="L25" s="198"/>
      <c r="M25" s="130" t="s">
        <v>85</v>
      </c>
      <c r="N25" s="131" t="s">
        <v>31</v>
      </c>
      <c r="O25" s="132"/>
      <c r="P25" s="2"/>
      <c r="Q25" s="196" t="s">
        <v>91</v>
      </c>
      <c r="R25" s="197"/>
      <c r="S25" s="197"/>
      <c r="T25" s="198"/>
      <c r="U25" s="196" t="s">
        <v>102</v>
      </c>
      <c r="V25" s="197"/>
      <c r="W25" s="197"/>
      <c r="X25" s="197"/>
      <c r="Y25" s="198"/>
      <c r="Z25" s="2"/>
      <c r="AB25" s="133"/>
    </row>
    <row r="26" spans="1:78" ht="13.5" customHeight="1" x14ac:dyDescent="0.2">
      <c r="A26" s="129" t="s">
        <v>32</v>
      </c>
      <c r="B26" s="130" t="s">
        <v>32</v>
      </c>
      <c r="C26" s="130" t="s">
        <v>33</v>
      </c>
      <c r="D26" s="76" t="s">
        <v>33</v>
      </c>
      <c r="E26" s="129" t="s">
        <v>34</v>
      </c>
      <c r="F26" s="129" t="s">
        <v>86</v>
      </c>
      <c r="G26" s="129" t="s">
        <v>35</v>
      </c>
      <c r="H26" s="129" t="s">
        <v>32</v>
      </c>
      <c r="I26" s="134"/>
      <c r="J26" s="135"/>
      <c r="K26" s="136"/>
      <c r="L26" s="137"/>
      <c r="M26" s="130" t="s">
        <v>32</v>
      </c>
      <c r="N26" s="131" t="s">
        <v>36</v>
      </c>
      <c r="O26" s="132"/>
      <c r="P26" s="136"/>
      <c r="Q26" s="134"/>
      <c r="R26" s="4"/>
      <c r="S26" s="6"/>
      <c r="T26" s="138"/>
      <c r="U26" s="139"/>
      <c r="V26" s="140"/>
      <c r="W26" s="140"/>
      <c r="X26" s="6"/>
      <c r="Y26" s="141"/>
      <c r="Z26" s="2"/>
      <c r="AB26" s="142"/>
    </row>
    <row r="27" spans="1:78" ht="13.5" customHeight="1" x14ac:dyDescent="0.2">
      <c r="A27" s="137"/>
      <c r="B27" s="137"/>
      <c r="C27" s="137"/>
      <c r="D27" s="137"/>
      <c r="E27" s="137"/>
      <c r="F27" s="137"/>
      <c r="G27" s="129"/>
      <c r="H27" s="137"/>
      <c r="I27" s="134"/>
      <c r="J27" s="2"/>
      <c r="K27" s="2"/>
      <c r="L27" s="137"/>
      <c r="M27" s="137"/>
      <c r="N27" s="143"/>
      <c r="O27" s="144"/>
      <c r="P27" s="2"/>
      <c r="Q27" s="134"/>
      <c r="R27" s="4"/>
      <c r="S27" s="6"/>
      <c r="T27" s="138"/>
      <c r="U27" s="139"/>
      <c r="V27" s="140"/>
      <c r="W27" s="140"/>
      <c r="X27" s="6"/>
      <c r="Y27" s="141"/>
      <c r="Z27" s="2"/>
    </row>
    <row r="28" spans="1:78" ht="14.25" x14ac:dyDescent="0.2">
      <c r="A28" s="129" t="s">
        <v>0</v>
      </c>
      <c r="B28" s="130" t="s">
        <v>0</v>
      </c>
      <c r="C28" s="130" t="s">
        <v>37</v>
      </c>
      <c r="D28" s="130" t="s">
        <v>37</v>
      </c>
      <c r="E28" s="129" t="s">
        <v>38</v>
      </c>
      <c r="F28" s="129" t="s">
        <v>38</v>
      </c>
      <c r="G28" s="129" t="s">
        <v>39</v>
      </c>
      <c r="H28" s="129" t="s">
        <v>106</v>
      </c>
      <c r="I28" s="145" t="s">
        <v>87</v>
      </c>
      <c r="J28" s="58" t="s">
        <v>88</v>
      </c>
      <c r="K28" s="58" t="s">
        <v>90</v>
      </c>
      <c r="L28" s="130" t="s">
        <v>89</v>
      </c>
      <c r="M28" s="130" t="s">
        <v>106</v>
      </c>
      <c r="N28" s="146" t="s">
        <v>40</v>
      </c>
      <c r="O28" s="147" t="s">
        <v>38</v>
      </c>
      <c r="P28" s="58"/>
      <c r="Q28" s="145" t="s">
        <v>87</v>
      </c>
      <c r="R28" s="58" t="s">
        <v>88</v>
      </c>
      <c r="S28" s="58" t="s">
        <v>90</v>
      </c>
      <c r="T28" s="130" t="s">
        <v>89</v>
      </c>
      <c r="U28" s="139" t="s">
        <v>92</v>
      </c>
      <c r="V28" s="148" t="s">
        <v>93</v>
      </c>
      <c r="W28" s="58" t="s">
        <v>103</v>
      </c>
      <c r="X28" s="58" t="s">
        <v>104</v>
      </c>
      <c r="Y28" s="144" t="s">
        <v>105</v>
      </c>
      <c r="Z28" s="2"/>
    </row>
    <row r="29" spans="1:78" x14ac:dyDescent="0.2">
      <c r="A29" s="149"/>
      <c r="B29" s="150"/>
      <c r="C29" s="151"/>
      <c r="D29" s="152"/>
      <c r="E29" s="153"/>
      <c r="F29" s="153"/>
      <c r="G29" s="154"/>
      <c r="H29" s="149"/>
      <c r="I29" s="155"/>
      <c r="J29" s="156"/>
      <c r="K29" s="156"/>
      <c r="L29" s="150"/>
      <c r="M29" s="150"/>
      <c r="N29" s="152"/>
      <c r="O29" s="157"/>
      <c r="P29" s="2"/>
      <c r="Q29" s="154"/>
      <c r="R29" s="154"/>
      <c r="S29" s="154"/>
      <c r="T29" s="154"/>
      <c r="U29" s="158"/>
      <c r="V29" s="159"/>
      <c r="W29" s="159"/>
      <c r="X29" s="160"/>
      <c r="Y29" s="161"/>
      <c r="Z29" s="2"/>
    </row>
    <row r="30" spans="1:78" x14ac:dyDescent="0.2">
      <c r="A30" s="162">
        <v>1.909</v>
      </c>
      <c r="B30" s="162"/>
      <c r="C30" s="7">
        <f>IF(A30=0,IF(B30&gt;0,IF(C29&lt;10,10,-LOG(0,2)),-LOG(0,2)),-LOG(A30,2))</f>
        <v>-0.93281710274185059</v>
      </c>
      <c r="D30" s="163"/>
      <c r="E30" s="164">
        <f>F30</f>
        <v>0</v>
      </c>
      <c r="F30" s="162">
        <f>(G30*100)/$A$10</f>
        <v>0</v>
      </c>
      <c r="G30" s="162">
        <v>0</v>
      </c>
      <c r="H30" s="168">
        <f>A30*1000</f>
        <v>1909</v>
      </c>
      <c r="I30" s="162">
        <f t="shared" ref="I30:I93" si="0">D30*F30</f>
        <v>0</v>
      </c>
      <c r="J30" s="165">
        <f>(F30)*(D30-$B$4)^2</f>
        <v>0</v>
      </c>
      <c r="K30" s="165">
        <f>(F30)*(D30-$B$4)^3</f>
        <v>0</v>
      </c>
      <c r="L30" s="165">
        <f>(F30)*(D30-$B$4)^4</f>
        <v>0</v>
      </c>
      <c r="M30" s="186"/>
      <c r="N30" s="162"/>
      <c r="O30" s="166"/>
      <c r="P30" s="2"/>
      <c r="Q30" s="162">
        <f>(B30*1000)*F30</f>
        <v>0</v>
      </c>
      <c r="R30" s="165">
        <f>(F30)*((B30*1000)-$B$15)^2</f>
        <v>0</v>
      </c>
      <c r="S30" s="165">
        <f>(F30)*((B30*1000)-$B$15)^3</f>
        <v>0</v>
      </c>
      <c r="T30" s="165">
        <f>(F30)*((B30*1000)-$B$15)^4</f>
        <v>0</v>
      </c>
      <c r="U30" s="68"/>
      <c r="V30" s="148">
        <f>U30*F30</f>
        <v>0</v>
      </c>
      <c r="W30" s="167">
        <f>(F30)*(U30-LOG($E$15))^2</f>
        <v>0</v>
      </c>
      <c r="X30" s="167">
        <f>(F30)*(U30-LOG($E$15))^3</f>
        <v>0</v>
      </c>
      <c r="Y30" s="167">
        <f>(F30)*(U30-LOG($E$15))^4</f>
        <v>0</v>
      </c>
      <c r="Z30" s="2"/>
    </row>
    <row r="31" spans="1:78" ht="12.75" customHeight="1" x14ac:dyDescent="0.2">
      <c r="A31" s="162">
        <v>1.7390000000000001</v>
      </c>
      <c r="B31" s="162">
        <f>(A30+A31)/2</f>
        <v>1.8240000000000001</v>
      </c>
      <c r="C31" s="7">
        <f t="shared" ref="C31:C94" si="1">IF(A31=0,IF(B31&gt;0,IF(C30&lt;10,10,-LOG(0,2)),-LOG(0,2)),-LOG(A31,2))</f>
        <v>-0.79825793264450029</v>
      </c>
      <c r="D31" s="163">
        <f t="shared" ref="D31:D48" si="2">(C30+C31)/2</f>
        <v>-0.86553751769317544</v>
      </c>
      <c r="E31" s="164">
        <f>F31+E30</f>
        <v>0</v>
      </c>
      <c r="F31" s="162">
        <f t="shared" ref="F31:F94" si="3">(G31*100)/$A$10</f>
        <v>0</v>
      </c>
      <c r="G31" s="162">
        <v>0</v>
      </c>
      <c r="H31" s="168">
        <f t="shared" ref="H31:H94" si="4">A31*1000</f>
        <v>1739</v>
      </c>
      <c r="I31" s="162">
        <f t="shared" si="0"/>
        <v>0</v>
      </c>
      <c r="J31" s="165">
        <f t="shared" ref="J31:J94" si="5">(F31)*(D31-$B$4)^2</f>
        <v>0</v>
      </c>
      <c r="K31" s="165">
        <f t="shared" ref="K31:K94" si="6">(F31)*(D31-$B$4)^3</f>
        <v>0</v>
      </c>
      <c r="L31" s="165">
        <f t="shared" ref="L31:L94" si="7">(F31)*(D31-$B$4)^4</f>
        <v>0</v>
      </c>
      <c r="M31" s="186">
        <f>((2^(-D31))*1000)</f>
        <v>1822.0183862958136</v>
      </c>
      <c r="N31" s="162">
        <v>0</v>
      </c>
      <c r="O31" s="166">
        <f>(N31*100)/$A$13</f>
        <v>0</v>
      </c>
      <c r="P31" s="107"/>
      <c r="Q31" s="162">
        <f t="shared" ref="Q31:Q94" si="8">(B31*1000)*F31</f>
        <v>0</v>
      </c>
      <c r="R31" s="165">
        <f t="shared" ref="R31:R94" si="9">(F31)*((B31*1000)-$B$15)^2</f>
        <v>0</v>
      </c>
      <c r="S31" s="165">
        <f t="shared" ref="S31:S94" si="10">(F31)*((B31*1000)-$B$15)^3</f>
        <v>0</v>
      </c>
      <c r="T31" s="165">
        <f t="shared" ref="T31:T94" si="11">(F31)*((B31*1000)-$B$15)^4</f>
        <v>0</v>
      </c>
      <c r="U31" s="68">
        <f t="shared" ref="U31:U94" si="12">LOG(((2^(-D31))*1000),10)</f>
        <v>3.2605527551981894</v>
      </c>
      <c r="V31" s="148">
        <f t="shared" ref="V31:V94" si="13">U31*F31</f>
        <v>0</v>
      </c>
      <c r="W31" s="165">
        <f t="shared" ref="W31:W94" si="14">(F31)*(U31-LOG($E$15))^2</f>
        <v>0</v>
      </c>
      <c r="X31" s="165">
        <f t="shared" ref="X31:X94" si="15">(F31)*(U31-LOG($E$15))^3</f>
        <v>0</v>
      </c>
      <c r="Y31" s="165">
        <f t="shared" ref="Y31:Y94" si="16">(F31)*(U31-LOG($E$15))^4</f>
        <v>0</v>
      </c>
      <c r="Z31" s="2"/>
    </row>
    <row r="32" spans="1:78" x14ac:dyDescent="0.2">
      <c r="A32" s="162">
        <v>1.5840000000000001</v>
      </c>
      <c r="B32" s="7">
        <f>IF(A32=0,IF(A31&gt;0,IF(B31&gt;0.001,((A31+(2^(-10)))/2),0),0),(A31+A32)/2)</f>
        <v>1.6615000000000002</v>
      </c>
      <c r="C32" s="7">
        <f t="shared" si="1"/>
        <v>-0.6635723354175227</v>
      </c>
      <c r="D32" s="163">
        <f t="shared" si="2"/>
        <v>-0.73091513403101149</v>
      </c>
      <c r="E32" s="164">
        <f t="shared" ref="E32:E95" si="17">F32+E31</f>
        <v>0</v>
      </c>
      <c r="F32" s="162">
        <f t="shared" si="3"/>
        <v>0</v>
      </c>
      <c r="G32" s="162">
        <v>0</v>
      </c>
      <c r="H32" s="168">
        <f t="shared" si="4"/>
        <v>1584</v>
      </c>
      <c r="I32" s="162">
        <f t="shared" si="0"/>
        <v>0</v>
      </c>
      <c r="J32" s="165">
        <f t="shared" si="5"/>
        <v>0</v>
      </c>
      <c r="K32" s="165">
        <f t="shared" si="6"/>
        <v>0</v>
      </c>
      <c r="L32" s="165">
        <f t="shared" si="7"/>
        <v>0</v>
      </c>
      <c r="M32" s="186">
        <f t="shared" ref="M32:M95" si="18">((2^(-D32))*1000)</f>
        <v>1659.6915376057084</v>
      </c>
      <c r="N32" s="162">
        <v>0</v>
      </c>
      <c r="O32" s="166">
        <f t="shared" ref="O32:O95" si="19">(N32*100)/$A$13</f>
        <v>0</v>
      </c>
      <c r="P32" s="107"/>
      <c r="Q32" s="162">
        <f t="shared" si="8"/>
        <v>0</v>
      </c>
      <c r="R32" s="165">
        <f t="shared" si="9"/>
        <v>0</v>
      </c>
      <c r="S32" s="165">
        <f t="shared" si="10"/>
        <v>0</v>
      </c>
      <c r="T32" s="165">
        <f t="shared" si="11"/>
        <v>0</v>
      </c>
      <c r="U32" s="68">
        <f t="shared" si="12"/>
        <v>3.2200273796280934</v>
      </c>
      <c r="V32" s="148">
        <f t="shared" si="13"/>
        <v>0</v>
      </c>
      <c r="W32" s="165">
        <f t="shared" si="14"/>
        <v>0</v>
      </c>
      <c r="X32" s="165">
        <f t="shared" si="15"/>
        <v>0</v>
      </c>
      <c r="Y32" s="165">
        <f t="shared" si="16"/>
        <v>0</v>
      </c>
      <c r="Z32" s="2"/>
    </row>
    <row r="33" spans="1:26" x14ac:dyDescent="0.2">
      <c r="A33" s="162">
        <v>1.4430000000000001</v>
      </c>
      <c r="B33" s="7">
        <f t="shared" ref="B33:B96" si="20">IF(A33=0,IF(A32&gt;0,IF(B32&gt;0.001,((A32+(2^(-10)))/2),0),0),(A32+A33)/2)</f>
        <v>1.5135000000000001</v>
      </c>
      <c r="C33" s="7">
        <f t="shared" si="1"/>
        <v>-0.52907129982911116</v>
      </c>
      <c r="D33" s="163">
        <f t="shared" si="2"/>
        <v>-0.59632181762331693</v>
      </c>
      <c r="E33" s="164">
        <f t="shared" si="17"/>
        <v>0</v>
      </c>
      <c r="F33" s="162">
        <f t="shared" si="3"/>
        <v>0</v>
      </c>
      <c r="G33" s="162">
        <v>0</v>
      </c>
      <c r="H33" s="168">
        <f t="shared" si="4"/>
        <v>1443</v>
      </c>
      <c r="I33" s="162">
        <f t="shared" si="0"/>
        <v>0</v>
      </c>
      <c r="J33" s="165">
        <f t="shared" si="5"/>
        <v>0</v>
      </c>
      <c r="K33" s="165">
        <f t="shared" si="6"/>
        <v>0</v>
      </c>
      <c r="L33" s="165">
        <f t="shared" si="7"/>
        <v>0</v>
      </c>
      <c r="M33" s="186">
        <f t="shared" si="18"/>
        <v>1511.8571361077738</v>
      </c>
      <c r="N33" s="162">
        <v>0</v>
      </c>
      <c r="O33" s="166">
        <f t="shared" si="19"/>
        <v>0</v>
      </c>
      <c r="P33" s="107"/>
      <c r="Q33" s="162">
        <f t="shared" si="8"/>
        <v>0</v>
      </c>
      <c r="R33" s="165">
        <f t="shared" si="9"/>
        <v>0</v>
      </c>
      <c r="S33" s="165">
        <f t="shared" si="10"/>
        <v>0</v>
      </c>
      <c r="T33" s="165">
        <f t="shared" si="11"/>
        <v>0</v>
      </c>
      <c r="U33" s="68">
        <f t="shared" si="12"/>
        <v>3.1795107541734842</v>
      </c>
      <c r="V33" s="148">
        <f t="shared" si="13"/>
        <v>0</v>
      </c>
      <c r="W33" s="165">
        <f t="shared" si="14"/>
        <v>0</v>
      </c>
      <c r="X33" s="165">
        <f t="shared" si="15"/>
        <v>0</v>
      </c>
      <c r="Y33" s="165">
        <f t="shared" si="16"/>
        <v>0</v>
      </c>
      <c r="Z33" s="2"/>
    </row>
    <row r="34" spans="1:26" ht="13.5" customHeight="1" x14ac:dyDescent="0.2">
      <c r="A34" s="162">
        <v>1.3140000000000001</v>
      </c>
      <c r="B34" s="7">
        <f t="shared" si="20"/>
        <v>1.3785000000000001</v>
      </c>
      <c r="C34" s="7">
        <f t="shared" si="1"/>
        <v>-0.39396527566024264</v>
      </c>
      <c r="D34" s="163">
        <f t="shared" si="2"/>
        <v>-0.4615182877446769</v>
      </c>
      <c r="E34" s="164">
        <f t="shared" si="17"/>
        <v>0</v>
      </c>
      <c r="F34" s="162">
        <f t="shared" si="3"/>
        <v>0</v>
      </c>
      <c r="G34" s="162">
        <v>0</v>
      </c>
      <c r="H34" s="168">
        <f t="shared" si="4"/>
        <v>1314</v>
      </c>
      <c r="I34" s="162">
        <f t="shared" si="0"/>
        <v>0</v>
      </c>
      <c r="J34" s="165">
        <f t="shared" si="5"/>
        <v>0</v>
      </c>
      <c r="K34" s="165">
        <f t="shared" si="6"/>
        <v>0</v>
      </c>
      <c r="L34" s="165">
        <f t="shared" si="7"/>
        <v>0</v>
      </c>
      <c r="M34" s="186">
        <f t="shared" si="18"/>
        <v>1376.9901960435304</v>
      </c>
      <c r="N34" s="162">
        <v>0</v>
      </c>
      <c r="O34" s="166">
        <f t="shared" si="19"/>
        <v>0</v>
      </c>
      <c r="P34" s="107"/>
      <c r="Q34" s="162">
        <f t="shared" si="8"/>
        <v>0</v>
      </c>
      <c r="R34" s="165">
        <f t="shared" si="9"/>
        <v>0</v>
      </c>
      <c r="S34" s="165">
        <f t="shared" si="10"/>
        <v>0</v>
      </c>
      <c r="T34" s="165">
        <f t="shared" si="11"/>
        <v>0</v>
      </c>
      <c r="U34" s="68">
        <f t="shared" si="12"/>
        <v>3.138930848158628</v>
      </c>
      <c r="V34" s="148">
        <f t="shared" si="13"/>
        <v>0</v>
      </c>
      <c r="W34" s="165">
        <f t="shared" si="14"/>
        <v>0</v>
      </c>
      <c r="X34" s="165">
        <f t="shared" si="15"/>
        <v>0</v>
      </c>
      <c r="Y34" s="165">
        <f t="shared" si="16"/>
        <v>0</v>
      </c>
      <c r="Z34" s="2"/>
    </row>
    <row r="35" spans="1:26" ht="12.75" customHeight="1" x14ac:dyDescent="0.2">
      <c r="A35" s="162">
        <v>1.1970000000000001</v>
      </c>
      <c r="B35" s="7">
        <f t="shared" si="20"/>
        <v>1.2555000000000001</v>
      </c>
      <c r="C35" s="7">
        <f t="shared" si="1"/>
        <v>-0.25942315228141505</v>
      </c>
      <c r="D35" s="163">
        <f t="shared" si="2"/>
        <v>-0.32669421397082887</v>
      </c>
      <c r="E35" s="164">
        <f t="shared" si="17"/>
        <v>0</v>
      </c>
      <c r="F35" s="162">
        <f t="shared" si="3"/>
        <v>0</v>
      </c>
      <c r="G35" s="162">
        <v>0</v>
      </c>
      <c r="H35" s="168">
        <f t="shared" si="4"/>
        <v>1197</v>
      </c>
      <c r="I35" s="162">
        <f t="shared" si="0"/>
        <v>0</v>
      </c>
      <c r="J35" s="165">
        <f t="shared" si="5"/>
        <v>0</v>
      </c>
      <c r="K35" s="165">
        <f t="shared" si="6"/>
        <v>0</v>
      </c>
      <c r="L35" s="165">
        <f t="shared" si="7"/>
        <v>0</v>
      </c>
      <c r="M35" s="186">
        <f t="shared" si="18"/>
        <v>1254.1363562228792</v>
      </c>
      <c r="N35" s="162">
        <v>0</v>
      </c>
      <c r="O35" s="166">
        <f t="shared" si="19"/>
        <v>0</v>
      </c>
      <c r="P35" s="107"/>
      <c r="Q35" s="162">
        <f t="shared" si="8"/>
        <v>0</v>
      </c>
      <c r="R35" s="165">
        <f t="shared" si="9"/>
        <v>0</v>
      </c>
      <c r="S35" s="165">
        <f t="shared" si="10"/>
        <v>0</v>
      </c>
      <c r="T35" s="165">
        <f t="shared" si="11"/>
        <v>0</v>
      </c>
      <c r="U35" s="68">
        <f t="shared" si="12"/>
        <v>3.0983447578150862</v>
      </c>
      <c r="V35" s="148">
        <f t="shared" si="13"/>
        <v>0</v>
      </c>
      <c r="W35" s="165">
        <f t="shared" si="14"/>
        <v>0</v>
      </c>
      <c r="X35" s="165">
        <f t="shared" si="15"/>
        <v>0</v>
      </c>
      <c r="Y35" s="165">
        <f t="shared" si="16"/>
        <v>0</v>
      </c>
      <c r="Z35" s="2"/>
    </row>
    <row r="36" spans="1:26" x14ac:dyDescent="0.2">
      <c r="A36" s="162">
        <v>1.091</v>
      </c>
      <c r="B36" s="7">
        <f t="shared" si="20"/>
        <v>1.1440000000000001</v>
      </c>
      <c r="C36" s="7">
        <f t="shared" si="1"/>
        <v>-0.12565110166152013</v>
      </c>
      <c r="D36" s="163">
        <f t="shared" si="2"/>
        <v>-0.19253712697146758</v>
      </c>
      <c r="E36" s="164">
        <f t="shared" si="17"/>
        <v>0</v>
      </c>
      <c r="F36" s="162">
        <f t="shared" si="3"/>
        <v>0</v>
      </c>
      <c r="G36" s="162">
        <v>0</v>
      </c>
      <c r="H36" s="168">
        <f t="shared" si="4"/>
        <v>1091</v>
      </c>
      <c r="I36" s="162">
        <f t="shared" si="0"/>
        <v>0</v>
      </c>
      <c r="J36" s="165">
        <f t="shared" si="5"/>
        <v>0</v>
      </c>
      <c r="K36" s="165">
        <f t="shared" si="6"/>
        <v>0</v>
      </c>
      <c r="L36" s="165">
        <f t="shared" si="7"/>
        <v>0</v>
      </c>
      <c r="M36" s="186">
        <f t="shared" si="18"/>
        <v>1142.7716307294297</v>
      </c>
      <c r="N36" s="162">
        <v>0</v>
      </c>
      <c r="O36" s="166">
        <f t="shared" si="19"/>
        <v>0</v>
      </c>
      <c r="P36" s="107"/>
      <c r="Q36" s="162">
        <f t="shared" si="8"/>
        <v>0</v>
      </c>
      <c r="R36" s="165">
        <f t="shared" si="9"/>
        <v>0</v>
      </c>
      <c r="S36" s="165">
        <f t="shared" si="10"/>
        <v>0</v>
      </c>
      <c r="T36" s="165">
        <f t="shared" si="11"/>
        <v>0</v>
      </c>
      <c r="U36" s="68">
        <f t="shared" si="12"/>
        <v>3.0579594504973762</v>
      </c>
      <c r="V36" s="148">
        <f t="shared" si="13"/>
        <v>0</v>
      </c>
      <c r="W36" s="165">
        <f t="shared" si="14"/>
        <v>0</v>
      </c>
      <c r="X36" s="165">
        <f t="shared" si="15"/>
        <v>0</v>
      </c>
      <c r="Y36" s="165">
        <f t="shared" si="16"/>
        <v>0</v>
      </c>
      <c r="Z36" s="2"/>
    </row>
    <row r="37" spans="1:26" x14ac:dyDescent="0.2">
      <c r="A37" s="162">
        <v>0.99360000000000004</v>
      </c>
      <c r="B37" s="7">
        <f t="shared" si="20"/>
        <v>1.0423</v>
      </c>
      <c r="C37" s="7">
        <f t="shared" si="1"/>
        <v>9.2629213289679192E-3</v>
      </c>
      <c r="D37" s="163">
        <f t="shared" si="2"/>
        <v>-5.8194090166276108E-2</v>
      </c>
      <c r="E37" s="164">
        <f t="shared" si="17"/>
        <v>0</v>
      </c>
      <c r="F37" s="162">
        <f t="shared" si="3"/>
        <v>0</v>
      </c>
      <c r="G37" s="162">
        <v>0</v>
      </c>
      <c r="H37" s="168">
        <f t="shared" si="4"/>
        <v>993.6</v>
      </c>
      <c r="I37" s="162">
        <f t="shared" si="0"/>
        <v>0</v>
      </c>
      <c r="J37" s="165">
        <f t="shared" si="5"/>
        <v>0</v>
      </c>
      <c r="K37" s="165">
        <f t="shared" si="6"/>
        <v>0</v>
      </c>
      <c r="L37" s="165">
        <f t="shared" si="7"/>
        <v>0</v>
      </c>
      <c r="M37" s="186">
        <f t="shared" si="18"/>
        <v>1041.1616589175765</v>
      </c>
      <c r="N37" s="162">
        <v>0</v>
      </c>
      <c r="O37" s="166">
        <f t="shared" si="19"/>
        <v>0</v>
      </c>
      <c r="P37" s="107"/>
      <c r="Q37" s="162">
        <f t="shared" si="8"/>
        <v>0</v>
      </c>
      <c r="R37" s="165">
        <f t="shared" si="9"/>
        <v>0</v>
      </c>
      <c r="S37" s="165">
        <f t="shared" si="10"/>
        <v>0</v>
      </c>
      <c r="T37" s="165">
        <f t="shared" si="11"/>
        <v>0</v>
      </c>
      <c r="U37" s="68">
        <f t="shared" si="12"/>
        <v>3.0175181667104227</v>
      </c>
      <c r="V37" s="148">
        <f t="shared" si="13"/>
        <v>0</v>
      </c>
      <c r="W37" s="165">
        <f t="shared" si="14"/>
        <v>0</v>
      </c>
      <c r="X37" s="165">
        <f t="shared" si="15"/>
        <v>0</v>
      </c>
      <c r="Y37" s="165">
        <f t="shared" si="16"/>
        <v>0</v>
      </c>
      <c r="Z37" s="2"/>
    </row>
    <row r="38" spans="1:26" x14ac:dyDescent="0.2">
      <c r="A38" s="162">
        <v>0.90510000000000002</v>
      </c>
      <c r="B38" s="7">
        <f t="shared" si="20"/>
        <v>0.94935000000000003</v>
      </c>
      <c r="C38" s="7">
        <f t="shared" si="1"/>
        <v>0.14385089768159096</v>
      </c>
      <c r="D38" s="163">
        <f t="shared" si="2"/>
        <v>7.6556909505279436E-2</v>
      </c>
      <c r="E38" s="164">
        <f t="shared" si="17"/>
        <v>0</v>
      </c>
      <c r="F38" s="162">
        <f t="shared" si="3"/>
        <v>0</v>
      </c>
      <c r="G38" s="162">
        <v>0</v>
      </c>
      <c r="H38" s="168">
        <f t="shared" si="4"/>
        <v>905.1</v>
      </c>
      <c r="I38" s="162">
        <f t="shared" si="0"/>
        <v>0</v>
      </c>
      <c r="J38" s="165">
        <f t="shared" si="5"/>
        <v>0</v>
      </c>
      <c r="K38" s="165">
        <f t="shared" si="6"/>
        <v>0</v>
      </c>
      <c r="L38" s="165">
        <f t="shared" si="7"/>
        <v>0</v>
      </c>
      <c r="M38" s="186">
        <f t="shared" si="18"/>
        <v>948.31817445412275</v>
      </c>
      <c r="N38" s="162">
        <v>0</v>
      </c>
      <c r="O38" s="166">
        <f t="shared" si="19"/>
        <v>0</v>
      </c>
      <c r="P38" s="107"/>
      <c r="Q38" s="162">
        <f t="shared" si="8"/>
        <v>0</v>
      </c>
      <c r="R38" s="165">
        <f t="shared" si="9"/>
        <v>0</v>
      </c>
      <c r="S38" s="165">
        <f t="shared" si="10"/>
        <v>0</v>
      </c>
      <c r="T38" s="165">
        <f t="shared" si="11"/>
        <v>0</v>
      </c>
      <c r="U38" s="68">
        <f t="shared" si="12"/>
        <v>2.9769540738635776</v>
      </c>
      <c r="V38" s="148">
        <f t="shared" si="13"/>
        <v>0</v>
      </c>
      <c r="W38" s="165">
        <f t="shared" si="14"/>
        <v>0</v>
      </c>
      <c r="X38" s="165">
        <f t="shared" si="15"/>
        <v>0</v>
      </c>
      <c r="Y38" s="165">
        <f t="shared" si="16"/>
        <v>0</v>
      </c>
      <c r="Z38" s="2"/>
    </row>
    <row r="39" spans="1:26" x14ac:dyDescent="0.2">
      <c r="A39" s="162">
        <v>0.82450000000000001</v>
      </c>
      <c r="B39" s="7">
        <f t="shared" si="20"/>
        <v>0.86480000000000001</v>
      </c>
      <c r="C39" s="7">
        <f t="shared" si="1"/>
        <v>0.27840860122461997</v>
      </c>
      <c r="D39" s="163">
        <f t="shared" si="2"/>
        <v>0.21112974945310548</v>
      </c>
      <c r="E39" s="164">
        <f t="shared" si="17"/>
        <v>0</v>
      </c>
      <c r="F39" s="162">
        <f t="shared" si="3"/>
        <v>0</v>
      </c>
      <c r="G39" s="162">
        <v>0</v>
      </c>
      <c r="H39" s="168">
        <f t="shared" si="4"/>
        <v>824.5</v>
      </c>
      <c r="I39" s="162">
        <f t="shared" si="0"/>
        <v>0</v>
      </c>
      <c r="J39" s="165">
        <f t="shared" si="5"/>
        <v>0</v>
      </c>
      <c r="K39" s="165">
        <f t="shared" si="6"/>
        <v>0</v>
      </c>
      <c r="L39" s="165">
        <f t="shared" si="7"/>
        <v>0</v>
      </c>
      <c r="M39" s="186">
        <f t="shared" si="18"/>
        <v>863.86049220924554</v>
      </c>
      <c r="N39" s="162">
        <v>0</v>
      </c>
      <c r="O39" s="166">
        <f t="shared" si="19"/>
        <v>0</v>
      </c>
      <c r="P39" s="107"/>
      <c r="Q39" s="162">
        <f t="shared" si="8"/>
        <v>0</v>
      </c>
      <c r="R39" s="165">
        <f t="shared" si="9"/>
        <v>0</v>
      </c>
      <c r="S39" s="165">
        <f t="shared" si="10"/>
        <v>0</v>
      </c>
      <c r="T39" s="165">
        <f t="shared" si="11"/>
        <v>0</v>
      </c>
      <c r="U39" s="68">
        <f t="shared" si="12"/>
        <v>2.9364436124375941</v>
      </c>
      <c r="V39" s="148">
        <f t="shared" si="13"/>
        <v>0</v>
      </c>
      <c r="W39" s="165">
        <f t="shared" si="14"/>
        <v>0</v>
      </c>
      <c r="X39" s="165">
        <f t="shared" si="15"/>
        <v>0</v>
      </c>
      <c r="Y39" s="165">
        <f t="shared" si="16"/>
        <v>0</v>
      </c>
      <c r="Z39" s="2"/>
    </row>
    <row r="40" spans="1:26" x14ac:dyDescent="0.2">
      <c r="A40" s="162">
        <v>0.75109999999999999</v>
      </c>
      <c r="B40" s="7">
        <f t="shared" si="20"/>
        <v>0.78780000000000006</v>
      </c>
      <c r="C40" s="7">
        <f t="shared" si="1"/>
        <v>0.41292309673532346</v>
      </c>
      <c r="D40" s="163">
        <f t="shared" si="2"/>
        <v>0.34566584897997171</v>
      </c>
      <c r="E40" s="164">
        <f t="shared" si="17"/>
        <v>0</v>
      </c>
      <c r="F40" s="162">
        <f t="shared" si="3"/>
        <v>0</v>
      </c>
      <c r="G40" s="162">
        <v>0</v>
      </c>
      <c r="H40" s="168">
        <f t="shared" si="4"/>
        <v>751.1</v>
      </c>
      <c r="I40" s="162">
        <f t="shared" si="0"/>
        <v>0</v>
      </c>
      <c r="J40" s="165">
        <f t="shared" si="5"/>
        <v>0</v>
      </c>
      <c r="K40" s="165">
        <f t="shared" si="6"/>
        <v>0</v>
      </c>
      <c r="L40" s="165">
        <f t="shared" si="7"/>
        <v>0</v>
      </c>
      <c r="M40" s="186">
        <f t="shared" si="18"/>
        <v>786.94469310110981</v>
      </c>
      <c r="N40" s="162">
        <v>0</v>
      </c>
      <c r="O40" s="166">
        <f t="shared" si="19"/>
        <v>0</v>
      </c>
      <c r="P40" s="107"/>
      <c r="Q40" s="162">
        <f t="shared" si="8"/>
        <v>0</v>
      </c>
      <c r="R40" s="165">
        <f t="shared" si="9"/>
        <v>0</v>
      </c>
      <c r="S40" s="165">
        <f t="shared" si="10"/>
        <v>0</v>
      </c>
      <c r="T40" s="165">
        <f t="shared" si="11"/>
        <v>0</v>
      </c>
      <c r="U40" s="68">
        <f t="shared" si="12"/>
        <v>2.8959442109803724</v>
      </c>
      <c r="V40" s="148">
        <f t="shared" si="13"/>
        <v>0</v>
      </c>
      <c r="W40" s="165">
        <f t="shared" si="14"/>
        <v>0</v>
      </c>
      <c r="X40" s="165">
        <f t="shared" si="15"/>
        <v>0</v>
      </c>
      <c r="Y40" s="165">
        <f t="shared" si="16"/>
        <v>0</v>
      </c>
      <c r="Z40" s="2"/>
    </row>
    <row r="41" spans="1:26" x14ac:dyDescent="0.2">
      <c r="A41" s="162">
        <v>0.68420000000000003</v>
      </c>
      <c r="B41" s="7">
        <f t="shared" si="20"/>
        <v>0.71765000000000001</v>
      </c>
      <c r="C41" s="7">
        <f t="shared" si="1"/>
        <v>0.5475099907815496</v>
      </c>
      <c r="D41" s="163">
        <f t="shared" si="2"/>
        <v>0.48021654375843653</v>
      </c>
      <c r="E41" s="164">
        <f t="shared" si="17"/>
        <v>0</v>
      </c>
      <c r="F41" s="162">
        <f t="shared" si="3"/>
        <v>0</v>
      </c>
      <c r="G41" s="162">
        <v>0</v>
      </c>
      <c r="H41" s="168">
        <f t="shared" si="4"/>
        <v>684.2</v>
      </c>
      <c r="I41" s="162">
        <f t="shared" si="0"/>
        <v>0</v>
      </c>
      <c r="J41" s="165">
        <f t="shared" si="5"/>
        <v>0</v>
      </c>
      <c r="K41" s="165">
        <f t="shared" si="6"/>
        <v>0</v>
      </c>
      <c r="L41" s="165">
        <f t="shared" si="7"/>
        <v>0</v>
      </c>
      <c r="M41" s="186">
        <f t="shared" si="18"/>
        <v>716.87001611170763</v>
      </c>
      <c r="N41" s="162">
        <v>0</v>
      </c>
      <c r="O41" s="166">
        <f t="shared" si="19"/>
        <v>0</v>
      </c>
      <c r="P41" s="107"/>
      <c r="Q41" s="162">
        <f t="shared" si="8"/>
        <v>0</v>
      </c>
      <c r="R41" s="165">
        <f t="shared" si="9"/>
        <v>0</v>
      </c>
      <c r="S41" s="165">
        <f t="shared" si="10"/>
        <v>0</v>
      </c>
      <c r="T41" s="165">
        <f t="shared" si="11"/>
        <v>0</v>
      </c>
      <c r="U41" s="68">
        <f t="shared" si="12"/>
        <v>2.8554404159146256</v>
      </c>
      <c r="V41" s="148">
        <f t="shared" si="13"/>
        <v>0</v>
      </c>
      <c r="W41" s="165">
        <f t="shared" si="14"/>
        <v>0</v>
      </c>
      <c r="X41" s="165">
        <f t="shared" si="15"/>
        <v>0</v>
      </c>
      <c r="Y41" s="165">
        <f t="shared" si="16"/>
        <v>0</v>
      </c>
      <c r="Z41" s="2"/>
    </row>
    <row r="42" spans="1:26" x14ac:dyDescent="0.2">
      <c r="A42" s="162">
        <v>0.62329999999999997</v>
      </c>
      <c r="B42" s="7">
        <f t="shared" si="20"/>
        <v>0.65375000000000005</v>
      </c>
      <c r="C42" s="7">
        <f t="shared" si="1"/>
        <v>0.68200138213856498</v>
      </c>
      <c r="D42" s="163">
        <f t="shared" si="2"/>
        <v>0.61475568646005729</v>
      </c>
      <c r="E42" s="164">
        <f t="shared" si="17"/>
        <v>0</v>
      </c>
      <c r="F42" s="162">
        <f t="shared" si="3"/>
        <v>0</v>
      </c>
      <c r="G42" s="162">
        <v>0</v>
      </c>
      <c r="H42" s="168">
        <f t="shared" si="4"/>
        <v>623.29999999999995</v>
      </c>
      <c r="I42" s="162">
        <f t="shared" si="0"/>
        <v>0</v>
      </c>
      <c r="J42" s="165">
        <f t="shared" si="5"/>
        <v>0</v>
      </c>
      <c r="K42" s="165">
        <f t="shared" si="6"/>
        <v>0</v>
      </c>
      <c r="L42" s="165">
        <f t="shared" si="7"/>
        <v>0</v>
      </c>
      <c r="M42" s="186">
        <f t="shared" si="18"/>
        <v>653.04047347771632</v>
      </c>
      <c r="N42" s="162">
        <v>0</v>
      </c>
      <c r="O42" s="166">
        <f t="shared" si="19"/>
        <v>0</v>
      </c>
      <c r="P42" s="107"/>
      <c r="Q42" s="162">
        <f t="shared" si="8"/>
        <v>0</v>
      </c>
      <c r="R42" s="165">
        <f t="shared" si="9"/>
        <v>0</v>
      </c>
      <c r="S42" s="165">
        <f t="shared" si="10"/>
        <v>0</v>
      </c>
      <c r="T42" s="165">
        <f t="shared" si="11"/>
        <v>0</v>
      </c>
      <c r="U42" s="68">
        <f t="shared" si="12"/>
        <v>2.8149400983705211</v>
      </c>
      <c r="V42" s="148">
        <f t="shared" si="13"/>
        <v>0</v>
      </c>
      <c r="W42" s="165">
        <f t="shared" si="14"/>
        <v>0</v>
      </c>
      <c r="X42" s="165">
        <f t="shared" si="15"/>
        <v>0</v>
      </c>
      <c r="Y42" s="165">
        <f t="shared" si="16"/>
        <v>0</v>
      </c>
      <c r="Z42" s="2"/>
    </row>
    <row r="43" spans="1:26" x14ac:dyDescent="0.2">
      <c r="A43" s="162">
        <v>0.56779999999999997</v>
      </c>
      <c r="B43" s="7">
        <f t="shared" si="20"/>
        <v>0.59555000000000002</v>
      </c>
      <c r="C43" s="7">
        <f t="shared" si="1"/>
        <v>0.81654524582505783</v>
      </c>
      <c r="D43" s="163">
        <f t="shared" si="2"/>
        <v>0.74927331398181141</v>
      </c>
      <c r="E43" s="164">
        <f t="shared" si="17"/>
        <v>0</v>
      </c>
      <c r="F43" s="162">
        <f t="shared" si="3"/>
        <v>0</v>
      </c>
      <c r="G43" s="162">
        <v>0</v>
      </c>
      <c r="H43" s="168">
        <f t="shared" si="4"/>
        <v>567.79999999999995</v>
      </c>
      <c r="I43" s="162">
        <f t="shared" si="0"/>
        <v>0</v>
      </c>
      <c r="J43" s="165">
        <f t="shared" si="5"/>
        <v>0</v>
      </c>
      <c r="K43" s="165">
        <f t="shared" si="6"/>
        <v>0</v>
      </c>
      <c r="L43" s="165">
        <f t="shared" si="7"/>
        <v>0</v>
      </c>
      <c r="M43" s="186">
        <f t="shared" si="18"/>
        <v>594.90313497240879</v>
      </c>
      <c r="N43" s="162">
        <v>0</v>
      </c>
      <c r="O43" s="166">
        <f t="shared" si="19"/>
        <v>0</v>
      </c>
      <c r="P43" s="107"/>
      <c r="Q43" s="162">
        <f t="shared" si="8"/>
        <v>0</v>
      </c>
      <c r="R43" s="165">
        <f t="shared" si="9"/>
        <v>0</v>
      </c>
      <c r="S43" s="165">
        <f t="shared" si="10"/>
        <v>0</v>
      </c>
      <c r="T43" s="165">
        <f t="shared" si="11"/>
        <v>0</v>
      </c>
      <c r="U43" s="68">
        <f t="shared" si="12"/>
        <v>2.7744462575409181</v>
      </c>
      <c r="V43" s="148">
        <f t="shared" si="13"/>
        <v>0</v>
      </c>
      <c r="W43" s="165">
        <f t="shared" si="14"/>
        <v>0</v>
      </c>
      <c r="X43" s="165">
        <f t="shared" si="15"/>
        <v>0</v>
      </c>
      <c r="Y43" s="165">
        <f t="shared" si="16"/>
        <v>0</v>
      </c>
      <c r="Z43" s="2"/>
    </row>
    <row r="44" spans="1:26" x14ac:dyDescent="0.2">
      <c r="A44" s="162">
        <v>0.51719999999999999</v>
      </c>
      <c r="B44" s="7">
        <f t="shared" si="20"/>
        <v>0.54249999999999998</v>
      </c>
      <c r="C44" s="7">
        <f t="shared" si="1"/>
        <v>0.95120581973919505</v>
      </c>
      <c r="D44" s="163">
        <f t="shared" si="2"/>
        <v>0.88387553278212638</v>
      </c>
      <c r="E44" s="164">
        <f t="shared" si="17"/>
        <v>0</v>
      </c>
      <c r="F44" s="162">
        <f t="shared" si="3"/>
        <v>0</v>
      </c>
      <c r="G44" s="162">
        <v>0</v>
      </c>
      <c r="H44" s="168">
        <f t="shared" si="4"/>
        <v>517.20000000000005</v>
      </c>
      <c r="I44" s="162">
        <f t="shared" si="0"/>
        <v>0</v>
      </c>
      <c r="J44" s="165">
        <f t="shared" si="5"/>
        <v>0</v>
      </c>
      <c r="K44" s="165">
        <f t="shared" si="6"/>
        <v>0</v>
      </c>
      <c r="L44" s="165">
        <f t="shared" si="7"/>
        <v>0</v>
      </c>
      <c r="M44" s="186">
        <f t="shared" si="18"/>
        <v>541.90973418088743</v>
      </c>
      <c r="N44" s="162">
        <v>0</v>
      </c>
      <c r="O44" s="166">
        <f t="shared" si="19"/>
        <v>0</v>
      </c>
      <c r="P44" s="107"/>
      <c r="Q44" s="162">
        <f t="shared" si="8"/>
        <v>0</v>
      </c>
      <c r="R44" s="165">
        <f t="shared" si="9"/>
        <v>0</v>
      </c>
      <c r="S44" s="165">
        <f t="shared" si="10"/>
        <v>0</v>
      </c>
      <c r="T44" s="165">
        <f t="shared" si="11"/>
        <v>0</v>
      </c>
      <c r="U44" s="68">
        <f t="shared" si="12"/>
        <v>2.7339269521990972</v>
      </c>
      <c r="V44" s="148">
        <f t="shared" si="13"/>
        <v>0</v>
      </c>
      <c r="W44" s="165">
        <f t="shared" si="14"/>
        <v>0</v>
      </c>
      <c r="X44" s="165">
        <f t="shared" si="15"/>
        <v>0</v>
      </c>
      <c r="Y44" s="165">
        <f t="shared" si="16"/>
        <v>0</v>
      </c>
      <c r="Z44" s="2"/>
    </row>
    <row r="45" spans="1:26" x14ac:dyDescent="0.2">
      <c r="A45" s="162">
        <v>0.47110000000000002</v>
      </c>
      <c r="B45" s="7">
        <f t="shared" si="20"/>
        <v>0.49414999999999998</v>
      </c>
      <c r="C45" s="7">
        <f t="shared" si="1"/>
        <v>1.0858947628815283</v>
      </c>
      <c r="D45" s="163">
        <f t="shared" si="2"/>
        <v>1.0185502913103617</v>
      </c>
      <c r="E45" s="164">
        <f t="shared" si="17"/>
        <v>0</v>
      </c>
      <c r="F45" s="162">
        <f t="shared" si="3"/>
        <v>0</v>
      </c>
      <c r="G45" s="162">
        <v>0</v>
      </c>
      <c r="H45" s="168">
        <f t="shared" si="4"/>
        <v>471.1</v>
      </c>
      <c r="I45" s="162">
        <f t="shared" si="0"/>
        <v>0</v>
      </c>
      <c r="J45" s="165">
        <f t="shared" si="5"/>
        <v>0</v>
      </c>
      <c r="K45" s="165">
        <f t="shared" si="6"/>
        <v>0</v>
      </c>
      <c r="L45" s="165">
        <f t="shared" si="7"/>
        <v>0</v>
      </c>
      <c r="M45" s="186">
        <f t="shared" si="18"/>
        <v>493.61211492425906</v>
      </c>
      <c r="N45" s="162">
        <v>0</v>
      </c>
      <c r="O45" s="166">
        <f t="shared" si="19"/>
        <v>0</v>
      </c>
      <c r="P45" s="107"/>
      <c r="Q45" s="162">
        <f t="shared" si="8"/>
        <v>0</v>
      </c>
      <c r="R45" s="165">
        <f t="shared" si="9"/>
        <v>0</v>
      </c>
      <c r="S45" s="165">
        <f t="shared" si="10"/>
        <v>0</v>
      </c>
      <c r="T45" s="165">
        <f t="shared" si="11"/>
        <v>0</v>
      </c>
      <c r="U45" s="68">
        <f t="shared" si="12"/>
        <v>2.6933858102232944</v>
      </c>
      <c r="V45" s="148">
        <f t="shared" si="13"/>
        <v>0</v>
      </c>
      <c r="W45" s="165">
        <f t="shared" si="14"/>
        <v>0</v>
      </c>
      <c r="X45" s="165">
        <f t="shared" si="15"/>
        <v>0</v>
      </c>
      <c r="Y45" s="165">
        <f t="shared" si="16"/>
        <v>0</v>
      </c>
      <c r="Z45" s="2"/>
    </row>
    <row r="46" spans="1:26" x14ac:dyDescent="0.2">
      <c r="A46" s="162">
        <v>0.42919999999999997</v>
      </c>
      <c r="B46" s="7">
        <f t="shared" si="20"/>
        <v>0.45014999999999999</v>
      </c>
      <c r="C46" s="7">
        <f t="shared" si="1"/>
        <v>1.2202780187929276</v>
      </c>
      <c r="D46" s="163">
        <f t="shared" si="2"/>
        <v>1.153086390837228</v>
      </c>
      <c r="E46" s="164">
        <f t="shared" si="17"/>
        <v>0</v>
      </c>
      <c r="F46" s="162">
        <f t="shared" si="3"/>
        <v>0</v>
      </c>
      <c r="G46" s="162">
        <v>0</v>
      </c>
      <c r="H46" s="168">
        <f t="shared" si="4"/>
        <v>429.2</v>
      </c>
      <c r="I46" s="162">
        <f t="shared" si="0"/>
        <v>0</v>
      </c>
      <c r="J46" s="165">
        <f t="shared" si="5"/>
        <v>0</v>
      </c>
      <c r="K46" s="165">
        <f t="shared" si="6"/>
        <v>0</v>
      </c>
      <c r="L46" s="165">
        <f t="shared" si="7"/>
        <v>0</v>
      </c>
      <c r="M46" s="186">
        <f t="shared" si="18"/>
        <v>449.66222878956603</v>
      </c>
      <c r="N46" s="162">
        <v>0</v>
      </c>
      <c r="O46" s="166">
        <f t="shared" si="19"/>
        <v>0</v>
      </c>
      <c r="P46" s="107"/>
      <c r="Q46" s="162">
        <f t="shared" si="8"/>
        <v>0</v>
      </c>
      <c r="R46" s="165">
        <f t="shared" si="9"/>
        <v>0</v>
      </c>
      <c r="S46" s="165">
        <f t="shared" si="10"/>
        <v>0</v>
      </c>
      <c r="T46" s="165">
        <f t="shared" si="11"/>
        <v>0</v>
      </c>
      <c r="U46" s="68">
        <f t="shared" si="12"/>
        <v>2.6528864087660735</v>
      </c>
      <c r="V46" s="148">
        <f t="shared" si="13"/>
        <v>0</v>
      </c>
      <c r="W46" s="165">
        <f t="shared" si="14"/>
        <v>0</v>
      </c>
      <c r="X46" s="165">
        <f t="shared" si="15"/>
        <v>0</v>
      </c>
      <c r="Y46" s="165">
        <f t="shared" si="16"/>
        <v>0</v>
      </c>
      <c r="Z46" s="2"/>
    </row>
    <row r="47" spans="1:26" x14ac:dyDescent="0.2">
      <c r="A47" s="162">
        <v>0.39100000000000001</v>
      </c>
      <c r="B47" s="7">
        <f t="shared" si="20"/>
        <v>0.41010000000000002</v>
      </c>
      <c r="C47" s="7">
        <f t="shared" si="1"/>
        <v>1.3547594873547346</v>
      </c>
      <c r="D47" s="163">
        <f t="shared" si="2"/>
        <v>1.2875187530738312</v>
      </c>
      <c r="E47" s="164">
        <f t="shared" si="17"/>
        <v>0</v>
      </c>
      <c r="F47" s="162">
        <f t="shared" si="3"/>
        <v>0</v>
      </c>
      <c r="G47" s="162">
        <v>0</v>
      </c>
      <c r="H47" s="168">
        <f t="shared" si="4"/>
        <v>391</v>
      </c>
      <c r="I47" s="162">
        <f t="shared" si="0"/>
        <v>0</v>
      </c>
      <c r="J47" s="165">
        <f t="shared" si="5"/>
        <v>0</v>
      </c>
      <c r="K47" s="165">
        <f t="shared" si="6"/>
        <v>0</v>
      </c>
      <c r="L47" s="165">
        <f t="shared" si="7"/>
        <v>0</v>
      </c>
      <c r="M47" s="186">
        <f t="shared" si="18"/>
        <v>409.65497677924037</v>
      </c>
      <c r="N47" s="162">
        <v>0</v>
      </c>
      <c r="O47" s="166">
        <f t="shared" si="19"/>
        <v>0</v>
      </c>
      <c r="P47" s="107"/>
      <c r="Q47" s="162">
        <f t="shared" si="8"/>
        <v>0</v>
      </c>
      <c r="R47" s="165">
        <f t="shared" si="9"/>
        <v>0</v>
      </c>
      <c r="S47" s="165">
        <f t="shared" si="10"/>
        <v>0</v>
      </c>
      <c r="T47" s="165">
        <f t="shared" si="11"/>
        <v>0</v>
      </c>
      <c r="U47" s="68">
        <f t="shared" si="12"/>
        <v>2.6124182353448897</v>
      </c>
      <c r="V47" s="148">
        <f t="shared" si="13"/>
        <v>0</v>
      </c>
      <c r="W47" s="165">
        <f t="shared" si="14"/>
        <v>0</v>
      </c>
      <c r="X47" s="165">
        <f t="shared" si="15"/>
        <v>0</v>
      </c>
      <c r="Y47" s="165">
        <f t="shared" si="16"/>
        <v>0</v>
      </c>
      <c r="Z47" s="2"/>
    </row>
    <row r="48" spans="1:26" x14ac:dyDescent="0.2">
      <c r="A48" s="162">
        <v>0.35610000000000003</v>
      </c>
      <c r="B48" s="7">
        <f t="shared" si="20"/>
        <v>0.37355000000000005</v>
      </c>
      <c r="C48" s="7">
        <f t="shared" si="1"/>
        <v>1.4896456591863865</v>
      </c>
      <c r="D48" s="163">
        <f t="shared" si="2"/>
        <v>1.4222025732705605</v>
      </c>
      <c r="E48" s="164">
        <f t="shared" si="17"/>
        <v>0</v>
      </c>
      <c r="F48" s="162">
        <f t="shared" si="3"/>
        <v>0</v>
      </c>
      <c r="G48" s="162">
        <v>0</v>
      </c>
      <c r="H48" s="168">
        <f t="shared" si="4"/>
        <v>356.1</v>
      </c>
      <c r="I48" s="162">
        <f t="shared" si="0"/>
        <v>0</v>
      </c>
      <c r="J48" s="165">
        <f t="shared" si="5"/>
        <v>0</v>
      </c>
      <c r="K48" s="165">
        <f t="shared" si="6"/>
        <v>0</v>
      </c>
      <c r="L48" s="165">
        <f t="shared" si="7"/>
        <v>0</v>
      </c>
      <c r="M48" s="186">
        <f t="shared" si="18"/>
        <v>373.14219809611461</v>
      </c>
      <c r="N48" s="162">
        <v>0</v>
      </c>
      <c r="O48" s="166">
        <f t="shared" si="19"/>
        <v>0</v>
      </c>
      <c r="P48" s="107"/>
      <c r="Q48" s="162">
        <f t="shared" si="8"/>
        <v>0</v>
      </c>
      <c r="R48" s="165">
        <f t="shared" si="9"/>
        <v>0</v>
      </c>
      <c r="S48" s="165">
        <f t="shared" si="10"/>
        <v>0</v>
      </c>
      <c r="T48" s="165">
        <f t="shared" si="11"/>
        <v>0</v>
      </c>
      <c r="U48" s="68">
        <f t="shared" si="12"/>
        <v>2.5718743655350602</v>
      </c>
      <c r="V48" s="148">
        <f t="shared" si="13"/>
        <v>0</v>
      </c>
      <c r="W48" s="165">
        <f t="shared" si="14"/>
        <v>0</v>
      </c>
      <c r="X48" s="165">
        <f t="shared" si="15"/>
        <v>0</v>
      </c>
      <c r="Y48" s="165">
        <f t="shared" si="16"/>
        <v>0</v>
      </c>
      <c r="Z48" s="2"/>
    </row>
    <row r="49" spans="1:26" x14ac:dyDescent="0.2">
      <c r="A49" s="162">
        <v>0.32439999999999997</v>
      </c>
      <c r="B49" s="7">
        <f t="shared" si="20"/>
        <v>0.34025</v>
      </c>
      <c r="C49" s="7">
        <f t="shared" si="1"/>
        <v>1.6241542753321765</v>
      </c>
      <c r="D49" s="163">
        <f>(C48+C49)/2</f>
        <v>1.5568999672592816</v>
      </c>
      <c r="E49" s="164">
        <f t="shared" si="17"/>
        <v>1.9006348120272167E-2</v>
      </c>
      <c r="F49" s="162">
        <f t="shared" si="3"/>
        <v>1.9006348120272167E-2</v>
      </c>
      <c r="G49" s="162">
        <v>1.9E-2</v>
      </c>
      <c r="H49" s="168">
        <f t="shared" si="4"/>
        <v>324.39999999999998</v>
      </c>
      <c r="I49" s="162">
        <f t="shared" si="0"/>
        <v>2.9590982766170244E-2</v>
      </c>
      <c r="J49" s="165">
        <f t="shared" si="5"/>
        <v>2.7154458479891154E-2</v>
      </c>
      <c r="K49" s="165">
        <f t="shared" si="6"/>
        <v>-3.2457299266302544E-2</v>
      </c>
      <c r="L49" s="165">
        <f t="shared" si="7"/>
        <v>3.8795701871295295E-2</v>
      </c>
      <c r="M49" s="186">
        <f t="shared" si="18"/>
        <v>339.88062610275392</v>
      </c>
      <c r="N49" s="162">
        <v>0.14130208654939794</v>
      </c>
      <c r="O49" s="166">
        <f t="shared" si="19"/>
        <v>1.9013641449135737E-2</v>
      </c>
      <c r="P49" s="107"/>
      <c r="Q49" s="162">
        <f t="shared" si="8"/>
        <v>6.4669099479226047</v>
      </c>
      <c r="R49" s="165">
        <f t="shared" si="9"/>
        <v>611.12937360861486</v>
      </c>
      <c r="S49" s="165">
        <f t="shared" si="10"/>
        <v>109584.81978583906</v>
      </c>
      <c r="T49" s="165">
        <f t="shared" si="11"/>
        <v>19650229.961267795</v>
      </c>
      <c r="U49" s="68">
        <f t="shared" si="12"/>
        <v>2.5313264096066859</v>
      </c>
      <c r="V49" s="148">
        <f t="shared" si="13"/>
        <v>4.8111270947023325E-2</v>
      </c>
      <c r="W49" s="165">
        <f t="shared" si="14"/>
        <v>2.4607114558079044E-3</v>
      </c>
      <c r="X49" s="165">
        <f t="shared" si="15"/>
        <v>8.8540444287707302E-4</v>
      </c>
      <c r="Y49" s="165">
        <f t="shared" si="16"/>
        <v>3.1858307710811037E-4</v>
      </c>
      <c r="Z49" s="2"/>
    </row>
    <row r="50" spans="1:26" x14ac:dyDescent="0.2">
      <c r="A50" s="162">
        <v>0.29549999999999998</v>
      </c>
      <c r="B50" s="7">
        <f t="shared" si="20"/>
        <v>0.30994999999999995</v>
      </c>
      <c r="C50" s="7">
        <f t="shared" si="1"/>
        <v>1.7587699644845547</v>
      </c>
      <c r="D50" s="163">
        <f>(C49+C50)/2</f>
        <v>1.6914621199083655</v>
      </c>
      <c r="E50" s="164">
        <f t="shared" si="17"/>
        <v>0.35911994606198466</v>
      </c>
      <c r="F50" s="162">
        <f t="shared" si="3"/>
        <v>0.34011359794171248</v>
      </c>
      <c r="G50" s="162">
        <v>0.34</v>
      </c>
      <c r="H50" s="168">
        <f t="shared" si="4"/>
        <v>295.5</v>
      </c>
      <c r="I50" s="162">
        <f t="shared" si="0"/>
        <v>0.57528926738415043</v>
      </c>
      <c r="J50" s="165">
        <f t="shared" si="5"/>
        <v>0.38267255014948265</v>
      </c>
      <c r="K50" s="165">
        <f t="shared" si="6"/>
        <v>-0.4059092684374932</v>
      </c>
      <c r="L50" s="165">
        <f t="shared" si="7"/>
        <v>0.43055697132992726</v>
      </c>
      <c r="M50" s="186">
        <f t="shared" si="18"/>
        <v>309.61298422385323</v>
      </c>
      <c r="N50" s="162">
        <v>2.5265524403824946</v>
      </c>
      <c r="O50" s="166">
        <f t="shared" si="19"/>
        <v>0.3399734807672331</v>
      </c>
      <c r="P50" s="107"/>
      <c r="Q50" s="162">
        <f t="shared" si="8"/>
        <v>105.41820968203376</v>
      </c>
      <c r="R50" s="165">
        <f t="shared" si="9"/>
        <v>7552.4082730156415</v>
      </c>
      <c r="S50" s="165">
        <f t="shared" si="10"/>
        <v>1125424.0486124931</v>
      </c>
      <c r="T50" s="165">
        <f t="shared" si="11"/>
        <v>167705352.17498195</v>
      </c>
      <c r="U50" s="68">
        <f t="shared" si="12"/>
        <v>2.4908191653781961</v>
      </c>
      <c r="V50" s="148">
        <f t="shared" si="13"/>
        <v>0.84716146815895166</v>
      </c>
      <c r="W50" s="165">
        <f t="shared" si="14"/>
        <v>3.4677426127771263E-2</v>
      </c>
      <c r="X50" s="165">
        <f t="shared" si="15"/>
        <v>1.1072821146664701E-2</v>
      </c>
      <c r="Y50" s="165">
        <f t="shared" si="16"/>
        <v>3.5356536466769487E-3</v>
      </c>
      <c r="Z50" s="2"/>
    </row>
    <row r="51" spans="1:26" x14ac:dyDescent="0.2">
      <c r="A51" s="162">
        <v>0.26919999999999999</v>
      </c>
      <c r="B51" s="7">
        <f t="shared" si="20"/>
        <v>0.28234999999999999</v>
      </c>
      <c r="C51" s="7">
        <f t="shared" si="1"/>
        <v>1.8932496849391323</v>
      </c>
      <c r="D51" s="163">
        <f t="shared" ref="D51:D114" si="21">(C50+C51)/2</f>
        <v>1.8260098247118435</v>
      </c>
      <c r="E51" s="164">
        <f t="shared" si="17"/>
        <v>1.8096044078722291</v>
      </c>
      <c r="F51" s="162">
        <f t="shared" si="3"/>
        <v>1.4504844618102444</v>
      </c>
      <c r="G51" s="162">
        <v>1.45</v>
      </c>
      <c r="H51" s="168">
        <f t="shared" si="4"/>
        <v>269.2</v>
      </c>
      <c r="I51" s="162">
        <f t="shared" si="0"/>
        <v>2.6485988778573768</v>
      </c>
      <c r="J51" s="165">
        <f t="shared" si="5"/>
        <v>1.244224398627841</v>
      </c>
      <c r="K51" s="165">
        <f t="shared" si="6"/>
        <v>-1.152368901589961</v>
      </c>
      <c r="L51" s="165">
        <f t="shared" si="7"/>
        <v>1.0672946831907102</v>
      </c>
      <c r="M51" s="186">
        <f t="shared" si="18"/>
        <v>282.04361364866958</v>
      </c>
      <c r="N51" s="162">
        <v>10.785897359893502</v>
      </c>
      <c r="O51" s="166">
        <f t="shared" si="19"/>
        <v>1.4513528435158738</v>
      </c>
      <c r="P51" s="107"/>
      <c r="Q51" s="162">
        <f t="shared" si="8"/>
        <v>409.54428779212247</v>
      </c>
      <c r="R51" s="165">
        <f t="shared" si="9"/>
        <v>21382.554970016441</v>
      </c>
      <c r="S51" s="165">
        <f t="shared" si="10"/>
        <v>2596168.3754051211</v>
      </c>
      <c r="T51" s="165">
        <f t="shared" si="11"/>
        <v>315214446.67884248</v>
      </c>
      <c r="U51" s="68">
        <f t="shared" si="12"/>
        <v>2.4503162703846066</v>
      </c>
      <c r="V51" s="148">
        <f t="shared" si="13"/>
        <v>3.5541456767137012</v>
      </c>
      <c r="W51" s="165">
        <f t="shared" si="14"/>
        <v>0.1127504433044216</v>
      </c>
      <c r="X51" s="165">
        <f t="shared" si="15"/>
        <v>3.1435534328650268E-2</v>
      </c>
      <c r="Y51" s="165">
        <f t="shared" si="16"/>
        <v>8.7644251283311506E-3</v>
      </c>
      <c r="Z51" s="2"/>
    </row>
    <row r="52" spans="1:26" x14ac:dyDescent="0.2">
      <c r="A52" s="162">
        <v>0.2452</v>
      </c>
      <c r="B52" s="7">
        <f t="shared" si="20"/>
        <v>0.25719999999999998</v>
      </c>
      <c r="C52" s="7">
        <f t="shared" si="1"/>
        <v>2.0279691158586681</v>
      </c>
      <c r="D52" s="163">
        <f t="shared" si="21"/>
        <v>1.9606094003989001</v>
      </c>
      <c r="E52" s="164">
        <f t="shared" si="17"/>
        <v>5.0806969527822288</v>
      </c>
      <c r="F52" s="162">
        <f t="shared" si="3"/>
        <v>3.2710925449099997</v>
      </c>
      <c r="G52" s="162">
        <v>3.27</v>
      </c>
      <c r="H52" s="168">
        <f t="shared" si="4"/>
        <v>245.2</v>
      </c>
      <c r="I52" s="162">
        <f t="shared" si="0"/>
        <v>6.4133347931253066</v>
      </c>
      <c r="J52" s="165">
        <f t="shared" si="5"/>
        <v>2.0496366572770244</v>
      </c>
      <c r="K52" s="165">
        <f t="shared" si="6"/>
        <v>-1.6224409675263789</v>
      </c>
      <c r="L52" s="165">
        <f t="shared" si="7"/>
        <v>1.2842835747312431</v>
      </c>
      <c r="M52" s="186">
        <f t="shared" si="18"/>
        <v>256.91990969950149</v>
      </c>
      <c r="N52" s="162">
        <v>24.280777632320401</v>
      </c>
      <c r="O52" s="166">
        <f t="shared" si="19"/>
        <v>3.2672270543276145</v>
      </c>
      <c r="P52" s="107"/>
      <c r="Q52" s="162">
        <f t="shared" si="8"/>
        <v>841.32500255085188</v>
      </c>
      <c r="R52" s="165">
        <f t="shared" si="9"/>
        <v>30313.212719006136</v>
      </c>
      <c r="S52" s="165">
        <f t="shared" si="10"/>
        <v>2918109.1680983063</v>
      </c>
      <c r="T52" s="165">
        <f t="shared" si="11"/>
        <v>280912524.70907933</v>
      </c>
      <c r="U52" s="68">
        <f t="shared" si="12"/>
        <v>2.4097977606991581</v>
      </c>
      <c r="V52" s="148">
        <f t="shared" si="13"/>
        <v>7.882671489763827</v>
      </c>
      <c r="W52" s="165">
        <f t="shared" si="14"/>
        <v>0.18573614371799566</v>
      </c>
      <c r="X52" s="165">
        <f t="shared" si="15"/>
        <v>4.4258655939529885E-2</v>
      </c>
      <c r="Y52" s="165">
        <f t="shared" si="16"/>
        <v>1.0546297486114416E-2</v>
      </c>
      <c r="Z52" s="2"/>
    </row>
    <row r="53" spans="1:26" x14ac:dyDescent="0.2">
      <c r="A53" s="162">
        <v>0.22340000000000002</v>
      </c>
      <c r="B53" s="7">
        <f t="shared" si="20"/>
        <v>0.23430000000000001</v>
      </c>
      <c r="C53" s="7">
        <f t="shared" si="1"/>
        <v>2.1622989090661346</v>
      </c>
      <c r="D53" s="163">
        <f t="shared" si="21"/>
        <v>2.0951340124624016</v>
      </c>
      <c r="E53" s="164">
        <f t="shared" si="17"/>
        <v>10.60254124877709</v>
      </c>
      <c r="F53" s="162">
        <f t="shared" si="3"/>
        <v>5.5218442959948613</v>
      </c>
      <c r="G53" s="162">
        <v>5.52</v>
      </c>
      <c r="H53" s="168">
        <f t="shared" si="4"/>
        <v>223.4</v>
      </c>
      <c r="I53" s="162">
        <f t="shared" si="0"/>
        <v>11.569003796060338</v>
      </c>
      <c r="J53" s="165">
        <f t="shared" si="5"/>
        <v>2.3838635825386545</v>
      </c>
      <c r="K53" s="165">
        <f t="shared" si="6"/>
        <v>-1.5663182946041738</v>
      </c>
      <c r="L53" s="165">
        <f t="shared" si="7"/>
        <v>1.0291499136033075</v>
      </c>
      <c r="M53" s="186">
        <f t="shared" si="18"/>
        <v>234.04632020179247</v>
      </c>
      <c r="N53" s="162">
        <v>41.106623959932797</v>
      </c>
      <c r="O53" s="166">
        <f t="shared" si="19"/>
        <v>5.5313168279746439</v>
      </c>
      <c r="P53" s="107"/>
      <c r="Q53" s="162">
        <f t="shared" si="8"/>
        <v>1293.768118551596</v>
      </c>
      <c r="R53" s="165">
        <f t="shared" si="9"/>
        <v>29721.110013325513</v>
      </c>
      <c r="S53" s="165">
        <f t="shared" si="10"/>
        <v>2180496.8305353359</v>
      </c>
      <c r="T53" s="165">
        <f t="shared" si="11"/>
        <v>159972707.13788706</v>
      </c>
      <c r="U53" s="68">
        <f t="shared" si="12"/>
        <v>2.3693018173129836</v>
      </c>
      <c r="V53" s="148">
        <f t="shared" si="13"/>
        <v>13.082915725419957</v>
      </c>
      <c r="W53" s="165">
        <f t="shared" si="14"/>
        <v>0.21602347294018637</v>
      </c>
      <c r="X53" s="165">
        <f t="shared" si="15"/>
        <v>4.2727682473630978E-2</v>
      </c>
      <c r="Y53" s="165">
        <f t="shared" si="16"/>
        <v>8.4511873858861986E-3</v>
      </c>
      <c r="Z53" s="2"/>
    </row>
    <row r="54" spans="1:26" x14ac:dyDescent="0.2">
      <c r="A54" s="162">
        <v>0.20349999999999999</v>
      </c>
      <c r="B54" s="7">
        <f t="shared" si="20"/>
        <v>0.21345</v>
      </c>
      <c r="C54" s="7">
        <f t="shared" si="1"/>
        <v>2.29689930039584</v>
      </c>
      <c r="D54" s="163">
        <f t="shared" si="21"/>
        <v>2.2295991047309873</v>
      </c>
      <c r="E54" s="164">
        <f t="shared" si="17"/>
        <v>18.555197435943604</v>
      </c>
      <c r="F54" s="162">
        <f t="shared" si="3"/>
        <v>7.9526561871665127</v>
      </c>
      <c r="G54" s="162">
        <v>7.95</v>
      </c>
      <c r="H54" s="168">
        <f t="shared" si="4"/>
        <v>203.5</v>
      </c>
      <c r="I54" s="162">
        <f t="shared" si="0"/>
        <v>17.731235115139803</v>
      </c>
      <c r="J54" s="165">
        <f t="shared" si="5"/>
        <v>2.1718330656966862</v>
      </c>
      <c r="K54" s="165">
        <f t="shared" si="6"/>
        <v>-1.1349678452179457</v>
      </c>
      <c r="L54" s="165">
        <f t="shared" si="7"/>
        <v>0.59311741313112842</v>
      </c>
      <c r="M54" s="186">
        <f t="shared" si="18"/>
        <v>213.21796359594097</v>
      </c>
      <c r="N54" s="162">
        <v>59.083455171288328</v>
      </c>
      <c r="O54" s="166">
        <f t="shared" si="19"/>
        <v>7.9502833937999444</v>
      </c>
      <c r="P54" s="107"/>
      <c r="Q54" s="162">
        <f t="shared" si="8"/>
        <v>1697.4944631506921</v>
      </c>
      <c r="R54" s="165">
        <f t="shared" si="9"/>
        <v>21932.249268743897</v>
      </c>
      <c r="S54" s="165">
        <f t="shared" si="10"/>
        <v>1151777.674527837</v>
      </c>
      <c r="T54" s="165">
        <f t="shared" si="11"/>
        <v>60485898.882760979</v>
      </c>
      <c r="U54" s="68">
        <f t="shared" si="12"/>
        <v>2.3288237911704144</v>
      </c>
      <c r="V54" s="148">
        <f t="shared" si="13"/>
        <v>18.520334931671972</v>
      </c>
      <c r="W54" s="165">
        <f t="shared" si="14"/>
        <v>0.19680946717534081</v>
      </c>
      <c r="X54" s="165">
        <f t="shared" si="15"/>
        <v>3.0960849959623876E-2</v>
      </c>
      <c r="Y54" s="165">
        <f t="shared" si="16"/>
        <v>4.8705697138457897E-3</v>
      </c>
      <c r="Z54" s="2"/>
    </row>
    <row r="55" spans="1:26" x14ac:dyDescent="0.2">
      <c r="A55" s="162">
        <v>0.18540000000000001</v>
      </c>
      <c r="B55" s="7">
        <f t="shared" si="20"/>
        <v>0.19445000000000001</v>
      </c>
      <c r="C55" s="7">
        <f t="shared" si="1"/>
        <v>2.4312868509239185</v>
      </c>
      <c r="D55" s="163">
        <f t="shared" si="21"/>
        <v>2.3640930756598793</v>
      </c>
      <c r="E55" s="164">
        <f t="shared" si="17"/>
        <v>28.758605374194978</v>
      </c>
      <c r="F55" s="162">
        <f t="shared" si="3"/>
        <v>10.203407938251374</v>
      </c>
      <c r="G55" s="162">
        <v>10.199999999999999</v>
      </c>
      <c r="H55" s="168">
        <f t="shared" si="4"/>
        <v>185.4</v>
      </c>
      <c r="I55" s="162">
        <f t="shared" si="0"/>
        <v>24.121806054953119</v>
      </c>
      <c r="J55" s="165">
        <f t="shared" si="5"/>
        <v>1.5367843700655663</v>
      </c>
      <c r="K55" s="165">
        <f t="shared" si="6"/>
        <v>-0.59641255496034207</v>
      </c>
      <c r="L55" s="165">
        <f t="shared" si="7"/>
        <v>0.23146248923597978</v>
      </c>
      <c r="M55" s="186">
        <f t="shared" si="18"/>
        <v>194.23928541878445</v>
      </c>
      <c r="N55" s="162">
        <v>75.925246781840158</v>
      </c>
      <c r="O55" s="166">
        <f t="shared" si="19"/>
        <v>10.216518768407434</v>
      </c>
      <c r="P55" s="107"/>
      <c r="Q55" s="162">
        <f t="shared" si="8"/>
        <v>1984.0526735929798</v>
      </c>
      <c r="R55" s="165">
        <f t="shared" si="9"/>
        <v>11461.206040643568</v>
      </c>
      <c r="S55" s="165">
        <f t="shared" si="10"/>
        <v>384125.24904640671</v>
      </c>
      <c r="T55" s="165">
        <f t="shared" si="11"/>
        <v>12874055.874374513</v>
      </c>
      <c r="U55" s="68">
        <f t="shared" si="12"/>
        <v>2.2883370716848583</v>
      </c>
      <c r="V55" s="148">
        <f t="shared" si="13"/>
        <v>23.348836642624185</v>
      </c>
      <c r="W55" s="165">
        <f t="shared" si="14"/>
        <v>0.13926195240930059</v>
      </c>
      <c r="X55" s="165">
        <f t="shared" si="15"/>
        <v>1.6269570724814088E-2</v>
      </c>
      <c r="Y55" s="165">
        <f t="shared" si="16"/>
        <v>1.9007268459927877E-3</v>
      </c>
      <c r="Z55" s="2"/>
    </row>
    <row r="56" spans="1:26" x14ac:dyDescent="0.2">
      <c r="A56" s="162">
        <v>0.16889999999999999</v>
      </c>
      <c r="B56" s="7">
        <f t="shared" si="20"/>
        <v>0.17715</v>
      </c>
      <c r="C56" s="7">
        <f t="shared" si="1"/>
        <v>2.5657587667480639</v>
      </c>
      <c r="D56" s="163">
        <f t="shared" si="21"/>
        <v>2.4985228088359914</v>
      </c>
      <c r="E56" s="164">
        <f t="shared" si="17"/>
        <v>40.462514479836258</v>
      </c>
      <c r="F56" s="162">
        <f t="shared" si="3"/>
        <v>11.703909105641282</v>
      </c>
      <c r="G56" s="162">
        <v>11.7</v>
      </c>
      <c r="H56" s="168">
        <f t="shared" si="4"/>
        <v>168.9</v>
      </c>
      <c r="I56" s="162">
        <f t="shared" si="0"/>
        <v>29.242483852987991</v>
      </c>
      <c r="J56" s="165">
        <f t="shared" si="5"/>
        <v>0.75307821287970167</v>
      </c>
      <c r="K56" s="165">
        <f t="shared" si="6"/>
        <v>-0.1910269557882158</v>
      </c>
      <c r="L56" s="165">
        <f t="shared" si="7"/>
        <v>4.8456185843132549E-2</v>
      </c>
      <c r="M56" s="186">
        <f t="shared" si="18"/>
        <v>176.95779157753972</v>
      </c>
      <c r="N56" s="162">
        <v>87.036085073309849</v>
      </c>
      <c r="O56" s="166">
        <f t="shared" si="19"/>
        <v>11.711595738834752</v>
      </c>
      <c r="P56" s="107"/>
      <c r="Q56" s="162">
        <f t="shared" si="8"/>
        <v>2073.3474980643532</v>
      </c>
      <c r="R56" s="165">
        <f t="shared" si="9"/>
        <v>3077.3616251453768</v>
      </c>
      <c r="S56" s="165">
        <f t="shared" si="10"/>
        <v>49900.205086389375</v>
      </c>
      <c r="T56" s="165">
        <f t="shared" si="11"/>
        <v>809144.57609319442</v>
      </c>
      <c r="U56" s="68">
        <f t="shared" si="12"/>
        <v>2.2478696896897432</v>
      </c>
      <c r="V56" s="148">
        <f t="shared" si="13"/>
        <v>26.308862529454828</v>
      </c>
      <c r="W56" s="165">
        <f t="shared" si="14"/>
        <v>6.8243238469468046E-2</v>
      </c>
      <c r="X56" s="165">
        <f t="shared" si="15"/>
        <v>5.2110347806964543E-3</v>
      </c>
      <c r="Y56" s="165">
        <f t="shared" si="16"/>
        <v>3.979131719807994E-4</v>
      </c>
      <c r="Z56" s="2"/>
    </row>
    <row r="57" spans="1:26" x14ac:dyDescent="0.2">
      <c r="A57" s="162">
        <v>0.15380000000000002</v>
      </c>
      <c r="B57" s="7">
        <f t="shared" si="20"/>
        <v>0.16134999999999999</v>
      </c>
      <c r="C57" s="7">
        <f t="shared" si="1"/>
        <v>2.7008725915876228</v>
      </c>
      <c r="D57" s="163">
        <f t="shared" si="21"/>
        <v>2.6333156791678434</v>
      </c>
      <c r="E57" s="164">
        <f t="shared" si="17"/>
        <v>52.86665746359283</v>
      </c>
      <c r="F57" s="162">
        <f t="shared" si="3"/>
        <v>12.404142983756573</v>
      </c>
      <c r="G57" s="162">
        <v>12.4</v>
      </c>
      <c r="H57" s="168">
        <f t="shared" si="4"/>
        <v>153.80000000000001</v>
      </c>
      <c r="I57" s="162">
        <f t="shared" si="0"/>
        <v>32.664024205765983</v>
      </c>
      <c r="J57" s="165">
        <f t="shared" si="5"/>
        <v>0.1752674794113257</v>
      </c>
      <c r="K57" s="165">
        <f t="shared" si="6"/>
        <v>-2.0833806660436424E-2</v>
      </c>
      <c r="L57" s="165">
        <f t="shared" si="7"/>
        <v>2.4764862336258213E-3</v>
      </c>
      <c r="M57" s="186">
        <f t="shared" si="18"/>
        <v>161.17326080960203</v>
      </c>
      <c r="N57" s="162">
        <v>91.805135399622415</v>
      </c>
      <c r="O57" s="166">
        <f t="shared" si="19"/>
        <v>12.353320253820531</v>
      </c>
      <c r="P57" s="107"/>
      <c r="Q57" s="162">
        <f t="shared" si="8"/>
        <v>2001.4084704291231</v>
      </c>
      <c r="R57" s="165">
        <f t="shared" si="9"/>
        <v>2.1389350498920172</v>
      </c>
      <c r="S57" s="165">
        <f t="shared" si="10"/>
        <v>0.88820459140367558</v>
      </c>
      <c r="T57" s="165">
        <f t="shared" si="11"/>
        <v>0.36883186155203618</v>
      </c>
      <c r="U57" s="68">
        <f t="shared" si="12"/>
        <v>2.2072929925182105</v>
      </c>
      <c r="V57" s="148">
        <f t="shared" si="13"/>
        <v>27.379577886239812</v>
      </c>
      <c r="W57" s="165">
        <f t="shared" si="14"/>
        <v>1.5882573933022608E-2</v>
      </c>
      <c r="X57" s="165">
        <f t="shared" si="15"/>
        <v>5.6832655199830554E-4</v>
      </c>
      <c r="Y57" s="165">
        <f t="shared" si="16"/>
        <v>2.0336443643729578E-5</v>
      </c>
      <c r="Z57" s="2"/>
    </row>
    <row r="58" spans="1:26" x14ac:dyDescent="0.2">
      <c r="A58" s="162">
        <v>0.1401</v>
      </c>
      <c r="B58" s="7">
        <f t="shared" si="20"/>
        <v>0.14695000000000003</v>
      </c>
      <c r="C58" s="7">
        <f t="shared" si="1"/>
        <v>2.8354711391186314</v>
      </c>
      <c r="D58" s="163">
        <f t="shared" si="21"/>
        <v>2.7681718653531271</v>
      </c>
      <c r="E58" s="164">
        <f t="shared" si="17"/>
        <v>64.870666802712094</v>
      </c>
      <c r="F58" s="162">
        <f t="shared" si="3"/>
        <v>12.004009339119264</v>
      </c>
      <c r="G58" s="162">
        <v>12</v>
      </c>
      <c r="H58" s="168">
        <f t="shared" si="4"/>
        <v>140.1</v>
      </c>
      <c r="I58" s="162">
        <f t="shared" si="0"/>
        <v>33.229160923986129</v>
      </c>
      <c r="J58" s="165">
        <f t="shared" si="5"/>
        <v>3.0682449449166028E-3</v>
      </c>
      <c r="K58" s="165">
        <f t="shared" si="6"/>
        <v>4.9053712200933549E-5</v>
      </c>
      <c r="L58" s="165">
        <f t="shared" si="7"/>
        <v>7.8424856029785492E-7</v>
      </c>
      <c r="M58" s="186">
        <f t="shared" si="18"/>
        <v>146.79025853236993</v>
      </c>
      <c r="N58" s="162">
        <v>89.183795511268841</v>
      </c>
      <c r="O58" s="166">
        <f t="shared" si="19"/>
        <v>12.000592152130055</v>
      </c>
      <c r="P58" s="107"/>
      <c r="Q58" s="162">
        <f t="shared" si="8"/>
        <v>1763.989172383576</v>
      </c>
      <c r="R58" s="165">
        <f t="shared" si="9"/>
        <v>2347.6610560565373</v>
      </c>
      <c r="S58" s="165">
        <f t="shared" si="10"/>
        <v>-32831.439989093698</v>
      </c>
      <c r="T58" s="165">
        <f t="shared" si="11"/>
        <v>459139.2990809583</v>
      </c>
      <c r="U58" s="68">
        <f t="shared" si="12"/>
        <v>2.1666972353755933</v>
      </c>
      <c r="V58" s="148">
        <f t="shared" si="13"/>
        <v>26.009053848492513</v>
      </c>
      <c r="W58" s="165">
        <f t="shared" si="14"/>
        <v>2.7804146750954857E-4</v>
      </c>
      <c r="X58" s="165">
        <f t="shared" si="15"/>
        <v>-1.3381388995408239E-6</v>
      </c>
      <c r="Y58" s="165">
        <f t="shared" si="16"/>
        <v>6.4401030914672216E-9</v>
      </c>
      <c r="Z58" s="2"/>
    </row>
    <row r="59" spans="1:26" x14ac:dyDescent="0.2">
      <c r="A59" s="162">
        <v>0.12770000000000001</v>
      </c>
      <c r="B59" s="7">
        <f t="shared" si="20"/>
        <v>0.13390000000000002</v>
      </c>
      <c r="C59" s="7">
        <f t="shared" si="1"/>
        <v>2.9691695698467258</v>
      </c>
      <c r="D59" s="163">
        <f t="shared" si="21"/>
        <v>2.9023203544826783</v>
      </c>
      <c r="E59" s="164">
        <f t="shared" si="17"/>
        <v>75.474208385600775</v>
      </c>
      <c r="F59" s="162">
        <f t="shared" si="3"/>
        <v>10.603541582888683</v>
      </c>
      <c r="G59" s="162">
        <v>10.6</v>
      </c>
      <c r="H59" s="168">
        <f t="shared" si="4"/>
        <v>127.7</v>
      </c>
      <c r="I59" s="162">
        <f t="shared" si="0"/>
        <v>30.774874565621303</v>
      </c>
      <c r="J59" s="165">
        <f t="shared" si="5"/>
        <v>0.23901262327885361</v>
      </c>
      <c r="K59" s="165">
        <f t="shared" si="6"/>
        <v>3.5884407994869048E-2</v>
      </c>
      <c r="L59" s="165">
        <f t="shared" si="7"/>
        <v>5.3875427978541763E-3</v>
      </c>
      <c r="M59" s="186">
        <f t="shared" si="18"/>
        <v>133.75638302525979</v>
      </c>
      <c r="N59" s="162">
        <v>79.309394471901854</v>
      </c>
      <c r="O59" s="166">
        <f t="shared" si="19"/>
        <v>10.671890464332529</v>
      </c>
      <c r="P59" s="107"/>
      <c r="Q59" s="162">
        <f t="shared" si="8"/>
        <v>1419.8142179487947</v>
      </c>
      <c r="R59" s="165">
        <f t="shared" si="9"/>
        <v>7749.8889980299064</v>
      </c>
      <c r="S59" s="165">
        <f t="shared" si="10"/>
        <v>-209516.26879193276</v>
      </c>
      <c r="T59" s="165">
        <f t="shared" si="11"/>
        <v>5664218.790701705</v>
      </c>
      <c r="U59" s="68">
        <f t="shared" si="12"/>
        <v>2.1263145162745949</v>
      </c>
      <c r="V59" s="148">
        <f t="shared" si="13"/>
        <v>22.546464391617501</v>
      </c>
      <c r="W59" s="165">
        <f t="shared" si="14"/>
        <v>2.1659098840820869E-2</v>
      </c>
      <c r="X59" s="165">
        <f t="shared" si="15"/>
        <v>-9.7889272942845089E-4</v>
      </c>
      <c r="Y59" s="165">
        <f t="shared" si="16"/>
        <v>4.4241497892881199E-5</v>
      </c>
      <c r="Z59" s="2"/>
    </row>
    <row r="60" spans="1:26" x14ac:dyDescent="0.2">
      <c r="A60" s="162">
        <v>0.1163</v>
      </c>
      <c r="B60" s="7">
        <f t="shared" si="20"/>
        <v>0.122</v>
      </c>
      <c r="C60" s="7">
        <f t="shared" si="1"/>
        <v>3.1040769980762311</v>
      </c>
      <c r="D60" s="163">
        <f t="shared" si="21"/>
        <v>3.0366232839614784</v>
      </c>
      <c r="E60" s="164">
        <f t="shared" si="17"/>
        <v>83.967044993027656</v>
      </c>
      <c r="F60" s="162">
        <f t="shared" si="3"/>
        <v>8.4928366074268791</v>
      </c>
      <c r="G60" s="162">
        <v>8.49</v>
      </c>
      <c r="H60" s="168">
        <f t="shared" si="4"/>
        <v>116.3</v>
      </c>
      <c r="I60" s="162">
        <f t="shared" si="0"/>
        <v>25.78954538899287</v>
      </c>
      <c r="J60" s="165">
        <f t="shared" si="5"/>
        <v>0.68711740884033545</v>
      </c>
      <c r="K60" s="165">
        <f t="shared" si="6"/>
        <v>0.19544296545571971</v>
      </c>
      <c r="L60" s="165">
        <f t="shared" si="7"/>
        <v>5.5591595053010284E-2</v>
      </c>
      <c r="M60" s="186">
        <f t="shared" si="18"/>
        <v>121.86677151709567</v>
      </c>
      <c r="N60" s="162">
        <v>62.953068773787727</v>
      </c>
      <c r="O60" s="166">
        <f t="shared" si="19"/>
        <v>8.4709794951904982</v>
      </c>
      <c r="P60" s="107"/>
      <c r="Q60" s="162">
        <f t="shared" si="8"/>
        <v>1036.1260661060792</v>
      </c>
      <c r="R60" s="165">
        <f t="shared" si="9"/>
        <v>12874.412694657432</v>
      </c>
      <c r="S60" s="165">
        <f t="shared" si="10"/>
        <v>-501261.96856637241</v>
      </c>
      <c r="T60" s="165">
        <f t="shared" si="11"/>
        <v>19516506.66249834</v>
      </c>
      <c r="U60" s="68">
        <f t="shared" si="12"/>
        <v>2.0858853059959315</v>
      </c>
      <c r="V60" s="148">
        <f t="shared" si="13"/>
        <v>17.715083085656065</v>
      </c>
      <c r="W60" s="165">
        <f t="shared" si="14"/>
        <v>6.2265932523400833E-2</v>
      </c>
      <c r="X60" s="165">
        <f t="shared" si="15"/>
        <v>-5.3314993500772432E-3</v>
      </c>
      <c r="Y60" s="165">
        <f t="shared" si="16"/>
        <v>4.5650782326581873E-4</v>
      </c>
      <c r="Z60" s="2"/>
    </row>
    <row r="61" spans="1:26" x14ac:dyDescent="0.2">
      <c r="A61" s="162">
        <v>0.10590000000000001</v>
      </c>
      <c r="B61" s="7">
        <f t="shared" si="20"/>
        <v>0.1111</v>
      </c>
      <c r="C61" s="7">
        <f t="shared" si="1"/>
        <v>3.2392255055571129</v>
      </c>
      <c r="D61" s="163">
        <f t="shared" si="21"/>
        <v>3.1716512518166722</v>
      </c>
      <c r="E61" s="164">
        <f t="shared" si="17"/>
        <v>90.069083073746611</v>
      </c>
      <c r="F61" s="162">
        <f t="shared" si="3"/>
        <v>6.1020380807189589</v>
      </c>
      <c r="G61" s="162">
        <v>6.1</v>
      </c>
      <c r="H61" s="168">
        <f t="shared" si="4"/>
        <v>105.9</v>
      </c>
      <c r="I61" s="162">
        <f t="shared" si="0"/>
        <v>19.353536717345289</v>
      </c>
      <c r="J61" s="165">
        <f t="shared" si="5"/>
        <v>1.0736689090884091</v>
      </c>
      <c r="K61" s="165">
        <f t="shared" si="6"/>
        <v>0.45036860552812624</v>
      </c>
      <c r="L61" s="165">
        <f t="shared" si="7"/>
        <v>0.18891473817339277</v>
      </c>
      <c r="M61" s="186">
        <f t="shared" si="18"/>
        <v>110.97824111058888</v>
      </c>
      <c r="N61" s="162">
        <v>45.150613902133969</v>
      </c>
      <c r="O61" s="166">
        <f t="shared" si="19"/>
        <v>6.0754770499685629</v>
      </c>
      <c r="P61" s="107"/>
      <c r="Q61" s="162">
        <f t="shared" si="8"/>
        <v>677.93643076787635</v>
      </c>
      <c r="R61" s="165">
        <f t="shared" si="9"/>
        <v>15154.422295681416</v>
      </c>
      <c r="S61" s="165">
        <f t="shared" si="10"/>
        <v>-755216.76281176985</v>
      </c>
      <c r="T61" s="165">
        <f t="shared" si="11"/>
        <v>37636034.399966776</v>
      </c>
      <c r="U61" s="68">
        <f t="shared" si="12"/>
        <v>2.0452378374179663</v>
      </c>
      <c r="V61" s="148">
        <f t="shared" si="13"/>
        <v>12.48011916805172</v>
      </c>
      <c r="W61" s="165">
        <f t="shared" si="14"/>
        <v>9.729486545625779E-2</v>
      </c>
      <c r="X61" s="165">
        <f t="shared" si="15"/>
        <v>-1.228562983615006E-2</v>
      </c>
      <c r="Y61" s="165">
        <f t="shared" si="16"/>
        <v>1.5513326398375999E-3</v>
      </c>
      <c r="Z61" s="2"/>
    </row>
    <row r="62" spans="1:26" x14ac:dyDescent="0.2">
      <c r="A62" s="162">
        <v>9.6489999999999992E-2</v>
      </c>
      <c r="B62" s="7">
        <f t="shared" si="20"/>
        <v>0.10119500000000001</v>
      </c>
      <c r="C62" s="7">
        <f t="shared" si="1"/>
        <v>3.3734767572175399</v>
      </c>
      <c r="D62" s="163">
        <f t="shared" si="21"/>
        <v>3.3063511313873262</v>
      </c>
      <c r="E62" s="164">
        <f t="shared" si="17"/>
        <v>93.960382767844436</v>
      </c>
      <c r="F62" s="162">
        <f t="shared" si="3"/>
        <v>3.8912996940978282</v>
      </c>
      <c r="G62" s="162">
        <v>3.89</v>
      </c>
      <c r="H62" s="168">
        <f t="shared" si="4"/>
        <v>96.49</v>
      </c>
      <c r="I62" s="162">
        <f t="shared" si="0"/>
        <v>12.866003146147511</v>
      </c>
      <c r="J62" s="165">
        <f t="shared" si="5"/>
        <v>1.1950214723333634</v>
      </c>
      <c r="K62" s="165">
        <f t="shared" si="6"/>
        <v>0.66224124158467135</v>
      </c>
      <c r="L62" s="165">
        <f t="shared" si="7"/>
        <v>0.36699211872677157</v>
      </c>
      <c r="M62" s="186">
        <f t="shared" si="18"/>
        <v>101.0855627673903</v>
      </c>
      <c r="N62" s="162">
        <v>28.985202342399148</v>
      </c>
      <c r="O62" s="166">
        <f t="shared" si="19"/>
        <v>3.9002555314451222</v>
      </c>
      <c r="P62" s="107"/>
      <c r="Q62" s="162">
        <f t="shared" si="8"/>
        <v>393.78007254422977</v>
      </c>
      <c r="R62" s="165">
        <f t="shared" si="9"/>
        <v>13887.414599770527</v>
      </c>
      <c r="S62" s="165">
        <f t="shared" si="10"/>
        <v>-829630.59964555479</v>
      </c>
      <c r="T62" s="165">
        <f t="shared" si="11"/>
        <v>49561920.033669613</v>
      </c>
      <c r="U62" s="68">
        <f t="shared" si="12"/>
        <v>2.0046891332548737</v>
      </c>
      <c r="V62" s="148">
        <f t="shared" si="13"/>
        <v>7.8008462109959309</v>
      </c>
      <c r="W62" s="165">
        <f t="shared" si="14"/>
        <v>0.10829172045852731</v>
      </c>
      <c r="X62" s="165">
        <f t="shared" si="15"/>
        <v>-1.80653150696438E-2</v>
      </c>
      <c r="Y62" s="165">
        <f t="shared" si="16"/>
        <v>3.0136709176255493E-3</v>
      </c>
      <c r="Z62" s="2"/>
    </row>
    <row r="63" spans="1:26" x14ac:dyDescent="0.2">
      <c r="A63" s="162">
        <v>8.7900000000000006E-2</v>
      </c>
      <c r="B63" s="7">
        <f t="shared" si="20"/>
        <v>9.2194999999999999E-2</v>
      </c>
      <c r="C63" s="7">
        <f t="shared" si="1"/>
        <v>3.5079930244060451</v>
      </c>
      <c r="D63" s="163">
        <f t="shared" si="21"/>
        <v>3.4407348908117923</v>
      </c>
      <c r="E63" s="164">
        <f t="shared" si="17"/>
        <v>96.121104448885902</v>
      </c>
      <c r="F63" s="162">
        <f t="shared" si="3"/>
        <v>2.1607216810414673</v>
      </c>
      <c r="G63" s="162">
        <v>2.16</v>
      </c>
      <c r="H63" s="168">
        <f t="shared" si="4"/>
        <v>87.9</v>
      </c>
      <c r="I63" s="162">
        <f t="shared" si="0"/>
        <v>7.4344704772928853</v>
      </c>
      <c r="J63" s="165">
        <f t="shared" si="5"/>
        <v>1.0244022364240042</v>
      </c>
      <c r="K63" s="165">
        <f t="shared" si="6"/>
        <v>0.70535274696425121</v>
      </c>
      <c r="L63" s="165">
        <f t="shared" si="7"/>
        <v>0.48567103815272061</v>
      </c>
      <c r="M63" s="186">
        <f t="shared" si="18"/>
        <v>92.094902139043512</v>
      </c>
      <c r="N63" s="162">
        <v>16.062902474193155</v>
      </c>
      <c r="O63" s="166">
        <f t="shared" si="19"/>
        <v>2.1614278722626921</v>
      </c>
      <c r="P63" s="107"/>
      <c r="Q63" s="162">
        <f t="shared" si="8"/>
        <v>199.20773538361806</v>
      </c>
      <c r="R63" s="165">
        <f t="shared" si="9"/>
        <v>10209.739389999564</v>
      </c>
      <c r="S63" s="165">
        <f t="shared" si="10"/>
        <v>-701814.87685202528</v>
      </c>
      <c r="T63" s="165">
        <f t="shared" si="11"/>
        <v>48242575.30542554</v>
      </c>
      <c r="U63" s="68">
        <f t="shared" si="12"/>
        <v>1.9642355907380171</v>
      </c>
      <c r="V63" s="148">
        <f t="shared" si="13"/>
        <v>4.2441664275809279</v>
      </c>
      <c r="W63" s="165">
        <f t="shared" si="14"/>
        <v>9.2830365974355206E-2</v>
      </c>
      <c r="X63" s="165">
        <f t="shared" si="15"/>
        <v>-1.9241356184125282E-2</v>
      </c>
      <c r="Y63" s="165">
        <f t="shared" si="16"/>
        <v>3.9882400970675247E-3</v>
      </c>
      <c r="Z63" s="2"/>
    </row>
    <row r="64" spans="1:26" x14ac:dyDescent="0.2">
      <c r="A64" s="162">
        <v>8.0069999999999988E-2</v>
      </c>
      <c r="B64" s="7">
        <f t="shared" si="20"/>
        <v>8.3985000000000004E-2</v>
      </c>
      <c r="C64" s="7">
        <f t="shared" si="1"/>
        <v>3.6425943835736896</v>
      </c>
      <c r="D64" s="163">
        <f t="shared" si="21"/>
        <v>3.5752937039898676</v>
      </c>
      <c r="E64" s="164">
        <f t="shared" si="17"/>
        <v>97.161451924942909</v>
      </c>
      <c r="F64" s="162">
        <f t="shared" si="3"/>
        <v>1.0403474760570028</v>
      </c>
      <c r="G64" s="162">
        <v>1.04</v>
      </c>
      <c r="H64" s="168">
        <f t="shared" si="4"/>
        <v>80.069999999999993</v>
      </c>
      <c r="I64" s="162">
        <f t="shared" si="0"/>
        <v>3.7195477811083517</v>
      </c>
      <c r="J64" s="165">
        <f t="shared" si="5"/>
        <v>0.70484484241018497</v>
      </c>
      <c r="K64" s="165">
        <f t="shared" si="6"/>
        <v>0.58016440565034544</v>
      </c>
      <c r="L64" s="165">
        <f t="shared" si="7"/>
        <v>0.47753876786933974</v>
      </c>
      <c r="M64" s="186">
        <f t="shared" si="18"/>
        <v>83.893700597839867</v>
      </c>
      <c r="N64" s="162">
        <v>7.7291008240211134</v>
      </c>
      <c r="O64" s="166">
        <f t="shared" si="19"/>
        <v>1.0400295946145262</v>
      </c>
      <c r="P64" s="107"/>
      <c r="Q64" s="162">
        <f t="shared" si="8"/>
        <v>87.373582776647382</v>
      </c>
      <c r="R64" s="165">
        <f t="shared" si="9"/>
        <v>6160.1711993641329</v>
      </c>
      <c r="S64" s="165">
        <f t="shared" si="10"/>
        <v>-474023.59972968313</v>
      </c>
      <c r="T64" s="165">
        <f t="shared" si="11"/>
        <v>36475994.875577614</v>
      </c>
      <c r="U64" s="68">
        <f t="shared" si="12"/>
        <v>1.9237293517904706</v>
      </c>
      <c r="V64" s="148">
        <f t="shared" si="13"/>
        <v>2.0013469757519902</v>
      </c>
      <c r="W64" s="165">
        <f t="shared" si="14"/>
        <v>6.3872375859390693E-2</v>
      </c>
      <c r="X64" s="165">
        <f t="shared" si="15"/>
        <v>-1.5826336570622965E-2</v>
      </c>
      <c r="Y64" s="165">
        <f t="shared" si="16"/>
        <v>3.9214594083368942E-3</v>
      </c>
      <c r="Z64" s="2"/>
    </row>
    <row r="65" spans="1:26" x14ac:dyDescent="0.2">
      <c r="A65" s="162">
        <v>7.2939999999999991E-2</v>
      </c>
      <c r="B65" s="7">
        <f t="shared" si="20"/>
        <v>7.650499999999999E-2</v>
      </c>
      <c r="C65" s="7">
        <f t="shared" si="1"/>
        <v>3.7771459901006996</v>
      </c>
      <c r="D65" s="163">
        <f t="shared" si="21"/>
        <v>3.7098701868371946</v>
      </c>
      <c r="E65" s="164">
        <f t="shared" si="17"/>
        <v>97.601598934043949</v>
      </c>
      <c r="F65" s="162">
        <f t="shared" si="3"/>
        <v>0.44014700910103971</v>
      </c>
      <c r="G65" s="162">
        <v>0.44</v>
      </c>
      <c r="H65" s="168">
        <f t="shared" si="4"/>
        <v>72.94</v>
      </c>
      <c r="I65" s="162">
        <f t="shared" si="0"/>
        <v>1.6328882668895066</v>
      </c>
      <c r="J65" s="165">
        <f t="shared" si="5"/>
        <v>0.40368620971136226</v>
      </c>
      <c r="K65" s="165">
        <f t="shared" si="6"/>
        <v>0.38660457859725977</v>
      </c>
      <c r="L65" s="165">
        <f t="shared" si="7"/>
        <v>0.3702457418578447</v>
      </c>
      <c r="M65" s="186">
        <f t="shared" si="18"/>
        <v>76.421893459924163</v>
      </c>
      <c r="N65" s="162">
        <v>3.2712133319098209</v>
      </c>
      <c r="O65" s="166">
        <f t="shared" si="19"/>
        <v>0.44017522257056158</v>
      </c>
      <c r="P65" s="2"/>
      <c r="Q65" s="162">
        <f t="shared" si="8"/>
        <v>33.673446931275038</v>
      </c>
      <c r="R65" s="165">
        <f t="shared" si="9"/>
        <v>3137.5359081206866</v>
      </c>
      <c r="S65" s="165">
        <f t="shared" si="10"/>
        <v>-264901.35501209868</v>
      </c>
      <c r="T65" s="165">
        <f t="shared" si="11"/>
        <v>22365553.715456218</v>
      </c>
      <c r="U65" s="68">
        <f t="shared" si="12"/>
        <v>1.8832177937424661</v>
      </c>
      <c r="V65" s="148">
        <f t="shared" si="13"/>
        <v>0.82889267940160516</v>
      </c>
      <c r="W65" s="165">
        <f t="shared" si="14"/>
        <v>3.6581664168483324E-2</v>
      </c>
      <c r="X65" s="165">
        <f t="shared" si="15"/>
        <v>-1.0546207456083784E-2</v>
      </c>
      <c r="Y65" s="165">
        <f t="shared" si="16"/>
        <v>3.0403890647101878E-3</v>
      </c>
      <c r="Z65" s="2"/>
    </row>
    <row r="66" spans="1:26" x14ac:dyDescent="0.2">
      <c r="A66" s="162">
        <v>6.6450000000000009E-2</v>
      </c>
      <c r="B66" s="7">
        <f t="shared" si="20"/>
        <v>6.9695000000000007E-2</v>
      </c>
      <c r="C66" s="7">
        <f t="shared" si="1"/>
        <v>3.9115869902732747</v>
      </c>
      <c r="D66" s="163">
        <f t="shared" si="21"/>
        <v>3.844366490186987</v>
      </c>
      <c r="E66" s="164">
        <f t="shared" si="17"/>
        <v>97.811669097478543</v>
      </c>
      <c r="F66" s="162">
        <f t="shared" si="3"/>
        <v>0.21007016343458712</v>
      </c>
      <c r="G66" s="162">
        <v>0.21</v>
      </c>
      <c r="H66" s="168">
        <f t="shared" si="4"/>
        <v>66.45</v>
      </c>
      <c r="I66" s="162">
        <f t="shared" si="0"/>
        <v>0.80758669689603046</v>
      </c>
      <c r="J66" s="165">
        <f t="shared" si="5"/>
        <v>0.25058469383632948</v>
      </c>
      <c r="K66" s="165">
        <f t="shared" si="6"/>
        <v>0.27368413530064528</v>
      </c>
      <c r="L66" s="165">
        <f t="shared" si="7"/>
        <v>0.29891293346187042</v>
      </c>
      <c r="M66" s="186">
        <f t="shared" si="18"/>
        <v>69.619415395419708</v>
      </c>
      <c r="N66" s="162">
        <v>1.5625453780091692</v>
      </c>
      <c r="O66" s="166">
        <f t="shared" si="19"/>
        <v>0.21025646748028998</v>
      </c>
      <c r="P66" s="2"/>
      <c r="Q66" s="162">
        <f t="shared" si="8"/>
        <v>14.640840040573551</v>
      </c>
      <c r="R66" s="165">
        <f t="shared" si="9"/>
        <v>1748.7691931035515</v>
      </c>
      <c r="S66" s="165">
        <f t="shared" si="10"/>
        <v>-159557.25432916396</v>
      </c>
      <c r="T66" s="165">
        <f t="shared" si="11"/>
        <v>14557963.114549225</v>
      </c>
      <c r="U66" s="68">
        <f t="shared" si="12"/>
        <v>1.8427303721282566</v>
      </c>
      <c r="V66" s="148">
        <f t="shared" si="13"/>
        <v>0.38710267043886043</v>
      </c>
      <c r="W66" s="165">
        <f t="shared" si="14"/>
        <v>2.2707748977199748E-2</v>
      </c>
      <c r="X66" s="165">
        <f t="shared" si="15"/>
        <v>-7.465844503942904E-3</v>
      </c>
      <c r="Y66" s="165">
        <f t="shared" si="16"/>
        <v>2.4546173296622381E-3</v>
      </c>
      <c r="Z66" s="2"/>
    </row>
    <row r="67" spans="1:26" x14ac:dyDescent="0.2">
      <c r="A67" s="162">
        <v>6.053E-2</v>
      </c>
      <c r="B67" s="7">
        <f t="shared" si="20"/>
        <v>6.3490000000000005E-2</v>
      </c>
      <c r="C67" s="7">
        <f t="shared" si="1"/>
        <v>4.046205838726614</v>
      </c>
      <c r="D67" s="163">
        <f t="shared" si="21"/>
        <v>3.9788964144999444</v>
      </c>
      <c r="E67" s="164">
        <f t="shared" si="17"/>
        <v>97.971722555333471</v>
      </c>
      <c r="F67" s="162">
        <f t="shared" si="3"/>
        <v>0.16005345785492353</v>
      </c>
      <c r="G67" s="162">
        <v>0.16</v>
      </c>
      <c r="H67" s="168">
        <f t="shared" si="4"/>
        <v>60.53</v>
      </c>
      <c r="I67" s="162">
        <f t="shared" si="0"/>
        <v>0.6368361295872732</v>
      </c>
      <c r="J67" s="165">
        <f t="shared" si="5"/>
        <v>0.24085205552757535</v>
      </c>
      <c r="K67" s="165">
        <f t="shared" si="6"/>
        <v>0.29545613004951882</v>
      </c>
      <c r="L67" s="165">
        <f t="shared" si="7"/>
        <v>0.36243960879895326</v>
      </c>
      <c r="M67" s="186">
        <f t="shared" si="18"/>
        <v>63.420962622779534</v>
      </c>
      <c r="N67" s="162">
        <v>1.1889379510655986</v>
      </c>
      <c r="O67" s="166">
        <f t="shared" si="19"/>
        <v>0.15998376569569278</v>
      </c>
      <c r="P67" s="2"/>
      <c r="Q67" s="162">
        <f t="shared" si="8"/>
        <v>10.161794039209095</v>
      </c>
      <c r="R67" s="165">
        <f t="shared" si="9"/>
        <v>1519.7841241079459</v>
      </c>
      <c r="S67" s="165">
        <f t="shared" si="10"/>
        <v>-148094.97563489637</v>
      </c>
      <c r="T67" s="165">
        <f t="shared" si="11"/>
        <v>14431077.059167104</v>
      </c>
      <c r="U67" s="68">
        <f t="shared" si="12"/>
        <v>1.8022328295956513</v>
      </c>
      <c r="V67" s="148">
        <f t="shared" si="13"/>
        <v>0.28845359623644717</v>
      </c>
      <c r="W67" s="165">
        <f t="shared" si="14"/>
        <v>2.182578645898859E-2</v>
      </c>
      <c r="X67" s="165">
        <f t="shared" si="15"/>
        <v>-8.0597639401469631E-3</v>
      </c>
      <c r="Y67" s="165">
        <f t="shared" si="16"/>
        <v>2.9762865541159305E-3</v>
      </c>
      <c r="Z67" s="2"/>
    </row>
    <row r="68" spans="1:26" x14ac:dyDescent="0.2">
      <c r="A68" s="162">
        <v>5.5140000000000002E-2</v>
      </c>
      <c r="B68" s="7">
        <f t="shared" si="20"/>
        <v>5.7834999999999998E-2</v>
      </c>
      <c r="C68" s="7">
        <f t="shared" si="1"/>
        <v>4.180756922426621</v>
      </c>
      <c r="D68" s="163">
        <f t="shared" si="21"/>
        <v>4.1134813805766175</v>
      </c>
      <c r="E68" s="164">
        <f t="shared" si="17"/>
        <v>98.1317760131884</v>
      </c>
      <c r="F68" s="162">
        <f t="shared" si="3"/>
        <v>0.16005345785492353</v>
      </c>
      <c r="G68" s="162">
        <v>0.16</v>
      </c>
      <c r="H68" s="168">
        <f t="shared" si="4"/>
        <v>55.14</v>
      </c>
      <c r="I68" s="162">
        <f t="shared" si="0"/>
        <v>0.65837691878313231</v>
      </c>
      <c r="J68" s="165">
        <f t="shared" si="5"/>
        <v>0.29659981527217449</v>
      </c>
      <c r="K68" s="165">
        <f t="shared" si="6"/>
        <v>0.40376045737324429</v>
      </c>
      <c r="L68" s="165">
        <f t="shared" si="7"/>
        <v>0.5496379247190496</v>
      </c>
      <c r="M68" s="186">
        <f t="shared" si="18"/>
        <v>57.772174963385282</v>
      </c>
      <c r="N68" s="162">
        <v>1.1895367428758599</v>
      </c>
      <c r="O68" s="166">
        <f t="shared" si="19"/>
        <v>0.16006433926018154</v>
      </c>
      <c r="P68" s="2"/>
      <c r="Q68" s="162">
        <f t="shared" si="8"/>
        <v>9.256691735039503</v>
      </c>
      <c r="R68" s="165">
        <f t="shared" si="9"/>
        <v>1701.2974031499114</v>
      </c>
      <c r="S68" s="165">
        <f t="shared" si="10"/>
        <v>-175403.32754525484</v>
      </c>
      <c r="T68" s="165">
        <f t="shared" si="11"/>
        <v>18084038.250446305</v>
      </c>
      <c r="U68" s="68">
        <f t="shared" si="12"/>
        <v>1.7617187178411533</v>
      </c>
      <c r="V68" s="148">
        <f t="shared" si="13"/>
        <v>0.28196917255821896</v>
      </c>
      <c r="W68" s="165">
        <f t="shared" si="14"/>
        <v>2.6877595948791026E-2</v>
      </c>
      <c r="X68" s="165">
        <f t="shared" si="15"/>
        <v>-1.1014203612051352E-2</v>
      </c>
      <c r="Y68" s="165">
        <f t="shared" si="16"/>
        <v>4.513524254135602E-3</v>
      </c>
      <c r="Z68" s="2"/>
    </row>
    <row r="69" spans="1:26" x14ac:dyDescent="0.2">
      <c r="A69" s="162">
        <v>5.0229999999999997E-2</v>
      </c>
      <c r="B69" s="7">
        <f t="shared" si="20"/>
        <v>5.2684999999999996E-2</v>
      </c>
      <c r="C69" s="7">
        <f t="shared" si="1"/>
        <v>4.3153069147649825</v>
      </c>
      <c r="D69" s="163">
        <f t="shared" si="21"/>
        <v>4.2480319185958013</v>
      </c>
      <c r="E69" s="164">
        <f t="shared" si="17"/>
        <v>98.291829471043329</v>
      </c>
      <c r="F69" s="162">
        <f t="shared" si="3"/>
        <v>0.16005345785492353</v>
      </c>
      <c r="G69" s="162">
        <v>0.16</v>
      </c>
      <c r="H69" s="168">
        <f t="shared" si="4"/>
        <v>50.23</v>
      </c>
      <c r="I69" s="162">
        <f t="shared" si="0"/>
        <v>0.67991219764934308</v>
      </c>
      <c r="J69" s="165">
        <f t="shared" si="5"/>
        <v>0.35812922236667344</v>
      </c>
      <c r="K69" s="165">
        <f t="shared" si="6"/>
        <v>0.53570673808000191</v>
      </c>
      <c r="L69" s="165">
        <f t="shared" si="7"/>
        <v>0.80133563892892068</v>
      </c>
      <c r="M69" s="186">
        <f t="shared" si="18"/>
        <v>52.627770235874529</v>
      </c>
      <c r="N69" s="162">
        <v>1.1895463914440576</v>
      </c>
      <c r="O69" s="166">
        <f t="shared" si="19"/>
        <v>0.16006563757374995</v>
      </c>
      <c r="P69" s="2"/>
      <c r="Q69" s="162">
        <f t="shared" si="8"/>
        <v>8.4324164270866451</v>
      </c>
      <c r="R69" s="165">
        <f t="shared" si="9"/>
        <v>1875.5075682442293</v>
      </c>
      <c r="S69" s="165">
        <f t="shared" si="10"/>
        <v>-203023.21502834701</v>
      </c>
      <c r="T69" s="165">
        <f t="shared" si="11"/>
        <v>21977211.149850689</v>
      </c>
      <c r="U69" s="68">
        <f t="shared" si="12"/>
        <v>1.7212149699646522</v>
      </c>
      <c r="V69" s="148">
        <f t="shared" si="13"/>
        <v>0.27548640765450094</v>
      </c>
      <c r="W69" s="165">
        <f t="shared" si="14"/>
        <v>3.245333287680309E-2</v>
      </c>
      <c r="X69" s="165">
        <f t="shared" si="15"/>
        <v>-1.4613573424072516E-2</v>
      </c>
      <c r="Y69" s="165">
        <f t="shared" si="16"/>
        <v>6.5804189983027566E-3</v>
      </c>
      <c r="Z69" s="2"/>
    </row>
    <row r="70" spans="1:26" x14ac:dyDescent="0.2">
      <c r="A70" s="162">
        <v>4.5759999999999995E-2</v>
      </c>
      <c r="B70" s="7">
        <f t="shared" si="20"/>
        <v>4.7994999999999996E-2</v>
      </c>
      <c r="C70" s="7">
        <f t="shared" si="1"/>
        <v>4.4497691376584223</v>
      </c>
      <c r="D70" s="163">
        <f t="shared" si="21"/>
        <v>4.3825380262117024</v>
      </c>
      <c r="E70" s="164">
        <f t="shared" si="17"/>
        <v>98.431876246666391</v>
      </c>
      <c r="F70" s="162">
        <f t="shared" si="3"/>
        <v>0.14004677562305809</v>
      </c>
      <c r="G70" s="162">
        <v>0.14000000000000001</v>
      </c>
      <c r="H70" s="168">
        <f t="shared" si="4"/>
        <v>45.76</v>
      </c>
      <c r="I70" s="162">
        <f t="shared" si="0"/>
        <v>0.6137603196163901</v>
      </c>
      <c r="J70" s="165">
        <f t="shared" si="5"/>
        <v>0.37225178216531779</v>
      </c>
      <c r="K70" s="165">
        <f t="shared" si="6"/>
        <v>0.60690207354514059</v>
      </c>
      <c r="L70" s="165">
        <f t="shared" si="7"/>
        <v>0.98946504629443277</v>
      </c>
      <c r="M70" s="186">
        <f t="shared" si="18"/>
        <v>47.942932743001869</v>
      </c>
      <c r="N70" s="162">
        <v>1.0415325034009293</v>
      </c>
      <c r="O70" s="166">
        <f t="shared" si="19"/>
        <v>0.14014885456318404</v>
      </c>
      <c r="P70" s="2"/>
      <c r="Q70" s="162">
        <f t="shared" si="8"/>
        <v>6.7215449960286726</v>
      </c>
      <c r="R70" s="165">
        <f t="shared" si="9"/>
        <v>1786.3506646969474</v>
      </c>
      <c r="S70" s="165">
        <f t="shared" si="10"/>
        <v>-201749.98761836343</v>
      </c>
      <c r="T70" s="165">
        <f t="shared" si="11"/>
        <v>22785592.049988143</v>
      </c>
      <c r="U70" s="68">
        <f t="shared" si="12"/>
        <v>1.6807245969722586</v>
      </c>
      <c r="V70" s="148">
        <f t="shared" si="13"/>
        <v>0.23538006051632865</v>
      </c>
      <c r="W70" s="165">
        <f t="shared" si="14"/>
        <v>3.3733105946392769E-2</v>
      </c>
      <c r="X70" s="165">
        <f t="shared" si="15"/>
        <v>-1.6555714876315932E-2</v>
      </c>
      <c r="Y70" s="165">
        <f t="shared" si="16"/>
        <v>8.1253026478333677E-3</v>
      </c>
      <c r="Z70" s="2"/>
    </row>
    <row r="71" spans="1:26" x14ac:dyDescent="0.2">
      <c r="A71" s="162">
        <v>4.1680000000000002E-2</v>
      </c>
      <c r="B71" s="7">
        <f t="shared" si="20"/>
        <v>4.3719999999999995E-2</v>
      </c>
      <c r="C71" s="7">
        <f t="shared" si="1"/>
        <v>4.5845009121583038</v>
      </c>
      <c r="D71" s="163">
        <f t="shared" si="21"/>
        <v>4.5171350249083631</v>
      </c>
      <c r="E71" s="164">
        <f t="shared" si="17"/>
        <v>98.541912998941655</v>
      </c>
      <c r="F71" s="162">
        <f t="shared" si="3"/>
        <v>0.11003675227525993</v>
      </c>
      <c r="G71" s="162">
        <v>0.11</v>
      </c>
      <c r="H71" s="168">
        <f t="shared" si="4"/>
        <v>41.68</v>
      </c>
      <c r="I71" s="162">
        <f t="shared" si="0"/>
        <v>0.49705086772974161</v>
      </c>
      <c r="J71" s="165">
        <f t="shared" si="5"/>
        <v>0.34277009507951178</v>
      </c>
      <c r="K71" s="165">
        <f t="shared" si="6"/>
        <v>0.60497232171293391</v>
      </c>
      <c r="L71" s="165">
        <f t="shared" si="7"/>
        <v>1.0677463270354413</v>
      </c>
      <c r="M71" s="186">
        <f t="shared" si="18"/>
        <v>43.672380287774558</v>
      </c>
      <c r="N71" s="162">
        <v>0.81670973817209469</v>
      </c>
      <c r="O71" s="166">
        <f t="shared" si="19"/>
        <v>0.10989665127268355</v>
      </c>
      <c r="P71" s="2"/>
      <c r="Q71" s="162">
        <f t="shared" si="8"/>
        <v>4.8108068094743635</v>
      </c>
      <c r="R71" s="165">
        <f t="shared" si="9"/>
        <v>1511.8275459261693</v>
      </c>
      <c r="S71" s="165">
        <f t="shared" si="10"/>
        <v>-177208.47949001705</v>
      </c>
      <c r="T71" s="165">
        <f t="shared" si="11"/>
        <v>20771446.64269622</v>
      </c>
      <c r="U71" s="68">
        <f t="shared" si="12"/>
        <v>1.6402068630382176</v>
      </c>
      <c r="V71" s="148">
        <f t="shared" si="13"/>
        <v>0.18048303626831755</v>
      </c>
      <c r="W71" s="165">
        <f t="shared" si="14"/>
        <v>3.1061503225892673E-2</v>
      </c>
      <c r="X71" s="165">
        <f t="shared" si="15"/>
        <v>-1.6503073070481575E-2</v>
      </c>
      <c r="Y71" s="165">
        <f t="shared" si="16"/>
        <v>8.7681339434539565E-3</v>
      </c>
      <c r="Z71" s="2"/>
    </row>
    <row r="72" spans="1:26" x14ac:dyDescent="0.2">
      <c r="A72" s="162">
        <v>3.7969999999999997E-2</v>
      </c>
      <c r="B72" s="7">
        <f t="shared" si="20"/>
        <v>3.9824999999999999E-2</v>
      </c>
      <c r="C72" s="7">
        <f t="shared" si="1"/>
        <v>4.7189961908177231</v>
      </c>
      <c r="D72" s="163">
        <f t="shared" si="21"/>
        <v>4.6517485514880139</v>
      </c>
      <c r="E72" s="164">
        <f t="shared" si="17"/>
        <v>98.615937723199551</v>
      </c>
      <c r="F72" s="162">
        <f t="shared" si="3"/>
        <v>7.402472425790213E-2</v>
      </c>
      <c r="G72" s="162">
        <v>7.3999999999999996E-2</v>
      </c>
      <c r="H72" s="168">
        <f t="shared" si="4"/>
        <v>37.97</v>
      </c>
      <c r="I72" s="162">
        <f t="shared" si="0"/>
        <v>0.34434440384099591</v>
      </c>
      <c r="J72" s="165">
        <f t="shared" si="5"/>
        <v>0.26710669022157113</v>
      </c>
      <c r="K72" s="165">
        <f t="shared" si="6"/>
        <v>0.50738631534452483</v>
      </c>
      <c r="L72" s="165">
        <f t="shared" si="7"/>
        <v>0.96381289733080222</v>
      </c>
      <c r="M72" s="186">
        <f t="shared" si="18"/>
        <v>39.781774721598303</v>
      </c>
      <c r="N72" s="162">
        <v>0.55038901733758239</v>
      </c>
      <c r="O72" s="166">
        <f t="shared" si="19"/>
        <v>7.406047347744231E-2</v>
      </c>
      <c r="P72" s="2"/>
      <c r="Q72" s="162">
        <f t="shared" si="8"/>
        <v>2.9480346435709524</v>
      </c>
      <c r="R72" s="165">
        <f t="shared" si="9"/>
        <v>1085.7628401393904</v>
      </c>
      <c r="S72" s="165">
        <f t="shared" si="10"/>
        <v>-131496.46013261518</v>
      </c>
      <c r="T72" s="165">
        <f t="shared" si="11"/>
        <v>15925502.686377248</v>
      </c>
      <c r="U72" s="68">
        <f t="shared" si="12"/>
        <v>1.5996841537156323</v>
      </c>
      <c r="V72" s="148">
        <f t="shared" si="13"/>
        <v>0.11841617837853521</v>
      </c>
      <c r="W72" s="165">
        <f t="shared" si="14"/>
        <v>2.4204956730692232E-2</v>
      </c>
      <c r="X72" s="165">
        <f t="shared" si="15"/>
        <v>-1.3841019062466103E-2</v>
      </c>
      <c r="Y72" s="165">
        <f t="shared" si="16"/>
        <v>7.9146519788912371E-3</v>
      </c>
      <c r="Z72" s="2"/>
    </row>
    <row r="73" spans="1:26" x14ac:dyDescent="0.2">
      <c r="A73" s="162">
        <v>3.4590000000000003E-2</v>
      </c>
      <c r="B73" s="7">
        <f t="shared" si="20"/>
        <v>3.628E-2</v>
      </c>
      <c r="C73" s="7">
        <f t="shared" si="1"/>
        <v>4.853501176063884</v>
      </c>
      <c r="D73" s="163">
        <f t="shared" si="21"/>
        <v>4.7862486834408031</v>
      </c>
      <c r="E73" s="164">
        <f t="shared" si="17"/>
        <v>98.665954428779216</v>
      </c>
      <c r="F73" s="162">
        <f t="shared" si="3"/>
        <v>5.0016705579663603E-2</v>
      </c>
      <c r="G73" s="162">
        <v>0.05</v>
      </c>
      <c r="H73" s="168">
        <f t="shared" si="4"/>
        <v>34.590000000000003</v>
      </c>
      <c r="I73" s="162">
        <f t="shared" si="0"/>
        <v>0.23939239123071118</v>
      </c>
      <c r="J73" s="165">
        <f t="shared" si="5"/>
        <v>0.2069400101577521</v>
      </c>
      <c r="K73" s="165">
        <f t="shared" si="6"/>
        <v>0.42092930050337846</v>
      </c>
      <c r="L73" s="165">
        <f t="shared" si="7"/>
        <v>0.85619729064087957</v>
      </c>
      <c r="M73" s="186">
        <f t="shared" si="18"/>
        <v>36.240616716606795</v>
      </c>
      <c r="N73" s="162">
        <v>0.37185763403584499</v>
      </c>
      <c r="O73" s="166">
        <f t="shared" si="19"/>
        <v>5.0037249246208074E-2</v>
      </c>
      <c r="P73" s="2"/>
      <c r="Q73" s="162">
        <f t="shared" si="8"/>
        <v>1.8146060784301956</v>
      </c>
      <c r="R73" s="165">
        <f t="shared" si="9"/>
        <v>777.19985078964396</v>
      </c>
      <c r="S73" s="165">
        <f t="shared" si="10"/>
        <v>-96881.648808255108</v>
      </c>
      <c r="T73" s="165">
        <f t="shared" si="11"/>
        <v>12076757.176767005</v>
      </c>
      <c r="U73" s="68">
        <f t="shared" si="12"/>
        <v>1.5591955795770791</v>
      </c>
      <c r="V73" s="148">
        <f t="shared" si="13"/>
        <v>7.7985826244819714E-2</v>
      </c>
      <c r="W73" s="165">
        <f t="shared" si="14"/>
        <v>1.8752708842905981E-2</v>
      </c>
      <c r="X73" s="165">
        <f t="shared" si="15"/>
        <v>-1.1482553423345221E-2</v>
      </c>
      <c r="Y73" s="165">
        <f t="shared" si="16"/>
        <v>7.030932662821919E-3</v>
      </c>
      <c r="Z73" s="2"/>
    </row>
    <row r="74" spans="1:26" x14ac:dyDescent="0.2">
      <c r="A74" s="162">
        <v>3.1510000000000003E-2</v>
      </c>
      <c r="B74" s="7">
        <f t="shared" si="20"/>
        <v>3.3050000000000003E-2</v>
      </c>
      <c r="C74" s="7">
        <f t="shared" si="1"/>
        <v>4.9880464354192728</v>
      </c>
      <c r="D74" s="163">
        <f t="shared" si="21"/>
        <v>4.9207738057415789</v>
      </c>
      <c r="E74" s="164">
        <f t="shared" si="17"/>
        <v>98.703967125019759</v>
      </c>
      <c r="F74" s="162">
        <f t="shared" si="3"/>
        <v>3.8012696240544333E-2</v>
      </c>
      <c r="G74" s="162">
        <v>3.7999999999999999E-2</v>
      </c>
      <c r="H74" s="168">
        <f t="shared" si="4"/>
        <v>31.51</v>
      </c>
      <c r="I74" s="162">
        <f t="shared" si="0"/>
        <v>0.18705187994608194</v>
      </c>
      <c r="J74" s="165">
        <f t="shared" si="5"/>
        <v>0.17876536159764245</v>
      </c>
      <c r="K74" s="165">
        <f t="shared" si="6"/>
        <v>0.38766868398267296</v>
      </c>
      <c r="L74" s="165">
        <f t="shared" si="7"/>
        <v>0.84069423291922318</v>
      </c>
      <c r="M74" s="186">
        <f t="shared" si="18"/>
        <v>33.014101532526965</v>
      </c>
      <c r="N74" s="162">
        <v>0.28252720625508859</v>
      </c>
      <c r="O74" s="166">
        <f t="shared" si="19"/>
        <v>3.8016926221979858E-2</v>
      </c>
      <c r="P74" s="2"/>
      <c r="Q74" s="162">
        <f t="shared" si="8"/>
        <v>1.2563196107499903</v>
      </c>
      <c r="R74" s="165">
        <f t="shared" si="9"/>
        <v>621.67893983028296</v>
      </c>
      <c r="S74" s="165">
        <f t="shared" si="10"/>
        <v>-79503.252367335546</v>
      </c>
      <c r="T74" s="165">
        <f t="shared" si="11"/>
        <v>10167253.114139274</v>
      </c>
      <c r="U74" s="68">
        <f t="shared" si="12"/>
        <v>1.5186994825941802</v>
      </c>
      <c r="V74" s="148">
        <f t="shared" si="13"/>
        <v>5.772986211252442E-2</v>
      </c>
      <c r="W74" s="165">
        <f t="shared" si="14"/>
        <v>1.619954872275246E-2</v>
      </c>
      <c r="X74" s="165">
        <f t="shared" si="15"/>
        <v>-1.0575235245124614E-2</v>
      </c>
      <c r="Y74" s="165">
        <f t="shared" si="16"/>
        <v>6.9036244406395974E-3</v>
      </c>
      <c r="Z74" s="2"/>
    </row>
    <row r="75" spans="1:26" x14ac:dyDescent="0.2">
      <c r="A75" s="162">
        <v>2.87E-2</v>
      </c>
      <c r="B75" s="7">
        <f t="shared" si="20"/>
        <v>3.0105E-2</v>
      </c>
      <c r="C75" s="7">
        <f t="shared" si="1"/>
        <v>5.1228054528737621</v>
      </c>
      <c r="D75" s="163">
        <f t="shared" si="21"/>
        <v>5.055425944146517</v>
      </c>
      <c r="E75" s="164">
        <f t="shared" si="17"/>
        <v>98.736978150702342</v>
      </c>
      <c r="F75" s="162">
        <f t="shared" si="3"/>
        <v>3.301102568257798E-2</v>
      </c>
      <c r="G75" s="162">
        <v>3.3000000000000002E-2</v>
      </c>
      <c r="H75" s="168">
        <f t="shared" si="4"/>
        <v>28.7</v>
      </c>
      <c r="I75" s="162">
        <f t="shared" si="0"/>
        <v>0.16688479567859171</v>
      </c>
      <c r="J75" s="165">
        <f t="shared" si="5"/>
        <v>0.17512091604588859</v>
      </c>
      <c r="K75" s="165">
        <f t="shared" si="6"/>
        <v>0.40334578349449018</v>
      </c>
      <c r="L75" s="165">
        <f t="shared" si="7"/>
        <v>0.92900279838733568</v>
      </c>
      <c r="M75" s="186">
        <f t="shared" si="18"/>
        <v>30.072196461183211</v>
      </c>
      <c r="N75" s="162">
        <v>0.24496338950917659</v>
      </c>
      <c r="O75" s="166">
        <f t="shared" si="19"/>
        <v>3.296233035217206E-2</v>
      </c>
      <c r="P75" s="2"/>
      <c r="Q75" s="162">
        <f t="shared" si="8"/>
        <v>0.99379692817401011</v>
      </c>
      <c r="R75" s="165">
        <f t="shared" si="9"/>
        <v>565.03064755921037</v>
      </c>
      <c r="S75" s="165">
        <f t="shared" si="10"/>
        <v>-73922.815242215773</v>
      </c>
      <c r="T75" s="165">
        <f t="shared" si="11"/>
        <v>9671303.0292080324</v>
      </c>
      <c r="U75" s="68">
        <f t="shared" si="12"/>
        <v>1.4781651499539958</v>
      </c>
      <c r="V75" s="148">
        <f t="shared" si="13"/>
        <v>4.8795747728223086E-2</v>
      </c>
      <c r="W75" s="165">
        <f t="shared" si="14"/>
        <v>1.5869292498865335E-2</v>
      </c>
      <c r="X75" s="165">
        <f t="shared" si="15"/>
        <v>-1.1002891700620278E-2</v>
      </c>
      <c r="Y75" s="165">
        <f t="shared" si="16"/>
        <v>7.6287979306093653E-3</v>
      </c>
      <c r="Z75" s="2"/>
    </row>
    <row r="76" spans="1:26" x14ac:dyDescent="0.2">
      <c r="A76" s="162">
        <v>2.615E-2</v>
      </c>
      <c r="B76" s="7">
        <f t="shared" si="20"/>
        <v>2.7424999999999998E-2</v>
      </c>
      <c r="C76" s="7">
        <f t="shared" si="1"/>
        <v>5.2570452433025086</v>
      </c>
      <c r="D76" s="163">
        <f t="shared" si="21"/>
        <v>5.1899253480881349</v>
      </c>
      <c r="E76" s="164">
        <f t="shared" si="17"/>
        <v>98.76898884227333</v>
      </c>
      <c r="F76" s="162">
        <f t="shared" si="3"/>
        <v>3.2010691570984705E-2</v>
      </c>
      <c r="G76" s="162">
        <v>3.2000000000000001E-2</v>
      </c>
      <c r="H76" s="168">
        <f t="shared" si="4"/>
        <v>26.15</v>
      </c>
      <c r="I76" s="162">
        <f t="shared" si="0"/>
        <v>0.16613309959408473</v>
      </c>
      <c r="J76" s="165">
        <f t="shared" si="5"/>
        <v>0.19022613812631742</v>
      </c>
      <c r="K76" s="165">
        <f t="shared" si="6"/>
        <v>0.46372206195862681</v>
      </c>
      <c r="L76" s="165">
        <f t="shared" si="7"/>
        <v>1.1304342971225489</v>
      </c>
      <c r="M76" s="186">
        <f t="shared" si="18"/>
        <v>27.395346320132553</v>
      </c>
      <c r="N76" s="162">
        <v>0.23845904011579755</v>
      </c>
      <c r="O76" s="166">
        <f t="shared" si="19"/>
        <v>3.2087103593348661E-2</v>
      </c>
      <c r="P76" s="2"/>
      <c r="Q76" s="162">
        <f t="shared" si="8"/>
        <v>0.87789321633425543</v>
      </c>
      <c r="R76" s="165">
        <f t="shared" si="9"/>
        <v>570.58583552470975</v>
      </c>
      <c r="S76" s="165">
        <f t="shared" si="10"/>
        <v>-76178.76910347362</v>
      </c>
      <c r="T76" s="165">
        <f t="shared" si="11"/>
        <v>10170607.997627089</v>
      </c>
      <c r="U76" s="68">
        <f t="shared" si="12"/>
        <v>1.4376767949686426</v>
      </c>
      <c r="V76" s="148">
        <f t="shared" si="13"/>
        <v>4.6021028462503034E-2</v>
      </c>
      <c r="W76" s="165">
        <f t="shared" si="14"/>
        <v>1.7238113499046893E-2</v>
      </c>
      <c r="X76" s="165">
        <f t="shared" si="15"/>
        <v>-1.2649899504871843E-2</v>
      </c>
      <c r="Y76" s="165">
        <f t="shared" si="16"/>
        <v>9.2829158766244615E-3</v>
      </c>
      <c r="Z76" s="2"/>
    </row>
    <row r="77" spans="1:26" x14ac:dyDescent="0.2">
      <c r="A77" s="162">
        <v>2.3820000000000001E-2</v>
      </c>
      <c r="B77" s="7">
        <f t="shared" si="20"/>
        <v>2.4985E-2</v>
      </c>
      <c r="C77" s="7">
        <f t="shared" si="1"/>
        <v>5.391682776572698</v>
      </c>
      <c r="D77" s="163">
        <f t="shared" si="21"/>
        <v>5.3243640099376037</v>
      </c>
      <c r="E77" s="164">
        <f t="shared" si="17"/>
        <v>98.800999533844319</v>
      </c>
      <c r="F77" s="162">
        <f t="shared" si="3"/>
        <v>3.2010691570984705E-2</v>
      </c>
      <c r="G77" s="162">
        <v>3.2000000000000001E-2</v>
      </c>
      <c r="H77" s="168">
        <f t="shared" si="4"/>
        <v>23.82</v>
      </c>
      <c r="I77" s="162">
        <f t="shared" si="0"/>
        <v>0.17043657413376398</v>
      </c>
      <c r="J77" s="165">
        <f t="shared" si="5"/>
        <v>0.21178620440175974</v>
      </c>
      <c r="K77" s="165">
        <f t="shared" si="6"/>
        <v>0.54475217405363718</v>
      </c>
      <c r="L77" s="165">
        <f t="shared" si="7"/>
        <v>1.4012004793910859</v>
      </c>
      <c r="M77" s="186">
        <f t="shared" si="18"/>
        <v>24.957824424416472</v>
      </c>
      <c r="N77" s="162">
        <v>0.23775459036928373</v>
      </c>
      <c r="O77" s="166">
        <f t="shared" si="19"/>
        <v>3.1992312672519153E-2</v>
      </c>
      <c r="P77" s="2"/>
      <c r="Q77" s="162">
        <f t="shared" si="8"/>
        <v>0.79978712890105286</v>
      </c>
      <c r="R77" s="165">
        <f t="shared" si="9"/>
        <v>591.63226192875936</v>
      </c>
      <c r="S77" s="165">
        <f t="shared" si="10"/>
        <v>-80432.254833952233</v>
      </c>
      <c r="T77" s="165">
        <f t="shared" si="11"/>
        <v>10934744.492437486</v>
      </c>
      <c r="U77" s="68">
        <f t="shared" si="12"/>
        <v>1.3972067251750255</v>
      </c>
      <c r="V77" s="148">
        <f t="shared" si="13"/>
        <v>4.4725553540483333E-2</v>
      </c>
      <c r="W77" s="165">
        <f t="shared" si="14"/>
        <v>1.9191866401585749E-2</v>
      </c>
      <c r="X77" s="165">
        <f t="shared" si="15"/>
        <v>-1.4860324366999359E-2</v>
      </c>
      <c r="Y77" s="165">
        <f t="shared" si="16"/>
        <v>1.1506397328515621E-2</v>
      </c>
      <c r="Z77" s="2"/>
    </row>
    <row r="78" spans="1:26" x14ac:dyDescent="0.2">
      <c r="A78" s="162">
        <v>2.1700000000000001E-2</v>
      </c>
      <c r="B78" s="7">
        <f t="shared" si="20"/>
        <v>2.2760000000000002E-2</v>
      </c>
      <c r="C78" s="7">
        <f t="shared" si="1"/>
        <v>5.5261611471049701</v>
      </c>
      <c r="D78" s="163">
        <f t="shared" si="21"/>
        <v>5.4589219618388345</v>
      </c>
      <c r="E78" s="164">
        <f t="shared" si="17"/>
        <v>98.832009891303713</v>
      </c>
      <c r="F78" s="162">
        <f t="shared" si="3"/>
        <v>3.1010357459391433E-2</v>
      </c>
      <c r="G78" s="162">
        <v>3.1E-2</v>
      </c>
      <c r="H78" s="168">
        <f t="shared" si="4"/>
        <v>21.7</v>
      </c>
      <c r="I78" s="162">
        <f t="shared" si="0"/>
        <v>0.16928312137954463</v>
      </c>
      <c r="J78" s="165">
        <f t="shared" si="5"/>
        <v>0.22719517208393597</v>
      </c>
      <c r="K78" s="165">
        <f t="shared" si="6"/>
        <v>0.61495772484120004</v>
      </c>
      <c r="L78" s="165">
        <f t="shared" si="7"/>
        <v>1.6645292233681415</v>
      </c>
      <c r="M78" s="186">
        <f t="shared" si="18"/>
        <v>22.73530294497964</v>
      </c>
      <c r="N78" s="162">
        <v>0.23059736176643797</v>
      </c>
      <c r="O78" s="166">
        <f t="shared" si="19"/>
        <v>3.102923433625952E-2</v>
      </c>
      <c r="P78" s="2"/>
      <c r="Q78" s="162">
        <f t="shared" si="8"/>
        <v>0.70579573577574906</v>
      </c>
      <c r="R78" s="165">
        <f t="shared" si="9"/>
        <v>592.0578076631873</v>
      </c>
      <c r="S78" s="165">
        <f t="shared" si="10"/>
        <v>-81807.436289861871</v>
      </c>
      <c r="T78" s="165">
        <f t="shared" si="11"/>
        <v>11303721.605723754</v>
      </c>
      <c r="U78" s="68">
        <f t="shared" si="12"/>
        <v>1.3567007454976439</v>
      </c>
      <c r="V78" s="148">
        <f t="shared" si="13"/>
        <v>4.2071775083304778E-2</v>
      </c>
      <c r="W78" s="165">
        <f t="shared" si="14"/>
        <v>2.0588212542157223E-2</v>
      </c>
      <c r="X78" s="165">
        <f t="shared" si="15"/>
        <v>-1.6775465428858272E-2</v>
      </c>
      <c r="Y78" s="165">
        <f t="shared" si="16"/>
        <v>1.3668803922563953E-2</v>
      </c>
      <c r="Z78" s="2"/>
    </row>
    <row r="79" spans="1:26" x14ac:dyDescent="0.2">
      <c r="A79" s="162">
        <v>1.9760000000000003E-2</v>
      </c>
      <c r="B79" s="7">
        <f t="shared" si="20"/>
        <v>2.0730000000000002E-2</v>
      </c>
      <c r="C79" s="7">
        <f t="shared" si="1"/>
        <v>5.6612732428521335</v>
      </c>
      <c r="D79" s="163">
        <f t="shared" si="21"/>
        <v>5.5937171949785522</v>
      </c>
      <c r="E79" s="164">
        <f t="shared" si="17"/>
        <v>98.862019914651512</v>
      </c>
      <c r="F79" s="162">
        <f t="shared" si="3"/>
        <v>3.0010023347798162E-2</v>
      </c>
      <c r="G79" s="162">
        <v>0.03</v>
      </c>
      <c r="H79" s="168">
        <f t="shared" si="4"/>
        <v>19.760000000000002</v>
      </c>
      <c r="I79" s="162">
        <f t="shared" si="0"/>
        <v>0.1678675836222864</v>
      </c>
      <c r="J79" s="165">
        <f t="shared" si="5"/>
        <v>0.24231020438416767</v>
      </c>
      <c r="K79" s="165">
        <f t="shared" si="6"/>
        <v>0.68853241225237627</v>
      </c>
      <c r="L79" s="165">
        <f t="shared" si="7"/>
        <v>1.9564874864719151</v>
      </c>
      <c r="M79" s="186">
        <f t="shared" si="18"/>
        <v>20.70729340111836</v>
      </c>
      <c r="N79" s="162">
        <v>0.2221120409822982</v>
      </c>
      <c r="O79" s="166">
        <f t="shared" si="19"/>
        <v>2.9887447608898419E-2</v>
      </c>
      <c r="P79" s="2"/>
      <c r="Q79" s="162">
        <f t="shared" si="8"/>
        <v>0.62210778399985589</v>
      </c>
      <c r="R79" s="165">
        <f t="shared" si="9"/>
        <v>589.91814388139733</v>
      </c>
      <c r="S79" s="165">
        <f t="shared" si="10"/>
        <v>-82709.322625624176</v>
      </c>
      <c r="T79" s="165">
        <f t="shared" si="11"/>
        <v>11596239.444645617</v>
      </c>
      <c r="U79" s="68">
        <f t="shared" si="12"/>
        <v>1.3161233370500693</v>
      </c>
      <c r="V79" s="148">
        <f t="shared" si="13"/>
        <v>3.9496892073454609E-2</v>
      </c>
      <c r="W79" s="165">
        <f t="shared" si="14"/>
        <v>2.1957922535218933E-2</v>
      </c>
      <c r="X79" s="165">
        <f t="shared" si="15"/>
        <v>-1.8782513353045188E-2</v>
      </c>
      <c r="Y79" s="165">
        <f t="shared" si="16"/>
        <v>1.6066310794724887E-2</v>
      </c>
      <c r="Z79" s="2"/>
    </row>
    <row r="80" spans="1:26" x14ac:dyDescent="0.2">
      <c r="A80" s="162">
        <v>1.7999999999999999E-2</v>
      </c>
      <c r="B80" s="7">
        <f t="shared" si="20"/>
        <v>1.8880000000000001E-2</v>
      </c>
      <c r="C80" s="7">
        <f t="shared" si="1"/>
        <v>5.7958592832197748</v>
      </c>
      <c r="D80" s="163">
        <f t="shared" si="21"/>
        <v>5.7285662630359546</v>
      </c>
      <c r="E80" s="164">
        <f t="shared" si="17"/>
        <v>98.889028935664527</v>
      </c>
      <c r="F80" s="162">
        <f t="shared" si="3"/>
        <v>2.7009021013018344E-2</v>
      </c>
      <c r="G80" s="162">
        <v>2.7E-2</v>
      </c>
      <c r="H80" s="168">
        <f t="shared" si="4"/>
        <v>18</v>
      </c>
      <c r="I80" s="162">
        <f t="shared" si="0"/>
        <v>0.15472296657280607</v>
      </c>
      <c r="J80" s="165">
        <f t="shared" si="5"/>
        <v>0.23926885187508601</v>
      </c>
      <c r="K80" s="165">
        <f t="shared" si="6"/>
        <v>0.7121554907970139</v>
      </c>
      <c r="L80" s="165">
        <f t="shared" si="7"/>
        <v>2.1196467450644567</v>
      </c>
      <c r="M80" s="186">
        <f t="shared" si="18"/>
        <v>18.859480374602057</v>
      </c>
      <c r="N80" s="162">
        <v>0.20068218768632526</v>
      </c>
      <c r="O80" s="166">
        <f t="shared" si="19"/>
        <v>2.7003841592686015E-2</v>
      </c>
      <c r="P80" s="2"/>
      <c r="Q80" s="162">
        <f t="shared" si="8"/>
        <v>0.50993031672578637</v>
      </c>
      <c r="R80" s="165">
        <f t="shared" si="9"/>
        <v>545.0299015596454</v>
      </c>
      <c r="S80" s="165">
        <f t="shared" si="10"/>
        <v>-77424.083398737203</v>
      </c>
      <c r="T80" s="165">
        <f t="shared" si="11"/>
        <v>10998458.38362431</v>
      </c>
      <c r="U80" s="68">
        <f t="shared" si="12"/>
        <v>1.2755297226774578</v>
      </c>
      <c r="V80" s="148">
        <f t="shared" si="13"/>
        <v>3.4450809082524916E-2</v>
      </c>
      <c r="W80" s="165">
        <f t="shared" si="14"/>
        <v>2.1682318034919677E-2</v>
      </c>
      <c r="X80" s="165">
        <f t="shared" si="15"/>
        <v>-1.9426928605412501E-2</v>
      </c>
      <c r="Y80" s="165">
        <f t="shared" si="16"/>
        <v>1.7406144233839644E-2</v>
      </c>
      <c r="Z80" s="2"/>
    </row>
    <row r="81" spans="1:26" x14ac:dyDescent="0.2">
      <c r="A81" s="162">
        <v>1.6399999999999998E-2</v>
      </c>
      <c r="B81" s="7">
        <f t="shared" si="20"/>
        <v>1.72E-2</v>
      </c>
      <c r="C81" s="7">
        <f t="shared" si="1"/>
        <v>5.9301603749313667</v>
      </c>
      <c r="D81" s="163">
        <f t="shared" si="21"/>
        <v>5.8630098290755708</v>
      </c>
      <c r="E81" s="164">
        <f t="shared" si="17"/>
        <v>98.914037288454352</v>
      </c>
      <c r="F81" s="162">
        <f t="shared" si="3"/>
        <v>2.5008352789831802E-2</v>
      </c>
      <c r="G81" s="162">
        <v>2.5000000000000001E-2</v>
      </c>
      <c r="H81" s="168">
        <f t="shared" si="4"/>
        <v>16.399999999999999</v>
      </c>
      <c r="I81" s="162">
        <f t="shared" si="0"/>
        <v>0.14662421821577332</v>
      </c>
      <c r="J81" s="165">
        <f t="shared" si="5"/>
        <v>0.24201171596534332</v>
      </c>
      <c r="K81" s="165">
        <f t="shared" si="6"/>
        <v>0.75285622007145336</v>
      </c>
      <c r="L81" s="165">
        <f t="shared" si="7"/>
        <v>2.342004335779523</v>
      </c>
      <c r="M81" s="186">
        <f t="shared" si="18"/>
        <v>17.181385275931621</v>
      </c>
      <c r="N81" s="162">
        <v>0.18621109084903489</v>
      </c>
      <c r="O81" s="166">
        <f t="shared" si="19"/>
        <v>2.5056607455108213E-2</v>
      </c>
      <c r="P81" s="2"/>
      <c r="Q81" s="162">
        <f t="shared" si="8"/>
        <v>0.43014366798510695</v>
      </c>
      <c r="R81" s="165">
        <f t="shared" si="9"/>
        <v>516.66448518947686</v>
      </c>
      <c r="S81" s="165">
        <f t="shared" si="10"/>
        <v>-74262.637759388934</v>
      </c>
      <c r="T81" s="165">
        <f t="shared" si="11"/>
        <v>10674121.262582468</v>
      </c>
      <c r="U81" s="68">
        <f t="shared" si="12"/>
        <v>1.2350581765755018</v>
      </c>
      <c r="V81" s="148">
        <f t="shared" si="13"/>
        <v>3.0886770595766527E-2</v>
      </c>
      <c r="W81" s="165">
        <f t="shared" si="14"/>
        <v>2.193087379579477E-2</v>
      </c>
      <c r="X81" s="165">
        <f t="shared" si="15"/>
        <v>-2.0537206026594583E-2</v>
      </c>
      <c r="Y81" s="165">
        <f t="shared" si="16"/>
        <v>1.9232103349191142E-2</v>
      </c>
      <c r="Z81" s="2"/>
    </row>
    <row r="82" spans="1:26" x14ac:dyDescent="0.2">
      <c r="A82" s="162">
        <v>1.494E-2</v>
      </c>
      <c r="B82" s="7">
        <f t="shared" si="20"/>
        <v>1.567E-2</v>
      </c>
      <c r="C82" s="7">
        <f t="shared" si="1"/>
        <v>6.0646760416475747</v>
      </c>
      <c r="D82" s="163">
        <f t="shared" si="21"/>
        <v>5.9974182082894707</v>
      </c>
      <c r="E82" s="164">
        <f t="shared" si="17"/>
        <v>98.937044973021003</v>
      </c>
      <c r="F82" s="162">
        <f t="shared" si="3"/>
        <v>2.3007684566645255E-2</v>
      </c>
      <c r="G82" s="162">
        <v>2.3E-2</v>
      </c>
      <c r="H82" s="168">
        <f t="shared" si="4"/>
        <v>14.94</v>
      </c>
      <c r="I82" s="162">
        <f t="shared" si="0"/>
        <v>0.13798670635057889</v>
      </c>
      <c r="J82" s="165">
        <f t="shared" si="5"/>
        <v>0.24230641944731762</v>
      </c>
      <c r="K82" s="165">
        <f t="shared" si="6"/>
        <v>0.78634100429250098</v>
      </c>
      <c r="L82" s="165">
        <f t="shared" si="7"/>
        <v>2.5518604766729145</v>
      </c>
      <c r="M82" s="186">
        <f t="shared" si="18"/>
        <v>15.652986935406284</v>
      </c>
      <c r="N82" s="162">
        <v>0.17104092875059163</v>
      </c>
      <c r="O82" s="166">
        <f t="shared" si="19"/>
        <v>2.301530693429649E-2</v>
      </c>
      <c r="P82" s="2"/>
      <c r="Q82" s="162">
        <f t="shared" si="8"/>
        <v>0.36053041715933115</v>
      </c>
      <c r="R82" s="165">
        <f t="shared" si="9"/>
        <v>485.50461626948112</v>
      </c>
      <c r="S82" s="165">
        <f t="shared" si="10"/>
        <v>-70526.704025108411</v>
      </c>
      <c r="T82" s="165">
        <f t="shared" si="11"/>
        <v>10245043.639058618</v>
      </c>
      <c r="U82" s="68">
        <f t="shared" si="12"/>
        <v>1.1945972227635386</v>
      </c>
      <c r="V82" s="148">
        <f t="shared" si="13"/>
        <v>2.7484916085533953E-2</v>
      </c>
      <c r="W82" s="165">
        <f t="shared" si="14"/>
        <v>2.1957579547805913E-2</v>
      </c>
      <c r="X82" s="165">
        <f t="shared" si="15"/>
        <v>-2.1450639287780179E-2</v>
      </c>
      <c r="Y82" s="165">
        <f t="shared" si="16"/>
        <v>2.095540288731125E-2</v>
      </c>
      <c r="Z82" s="2"/>
    </row>
    <row r="83" spans="1:26" x14ac:dyDescent="0.2">
      <c r="A83" s="162">
        <v>1.3609999999999999E-2</v>
      </c>
      <c r="B83" s="7">
        <f t="shared" si="20"/>
        <v>1.4274999999999999E-2</v>
      </c>
      <c r="C83" s="7">
        <f t="shared" si="1"/>
        <v>6.1991891229328173</v>
      </c>
      <c r="D83" s="163">
        <f t="shared" si="21"/>
        <v>6.1319325822901956</v>
      </c>
      <c r="E83" s="164">
        <f t="shared" si="17"/>
        <v>98.958051989364463</v>
      </c>
      <c r="F83" s="162">
        <f t="shared" si="3"/>
        <v>2.1007016343458713E-2</v>
      </c>
      <c r="G83" s="162">
        <v>2.1000000000000001E-2</v>
      </c>
      <c r="H83" s="168">
        <f t="shared" si="4"/>
        <v>13.61</v>
      </c>
      <c r="I83" s="162">
        <f t="shared" si="0"/>
        <v>0.12881360797315713</v>
      </c>
      <c r="J83" s="165">
        <f t="shared" si="5"/>
        <v>0.23995681054361315</v>
      </c>
      <c r="K83" s="165">
        <f t="shared" si="6"/>
        <v>0.8109936140061047</v>
      </c>
      <c r="L83" s="165">
        <f t="shared" si="7"/>
        <v>2.7409542595130518</v>
      </c>
      <c r="M83" s="186">
        <f t="shared" si="18"/>
        <v>14.259502095094357</v>
      </c>
      <c r="N83" s="162">
        <v>0.15617080616057066</v>
      </c>
      <c r="O83" s="166">
        <f t="shared" si="19"/>
        <v>2.1014379799136951E-2</v>
      </c>
      <c r="P83" s="2"/>
      <c r="Q83" s="162">
        <f t="shared" si="8"/>
        <v>0.29987515830287315</v>
      </c>
      <c r="R83" s="165">
        <f t="shared" si="9"/>
        <v>451.84160875259909</v>
      </c>
      <c r="S83" s="165">
        <f t="shared" si="10"/>
        <v>-66266.974884029012</v>
      </c>
      <c r="T83" s="165">
        <f t="shared" si="11"/>
        <v>9718697.6037989147</v>
      </c>
      <c r="U83" s="68">
        <f t="shared" si="12"/>
        <v>1.1541043613413575</v>
      </c>
      <c r="V83" s="148">
        <f t="shared" si="13"/>
        <v>2.4244289180754879E-2</v>
      </c>
      <c r="W83" s="165">
        <f t="shared" si="14"/>
        <v>2.1744660201603684E-2</v>
      </c>
      <c r="X83" s="165">
        <f t="shared" si="15"/>
        <v>-2.2123139177245725E-2</v>
      </c>
      <c r="Y83" s="165">
        <f t="shared" si="16"/>
        <v>2.2508205808600697E-2</v>
      </c>
      <c r="Z83" s="2"/>
    </row>
    <row r="84" spans="1:26" x14ac:dyDescent="0.2">
      <c r="A84" s="162">
        <v>1.24E-2</v>
      </c>
      <c r="B84" s="7">
        <f t="shared" si="20"/>
        <v>1.3004999999999999E-2</v>
      </c>
      <c r="C84" s="7">
        <f t="shared" si="1"/>
        <v>6.3335160691625738</v>
      </c>
      <c r="D84" s="163">
        <f t="shared" si="21"/>
        <v>6.266352596047696</v>
      </c>
      <c r="E84" s="164">
        <f t="shared" si="17"/>
        <v>98.97805867159633</v>
      </c>
      <c r="F84" s="162">
        <f t="shared" si="3"/>
        <v>2.0006682231865441E-2</v>
      </c>
      <c r="G84" s="162">
        <v>0.02</v>
      </c>
      <c r="H84" s="168">
        <f t="shared" si="4"/>
        <v>12.4</v>
      </c>
      <c r="I84" s="162">
        <f t="shared" si="0"/>
        <v>0.12536892514195133</v>
      </c>
      <c r="J84" s="165">
        <f t="shared" si="5"/>
        <v>0.24707009517960693</v>
      </c>
      <c r="K84" s="165">
        <f t="shared" si="6"/>
        <v>0.86824589100309435</v>
      </c>
      <c r="L84" s="165">
        <f t="shared" si="7"/>
        <v>3.0511621679497365</v>
      </c>
      <c r="M84" s="186">
        <f t="shared" si="18"/>
        <v>12.99091990584192</v>
      </c>
      <c r="N84" s="162">
        <v>0.14894019996289845</v>
      </c>
      <c r="O84" s="166">
        <f t="shared" si="19"/>
        <v>2.0041427756745302E-2</v>
      </c>
      <c r="P84" s="2"/>
      <c r="Q84" s="162">
        <f t="shared" si="8"/>
        <v>0.26018690242541004</v>
      </c>
      <c r="R84" s="165">
        <f t="shared" si="9"/>
        <v>437.81041470300022</v>
      </c>
      <c r="S84" s="165">
        <f t="shared" si="10"/>
        <v>-64765.182776671252</v>
      </c>
      <c r="T84" s="165">
        <f t="shared" si="11"/>
        <v>9580696.9392016381</v>
      </c>
      <c r="U84" s="68">
        <f t="shared" si="12"/>
        <v>1.1136399051827846</v>
      </c>
      <c r="V84" s="148">
        <f t="shared" si="13"/>
        <v>2.2280239703716731E-2</v>
      </c>
      <c r="W84" s="165">
        <f t="shared" si="14"/>
        <v>2.2389259356662316E-2</v>
      </c>
      <c r="X84" s="165">
        <f t="shared" si="15"/>
        <v>-2.3684927174517315E-2</v>
      </c>
      <c r="Y84" s="165">
        <f t="shared" si="16"/>
        <v>2.505557536878774E-2</v>
      </c>
      <c r="Z84" s="2"/>
    </row>
    <row r="85" spans="1:26" x14ac:dyDescent="0.2">
      <c r="A85" s="162">
        <v>1.129E-2</v>
      </c>
      <c r="B85" s="7">
        <f t="shared" si="20"/>
        <v>1.1845E-2</v>
      </c>
      <c r="C85" s="7">
        <f t="shared" si="1"/>
        <v>6.4688107036638103</v>
      </c>
      <c r="D85" s="163">
        <f t="shared" si="21"/>
        <v>6.4011633864131916</v>
      </c>
      <c r="E85" s="164">
        <f t="shared" si="17"/>
        <v>98.997065019716601</v>
      </c>
      <c r="F85" s="162">
        <f t="shared" si="3"/>
        <v>1.9006348120272167E-2</v>
      </c>
      <c r="G85" s="162">
        <v>1.9E-2</v>
      </c>
      <c r="H85" s="168">
        <f t="shared" si="4"/>
        <v>11.29</v>
      </c>
      <c r="I85" s="162">
        <f t="shared" si="0"/>
        <v>0.12166273969690938</v>
      </c>
      <c r="J85" s="165">
        <f t="shared" si="5"/>
        <v>0.25307044215886848</v>
      </c>
      <c r="K85" s="165">
        <f t="shared" si="6"/>
        <v>0.92344874634214547</v>
      </c>
      <c r="L85" s="165">
        <f t="shared" si="7"/>
        <v>3.3696451464116448</v>
      </c>
      <c r="M85" s="186">
        <f t="shared" si="18"/>
        <v>11.831990534140919</v>
      </c>
      <c r="N85" s="162">
        <v>0.1404811668277833</v>
      </c>
      <c r="O85" s="166">
        <f t="shared" si="19"/>
        <v>1.8903178301517259E-2</v>
      </c>
      <c r="P85" s="2"/>
      <c r="Q85" s="162">
        <f t="shared" si="8"/>
        <v>0.22513019348462379</v>
      </c>
      <c r="R85" s="165">
        <f t="shared" si="9"/>
        <v>422.46839070233449</v>
      </c>
      <c r="S85" s="165">
        <f t="shared" si="10"/>
        <v>-62985.704419697417</v>
      </c>
      <c r="T85" s="165">
        <f t="shared" si="11"/>
        <v>9390522.5776778292</v>
      </c>
      <c r="U85" s="68">
        <f t="shared" si="12"/>
        <v>1.0730578135436017</v>
      </c>
      <c r="V85" s="148">
        <f t="shared" si="13"/>
        <v>2.0394910357387795E-2</v>
      </c>
      <c r="W85" s="165">
        <f t="shared" si="14"/>
        <v>2.2933005149332972E-2</v>
      </c>
      <c r="X85" s="165">
        <f t="shared" si="15"/>
        <v>-2.5190808886229519E-2</v>
      </c>
      <c r="Y85" s="165">
        <f t="shared" si="16"/>
        <v>2.7670898262585415E-2</v>
      </c>
      <c r="Z85" s="2"/>
    </row>
    <row r="86" spans="1:26" x14ac:dyDescent="0.2">
      <c r="A86" s="162">
        <v>1.0289999999999999E-2</v>
      </c>
      <c r="B86" s="7">
        <f t="shared" si="20"/>
        <v>1.0789999999999999E-2</v>
      </c>
      <c r="C86" s="7">
        <f t="shared" si="1"/>
        <v>6.6026132075428441</v>
      </c>
      <c r="D86" s="163">
        <f t="shared" si="21"/>
        <v>6.5357119556033272</v>
      </c>
      <c r="E86" s="164">
        <f t="shared" si="17"/>
        <v>99.015071033725278</v>
      </c>
      <c r="F86" s="162">
        <f t="shared" si="3"/>
        <v>1.8006014008678895E-2</v>
      </c>
      <c r="G86" s="162">
        <v>1.7999999999999999E-2</v>
      </c>
      <c r="H86" s="168">
        <f t="shared" si="4"/>
        <v>10.29</v>
      </c>
      <c r="I86" s="162">
        <f t="shared" si="0"/>
        <v>0.11768212102928365</v>
      </c>
      <c r="J86" s="165">
        <f t="shared" si="5"/>
        <v>0.25775755598271666</v>
      </c>
      <c r="K86" s="165">
        <f t="shared" si="6"/>
        <v>0.97523283693336138</v>
      </c>
      <c r="L86" s="165">
        <f t="shared" si="7"/>
        <v>3.6898203919068231</v>
      </c>
      <c r="M86" s="186">
        <f t="shared" si="18"/>
        <v>10.778408973498825</v>
      </c>
      <c r="N86" s="162">
        <v>0.13457157741201545</v>
      </c>
      <c r="O86" s="166">
        <f t="shared" si="19"/>
        <v>1.8107982582848688E-2</v>
      </c>
      <c r="P86" s="2"/>
      <c r="Q86" s="162">
        <f t="shared" si="8"/>
        <v>0.19428489115364525</v>
      </c>
      <c r="R86" s="165">
        <f t="shared" si="9"/>
        <v>405.91757376632671</v>
      </c>
      <c r="S86" s="165">
        <f t="shared" si="10"/>
        <v>-60946.390392135036</v>
      </c>
      <c r="T86" s="165">
        <f t="shared" si="11"/>
        <v>9150780.2122625597</v>
      </c>
      <c r="U86" s="68">
        <f t="shared" si="12"/>
        <v>1.0325546583437002</v>
      </c>
      <c r="V86" s="148">
        <f t="shared" si="13"/>
        <v>1.8592193642863315E-2</v>
      </c>
      <c r="W86" s="165">
        <f t="shared" si="14"/>
        <v>2.3357746990145596E-2</v>
      </c>
      <c r="X86" s="165">
        <f t="shared" si="15"/>
        <v>-2.6603429927297251E-2</v>
      </c>
      <c r="Y86" s="165">
        <f t="shared" si="16"/>
        <v>3.0300117738033754E-2</v>
      </c>
      <c r="Z86" s="2"/>
    </row>
    <row r="87" spans="1:26" x14ac:dyDescent="0.2">
      <c r="A87" s="162">
        <v>9.3710000000000009E-3</v>
      </c>
      <c r="B87" s="7">
        <f t="shared" si="20"/>
        <v>9.830499999999999E-3</v>
      </c>
      <c r="C87" s="7">
        <f t="shared" si="1"/>
        <v>6.7375812754049926</v>
      </c>
      <c r="D87" s="163">
        <f t="shared" si="21"/>
        <v>6.6700972414739184</v>
      </c>
      <c r="E87" s="164">
        <f t="shared" si="17"/>
        <v>99.033077047733954</v>
      </c>
      <c r="F87" s="162">
        <f t="shared" si="3"/>
        <v>1.8006014008678895E-2</v>
      </c>
      <c r="G87" s="162">
        <v>1.7999999999999999E-2</v>
      </c>
      <c r="H87" s="168">
        <f t="shared" si="4"/>
        <v>9.3710000000000004</v>
      </c>
      <c r="I87" s="162">
        <f t="shared" si="0"/>
        <v>0.12010186436922983</v>
      </c>
      <c r="J87" s="165">
        <f t="shared" si="5"/>
        <v>0.27639306548972026</v>
      </c>
      <c r="K87" s="165">
        <f t="shared" si="6"/>
        <v>1.0828839633175955</v>
      </c>
      <c r="L87" s="165">
        <f t="shared" si="7"/>
        <v>4.242645074805746</v>
      </c>
      <c r="M87" s="186">
        <f t="shared" si="18"/>
        <v>9.8197550885956382</v>
      </c>
      <c r="N87" s="162">
        <v>0.13340943746093764</v>
      </c>
      <c r="O87" s="166">
        <f t="shared" si="19"/>
        <v>1.7951604762229702E-2</v>
      </c>
      <c r="Q87" s="162">
        <f t="shared" si="8"/>
        <v>0.17700812071231786</v>
      </c>
      <c r="R87" s="165">
        <f t="shared" si="9"/>
        <v>411.12218339418951</v>
      </c>
      <c r="S87" s="165">
        <f t="shared" si="10"/>
        <v>-62122.306909783161</v>
      </c>
      <c r="T87" s="165">
        <f t="shared" si="11"/>
        <v>9386944.2508118283</v>
      </c>
      <c r="U87" s="68">
        <f t="shared" si="12"/>
        <v>0.99210065632077338</v>
      </c>
      <c r="V87" s="148">
        <f t="shared" si="13"/>
        <v>1.7863778315731372E-2</v>
      </c>
      <c r="W87" s="165">
        <f t="shared" si="14"/>
        <v>2.5046479312414466E-2</v>
      </c>
      <c r="X87" s="165">
        <f t="shared" si="15"/>
        <v>-2.9540050895027519E-2</v>
      </c>
      <c r="Y87" s="165">
        <f t="shared" si="16"/>
        <v>3.4839811056729973E-2</v>
      </c>
    </row>
    <row r="88" spans="1:26" x14ac:dyDescent="0.2">
      <c r="A88" s="162">
        <v>8.5370000000000012E-3</v>
      </c>
      <c r="B88" s="7">
        <f t="shared" si="20"/>
        <v>8.9540000000000002E-3</v>
      </c>
      <c r="C88" s="7">
        <f t="shared" si="1"/>
        <v>6.8720551053904488</v>
      </c>
      <c r="D88" s="163">
        <f t="shared" si="21"/>
        <v>6.8048181903977207</v>
      </c>
      <c r="E88" s="164">
        <f t="shared" si="17"/>
        <v>99.050082727631036</v>
      </c>
      <c r="F88" s="162">
        <f t="shared" si="3"/>
        <v>1.7005679897085627E-2</v>
      </c>
      <c r="G88" s="162">
        <v>1.7000000000000001E-2</v>
      </c>
      <c r="H88" s="168">
        <f t="shared" si="4"/>
        <v>8.5370000000000008</v>
      </c>
      <c r="I88" s="162">
        <f t="shared" si="0"/>
        <v>0.11572055990376912</v>
      </c>
      <c r="J88" s="165">
        <f t="shared" si="5"/>
        <v>0.27929858792966999</v>
      </c>
      <c r="K88" s="165">
        <f t="shared" si="6"/>
        <v>1.131894918034289</v>
      </c>
      <c r="L88" s="165">
        <f t="shared" si="7"/>
        <v>4.5871556851353095</v>
      </c>
      <c r="M88" s="186">
        <f t="shared" si="18"/>
        <v>8.9442845996759335</v>
      </c>
      <c r="N88" s="162">
        <v>0.12646088758626753</v>
      </c>
      <c r="O88" s="166">
        <f t="shared" si="19"/>
        <v>1.7016606283900601E-2</v>
      </c>
      <c r="Q88" s="162">
        <f t="shared" si="8"/>
        <v>0.15226885779850471</v>
      </c>
      <c r="R88" s="165">
        <f t="shared" si="9"/>
        <v>392.79968885978064</v>
      </c>
      <c r="S88" s="165">
        <f t="shared" si="10"/>
        <v>-59697.989143500927</v>
      </c>
      <c r="T88" s="165">
        <f t="shared" si="11"/>
        <v>9072944.8338482734</v>
      </c>
      <c r="U88" s="68">
        <f t="shared" si="12"/>
        <v>0.95154560965039403</v>
      </c>
      <c r="V88" s="148">
        <f t="shared" si="13"/>
        <v>1.6181680045191792E-2</v>
      </c>
      <c r="W88" s="165">
        <f t="shared" si="14"/>
        <v>2.5309775019761591E-2</v>
      </c>
      <c r="X88" s="165">
        <f t="shared" si="15"/>
        <v>-3.0877023410817186E-2</v>
      </c>
      <c r="Y88" s="165">
        <f t="shared" si="16"/>
        <v>3.7668868015134693E-2</v>
      </c>
    </row>
    <row r="89" spans="1:26" x14ac:dyDescent="0.2">
      <c r="A89" s="162">
        <v>7.7759999999999999E-3</v>
      </c>
      <c r="B89" s="7">
        <f t="shared" si="20"/>
        <v>8.1565000000000006E-3</v>
      </c>
      <c r="C89" s="7">
        <f t="shared" si="1"/>
        <v>7.0067560657183936</v>
      </c>
      <c r="D89" s="163">
        <f t="shared" si="21"/>
        <v>6.9394055855544217</v>
      </c>
      <c r="E89" s="164">
        <f t="shared" si="17"/>
        <v>99.067088407528118</v>
      </c>
      <c r="F89" s="162">
        <f t="shared" si="3"/>
        <v>1.7005679897085627E-2</v>
      </c>
      <c r="G89" s="162">
        <v>1.7000000000000001E-2</v>
      </c>
      <c r="H89" s="168">
        <f t="shared" si="4"/>
        <v>7.7759999999999998</v>
      </c>
      <c r="I89" s="162">
        <f t="shared" si="0"/>
        <v>0.11800931006398654</v>
      </c>
      <c r="J89" s="165">
        <f t="shared" si="5"/>
        <v>0.29815755770267671</v>
      </c>
      <c r="K89" s="165">
        <f t="shared" si="6"/>
        <v>1.2484516667776315</v>
      </c>
      <c r="L89" s="165">
        <f t="shared" si="7"/>
        <v>5.2275433709921817</v>
      </c>
      <c r="M89" s="186">
        <f t="shared" si="18"/>
        <v>8.1476200205949674</v>
      </c>
      <c r="N89" s="162">
        <v>0.12624765150659187</v>
      </c>
      <c r="O89" s="166">
        <f t="shared" si="19"/>
        <v>1.6987913187698125E-2</v>
      </c>
      <c r="Q89" s="162">
        <f t="shared" si="8"/>
        <v>0.13870682808057894</v>
      </c>
      <c r="R89" s="165">
        <f t="shared" si="9"/>
        <v>396.93283932479761</v>
      </c>
      <c r="S89" s="165">
        <f t="shared" si="10"/>
        <v>-60642.702367573911</v>
      </c>
      <c r="T89" s="165">
        <f t="shared" si="11"/>
        <v>9264885.6080989111</v>
      </c>
      <c r="U89" s="68">
        <f t="shared" si="12"/>
        <v>0.91103076666994531</v>
      </c>
      <c r="V89" s="148">
        <f t="shared" si="13"/>
        <v>1.5492697594385596E-2</v>
      </c>
      <c r="W89" s="165">
        <f t="shared" si="14"/>
        <v>2.7018757100900792E-2</v>
      </c>
      <c r="X89" s="165">
        <f t="shared" si="15"/>
        <v>-3.4056581338232431E-2</v>
      </c>
      <c r="Y89" s="165">
        <f t="shared" si="16"/>
        <v>4.2927612403346728E-2</v>
      </c>
    </row>
    <row r="90" spans="1:26" x14ac:dyDescent="0.2">
      <c r="A90" s="162">
        <v>7.084E-3</v>
      </c>
      <c r="B90" s="7">
        <f t="shared" si="20"/>
        <v>7.43E-3</v>
      </c>
      <c r="C90" s="7">
        <f t="shared" si="1"/>
        <v>7.1412200725722599</v>
      </c>
      <c r="D90" s="163">
        <f t="shared" si="21"/>
        <v>7.0739880691453267</v>
      </c>
      <c r="E90" s="164">
        <f t="shared" si="17"/>
        <v>99.083093753313605</v>
      </c>
      <c r="F90" s="162">
        <f t="shared" si="3"/>
        <v>1.6005345785492352E-2</v>
      </c>
      <c r="G90" s="162">
        <v>1.6E-2</v>
      </c>
      <c r="H90" s="168">
        <f t="shared" si="4"/>
        <v>7.0839999999999996</v>
      </c>
      <c r="I90" s="162">
        <f t="shared" si="0"/>
        <v>0.11322162512911833</v>
      </c>
      <c r="J90" s="165">
        <f t="shared" si="5"/>
        <v>0.2989476511685632</v>
      </c>
      <c r="K90" s="165">
        <f t="shared" si="6"/>
        <v>1.2919930802994994</v>
      </c>
      <c r="L90" s="165">
        <f t="shared" si="7"/>
        <v>5.5837405412514052</v>
      </c>
      <c r="M90" s="186">
        <f t="shared" si="18"/>
        <v>7.4219393691945541</v>
      </c>
      <c r="N90" s="162">
        <v>0.1190307068782113</v>
      </c>
      <c r="O90" s="166">
        <f t="shared" si="19"/>
        <v>1.6016799449230269E-2</v>
      </c>
      <c r="Q90" s="162">
        <f t="shared" si="8"/>
        <v>0.11891971918620817</v>
      </c>
      <c r="R90" s="165">
        <f t="shared" si="9"/>
        <v>377.14527175517145</v>
      </c>
      <c r="S90" s="165">
        <f t="shared" si="10"/>
        <v>-57893.588571733562</v>
      </c>
      <c r="T90" s="165">
        <f t="shared" si="11"/>
        <v>8886940.5205984823</v>
      </c>
      <c r="U90" s="68">
        <f t="shared" si="12"/>
        <v>0.87051740221812779</v>
      </c>
      <c r="V90" s="148">
        <f t="shared" si="13"/>
        <v>1.3932932034789663E-2</v>
      </c>
      <c r="W90" s="165">
        <f t="shared" si="14"/>
        <v>2.709035462674008E-2</v>
      </c>
      <c r="X90" s="165">
        <f t="shared" si="15"/>
        <v>-3.5244349940453557E-2</v>
      </c>
      <c r="Y90" s="165">
        <f t="shared" si="16"/>
        <v>4.5852637214982984E-2</v>
      </c>
    </row>
    <row r="91" spans="1:26" x14ac:dyDescent="0.2">
      <c r="A91" s="162">
        <v>6.4530000000000004E-3</v>
      </c>
      <c r="B91" s="7">
        <f t="shared" si="20"/>
        <v>6.7685000000000002E-3</v>
      </c>
      <c r="C91" s="7">
        <f t="shared" si="1"/>
        <v>7.2758142591799571</v>
      </c>
      <c r="D91" s="163">
        <f t="shared" si="21"/>
        <v>7.208517165876108</v>
      </c>
      <c r="E91" s="164">
        <f t="shared" si="17"/>
        <v>99.099099099099092</v>
      </c>
      <c r="F91" s="162">
        <f t="shared" si="3"/>
        <v>1.6005345785492352E-2</v>
      </c>
      <c r="G91" s="162">
        <v>1.6E-2</v>
      </c>
      <c r="H91" s="168">
        <f t="shared" si="4"/>
        <v>6.4530000000000003</v>
      </c>
      <c r="I91" s="162">
        <f t="shared" si="0"/>
        <v>0.11537480984050444</v>
      </c>
      <c r="J91" s="165">
        <f t="shared" si="5"/>
        <v>0.31784860068923243</v>
      </c>
      <c r="K91" s="165">
        <f t="shared" si="6"/>
        <v>1.4164391599912569</v>
      </c>
      <c r="L91" s="165">
        <f t="shared" si="7"/>
        <v>6.3121243560809042</v>
      </c>
      <c r="M91" s="186">
        <f t="shared" si="18"/>
        <v>6.7611428028107783</v>
      </c>
      <c r="N91" s="162">
        <v>0.11891558015163961</v>
      </c>
      <c r="O91" s="166">
        <f t="shared" si="19"/>
        <v>1.6001307970274069E-2</v>
      </c>
      <c r="Q91" s="162">
        <f t="shared" si="8"/>
        <v>0.10833218294910499</v>
      </c>
      <c r="R91" s="165">
        <f t="shared" si="9"/>
        <v>380.40274949984126</v>
      </c>
      <c r="S91" s="165">
        <f t="shared" si="10"/>
        <v>-58645.26327936491</v>
      </c>
      <c r="T91" s="165">
        <f t="shared" si="11"/>
        <v>9041119.9961830489</v>
      </c>
      <c r="U91" s="68">
        <f t="shared" si="12"/>
        <v>0.83002010881258093</v>
      </c>
      <c r="V91" s="148">
        <f t="shared" si="13"/>
        <v>1.3284758850457346E-2</v>
      </c>
      <c r="W91" s="165">
        <f t="shared" si="14"/>
        <v>2.8803140873079683E-2</v>
      </c>
      <c r="X91" s="165">
        <f t="shared" si="15"/>
        <v>-3.8639121358545948E-2</v>
      </c>
      <c r="Y91" s="165">
        <f t="shared" si="16"/>
        <v>5.1833989422862867E-2</v>
      </c>
    </row>
    <row r="92" spans="1:26" x14ac:dyDescent="0.2">
      <c r="A92" s="162">
        <v>5.8780000000000004E-3</v>
      </c>
      <c r="B92" s="7">
        <f t="shared" si="20"/>
        <v>6.1655000000000008E-3</v>
      </c>
      <c r="C92" s="7">
        <f t="shared" si="1"/>
        <v>7.4104589256728426</v>
      </c>
      <c r="D92" s="163">
        <f t="shared" si="21"/>
        <v>7.3431365924263998</v>
      </c>
      <c r="E92" s="164">
        <f t="shared" si="17"/>
        <v>99.115104444884579</v>
      </c>
      <c r="F92" s="162">
        <f t="shared" si="3"/>
        <v>1.6005345785492352E-2</v>
      </c>
      <c r="G92" s="162">
        <v>1.6E-2</v>
      </c>
      <c r="H92" s="168">
        <f t="shared" si="4"/>
        <v>5.8780000000000001</v>
      </c>
      <c r="I92" s="162">
        <f t="shared" si="0"/>
        <v>0.11752944031188656</v>
      </c>
      <c r="J92" s="165">
        <f t="shared" si="5"/>
        <v>0.33734215689822544</v>
      </c>
      <c r="K92" s="165">
        <f t="shared" si="6"/>
        <v>1.548721742565609</v>
      </c>
      <c r="L92" s="165">
        <f t="shared" si="7"/>
        <v>7.1101076069158022</v>
      </c>
      <c r="M92" s="186">
        <f t="shared" si="18"/>
        <v>6.1587932259493821</v>
      </c>
      <c r="N92" s="162">
        <v>0.11887099728779867</v>
      </c>
      <c r="O92" s="166">
        <f t="shared" si="19"/>
        <v>1.5995308889803654E-2</v>
      </c>
      <c r="Q92" s="162">
        <f t="shared" si="8"/>
        <v>9.8680959440453103E-2</v>
      </c>
      <c r="R92" s="165">
        <f t="shared" si="9"/>
        <v>383.38435495350353</v>
      </c>
      <c r="S92" s="165">
        <f t="shared" si="10"/>
        <v>-59336.106960707075</v>
      </c>
      <c r="T92" s="165">
        <f t="shared" si="11"/>
        <v>9183404.4445539936</v>
      </c>
      <c r="U92" s="68">
        <f t="shared" si="12"/>
        <v>0.78949562342185919</v>
      </c>
      <c r="V92" s="148">
        <f t="shared" si="13"/>
        <v>1.2636150448999711E-2</v>
      </c>
      <c r="W92" s="165">
        <f t="shared" si="14"/>
        <v>3.0569628579451221E-2</v>
      </c>
      <c r="X92" s="165">
        <f t="shared" si="15"/>
        <v>-4.2247665167617028E-2</v>
      </c>
      <c r="Y92" s="165">
        <f t="shared" si="16"/>
        <v>5.8386879234602805E-2</v>
      </c>
    </row>
    <row r="93" spans="1:26" x14ac:dyDescent="0.2">
      <c r="A93" s="162">
        <v>5.3550000000000004E-3</v>
      </c>
      <c r="B93" s="7">
        <f t="shared" si="20"/>
        <v>5.6165E-3</v>
      </c>
      <c r="C93" s="7">
        <f t="shared" si="1"/>
        <v>7.5448977096865564</v>
      </c>
      <c r="D93" s="163">
        <f t="shared" si="21"/>
        <v>7.4776783176796995</v>
      </c>
      <c r="E93" s="164">
        <f t="shared" si="17"/>
        <v>99.131109790670067</v>
      </c>
      <c r="F93" s="162">
        <f t="shared" si="3"/>
        <v>1.6005345785492352E-2</v>
      </c>
      <c r="G93" s="162">
        <v>1.6E-2</v>
      </c>
      <c r="H93" s="168">
        <f t="shared" si="4"/>
        <v>5.3550000000000004</v>
      </c>
      <c r="I93" s="162">
        <f t="shared" si="0"/>
        <v>0.11968282714714232</v>
      </c>
      <c r="J93" s="165">
        <f t="shared" si="5"/>
        <v>0.35740406965745064</v>
      </c>
      <c r="K93" s="165">
        <f t="shared" si="6"/>
        <v>1.6889107867267596</v>
      </c>
      <c r="L93" s="165">
        <f t="shared" si="7"/>
        <v>7.9809377891412039</v>
      </c>
      <c r="M93" s="186">
        <f t="shared" si="18"/>
        <v>5.6104090759943661</v>
      </c>
      <c r="N93" s="162">
        <v>0.11905303891962965</v>
      </c>
      <c r="O93" s="166">
        <f t="shared" si="19"/>
        <v>1.6019804453888904E-2</v>
      </c>
      <c r="Q93" s="162">
        <f t="shared" si="8"/>
        <v>8.9894024604217804E-2</v>
      </c>
      <c r="R93" s="165">
        <f t="shared" si="9"/>
        <v>386.10907351248579</v>
      </c>
      <c r="S93" s="165">
        <f t="shared" si="10"/>
        <v>-59969.783474853357</v>
      </c>
      <c r="T93" s="165">
        <f t="shared" si="11"/>
        <v>9314401.491019344</v>
      </c>
      <c r="U93" s="68">
        <f t="shared" si="12"/>
        <v>0.74899452845223369</v>
      </c>
      <c r="V93" s="148">
        <f t="shared" si="13"/>
        <v>1.198791641931979E-2</v>
      </c>
      <c r="W93" s="165">
        <f t="shared" si="14"/>
        <v>3.2387620221177443E-2</v>
      </c>
      <c r="X93" s="165">
        <f t="shared" si="15"/>
        <v>-4.6071889774987176E-2</v>
      </c>
      <c r="Y93" s="165">
        <f t="shared" si="16"/>
        <v>6.5537974477378913E-2</v>
      </c>
    </row>
    <row r="94" spans="1:26" x14ac:dyDescent="0.2">
      <c r="A94" s="162">
        <v>4.8780000000000004E-3</v>
      </c>
      <c r="B94" s="7">
        <f t="shared" si="20"/>
        <v>5.1165000000000004E-3</v>
      </c>
      <c r="C94" s="7">
        <f t="shared" si="1"/>
        <v>7.6794945265279901</v>
      </c>
      <c r="D94" s="163">
        <f t="shared" si="21"/>
        <v>7.6121961181072733</v>
      </c>
      <c r="E94" s="164">
        <f t="shared" si="17"/>
        <v>99.147115136455554</v>
      </c>
      <c r="F94" s="162">
        <f t="shared" si="3"/>
        <v>1.6005345785492352E-2</v>
      </c>
      <c r="G94" s="162">
        <v>1.6E-2</v>
      </c>
      <c r="H94" s="168">
        <f t="shared" si="4"/>
        <v>4.8780000000000001</v>
      </c>
      <c r="I94" s="162">
        <f t="shared" ref="I94:I157" si="22">D94*F94</f>
        <v>0.1218358310572895</v>
      </c>
      <c r="J94" s="165">
        <f t="shared" si="5"/>
        <v>0.37804170112632751</v>
      </c>
      <c r="K94" s="165">
        <f t="shared" si="6"/>
        <v>1.8372871285116883</v>
      </c>
      <c r="L94" s="165">
        <f t="shared" si="7"/>
        <v>8.929237125262846</v>
      </c>
      <c r="M94" s="186">
        <f t="shared" si="18"/>
        <v>5.1109382700243975</v>
      </c>
      <c r="N94" s="162">
        <v>0.11891325635395954</v>
      </c>
      <c r="O94" s="166">
        <f t="shared" si="19"/>
        <v>1.6000995279520747E-2</v>
      </c>
      <c r="Q94" s="162">
        <f t="shared" si="8"/>
        <v>8.1891351711471619E-2</v>
      </c>
      <c r="R94" s="165">
        <f t="shared" si="9"/>
        <v>388.59899705859266</v>
      </c>
      <c r="S94" s="165">
        <f t="shared" si="10"/>
        <v>-60550.81352744755</v>
      </c>
      <c r="T94" s="165">
        <f t="shared" si="11"/>
        <v>9434921.4655407555</v>
      </c>
      <c r="U94" s="68">
        <f t="shared" si="12"/>
        <v>0.70850063557279286</v>
      </c>
      <c r="V94" s="148">
        <f t="shared" si="13"/>
        <v>1.1339797661583653E-2</v>
      </c>
      <c r="W94" s="165">
        <f t="shared" si="14"/>
        <v>3.4257782950211917E-2</v>
      </c>
      <c r="X94" s="165">
        <f t="shared" si="15"/>
        <v>-5.0119456122277625E-2</v>
      </c>
      <c r="Y94" s="165">
        <f t="shared" si="16"/>
        <v>7.3325231981405045E-2</v>
      </c>
    </row>
    <row r="95" spans="1:26" x14ac:dyDescent="0.2">
      <c r="A95" s="162">
        <v>4.444E-3</v>
      </c>
      <c r="B95" s="7">
        <f t="shared" si="20"/>
        <v>4.6610000000000002E-3</v>
      </c>
      <c r="C95" s="7">
        <f t="shared" ref="C95:C158" si="23">IF(A95=0,IF(B95&gt;0,IF(C94&lt;10,10,-LOG(0,2)),-LOG(0,2)),-LOG(A95,2))</f>
        <v>7.813925467935082</v>
      </c>
      <c r="D95" s="163">
        <f t="shared" si="21"/>
        <v>7.7467099972315356</v>
      </c>
      <c r="E95" s="164">
        <f t="shared" si="17"/>
        <v>99.164120816352636</v>
      </c>
      <c r="F95" s="162">
        <f t="shared" ref="F95:F158" si="24">(G95*100)/$A$10</f>
        <v>1.7005679897085627E-2</v>
      </c>
      <c r="G95" s="162">
        <v>1.7000000000000001E-2</v>
      </c>
      <c r="H95" s="168">
        <f t="shared" ref="H95:H158" si="25">A95*1000</f>
        <v>4.444</v>
      </c>
      <c r="I95" s="162">
        <f t="shared" si="22"/>
        <v>0.13173807046847258</v>
      </c>
      <c r="J95" s="165">
        <f t="shared" ref="J95:J158" si="26">(F95)*(D95-$B$4)^2</f>
        <v>0.42421156163735652</v>
      </c>
      <c r="K95" s="165">
        <f t="shared" ref="K95:K158" si="27">(F95)*(D95-$B$4)^3</f>
        <v>2.1187355381426354</v>
      </c>
      <c r="L95" s="165">
        <f t="shared" ref="L95:L158" si="28">(F95)*(D95-$B$4)^4</f>
        <v>10.582079053342929</v>
      </c>
      <c r="M95" s="186">
        <f t="shared" si="18"/>
        <v>4.6559458759740791</v>
      </c>
      <c r="N95" s="162">
        <v>0.12650123341461994</v>
      </c>
      <c r="O95" s="166">
        <f t="shared" si="19"/>
        <v>1.7022035227895655E-2</v>
      </c>
      <c r="Q95" s="162">
        <f t="shared" ref="Q95:Q158" si="29">(B95*1000)*F95</f>
        <v>7.9263474000316123E-2</v>
      </c>
      <c r="R95" s="165">
        <f t="shared" ref="R95:R158" si="30">(F95)*((B95*1000)-$B$15)^2</f>
        <v>415.3039261334776</v>
      </c>
      <c r="S95" s="165">
        <f t="shared" ref="S95:S158" si="31">(F95)*((B95*1000)-$B$15)^3</f>
        <v>-64901.099633150225</v>
      </c>
      <c r="T95" s="165">
        <f t="shared" ref="T95:T158" si="32">(F95)*((B95*1000)-$B$15)^4</f>
        <v>10142337.860389786</v>
      </c>
      <c r="U95" s="68">
        <f t="shared" ref="U95:U158" si="33">LOG(((2^(-D95))*1000),10)</f>
        <v>0.66800792312327117</v>
      </c>
      <c r="V95" s="148">
        <f t="shared" ref="V95:V158" si="34">U95*F95</f>
        <v>1.1359928909351334E-2</v>
      </c>
      <c r="W95" s="165">
        <f t="shared" ref="W95:W158" si="35">(F95)*(U95-LOG($E$15))^2</f>
        <v>3.84416522310769E-2</v>
      </c>
      <c r="X95" s="165">
        <f t="shared" ref="X95:X158" si="36">(F95)*(U95-LOG($E$15))^3</f>
        <v>-5.7797102690568605E-2</v>
      </c>
      <c r="Y95" s="165">
        <f t="shared" ref="Y95:Y158" si="37">(F95)*(U95-LOG($E$15))^4</f>
        <v>8.6898062012111185E-2</v>
      </c>
    </row>
    <row r="96" spans="1:26" x14ac:dyDescent="0.2">
      <c r="A96" s="162">
        <v>4.0480000000000004E-3</v>
      </c>
      <c r="B96" s="7">
        <f t="shared" si="20"/>
        <v>4.2459999999999998E-3</v>
      </c>
      <c r="C96" s="7">
        <f t="shared" si="23"/>
        <v>7.9485749946298645</v>
      </c>
      <c r="D96" s="163">
        <f t="shared" si="21"/>
        <v>7.8812502312824737</v>
      </c>
      <c r="E96" s="164">
        <f t="shared" ref="E96:E159" si="38">F96+E95</f>
        <v>99.182126830361312</v>
      </c>
      <c r="F96" s="162">
        <f t="shared" si="24"/>
        <v>1.8006014008678895E-2</v>
      </c>
      <c r="G96" s="162">
        <v>1.7999999999999999E-2</v>
      </c>
      <c r="H96" s="168">
        <f t="shared" si="25"/>
        <v>4.048</v>
      </c>
      <c r="I96" s="162">
        <f t="shared" si="22"/>
        <v>0.14190990207037602</v>
      </c>
      <c r="J96" s="165">
        <f t="shared" si="26"/>
        <v>0.47368992105530217</v>
      </c>
      <c r="K96" s="165">
        <f t="shared" si="27"/>
        <v>2.4295868276819199</v>
      </c>
      <c r="L96" s="165">
        <f t="shared" si="28"/>
        <v>12.461510981898952</v>
      </c>
      <c r="M96" s="186">
        <f t="shared" ref="M96:M159" si="39">((2^(-D96))*1000)</f>
        <v>4.2413809072046318</v>
      </c>
      <c r="N96" s="162">
        <v>0.1337250449420006</v>
      </c>
      <c r="O96" s="166">
        <f t="shared" ref="O96:O159" si="40">(N96*100)/$A$13</f>
        <v>1.7994072977881269E-2</v>
      </c>
      <c r="Q96" s="162">
        <f t="shared" si="29"/>
        <v>7.6453535480850585E-2</v>
      </c>
      <c r="R96" s="165">
        <f t="shared" si="30"/>
        <v>442.07217973574438</v>
      </c>
      <c r="S96" s="165">
        <f t="shared" si="31"/>
        <v>-69267.734811294285</v>
      </c>
      <c r="T96" s="165">
        <f t="shared" si="32"/>
        <v>10853474.400392899</v>
      </c>
      <c r="U96" s="68">
        <f t="shared" si="33"/>
        <v>0.62750727705028608</v>
      </c>
      <c r="V96" s="148">
        <f t="shared" si="34"/>
        <v>1.12989048211154E-2</v>
      </c>
      <c r="W96" s="165">
        <f t="shared" si="35"/>
        <v>4.2925334567238398E-2</v>
      </c>
      <c r="X96" s="165">
        <f t="shared" si="36"/>
        <v>-6.6276832028920915E-2</v>
      </c>
      <c r="Y96" s="165">
        <f t="shared" si="37"/>
        <v>0.10233160691873429</v>
      </c>
    </row>
    <row r="97" spans="1:25" x14ac:dyDescent="0.2">
      <c r="A97" s="162">
        <v>3.6869999999999997E-3</v>
      </c>
      <c r="B97" s="7">
        <f t="shared" ref="B97:B160" si="41">IF(A97=0,IF(A96&gt;0,IF(B96&gt;0.001,((A96+(2^(-10)))/2),0),0),(A96+A97)/2)</f>
        <v>3.8675000000000003E-3</v>
      </c>
      <c r="C97" s="7">
        <f t="shared" si="23"/>
        <v>8.0833368682303579</v>
      </c>
      <c r="D97" s="163">
        <f t="shared" si="21"/>
        <v>8.0159559314301116</v>
      </c>
      <c r="E97" s="164">
        <f t="shared" si="38"/>
        <v>99.202133512593178</v>
      </c>
      <c r="F97" s="162">
        <f t="shared" si="24"/>
        <v>2.0006682231865441E-2</v>
      </c>
      <c r="G97" s="162">
        <v>0.02</v>
      </c>
      <c r="H97" s="168">
        <f t="shared" si="25"/>
        <v>3.6869999999999998</v>
      </c>
      <c r="I97" s="162">
        <f t="shared" si="22"/>
        <v>0.16037268310475922</v>
      </c>
      <c r="J97" s="165">
        <f t="shared" si="26"/>
        <v>0.55433097857243707</v>
      </c>
      <c r="K97" s="165">
        <f t="shared" si="27"/>
        <v>2.9178716696086546</v>
      </c>
      <c r="L97" s="165">
        <f t="shared" si="28"/>
        <v>15.35901006692924</v>
      </c>
      <c r="M97" s="186">
        <f t="shared" si="39"/>
        <v>3.8632856482533078</v>
      </c>
      <c r="N97" s="162">
        <v>0.14845951378782396</v>
      </c>
      <c r="O97" s="166">
        <f t="shared" si="40"/>
        <v>1.9976746513844987E-2</v>
      </c>
      <c r="Q97" s="162">
        <f t="shared" si="29"/>
        <v>7.7375843531739597E-2</v>
      </c>
      <c r="R97" s="165">
        <f t="shared" si="30"/>
        <v>493.56723721330172</v>
      </c>
      <c r="S97" s="165">
        <f t="shared" si="31"/>
        <v>-77523.245913542691</v>
      </c>
      <c r="T97" s="165">
        <f t="shared" si="32"/>
        <v>12176362.618603824</v>
      </c>
      <c r="U97" s="68">
        <f t="shared" si="33"/>
        <v>0.5869568207189293</v>
      </c>
      <c r="V97" s="148">
        <f t="shared" si="34"/>
        <v>1.1743058595949632E-2</v>
      </c>
      <c r="W97" s="165">
        <f t="shared" si="35"/>
        <v>5.0232951258907033E-2</v>
      </c>
      <c r="X97" s="165">
        <f t="shared" si="36"/>
        <v>-7.9596780952715107E-2</v>
      </c>
      <c r="Y97" s="165">
        <f t="shared" si="37"/>
        <v>0.12612532967413709</v>
      </c>
    </row>
    <row r="98" spans="1:25" x14ac:dyDescent="0.2">
      <c r="A98" s="162">
        <v>3.359E-3</v>
      </c>
      <c r="B98" s="7">
        <f t="shared" si="41"/>
        <v>3.5230000000000001E-3</v>
      </c>
      <c r="C98" s="7">
        <f t="shared" si="23"/>
        <v>8.2177524890896745</v>
      </c>
      <c r="D98" s="163">
        <f t="shared" si="21"/>
        <v>8.1505446786600153</v>
      </c>
      <c r="E98" s="164">
        <f t="shared" si="38"/>
        <v>99.224140863048234</v>
      </c>
      <c r="F98" s="162">
        <f t="shared" si="24"/>
        <v>2.2007350455051981E-2</v>
      </c>
      <c r="G98" s="162">
        <v>2.1999999999999999E-2</v>
      </c>
      <c r="H98" s="168">
        <f t="shared" si="25"/>
        <v>3.359</v>
      </c>
      <c r="I98" s="162">
        <f t="shared" si="22"/>
        <v>0.17937189314282997</v>
      </c>
      <c r="J98" s="165">
        <f t="shared" si="26"/>
        <v>0.64134469003050898</v>
      </c>
      <c r="K98" s="165">
        <f t="shared" si="27"/>
        <v>3.462209752358802</v>
      </c>
      <c r="L98" s="165">
        <f t="shared" si="28"/>
        <v>18.690255888386911</v>
      </c>
      <c r="M98" s="186">
        <f t="shared" si="39"/>
        <v>3.5191807285219108</v>
      </c>
      <c r="N98" s="162">
        <v>0.16372613773874939</v>
      </c>
      <c r="O98" s="166">
        <f t="shared" si="40"/>
        <v>2.2031026963838251E-2</v>
      </c>
      <c r="Q98" s="162">
        <f t="shared" si="29"/>
        <v>7.7531895653148136E-2</v>
      </c>
      <c r="R98" s="165">
        <f t="shared" si="30"/>
        <v>545.30819352560957</v>
      </c>
      <c r="S98" s="165">
        <f t="shared" si="31"/>
        <v>-85837.914020825221</v>
      </c>
      <c r="T98" s="165">
        <f t="shared" si="32"/>
        <v>13511895.788341109</v>
      </c>
      <c r="U98" s="68">
        <f t="shared" si="33"/>
        <v>0.54644157072389055</v>
      </c>
      <c r="V98" s="148">
        <f t="shared" si="34"/>
        <v>1.2025731150129731E-2</v>
      </c>
      <c r="W98" s="165">
        <f t="shared" si="35"/>
        <v>5.8118051849508003E-2</v>
      </c>
      <c r="X98" s="165">
        <f t="shared" si="36"/>
        <v>-9.4445809300385944E-2</v>
      </c>
      <c r="Y98" s="165">
        <f t="shared" si="37"/>
        <v>0.15348089983302457</v>
      </c>
    </row>
    <row r="99" spans="1:25" x14ac:dyDescent="0.2">
      <c r="A99" s="162">
        <v>3.0600000000000002E-3</v>
      </c>
      <c r="B99" s="7">
        <f t="shared" si="41"/>
        <v>3.2095000000000001E-3</v>
      </c>
      <c r="C99" s="7">
        <f t="shared" si="23"/>
        <v>8.352252631744161</v>
      </c>
      <c r="D99" s="163">
        <f t="shared" si="21"/>
        <v>8.2850025604169169</v>
      </c>
      <c r="E99" s="164">
        <f t="shared" si="38"/>
        <v>99.249149215838059</v>
      </c>
      <c r="F99" s="162">
        <f t="shared" si="24"/>
        <v>2.5008352789831802E-2</v>
      </c>
      <c r="G99" s="162">
        <v>2.5000000000000001E-2</v>
      </c>
      <c r="H99" s="168">
        <f t="shared" si="25"/>
        <v>3.06</v>
      </c>
      <c r="I99" s="162">
        <f t="shared" si="22"/>
        <v>0.20719426689556603</v>
      </c>
      <c r="J99" s="165">
        <f t="shared" si="26"/>
        <v>0.76555763891885098</v>
      </c>
      <c r="K99" s="165">
        <f t="shared" si="27"/>
        <v>4.2356912704446952</v>
      </c>
      <c r="L99" s="165">
        <f t="shared" si="28"/>
        <v>23.435309931540178</v>
      </c>
      <c r="M99" s="186">
        <f t="shared" si="39"/>
        <v>3.2060162195472452</v>
      </c>
      <c r="N99" s="162">
        <v>0.1859355112661481</v>
      </c>
      <c r="O99" s="166">
        <f t="shared" si="40"/>
        <v>2.5019525402693647E-2</v>
      </c>
      <c r="Q99" s="162">
        <f t="shared" si="29"/>
        <v>8.0264308278965177E-2</v>
      </c>
      <c r="R99" s="165">
        <f t="shared" si="30"/>
        <v>622.13911310218168</v>
      </c>
      <c r="S99" s="165">
        <f t="shared" si="31"/>
        <v>-98127.043713153427</v>
      </c>
      <c r="T99" s="165">
        <f t="shared" si="32"/>
        <v>15477111.959526721</v>
      </c>
      <c r="U99" s="68">
        <f t="shared" si="33"/>
        <v>0.50596571516162225</v>
      </c>
      <c r="V99" s="148">
        <f t="shared" si="34"/>
        <v>1.2653369104321398E-2</v>
      </c>
      <c r="W99" s="165">
        <f t="shared" si="35"/>
        <v>6.9374112305125954E-2</v>
      </c>
      <c r="X99" s="165">
        <f t="shared" si="36"/>
        <v>-0.1155456539602143</v>
      </c>
      <c r="Y99" s="165">
        <f t="shared" si="37"/>
        <v>0.19244639975172861</v>
      </c>
    </row>
    <row r="100" spans="1:25" x14ac:dyDescent="0.2">
      <c r="A100" s="162">
        <v>2.787E-3</v>
      </c>
      <c r="B100" s="7">
        <f t="shared" si="41"/>
        <v>2.9234999999999999E-3</v>
      </c>
      <c r="C100" s="7">
        <f t="shared" si="23"/>
        <v>8.4870712822203664</v>
      </c>
      <c r="D100" s="163">
        <f t="shared" si="21"/>
        <v>8.4196619569822637</v>
      </c>
      <c r="E100" s="164">
        <f t="shared" si="38"/>
        <v>99.277158570962669</v>
      </c>
      <c r="F100" s="162">
        <f t="shared" si="24"/>
        <v>2.8009355124611619E-2</v>
      </c>
      <c r="G100" s="162">
        <v>2.8000000000000001E-2</v>
      </c>
      <c r="H100" s="168">
        <f t="shared" si="25"/>
        <v>2.7869999999999999</v>
      </c>
      <c r="I100" s="162">
        <f t="shared" si="22"/>
        <v>0.23582930178229866</v>
      </c>
      <c r="J100" s="165">
        <f t="shared" si="26"/>
        <v>0.89966896759761217</v>
      </c>
      <c r="K100" s="165">
        <f t="shared" si="27"/>
        <v>5.0988537565958678</v>
      </c>
      <c r="L100" s="165">
        <f t="shared" si="28"/>
        <v>28.897639651365466</v>
      </c>
      <c r="M100" s="186">
        <f t="shared" si="39"/>
        <v>2.9203116272069298</v>
      </c>
      <c r="N100" s="162">
        <v>0.20775578917069101</v>
      </c>
      <c r="O100" s="166">
        <f t="shared" si="40"/>
        <v>2.7955667044540094E-2</v>
      </c>
      <c r="Q100" s="162">
        <f t="shared" si="29"/>
        <v>8.1885349706802057E-2</v>
      </c>
      <c r="R100" s="165">
        <f t="shared" si="30"/>
        <v>699.32506925169855</v>
      </c>
      <c r="S100" s="165">
        <f t="shared" si="31"/>
        <v>-110501.22448688357</v>
      </c>
      <c r="T100" s="165">
        <f t="shared" si="32"/>
        <v>17460435.997477259</v>
      </c>
      <c r="U100" s="68">
        <f t="shared" si="33"/>
        <v>0.46542919759744172</v>
      </c>
      <c r="V100" s="148">
        <f t="shared" si="34"/>
        <v>1.3036371680869779E-2</v>
      </c>
      <c r="W100" s="165">
        <f t="shared" si="35"/>
        <v>8.1527154615943023E-2</v>
      </c>
      <c r="X100" s="165">
        <f t="shared" si="36"/>
        <v>-0.13909191065559198</v>
      </c>
      <c r="Y100" s="165">
        <f t="shared" si="37"/>
        <v>0.23730203391692845</v>
      </c>
    </row>
    <row r="101" spans="1:25" x14ac:dyDescent="0.2">
      <c r="A101" s="162">
        <v>2.539E-3</v>
      </c>
      <c r="B101" s="7">
        <f t="shared" si="41"/>
        <v>2.663E-3</v>
      </c>
      <c r="C101" s="7">
        <f t="shared" si="23"/>
        <v>8.6215238896766682</v>
      </c>
      <c r="D101" s="163">
        <f t="shared" si="21"/>
        <v>8.5542975859485182</v>
      </c>
      <c r="E101" s="164">
        <f t="shared" si="38"/>
        <v>99.309169262533658</v>
      </c>
      <c r="F101" s="162">
        <f t="shared" si="24"/>
        <v>3.2010691570984705E-2</v>
      </c>
      <c r="G101" s="162">
        <v>3.2000000000000001E-2</v>
      </c>
      <c r="H101" s="168">
        <f t="shared" si="25"/>
        <v>2.5390000000000001</v>
      </c>
      <c r="I101" s="162">
        <f t="shared" si="22"/>
        <v>0.27382898163021702</v>
      </c>
      <c r="J101" s="165">
        <f t="shared" si="26"/>
        <v>1.0776245146624777</v>
      </c>
      <c r="K101" s="165">
        <f t="shared" si="27"/>
        <v>6.2524994946893653</v>
      </c>
      <c r="L101" s="165">
        <f t="shared" si="28"/>
        <v>36.277710277716999</v>
      </c>
      <c r="M101" s="186">
        <f t="shared" si="39"/>
        <v>2.6601114638300376</v>
      </c>
      <c r="N101" s="162">
        <v>0.23808159749812557</v>
      </c>
      <c r="O101" s="166">
        <f t="shared" si="40"/>
        <v>3.2036314827412572E-2</v>
      </c>
      <c r="Q101" s="162">
        <f t="shared" si="29"/>
        <v>8.5244471653532258E-2</v>
      </c>
      <c r="R101" s="165">
        <f t="shared" si="30"/>
        <v>801.86606646620919</v>
      </c>
      <c r="S101" s="165">
        <f t="shared" si="31"/>
        <v>-126912.74117704264</v>
      </c>
      <c r="T101" s="165">
        <f t="shared" si="32"/>
        <v>20086700.942531731</v>
      </c>
      <c r="U101" s="68">
        <f t="shared" si="33"/>
        <v>0.42489983479351273</v>
      </c>
      <c r="V101" s="148">
        <f t="shared" si="34"/>
        <v>1.3601337560137492E-2</v>
      </c>
      <c r="W101" s="165">
        <f t="shared" si="35"/>
        <v>9.765331870834619E-2</v>
      </c>
      <c r="X101" s="165">
        <f t="shared" si="36"/>
        <v>-0.17056227587709519</v>
      </c>
      <c r="Y101" s="165">
        <f t="shared" si="37"/>
        <v>0.29790579917984844</v>
      </c>
    </row>
    <row r="102" spans="1:25" x14ac:dyDescent="0.2">
      <c r="A102" s="162">
        <v>2.313E-3</v>
      </c>
      <c r="B102" s="7">
        <f t="shared" si="41"/>
        <v>2.4260000000000002E-3</v>
      </c>
      <c r="C102" s="7">
        <f t="shared" si="23"/>
        <v>8.7560190186879847</v>
      </c>
      <c r="D102" s="163">
        <f t="shared" si="21"/>
        <v>8.6887714541823264</v>
      </c>
      <c r="E102" s="164">
        <f t="shared" si="38"/>
        <v>99.344180956439416</v>
      </c>
      <c r="F102" s="162">
        <f t="shared" si="24"/>
        <v>3.5011693905764522E-2</v>
      </c>
      <c r="G102" s="162">
        <v>3.5000000000000003E-2</v>
      </c>
      <c r="H102" s="168">
        <f t="shared" si="25"/>
        <v>2.3130000000000002</v>
      </c>
      <c r="I102" s="162">
        <f t="shared" si="22"/>
        <v>0.30420860657097609</v>
      </c>
      <c r="J102" s="165">
        <f t="shared" si="26"/>
        <v>1.233919468109882</v>
      </c>
      <c r="K102" s="165">
        <f t="shared" si="27"/>
        <v>7.3252704418091401</v>
      </c>
      <c r="L102" s="165">
        <f t="shared" si="28"/>
        <v>43.487106275937471</v>
      </c>
      <c r="M102" s="186">
        <f t="shared" si="39"/>
        <v>2.4233668727619433</v>
      </c>
      <c r="N102" s="162">
        <v>0.26031941946996912</v>
      </c>
      <c r="O102" s="166">
        <f t="shared" si="40"/>
        <v>3.502864129553257E-2</v>
      </c>
      <c r="Q102" s="162">
        <f t="shared" si="29"/>
        <v>8.493836941538474E-2</v>
      </c>
      <c r="R102" s="165">
        <f t="shared" si="30"/>
        <v>879.6695822963818</v>
      </c>
      <c r="S102" s="165">
        <f t="shared" si="31"/>
        <v>-139435.32104498323</v>
      </c>
      <c r="T102" s="165">
        <f t="shared" si="32"/>
        <v>22101717.674679119</v>
      </c>
      <c r="U102" s="68">
        <f t="shared" si="33"/>
        <v>0.38441916682217081</v>
      </c>
      <c r="V102" s="148">
        <f t="shared" si="34"/>
        <v>1.3459166200286874E-2</v>
      </c>
      <c r="W102" s="165">
        <f t="shared" si="35"/>
        <v>0.11181662020514437</v>
      </c>
      <c r="X102" s="165">
        <f t="shared" si="36"/>
        <v>-0.19982645324983814</v>
      </c>
      <c r="Y102" s="165">
        <f t="shared" si="37"/>
        <v>0.35710801618892651</v>
      </c>
    </row>
    <row r="103" spans="1:25" x14ac:dyDescent="0.2">
      <c r="A103" s="162">
        <v>2.1070000000000004E-3</v>
      </c>
      <c r="B103" s="7">
        <f t="shared" si="41"/>
        <v>2.2100000000000002E-3</v>
      </c>
      <c r="C103" s="7">
        <f t="shared" si="23"/>
        <v>8.8905939705068686</v>
      </c>
      <c r="D103" s="163">
        <f t="shared" si="21"/>
        <v>8.8233064945974267</v>
      </c>
      <c r="E103" s="164">
        <f t="shared" si="38"/>
        <v>99.383193986791554</v>
      </c>
      <c r="F103" s="162">
        <f t="shared" si="24"/>
        <v>3.9013030352137608E-2</v>
      </c>
      <c r="G103" s="162">
        <v>3.9E-2</v>
      </c>
      <c r="H103" s="168">
        <f t="shared" si="25"/>
        <v>2.1070000000000002</v>
      </c>
      <c r="I103" s="162">
        <f t="shared" si="22"/>
        <v>0.34422392407994229</v>
      </c>
      <c r="J103" s="165">
        <f t="shared" si="26"/>
        <v>1.4379627345287465</v>
      </c>
      <c r="K103" s="165">
        <f t="shared" si="27"/>
        <v>8.7300474471179594</v>
      </c>
      <c r="L103" s="165">
        <f t="shared" si="28"/>
        <v>53.001184661372868</v>
      </c>
      <c r="M103" s="186">
        <f t="shared" si="39"/>
        <v>2.2075984689249979</v>
      </c>
      <c r="N103" s="162">
        <v>0.28989815582206435</v>
      </c>
      <c r="O103" s="166">
        <f t="shared" si="40"/>
        <v>3.9008762900606293E-2</v>
      </c>
      <c r="Q103" s="162">
        <f t="shared" si="29"/>
        <v>8.6218797078224108E-2</v>
      </c>
      <c r="R103" s="165">
        <f t="shared" si="30"/>
        <v>982.87651662693827</v>
      </c>
      <c r="S103" s="165">
        <f t="shared" si="31"/>
        <v>-156006.82395469898</v>
      </c>
      <c r="T103" s="165">
        <f t="shared" si="32"/>
        <v>24762143.26898019</v>
      </c>
      <c r="U103" s="68">
        <f t="shared" si="33"/>
        <v>0.34392008418935954</v>
      </c>
      <c r="V103" s="148">
        <f t="shared" si="34"/>
        <v>1.3417364683189206E-2</v>
      </c>
      <c r="W103" s="165">
        <f t="shared" si="35"/>
        <v>0.13030682885832653</v>
      </c>
      <c r="X103" s="165">
        <f t="shared" si="36"/>
        <v>-0.2381474420526028</v>
      </c>
      <c r="Y103" s="165">
        <f t="shared" si="37"/>
        <v>0.43523585565771966</v>
      </c>
    </row>
    <row r="104" spans="1:25" x14ac:dyDescent="0.2">
      <c r="A104" s="162">
        <v>1.9190000000000001E-3</v>
      </c>
      <c r="B104" s="7">
        <f t="shared" si="41"/>
        <v>2.013E-3</v>
      </c>
      <c r="C104" s="7">
        <f t="shared" si="23"/>
        <v>9.0254295731287932</v>
      </c>
      <c r="D104" s="163">
        <f t="shared" si="21"/>
        <v>8.95801177181783</v>
      </c>
      <c r="E104" s="164">
        <f t="shared" si="38"/>
        <v>99.425208019478475</v>
      </c>
      <c r="F104" s="162">
        <f t="shared" si="24"/>
        <v>4.2014032686917425E-2</v>
      </c>
      <c r="G104" s="162">
        <v>4.2000000000000003E-2</v>
      </c>
      <c r="H104" s="168">
        <f t="shared" si="25"/>
        <v>1.919</v>
      </c>
      <c r="I104" s="162">
        <f t="shared" si="22"/>
        <v>0.3763621993909454</v>
      </c>
      <c r="J104" s="165">
        <f t="shared" si="26"/>
        <v>1.6180567953500666</v>
      </c>
      <c r="K104" s="165">
        <f t="shared" si="27"/>
        <v>10.041381282869823</v>
      </c>
      <c r="L104" s="165">
        <f t="shared" si="28"/>
        <v>62.315079642277922</v>
      </c>
      <c r="M104" s="186">
        <f t="shared" si="39"/>
        <v>2.0108040680285106</v>
      </c>
      <c r="N104" s="162">
        <v>0.31159450375079079</v>
      </c>
      <c r="O104" s="166">
        <f t="shared" si="40"/>
        <v>4.1928228496241976E-2</v>
      </c>
      <c r="Q104" s="162">
        <f t="shared" si="29"/>
        <v>8.4574247798764768E-2</v>
      </c>
      <c r="R104" s="165">
        <f t="shared" si="30"/>
        <v>1061.1114876853794</v>
      </c>
      <c r="S104" s="165">
        <f t="shared" si="31"/>
        <v>-168633.68870824084</v>
      </c>
      <c r="T104" s="165">
        <f t="shared" si="32"/>
        <v>26799559.987215564</v>
      </c>
      <c r="U104" s="68">
        <f t="shared" si="33"/>
        <v>0.30336975517178622</v>
      </c>
      <c r="V104" s="148">
        <f t="shared" si="34"/>
        <v>1.2745786810009563E-2</v>
      </c>
      <c r="W104" s="165">
        <f t="shared" si="35"/>
        <v>0.14662678305347865</v>
      </c>
      <c r="X104" s="165">
        <f t="shared" si="36"/>
        <v>-0.27391938951944389</v>
      </c>
      <c r="Y104" s="165">
        <f t="shared" si="37"/>
        <v>0.51171982629761947</v>
      </c>
    </row>
    <row r="105" spans="1:25" x14ac:dyDescent="0.2">
      <c r="A105" s="162">
        <v>1.748E-3</v>
      </c>
      <c r="B105" s="7">
        <f t="shared" si="41"/>
        <v>1.8335000000000001E-3</v>
      </c>
      <c r="C105" s="7">
        <f t="shared" si="23"/>
        <v>9.1600790998235748</v>
      </c>
      <c r="D105" s="163">
        <f t="shared" si="21"/>
        <v>9.0927543364761831</v>
      </c>
      <c r="E105" s="164">
        <f t="shared" si="38"/>
        <v>99.470223054500167</v>
      </c>
      <c r="F105" s="162">
        <f t="shared" si="24"/>
        <v>4.5015035021697243E-2</v>
      </c>
      <c r="G105" s="162">
        <v>4.4999999999999998E-2</v>
      </c>
      <c r="H105" s="168">
        <f t="shared" si="25"/>
        <v>1.748</v>
      </c>
      <c r="I105" s="162">
        <f t="shared" si="22"/>
        <v>0.40931065490016488</v>
      </c>
      <c r="J105" s="165">
        <f t="shared" si="26"/>
        <v>1.8097317177163375</v>
      </c>
      <c r="K105" s="165">
        <f t="shared" si="27"/>
        <v>11.474730671340787</v>
      </c>
      <c r="L105" s="165">
        <f t="shared" si="28"/>
        <v>72.756333267982882</v>
      </c>
      <c r="M105" s="186">
        <f t="shared" si="39"/>
        <v>1.8315053917474569</v>
      </c>
      <c r="N105" s="162">
        <v>0.33431261235500376</v>
      </c>
      <c r="O105" s="166">
        <f t="shared" si="40"/>
        <v>4.4985182444703474E-2</v>
      </c>
      <c r="Q105" s="162">
        <f t="shared" si="29"/>
        <v>8.2535066712281904E-2</v>
      </c>
      <c r="R105" s="165">
        <f t="shared" si="30"/>
        <v>1139.4748543465948</v>
      </c>
      <c r="S105" s="165">
        <f t="shared" si="31"/>
        <v>-181291.86737753858</v>
      </c>
      <c r="T105" s="165">
        <f t="shared" si="32"/>
        <v>28843761.713444483</v>
      </c>
      <c r="U105" s="68">
        <f t="shared" si="33"/>
        <v>0.26280820151692819</v>
      </c>
      <c r="V105" s="148">
        <f t="shared" si="34"/>
        <v>1.1830320395273789E-2</v>
      </c>
      <c r="W105" s="165">
        <f t="shared" si="35"/>
        <v>0.16399618401601485</v>
      </c>
      <c r="X105" s="165">
        <f t="shared" si="36"/>
        <v>-0.31301980592608242</v>
      </c>
      <c r="Y105" s="165">
        <f t="shared" si="37"/>
        <v>0.59746145613018709</v>
      </c>
    </row>
    <row r="106" spans="1:25" x14ac:dyDescent="0.2">
      <c r="A106" s="162">
        <v>1.593E-3</v>
      </c>
      <c r="B106" s="7">
        <f t="shared" si="41"/>
        <v>1.6705000000000001E-3</v>
      </c>
      <c r="C106" s="7">
        <f t="shared" si="23"/>
        <v>9.2940380177988651</v>
      </c>
      <c r="D106" s="163">
        <f t="shared" si="21"/>
        <v>9.2270585588112191</v>
      </c>
      <c r="E106" s="164">
        <f t="shared" si="38"/>
        <v>99.517238757745048</v>
      </c>
      <c r="F106" s="162">
        <f t="shared" si="24"/>
        <v>4.7015703244883786E-2</v>
      </c>
      <c r="G106" s="162">
        <v>4.7E-2</v>
      </c>
      <c r="H106" s="168">
        <f t="shared" si="25"/>
        <v>1.593</v>
      </c>
      <c r="I106" s="162">
        <f t="shared" si="22"/>
        <v>0.43381664702423334</v>
      </c>
      <c r="J106" s="165">
        <f t="shared" si="26"/>
        <v>1.9710861753648672</v>
      </c>
      <c r="K106" s="165">
        <f t="shared" si="27"/>
        <v>12.762535103837122</v>
      </c>
      <c r="L106" s="165">
        <f t="shared" si="28"/>
        <v>82.635809794832383</v>
      </c>
      <c r="M106" s="186">
        <f t="shared" si="39"/>
        <v>1.6687012914239643</v>
      </c>
      <c r="N106" s="162">
        <v>0.35097105855659566</v>
      </c>
      <c r="O106" s="166">
        <f t="shared" si="40"/>
        <v>4.7226746818673684E-2</v>
      </c>
      <c r="Q106" s="162">
        <f t="shared" si="29"/>
        <v>7.8539732270578366E-2</v>
      </c>
      <c r="R106" s="165">
        <f t="shared" si="30"/>
        <v>1192.557994114841</v>
      </c>
      <c r="S106" s="165">
        <f t="shared" si="31"/>
        <v>-189931.8479284886</v>
      </c>
      <c r="T106" s="165">
        <f t="shared" si="32"/>
        <v>30249352.262575708</v>
      </c>
      <c r="U106" s="68">
        <f t="shared" si="33"/>
        <v>0.22237860204975834</v>
      </c>
      <c r="V106" s="148">
        <f t="shared" si="34"/>
        <v>1.0455286361983543E-2</v>
      </c>
      <c r="W106" s="165">
        <f t="shared" si="35"/>
        <v>0.17861797301893045</v>
      </c>
      <c r="X106" s="165">
        <f t="shared" si="36"/>
        <v>-0.34814989351389386</v>
      </c>
      <c r="Y106" s="165">
        <f t="shared" si="37"/>
        <v>0.67858987707183083</v>
      </c>
    </row>
    <row r="107" spans="1:25" x14ac:dyDescent="0.2">
      <c r="A107" s="162">
        <v>1.451E-3</v>
      </c>
      <c r="B107" s="7">
        <f t="shared" si="41"/>
        <v>1.5219999999999999E-3</v>
      </c>
      <c r="C107" s="7">
        <f t="shared" si="23"/>
        <v>9.4287367652574314</v>
      </c>
      <c r="D107" s="163">
        <f t="shared" si="21"/>
        <v>9.3613873915281474</v>
      </c>
      <c r="E107" s="164">
        <f t="shared" si="38"/>
        <v>99.565254795101524</v>
      </c>
      <c r="F107" s="162">
        <f t="shared" si="24"/>
        <v>4.8016037356477054E-2</v>
      </c>
      <c r="G107" s="162">
        <v>4.8000000000000001E-2</v>
      </c>
      <c r="H107" s="168">
        <f t="shared" si="25"/>
        <v>1.4510000000000001</v>
      </c>
      <c r="I107" s="162">
        <f t="shared" si="22"/>
        <v>0.44949672670006879</v>
      </c>
      <c r="J107" s="165">
        <f t="shared" si="26"/>
        <v>2.0974156698325617</v>
      </c>
      <c r="K107" s="165">
        <f t="shared" si="27"/>
        <v>13.862246092106624</v>
      </c>
      <c r="L107" s="165">
        <f t="shared" si="28"/>
        <v>91.618399481808879</v>
      </c>
      <c r="M107" s="186">
        <f t="shared" si="39"/>
        <v>1.5203430533928846</v>
      </c>
      <c r="N107" s="162">
        <v>0.35646981328647392</v>
      </c>
      <c r="O107" s="166">
        <f t="shared" si="40"/>
        <v>4.7966660526983257E-2</v>
      </c>
      <c r="Q107" s="162">
        <f t="shared" si="29"/>
        <v>7.3080408856558074E-2</v>
      </c>
      <c r="R107" s="165">
        <f t="shared" si="30"/>
        <v>1220.2038569793499</v>
      </c>
      <c r="S107" s="165">
        <f t="shared" si="31"/>
        <v>-194516.04566329892</v>
      </c>
      <c r="T107" s="165">
        <f t="shared" si="32"/>
        <v>31008336.684127461</v>
      </c>
      <c r="U107" s="68">
        <f t="shared" si="33"/>
        <v>0.18194159411943361</v>
      </c>
      <c r="V107" s="148">
        <f t="shared" si="34"/>
        <v>8.736114379935711E-3</v>
      </c>
      <c r="W107" s="165">
        <f t="shared" si="35"/>
        <v>0.19006583284177608</v>
      </c>
      <c r="X107" s="165">
        <f t="shared" si="36"/>
        <v>-0.37814896974342604</v>
      </c>
      <c r="Y107" s="165">
        <f t="shared" si="37"/>
        <v>0.75235323035179491</v>
      </c>
    </row>
    <row r="108" spans="1:25" x14ac:dyDescent="0.2">
      <c r="A108" s="162">
        <v>1.322E-3</v>
      </c>
      <c r="B108" s="7">
        <f t="shared" si="41"/>
        <v>1.3865000000000001E-3</v>
      </c>
      <c r="C108" s="7">
        <f t="shared" si="23"/>
        <v>9.5630621078164832</v>
      </c>
      <c r="D108" s="163">
        <f t="shared" si="21"/>
        <v>9.4958994365369573</v>
      </c>
      <c r="E108" s="164">
        <f t="shared" si="38"/>
        <v>99.614271166569594</v>
      </c>
      <c r="F108" s="162">
        <f t="shared" si="24"/>
        <v>4.9016371468070336E-2</v>
      </c>
      <c r="G108" s="162">
        <v>4.9000000000000002E-2</v>
      </c>
      <c r="H108" s="168">
        <f t="shared" si="25"/>
        <v>1.3220000000000001</v>
      </c>
      <c r="I108" s="162">
        <f t="shared" si="22"/>
        <v>0.46545453420473532</v>
      </c>
      <c r="J108" s="165">
        <f t="shared" si="26"/>
        <v>2.229151523191709</v>
      </c>
      <c r="K108" s="165">
        <f t="shared" si="27"/>
        <v>15.032762829077404</v>
      </c>
      <c r="L108" s="165">
        <f t="shared" si="28"/>
        <v>101.37666996800937</v>
      </c>
      <c r="M108" s="186">
        <f t="shared" si="39"/>
        <v>1.3849989169670849</v>
      </c>
      <c r="N108" s="162">
        <v>0.3649078463843996</v>
      </c>
      <c r="O108" s="166">
        <f t="shared" si="40"/>
        <v>4.9102084212349795E-2</v>
      </c>
      <c r="Q108" s="162">
        <f t="shared" si="29"/>
        <v>6.7961199040479522E-2</v>
      </c>
      <c r="R108" s="165">
        <f t="shared" si="30"/>
        <v>1247.7432197145704</v>
      </c>
      <c r="S108" s="165">
        <f t="shared" si="31"/>
        <v>-199075.24026435742</v>
      </c>
      <c r="T108" s="165">
        <f t="shared" si="32"/>
        <v>31762105.103145715</v>
      </c>
      <c r="U108" s="68">
        <f t="shared" si="33"/>
        <v>0.14144943379367844</v>
      </c>
      <c r="V108" s="148">
        <f t="shared" si="34"/>
        <v>6.9333379907791639E-3</v>
      </c>
      <c r="W108" s="165">
        <f t="shared" si="35"/>
        <v>0.20200361181613996</v>
      </c>
      <c r="X108" s="165">
        <f t="shared" si="36"/>
        <v>-0.41007955986655015</v>
      </c>
      <c r="Y108" s="165">
        <f t="shared" si="37"/>
        <v>0.83248632986525262</v>
      </c>
    </row>
    <row r="109" spans="1:25" x14ac:dyDescent="0.2">
      <c r="A109" s="162">
        <v>1.204E-3</v>
      </c>
      <c r="B109" s="7">
        <f t="shared" si="41"/>
        <v>1.263E-3</v>
      </c>
      <c r="C109" s="7">
        <f t="shared" si="23"/>
        <v>9.6979488925644723</v>
      </c>
      <c r="D109" s="163">
        <f t="shared" si="21"/>
        <v>9.6305055001904769</v>
      </c>
      <c r="E109" s="164">
        <f t="shared" si="38"/>
        <v>99.66228720392607</v>
      </c>
      <c r="F109" s="162">
        <f t="shared" si="24"/>
        <v>4.8016037356477054E-2</v>
      </c>
      <c r="G109" s="162">
        <v>4.8000000000000001E-2</v>
      </c>
      <c r="H109" s="168">
        <f t="shared" si="25"/>
        <v>1.204</v>
      </c>
      <c r="I109" s="162">
        <f t="shared" si="22"/>
        <v>0.46241871185890365</v>
      </c>
      <c r="J109" s="165">
        <f t="shared" si="26"/>
        <v>2.2717012581015683</v>
      </c>
      <c r="K109" s="165">
        <f t="shared" si="27"/>
        <v>15.625490883840392</v>
      </c>
      <c r="L109" s="165">
        <f t="shared" si="28"/>
        <v>107.47714493278804</v>
      </c>
      <c r="M109" s="186">
        <f t="shared" si="39"/>
        <v>1.2616211792768866</v>
      </c>
      <c r="N109" s="162">
        <v>0.3559728808584629</v>
      </c>
      <c r="O109" s="166">
        <f t="shared" si="40"/>
        <v>4.7899793184530054E-2</v>
      </c>
      <c r="Q109" s="162">
        <f t="shared" si="29"/>
        <v>6.0644255181230525E-2</v>
      </c>
      <c r="R109" s="165">
        <f t="shared" si="30"/>
        <v>1224.1720407194114</v>
      </c>
      <c r="S109" s="165">
        <f t="shared" si="31"/>
        <v>-195465.68528244004</v>
      </c>
      <c r="T109" s="165">
        <f t="shared" si="32"/>
        <v>31210346.954567604</v>
      </c>
      <c r="U109" s="68">
        <f t="shared" si="33"/>
        <v>0.10092897103571384</v>
      </c>
      <c r="V109" s="148">
        <f t="shared" si="34"/>
        <v>4.8462092436016265E-3</v>
      </c>
      <c r="W109" s="165">
        <f t="shared" si="35"/>
        <v>0.20585942872413746</v>
      </c>
      <c r="X109" s="165">
        <f t="shared" si="36"/>
        <v>-0.42624862090884968</v>
      </c>
      <c r="Y109" s="165">
        <f t="shared" si="37"/>
        <v>0.88258229391167553</v>
      </c>
    </row>
    <row r="110" spans="1:25" x14ac:dyDescent="0.2">
      <c r="A110" s="162">
        <v>1.0969999999999999E-3</v>
      </c>
      <c r="B110" s="7">
        <f t="shared" si="41"/>
        <v>1.1505E-3</v>
      </c>
      <c r="C110" s="7">
        <f t="shared" si="23"/>
        <v>9.8322207589209807</v>
      </c>
      <c r="D110" s="163">
        <f t="shared" si="21"/>
        <v>9.7650848257427256</v>
      </c>
      <c r="E110" s="164">
        <f t="shared" si="38"/>
        <v>99.709302907170951</v>
      </c>
      <c r="F110" s="162">
        <f t="shared" si="24"/>
        <v>4.7015703244883786E-2</v>
      </c>
      <c r="G110" s="162">
        <v>4.7E-2</v>
      </c>
      <c r="H110" s="168">
        <f t="shared" si="25"/>
        <v>1.097</v>
      </c>
      <c r="I110" s="162">
        <f t="shared" si="22"/>
        <v>0.45911233032823767</v>
      </c>
      <c r="J110" s="165">
        <f t="shared" si="26"/>
        <v>2.3122686538941011</v>
      </c>
      <c r="K110" s="165">
        <f t="shared" si="27"/>
        <v>16.215710017574427</v>
      </c>
      <c r="L110" s="165">
        <f t="shared" si="28"/>
        <v>113.71916102016507</v>
      </c>
      <c r="M110" s="186">
        <f t="shared" si="39"/>
        <v>1.1492554111249609</v>
      </c>
      <c r="N110" s="162">
        <v>0.35015304784735252</v>
      </c>
      <c r="O110" s="166">
        <f t="shared" si="40"/>
        <v>4.7116675108432766E-2</v>
      </c>
      <c r="Q110" s="162">
        <f t="shared" si="29"/>
        <v>5.4091566583238798E-2</v>
      </c>
      <c r="R110" s="165">
        <f t="shared" si="30"/>
        <v>1200.3581444351162</v>
      </c>
      <c r="S110" s="165">
        <f t="shared" si="31"/>
        <v>-191798.31921116562</v>
      </c>
      <c r="T110" s="165">
        <f t="shared" si="32"/>
        <v>30646349.527240314</v>
      </c>
      <c r="U110" s="68">
        <f t="shared" si="33"/>
        <v>6.0416557248258902E-2</v>
      </c>
      <c r="V110" s="148">
        <f t="shared" si="34"/>
        <v>2.8405269266616731E-3</v>
      </c>
      <c r="W110" s="165">
        <f t="shared" si="35"/>
        <v>0.20953560792811229</v>
      </c>
      <c r="X110" s="165">
        <f t="shared" si="36"/>
        <v>-0.44234924095710199</v>
      </c>
      <c r="Y110" s="165">
        <f t="shared" si="37"/>
        <v>0.93384056729134046</v>
      </c>
    </row>
    <row r="111" spans="1:25" x14ac:dyDescent="0.2">
      <c r="A111" s="162">
        <v>9.990000000000001E-4</v>
      </c>
      <c r="B111" s="7">
        <f t="shared" si="41"/>
        <v>1.0479999999999999E-3</v>
      </c>
      <c r="C111" s="7">
        <f t="shared" si="23"/>
        <v>9.9672277015317565</v>
      </c>
      <c r="D111" s="163">
        <f t="shared" si="21"/>
        <v>9.8997242302263686</v>
      </c>
      <c r="E111" s="164">
        <f t="shared" si="38"/>
        <v>99.755318276304237</v>
      </c>
      <c r="F111" s="162">
        <f t="shared" si="24"/>
        <v>4.6015369133290511E-2</v>
      </c>
      <c r="G111" s="162">
        <v>4.5999999999999999E-2</v>
      </c>
      <c r="H111" s="168">
        <f t="shared" si="25"/>
        <v>0.99900000000000011</v>
      </c>
      <c r="I111" s="162">
        <f t="shared" si="22"/>
        <v>0.45553946477164659</v>
      </c>
      <c r="J111" s="165">
        <f t="shared" si="26"/>
        <v>2.3508022007738592</v>
      </c>
      <c r="K111" s="165">
        <f t="shared" si="27"/>
        <v>16.802452556434357</v>
      </c>
      <c r="L111" s="165">
        <f t="shared" si="28"/>
        <v>120.09620027507624</v>
      </c>
      <c r="M111" s="186">
        <f t="shared" si="39"/>
        <v>1.0468538579954705</v>
      </c>
      <c r="N111" s="162">
        <v>0.34083705803154529</v>
      </c>
      <c r="O111" s="166">
        <f t="shared" si="40"/>
        <v>4.5863113364037471E-2</v>
      </c>
      <c r="Q111" s="162">
        <f t="shared" si="29"/>
        <v>4.8224106851688445E-2</v>
      </c>
      <c r="R111" s="165">
        <f t="shared" si="30"/>
        <v>1176.326361749328</v>
      </c>
      <c r="S111" s="165">
        <f t="shared" si="31"/>
        <v>-188078.99242334507</v>
      </c>
      <c r="T111" s="165">
        <f t="shared" si="32"/>
        <v>30071337.803206295</v>
      </c>
      <c r="U111" s="68">
        <f t="shared" si="33"/>
        <v>1.9886057900346855E-2</v>
      </c>
      <c r="V111" s="148">
        <f t="shared" si="34"/>
        <v>9.1506429489044859E-4</v>
      </c>
      <c r="W111" s="165">
        <f t="shared" si="35"/>
        <v>0.21302748165890867</v>
      </c>
      <c r="X111" s="165">
        <f t="shared" si="36"/>
        <v>-0.45835502278353102</v>
      </c>
      <c r="Y111" s="165">
        <f t="shared" si="37"/>
        <v>0.98620762577139276</v>
      </c>
    </row>
    <row r="112" spans="1:25" x14ac:dyDescent="0.2">
      <c r="A112" s="162">
        <v>9.1E-4</v>
      </c>
      <c r="B112" s="7">
        <f t="shared" si="41"/>
        <v>9.5450000000000005E-4</v>
      </c>
      <c r="C112" s="7">
        <f t="shared" si="23"/>
        <v>10.101845834238116</v>
      </c>
      <c r="D112" s="163">
        <f t="shared" si="21"/>
        <v>10.034536767884937</v>
      </c>
      <c r="E112" s="164">
        <f t="shared" si="38"/>
        <v>99.798332643102754</v>
      </c>
      <c r="F112" s="162">
        <f t="shared" si="24"/>
        <v>4.3014366798510693E-2</v>
      </c>
      <c r="G112" s="162">
        <v>4.2999999999999997E-2</v>
      </c>
      <c r="H112" s="168">
        <f t="shared" si="25"/>
        <v>0.91</v>
      </c>
      <c r="I112" s="162">
        <f t="shared" si="22"/>
        <v>0.43162924518694462</v>
      </c>
      <c r="J112" s="165">
        <f t="shared" si="26"/>
        <v>2.2811661694615708</v>
      </c>
      <c r="K112" s="165">
        <f t="shared" si="27"/>
        <v>16.61225604340736</v>
      </c>
      <c r="L112" s="165">
        <f t="shared" si="28"/>
        <v>120.97630350044227</v>
      </c>
      <c r="M112" s="186">
        <f t="shared" si="39"/>
        <v>0.95346211251417734</v>
      </c>
      <c r="N112" s="162">
        <v>0.31952877323248369</v>
      </c>
      <c r="O112" s="166">
        <f t="shared" si="40"/>
        <v>4.2995865632888146E-2</v>
      </c>
      <c r="Q112" s="162">
        <f t="shared" si="29"/>
        <v>4.105721310917846E-2</v>
      </c>
      <c r="R112" s="165">
        <f t="shared" si="30"/>
        <v>1100.8958800185353</v>
      </c>
      <c r="S112" s="165">
        <f t="shared" si="31"/>
        <v>-176121.59202980908</v>
      </c>
      <c r="T112" s="165">
        <f t="shared" si="32"/>
        <v>28175975.350722775</v>
      </c>
      <c r="U112" s="68">
        <f t="shared" si="33"/>
        <v>-2.0696559726462577E-2</v>
      </c>
      <c r="V112" s="148">
        <f t="shared" si="34"/>
        <v>-8.9024941154134546E-4</v>
      </c>
      <c r="W112" s="165">
        <f t="shared" si="35"/>
        <v>0.20671713007837406</v>
      </c>
      <c r="X112" s="165">
        <f t="shared" si="36"/>
        <v>-0.45316664169636345</v>
      </c>
      <c r="Y112" s="165">
        <f t="shared" si="37"/>
        <v>0.99343486951710636</v>
      </c>
    </row>
    <row r="113" spans="1:25" x14ac:dyDescent="0.2">
      <c r="A113" s="162">
        <v>8.2899999999999998E-4</v>
      </c>
      <c r="B113" s="7">
        <f t="shared" si="41"/>
        <v>8.6950000000000005E-4</v>
      </c>
      <c r="C113" s="7">
        <f t="shared" si="23"/>
        <v>10.236340277828424</v>
      </c>
      <c r="D113" s="163">
        <f t="shared" si="21"/>
        <v>10.169093056033269</v>
      </c>
      <c r="E113" s="164">
        <f t="shared" si="38"/>
        <v>99.838346007566486</v>
      </c>
      <c r="F113" s="162">
        <f t="shared" si="24"/>
        <v>4.0013364463730883E-2</v>
      </c>
      <c r="G113" s="162">
        <v>0.04</v>
      </c>
      <c r="H113" s="168">
        <f t="shared" si="25"/>
        <v>0.82899999999999996</v>
      </c>
      <c r="I113" s="162">
        <f t="shared" si="22"/>
        <v>0.40689962671665408</v>
      </c>
      <c r="J113" s="165">
        <f t="shared" si="26"/>
        <v>2.2011565956004753</v>
      </c>
      <c r="K113" s="165">
        <f t="shared" si="27"/>
        <v>16.325777588300731</v>
      </c>
      <c r="L113" s="165">
        <f t="shared" si="28"/>
        <v>121.0868024543946</v>
      </c>
      <c r="M113" s="186">
        <f t="shared" si="39"/>
        <v>0.86855627336402375</v>
      </c>
      <c r="N113" s="162">
        <v>0.29750942414854104</v>
      </c>
      <c r="O113" s="166">
        <f t="shared" si="40"/>
        <v>4.0032936927096689E-2</v>
      </c>
      <c r="Q113" s="162">
        <f t="shared" si="29"/>
        <v>3.4791620401214002E-2</v>
      </c>
      <c r="R113" s="165">
        <f t="shared" si="30"/>
        <v>1025.1777089424529</v>
      </c>
      <c r="S113" s="165">
        <f t="shared" si="31"/>
        <v>-164095.32061491659</v>
      </c>
      <c r="T113" s="165">
        <f t="shared" si="32"/>
        <v>26265957.6118659</v>
      </c>
      <c r="U113" s="68">
        <f t="shared" si="33"/>
        <v>-6.1202038564316198E-2</v>
      </c>
      <c r="V113" s="148">
        <f t="shared" si="34"/>
        <v>-2.4488994749972967E-3</v>
      </c>
      <c r="W113" s="165">
        <f t="shared" si="35"/>
        <v>0.19946673784094088</v>
      </c>
      <c r="X113" s="165">
        <f t="shared" si="36"/>
        <v>-0.44535178024227745</v>
      </c>
      <c r="Y113" s="165">
        <f t="shared" si="37"/>
        <v>0.99434226634379985</v>
      </c>
    </row>
    <row r="114" spans="1:25" x14ac:dyDescent="0.2">
      <c r="A114" s="162">
        <v>7.5500000000000003E-4</v>
      </c>
      <c r="B114" s="7">
        <f t="shared" si="41"/>
        <v>7.9199999999999995E-4</v>
      </c>
      <c r="C114" s="7">
        <f t="shared" si="23"/>
        <v>10.371235735111734</v>
      </c>
      <c r="D114" s="163">
        <f t="shared" si="21"/>
        <v>10.303788006470079</v>
      </c>
      <c r="E114" s="164">
        <f t="shared" si="38"/>
        <v>99.874358035583839</v>
      </c>
      <c r="F114" s="162">
        <f t="shared" si="24"/>
        <v>3.601202801735779E-2</v>
      </c>
      <c r="G114" s="162">
        <v>3.5999999999999997E-2</v>
      </c>
      <c r="H114" s="168">
        <f t="shared" si="25"/>
        <v>0.755</v>
      </c>
      <c r="I114" s="162">
        <f t="shared" si="22"/>
        <v>0.37106030237391563</v>
      </c>
      <c r="J114" s="165">
        <f t="shared" si="26"/>
        <v>2.0536477761461418</v>
      </c>
      <c r="K114" s="165">
        <f t="shared" si="27"/>
        <v>15.508334121734572</v>
      </c>
      <c r="L114" s="165">
        <f t="shared" si="28"/>
        <v>117.11279316002907</v>
      </c>
      <c r="M114" s="186">
        <f t="shared" si="39"/>
        <v>0.79113526024315206</v>
      </c>
      <c r="N114" s="162">
        <v>0.26696249631093671</v>
      </c>
      <c r="O114" s="166">
        <f t="shared" si="40"/>
        <v>3.5922535251791017E-2</v>
      </c>
      <c r="Q114" s="162">
        <f t="shared" si="29"/>
        <v>2.8521526189747366E-2</v>
      </c>
      <c r="R114" s="165">
        <f t="shared" si="30"/>
        <v>923.55361682610442</v>
      </c>
      <c r="S114" s="165">
        <f t="shared" si="31"/>
        <v>-147900.4108707975</v>
      </c>
      <c r="T114" s="165">
        <f t="shared" si="32"/>
        <v>23685177.706222393</v>
      </c>
      <c r="U114" s="68">
        <f t="shared" si="33"/>
        <v>-0.10174925891026912</v>
      </c>
      <c r="V114" s="148">
        <f t="shared" si="34"/>
        <v>-3.6641971626220032E-3</v>
      </c>
      <c r="W114" s="165">
        <f t="shared" si="35"/>
        <v>0.18609962753259973</v>
      </c>
      <c r="X114" s="165">
        <f t="shared" si="36"/>
        <v>-0.42305269518408439</v>
      </c>
      <c r="Y114" s="165">
        <f t="shared" si="37"/>
        <v>0.96170844227598673</v>
      </c>
    </row>
    <row r="115" spans="1:25" x14ac:dyDescent="0.2">
      <c r="A115" s="162">
        <v>6.8799999999999992E-4</v>
      </c>
      <c r="B115" s="7">
        <f t="shared" si="41"/>
        <v>7.2149999999999992E-4</v>
      </c>
      <c r="C115" s="7">
        <f t="shared" si="23"/>
        <v>10.505303814622078</v>
      </c>
      <c r="D115" s="163">
        <f t="shared" ref="D115:D178" si="42">(C114+C115)/2</f>
        <v>10.438269774866907</v>
      </c>
      <c r="E115" s="164">
        <f t="shared" si="38"/>
        <v>99.906368727154828</v>
      </c>
      <c r="F115" s="162">
        <f t="shared" si="24"/>
        <v>3.2010691570984705E-2</v>
      </c>
      <c r="G115" s="162">
        <v>3.2000000000000001E-2</v>
      </c>
      <c r="H115" s="168">
        <f t="shared" si="25"/>
        <v>0.68799999999999994</v>
      </c>
      <c r="I115" s="162">
        <f t="shared" si="22"/>
        <v>0.33413623429799649</v>
      </c>
      <c r="J115" s="165">
        <f t="shared" si="26"/>
        <v>1.8910607232266778</v>
      </c>
      <c r="K115" s="165">
        <f t="shared" si="27"/>
        <v>14.53485432337057</v>
      </c>
      <c r="L115" s="165">
        <f t="shared" si="28"/>
        <v>111.71613243657886</v>
      </c>
      <c r="M115" s="186">
        <f t="shared" si="39"/>
        <v>0.7207218603594584</v>
      </c>
      <c r="N115" s="162">
        <v>0.23876445226855722</v>
      </c>
      <c r="O115" s="166">
        <f t="shared" si="40"/>
        <v>3.2128199923265564E-2</v>
      </c>
      <c r="Q115" s="162">
        <f t="shared" si="29"/>
        <v>2.3095713968465461E-2</v>
      </c>
      <c r="R115" s="165">
        <f t="shared" si="30"/>
        <v>821.65951287112421</v>
      </c>
      <c r="S115" s="165">
        <f t="shared" si="31"/>
        <v>-131640.73641301281</v>
      </c>
      <c r="T115" s="165">
        <f t="shared" si="32"/>
        <v>21090589.486156642</v>
      </c>
      <c r="U115" s="68">
        <f t="shared" si="33"/>
        <v>-0.14223230506765078</v>
      </c>
      <c r="V115" s="148">
        <f t="shared" si="34"/>
        <v>-4.5529544489507738E-3</v>
      </c>
      <c r="W115" s="165">
        <f t="shared" si="35"/>
        <v>0.17136614190697985</v>
      </c>
      <c r="X115" s="165">
        <f t="shared" si="36"/>
        <v>-0.39649708649185378</v>
      </c>
      <c r="Y115" s="165">
        <f t="shared" si="37"/>
        <v>0.91739206967654396</v>
      </c>
    </row>
    <row r="116" spans="1:25" x14ac:dyDescent="0.2">
      <c r="A116" s="162">
        <v>6.2699999999999995E-4</v>
      </c>
      <c r="B116" s="7">
        <f t="shared" si="41"/>
        <v>6.5749999999999988E-4</v>
      </c>
      <c r="C116" s="7">
        <f t="shared" si="23"/>
        <v>10.639246936522136</v>
      </c>
      <c r="D116" s="163">
        <f t="shared" si="42"/>
        <v>10.572275375572108</v>
      </c>
      <c r="E116" s="164">
        <f t="shared" si="38"/>
        <v>99.934378082279437</v>
      </c>
      <c r="F116" s="162">
        <f t="shared" si="24"/>
        <v>2.8009355124611619E-2</v>
      </c>
      <c r="G116" s="162">
        <v>2.8000000000000001E-2</v>
      </c>
      <c r="H116" s="168">
        <f t="shared" si="25"/>
        <v>0.627</v>
      </c>
      <c r="I116" s="162">
        <f t="shared" si="22"/>
        <v>0.29612261546958585</v>
      </c>
      <c r="J116" s="165">
        <f t="shared" si="26"/>
        <v>1.7128791779313277</v>
      </c>
      <c r="K116" s="165">
        <f t="shared" si="27"/>
        <v>13.394871142518484</v>
      </c>
      <c r="L116" s="165">
        <f t="shared" si="28"/>
        <v>104.74911204266375</v>
      </c>
      <c r="M116" s="186">
        <f t="shared" si="39"/>
        <v>0.65679220458223964</v>
      </c>
      <c r="N116" s="162">
        <v>0.20911379940442767</v>
      </c>
      <c r="O116" s="166">
        <f t="shared" si="40"/>
        <v>2.8138401215698276E-2</v>
      </c>
      <c r="Q116" s="162">
        <f t="shared" si="29"/>
        <v>1.8416150994432137E-2</v>
      </c>
      <c r="R116" s="165">
        <f t="shared" si="30"/>
        <v>719.52658460506314</v>
      </c>
      <c r="S116" s="165">
        <f t="shared" si="31"/>
        <v>-115323.73830891824</v>
      </c>
      <c r="T116" s="165">
        <f t="shared" si="32"/>
        <v>18483770.999015663</v>
      </c>
      <c r="U116" s="68">
        <f t="shared" si="33"/>
        <v>-0.18257201046688684</v>
      </c>
      <c r="V116" s="148">
        <f t="shared" si="34"/>
        <v>-5.1137242769813433E-3</v>
      </c>
      <c r="W116" s="165">
        <f t="shared" si="35"/>
        <v>0.15521949806775517</v>
      </c>
      <c r="X116" s="165">
        <f t="shared" si="36"/>
        <v>-0.36539942291700839</v>
      </c>
      <c r="Y116" s="165">
        <f t="shared" si="37"/>
        <v>0.86018019598157125</v>
      </c>
    </row>
    <row r="117" spans="1:25" x14ac:dyDescent="0.2">
      <c r="A117" s="162">
        <v>5.71E-4</v>
      </c>
      <c r="B117" s="7">
        <f t="shared" si="41"/>
        <v>5.9899999999999992E-4</v>
      </c>
      <c r="C117" s="7">
        <f t="shared" si="23"/>
        <v>10.774221633961332</v>
      </c>
      <c r="D117" s="163">
        <f t="shared" si="42"/>
        <v>10.706734285241733</v>
      </c>
      <c r="E117" s="164">
        <f t="shared" si="38"/>
        <v>99.957385766846087</v>
      </c>
      <c r="F117" s="162">
        <f t="shared" si="24"/>
        <v>2.3007684566645255E-2</v>
      </c>
      <c r="G117" s="162">
        <v>2.3E-2</v>
      </c>
      <c r="H117" s="168">
        <f t="shared" si="25"/>
        <v>0.57099999999999995</v>
      </c>
      <c r="I117" s="162">
        <f t="shared" si="22"/>
        <v>0.24633716517372783</v>
      </c>
      <c r="J117" s="165">
        <f t="shared" si="26"/>
        <v>1.4558081391911717</v>
      </c>
      <c r="K117" s="165">
        <f t="shared" si="27"/>
        <v>11.580298586318154</v>
      </c>
      <c r="L117" s="165">
        <f t="shared" si="28"/>
        <v>92.116063743666317</v>
      </c>
      <c r="M117" s="186">
        <f t="shared" si="39"/>
        <v>0.5983452180806661</v>
      </c>
      <c r="N117" s="162">
        <v>0.17045924164423396</v>
      </c>
      <c r="O117" s="166">
        <f t="shared" si="40"/>
        <v>2.2937034982721288E-2</v>
      </c>
      <c r="Q117" s="162">
        <f t="shared" si="29"/>
        <v>1.3781603055420508E-2</v>
      </c>
      <c r="R117" s="165">
        <f t="shared" si="30"/>
        <v>591.47122340431054</v>
      </c>
      <c r="S117" s="165">
        <f t="shared" si="31"/>
        <v>-94833.978941639871</v>
      </c>
      <c r="T117" s="165">
        <f t="shared" si="32"/>
        <v>15205276.615386143</v>
      </c>
      <c r="U117" s="68">
        <f t="shared" si="33"/>
        <v>-0.22304817546171782</v>
      </c>
      <c r="V117" s="148">
        <f t="shared" si="34"/>
        <v>-5.1318220641889479E-3</v>
      </c>
      <c r="W117" s="165">
        <f t="shared" si="35"/>
        <v>0.13192396262362988</v>
      </c>
      <c r="X117" s="165">
        <f t="shared" si="36"/>
        <v>-0.3158995988558434</v>
      </c>
      <c r="Y117" s="165">
        <f t="shared" si="37"/>
        <v>0.75643995656789187</v>
      </c>
    </row>
    <row r="118" spans="1:25" x14ac:dyDescent="0.2">
      <c r="A118" s="162">
        <v>5.2000000000000006E-4</v>
      </c>
      <c r="B118" s="7">
        <f t="shared" si="41"/>
        <v>5.4549999999999998E-4</v>
      </c>
      <c r="C118" s="7">
        <f t="shared" si="23"/>
        <v>10.90920075629572</v>
      </c>
      <c r="D118" s="163">
        <f t="shared" si="42"/>
        <v>10.841711195128525</v>
      </c>
      <c r="E118" s="164">
        <f t="shared" si="38"/>
        <v>99.975391780854764</v>
      </c>
      <c r="F118" s="162">
        <f t="shared" si="24"/>
        <v>1.8006014008678895E-2</v>
      </c>
      <c r="G118" s="162">
        <v>1.7999999999999999E-2</v>
      </c>
      <c r="H118" s="168">
        <f t="shared" si="25"/>
        <v>0.52</v>
      </c>
      <c r="I118" s="162">
        <f t="shared" si="22"/>
        <v>0.19521600365753503</v>
      </c>
      <c r="J118" s="165">
        <f t="shared" si="26"/>
        <v>1.1783215712098809</v>
      </c>
      <c r="K118" s="165">
        <f t="shared" si="27"/>
        <v>9.532064020530262</v>
      </c>
      <c r="L118" s="165">
        <f t="shared" si="28"/>
        <v>77.109888091239611</v>
      </c>
      <c r="M118" s="186">
        <f t="shared" si="39"/>
        <v>0.54490366120994305</v>
      </c>
      <c r="N118" s="162">
        <v>0.1333985115421932</v>
      </c>
      <c r="O118" s="166">
        <f t="shared" si="40"/>
        <v>1.7950134568076297E-2</v>
      </c>
      <c r="Q118" s="162">
        <f t="shared" si="29"/>
        <v>9.8222806417343368E-3</v>
      </c>
      <c r="R118" s="165">
        <f t="shared" si="30"/>
        <v>463.19948402170024</v>
      </c>
      <c r="S118" s="165">
        <f t="shared" si="31"/>
        <v>-74292.215284680395</v>
      </c>
      <c r="T118" s="165">
        <f t="shared" si="32"/>
        <v>11915672.280081224</v>
      </c>
      <c r="U118" s="68">
        <f t="shared" si="33"/>
        <v>-0.26368027405967609</v>
      </c>
      <c r="V118" s="148">
        <f t="shared" si="34"/>
        <v>-4.747830708530818E-3</v>
      </c>
      <c r="W118" s="165">
        <f t="shared" si="35"/>
        <v>0.10677839114519207</v>
      </c>
      <c r="X118" s="165">
        <f t="shared" si="36"/>
        <v>-0.26002569604823134</v>
      </c>
      <c r="Y118" s="165">
        <f t="shared" si="37"/>
        <v>0.63321203738151322</v>
      </c>
    </row>
    <row r="119" spans="1:25" x14ac:dyDescent="0.2">
      <c r="A119" s="162">
        <v>4.7399999999999997E-4</v>
      </c>
      <c r="B119" s="7">
        <f t="shared" si="41"/>
        <v>4.9700000000000005E-4</v>
      </c>
      <c r="C119" s="7">
        <f t="shared" si="23"/>
        <v>11.042825320425916</v>
      </c>
      <c r="D119" s="163">
        <f t="shared" si="42"/>
        <v>10.976013038360819</v>
      </c>
      <c r="E119" s="164">
        <f t="shared" si="38"/>
        <v>99.988396124305481</v>
      </c>
      <c r="F119" s="162">
        <f t="shared" si="24"/>
        <v>1.3004343450712537E-2</v>
      </c>
      <c r="G119" s="162">
        <v>1.2999999999999999E-2</v>
      </c>
      <c r="H119" s="168">
        <f t="shared" si="25"/>
        <v>0.47399999999999998</v>
      </c>
      <c r="I119" s="162">
        <f t="shared" si="22"/>
        <v>0.14273584327034292</v>
      </c>
      <c r="J119" s="165">
        <f t="shared" si="26"/>
        <v>0.87950141821694316</v>
      </c>
      <c r="K119" s="165">
        <f t="shared" si="27"/>
        <v>7.2328690229751036</v>
      </c>
      <c r="L119" s="165">
        <f t="shared" si="28"/>
        <v>59.481876003761755</v>
      </c>
      <c r="M119" s="186">
        <f t="shared" si="39"/>
        <v>0.49646752159632723</v>
      </c>
      <c r="N119" s="162">
        <v>9.7320006507500029E-2</v>
      </c>
      <c r="O119" s="166">
        <f t="shared" si="40"/>
        <v>1.3095402585681397E-2</v>
      </c>
      <c r="Q119" s="162">
        <f t="shared" si="29"/>
        <v>6.4631586950041316E-3</v>
      </c>
      <c r="R119" s="165">
        <f t="shared" si="30"/>
        <v>334.73530968344176</v>
      </c>
      <c r="S119" s="165">
        <f t="shared" si="31"/>
        <v>-53704.17808264093</v>
      </c>
      <c r="T119" s="165">
        <f t="shared" si="32"/>
        <v>8616177.2006052565</v>
      </c>
      <c r="U119" s="68">
        <f t="shared" si="33"/>
        <v>-0.30410915734555816</v>
      </c>
      <c r="V119" s="148">
        <f t="shared" si="34"/>
        <v>-3.9547399286284177E-3</v>
      </c>
      <c r="W119" s="165">
        <f t="shared" si="35"/>
        <v>7.9699590283060756E-2</v>
      </c>
      <c r="X119" s="165">
        <f t="shared" si="36"/>
        <v>-0.19730582988889411</v>
      </c>
      <c r="Y119" s="165">
        <f t="shared" si="37"/>
        <v>0.48845408577237404</v>
      </c>
    </row>
    <row r="120" spans="1:25" x14ac:dyDescent="0.2">
      <c r="A120" s="162">
        <v>4.3199999999999998E-4</v>
      </c>
      <c r="B120" s="7">
        <f t="shared" si="41"/>
        <v>4.5299999999999995E-4</v>
      </c>
      <c r="C120" s="7">
        <f t="shared" si="23"/>
        <v>11.176681067160706</v>
      </c>
      <c r="D120" s="163">
        <f t="shared" si="42"/>
        <v>11.10975319379331</v>
      </c>
      <c r="E120" s="164">
        <f t="shared" si="38"/>
        <v>99.995998663553593</v>
      </c>
      <c r="F120" s="162">
        <f t="shared" si="24"/>
        <v>7.6025392481088678E-3</v>
      </c>
      <c r="G120" s="162">
        <v>7.6E-3</v>
      </c>
      <c r="H120" s="168">
        <f t="shared" si="25"/>
        <v>0.432</v>
      </c>
      <c r="I120" s="162">
        <f t="shared" si="22"/>
        <v>8.4462334692616478E-2</v>
      </c>
      <c r="J120" s="165">
        <f t="shared" si="26"/>
        <v>0.53102944097218596</v>
      </c>
      <c r="K120" s="165">
        <f t="shared" si="27"/>
        <v>4.4381151281467082</v>
      </c>
      <c r="L120" s="165">
        <f t="shared" si="28"/>
        <v>37.091852863420335</v>
      </c>
      <c r="M120" s="186">
        <f t="shared" si="39"/>
        <v>0.45251298323915562</v>
      </c>
      <c r="N120" s="162">
        <v>5.6796509926255664E-2</v>
      </c>
      <c r="O120" s="166">
        <f t="shared" si="40"/>
        <v>7.6425515126599189E-3</v>
      </c>
      <c r="Q120" s="162">
        <f t="shared" si="29"/>
        <v>3.443950279393317E-3</v>
      </c>
      <c r="R120" s="165">
        <f t="shared" si="30"/>
        <v>195.79876314738689</v>
      </c>
      <c r="S120" s="165">
        <f t="shared" si="31"/>
        <v>-31422.12707645995</v>
      </c>
      <c r="T120" s="165">
        <f t="shared" si="32"/>
        <v>5042677.7684288686</v>
      </c>
      <c r="U120" s="68">
        <f t="shared" si="33"/>
        <v>-0.34436895575550103</v>
      </c>
      <c r="V120" s="148">
        <f t="shared" si="34"/>
        <v>-2.6180785019614627E-3</v>
      </c>
      <c r="W120" s="165">
        <f t="shared" si="35"/>
        <v>4.8121387864875971E-2</v>
      </c>
      <c r="X120" s="165">
        <f t="shared" si="36"/>
        <v>-0.12106758545190043</v>
      </c>
      <c r="Y120" s="165">
        <f t="shared" si="37"/>
        <v>0.30459138643945238</v>
      </c>
    </row>
    <row r="121" spans="1:25" x14ac:dyDescent="0.2">
      <c r="A121" s="162">
        <v>3.9300000000000001E-4</v>
      </c>
      <c r="B121" s="7">
        <f t="shared" si="41"/>
        <v>4.125E-4</v>
      </c>
      <c r="C121" s="7">
        <f t="shared" si="23"/>
        <v>11.313183067065568</v>
      </c>
      <c r="D121" s="163">
        <f t="shared" si="42"/>
        <v>11.244932067113137</v>
      </c>
      <c r="E121" s="164">
        <f t="shared" si="38"/>
        <v>99.999999999999972</v>
      </c>
      <c r="F121" s="162">
        <f t="shared" si="24"/>
        <v>4.0013364463730881E-3</v>
      </c>
      <c r="G121" s="162">
        <v>4.0000000000000001E-3</v>
      </c>
      <c r="H121" s="168">
        <f t="shared" si="25"/>
        <v>0.39300000000000002</v>
      </c>
      <c r="I121" s="162">
        <f t="shared" si="22"/>
        <v>4.499475651712926E-2</v>
      </c>
      <c r="J121" s="165">
        <f t="shared" si="26"/>
        <v>0.28860345089175327</v>
      </c>
      <c r="K121" s="165">
        <f t="shared" si="27"/>
        <v>2.4510363080274638</v>
      </c>
      <c r="L121" s="165">
        <f t="shared" si="28"/>
        <v>20.816033088676296</v>
      </c>
      <c r="M121" s="186">
        <f t="shared" si="39"/>
        <v>0.41203883312134559</v>
      </c>
      <c r="N121" s="162">
        <v>2.93133906401511E-2</v>
      </c>
      <c r="O121" s="166">
        <f t="shared" si="40"/>
        <v>3.9444166247002907E-3</v>
      </c>
      <c r="Q121" s="162">
        <f t="shared" si="29"/>
        <v>1.6505512841288987E-3</v>
      </c>
      <c r="R121" s="165">
        <f t="shared" si="30"/>
        <v>103.1040006247856</v>
      </c>
      <c r="S121" s="165">
        <f t="shared" si="31"/>
        <v>-16550.48559491619</v>
      </c>
      <c r="T121" s="165">
        <f t="shared" si="32"/>
        <v>2656721.0948910536</v>
      </c>
      <c r="U121" s="68">
        <f t="shared" si="33"/>
        <v>-0.38506185140483051</v>
      </c>
      <c r="V121" s="148">
        <f t="shared" si="34"/>
        <v>-1.5407620201340465E-3</v>
      </c>
      <c r="W121" s="165">
        <f t="shared" si="35"/>
        <v>2.6152972938898053E-2</v>
      </c>
      <c r="X121" s="165">
        <f t="shared" si="36"/>
        <v>-6.686195357706734E-2</v>
      </c>
      <c r="Y121" s="165">
        <f t="shared" si="37"/>
        <v>0.17093738622322271</v>
      </c>
    </row>
    <row r="122" spans="1:25" x14ac:dyDescent="0.2">
      <c r="A122" s="162"/>
      <c r="B122" s="7">
        <f t="shared" si="41"/>
        <v>0</v>
      </c>
      <c r="C122" s="7" t="e">
        <f t="shared" si="23"/>
        <v>#NUM!</v>
      </c>
      <c r="D122" s="163" t="e">
        <f t="shared" si="42"/>
        <v>#NUM!</v>
      </c>
      <c r="E122" s="164">
        <f t="shared" si="38"/>
        <v>99.999999999999972</v>
      </c>
      <c r="F122" s="162">
        <f t="shared" si="24"/>
        <v>0</v>
      </c>
      <c r="G122" s="162"/>
      <c r="H122" s="168">
        <f t="shared" si="25"/>
        <v>0</v>
      </c>
      <c r="I122" s="162" t="e">
        <f t="shared" si="22"/>
        <v>#NUM!</v>
      </c>
      <c r="J122" s="165" t="e">
        <f t="shared" si="26"/>
        <v>#NUM!</v>
      </c>
      <c r="K122" s="165" t="e">
        <f t="shared" si="27"/>
        <v>#NUM!</v>
      </c>
      <c r="L122" s="165" t="e">
        <f t="shared" si="28"/>
        <v>#NUM!</v>
      </c>
      <c r="M122" s="186" t="e">
        <f t="shared" si="39"/>
        <v>#NUM!</v>
      </c>
      <c r="N122" s="162">
        <v>0</v>
      </c>
      <c r="O122" s="166">
        <f t="shared" si="40"/>
        <v>0</v>
      </c>
      <c r="Q122" s="162">
        <f t="shared" si="29"/>
        <v>0</v>
      </c>
      <c r="R122" s="165">
        <f t="shared" si="30"/>
        <v>0</v>
      </c>
      <c r="S122" s="165">
        <f t="shared" si="31"/>
        <v>0</v>
      </c>
      <c r="T122" s="165">
        <f t="shared" si="32"/>
        <v>0</v>
      </c>
      <c r="U122" s="68" t="e">
        <f t="shared" si="33"/>
        <v>#NUM!</v>
      </c>
      <c r="V122" s="148" t="e">
        <f t="shared" si="34"/>
        <v>#NUM!</v>
      </c>
      <c r="W122" s="165" t="e">
        <f t="shared" si="35"/>
        <v>#NUM!</v>
      </c>
      <c r="X122" s="165" t="e">
        <f t="shared" si="36"/>
        <v>#NUM!</v>
      </c>
      <c r="Y122" s="165" t="e">
        <f t="shared" si="37"/>
        <v>#NUM!</v>
      </c>
    </row>
    <row r="123" spans="1:25" x14ac:dyDescent="0.2">
      <c r="A123" s="162"/>
      <c r="B123" s="7">
        <f t="shared" si="41"/>
        <v>0</v>
      </c>
      <c r="C123" s="7" t="e">
        <f t="shared" si="23"/>
        <v>#NUM!</v>
      </c>
      <c r="D123" s="163" t="e">
        <f t="shared" si="42"/>
        <v>#NUM!</v>
      </c>
      <c r="E123" s="164">
        <f t="shared" si="38"/>
        <v>99.999999999999972</v>
      </c>
      <c r="F123" s="162">
        <f t="shared" si="24"/>
        <v>0</v>
      </c>
      <c r="G123" s="162"/>
      <c r="H123" s="168">
        <f t="shared" si="25"/>
        <v>0</v>
      </c>
      <c r="I123" s="162" t="e">
        <f t="shared" si="22"/>
        <v>#NUM!</v>
      </c>
      <c r="J123" s="165" t="e">
        <f t="shared" si="26"/>
        <v>#NUM!</v>
      </c>
      <c r="K123" s="165" t="e">
        <f t="shared" si="27"/>
        <v>#NUM!</v>
      </c>
      <c r="L123" s="165" t="e">
        <f t="shared" si="28"/>
        <v>#NUM!</v>
      </c>
      <c r="M123" s="186" t="e">
        <f t="shared" si="39"/>
        <v>#NUM!</v>
      </c>
      <c r="N123" s="162">
        <v>0</v>
      </c>
      <c r="O123" s="166">
        <f t="shared" si="40"/>
        <v>0</v>
      </c>
      <c r="Q123" s="162">
        <f t="shared" si="29"/>
        <v>0</v>
      </c>
      <c r="R123" s="165">
        <f t="shared" si="30"/>
        <v>0</v>
      </c>
      <c r="S123" s="165">
        <f t="shared" si="31"/>
        <v>0</v>
      </c>
      <c r="T123" s="165">
        <f t="shared" si="32"/>
        <v>0</v>
      </c>
      <c r="U123" s="68" t="e">
        <f t="shared" si="33"/>
        <v>#NUM!</v>
      </c>
      <c r="V123" s="148" t="e">
        <f t="shared" si="34"/>
        <v>#NUM!</v>
      </c>
      <c r="W123" s="165" t="e">
        <f t="shared" si="35"/>
        <v>#NUM!</v>
      </c>
      <c r="X123" s="165" t="e">
        <f t="shared" si="36"/>
        <v>#NUM!</v>
      </c>
      <c r="Y123" s="165" t="e">
        <f t="shared" si="37"/>
        <v>#NUM!</v>
      </c>
    </row>
    <row r="124" spans="1:25" x14ac:dyDescent="0.2">
      <c r="A124" s="162"/>
      <c r="B124" s="7">
        <f t="shared" si="41"/>
        <v>0</v>
      </c>
      <c r="C124" s="7" t="e">
        <f t="shared" si="23"/>
        <v>#NUM!</v>
      </c>
      <c r="D124" s="163" t="e">
        <f t="shared" si="42"/>
        <v>#NUM!</v>
      </c>
      <c r="E124" s="164">
        <f t="shared" si="38"/>
        <v>99.999999999999972</v>
      </c>
      <c r="F124" s="162">
        <f t="shared" si="24"/>
        <v>0</v>
      </c>
      <c r="G124" s="162"/>
      <c r="H124" s="168">
        <f t="shared" si="25"/>
        <v>0</v>
      </c>
      <c r="I124" s="162" t="e">
        <f t="shared" si="22"/>
        <v>#NUM!</v>
      </c>
      <c r="J124" s="165" t="e">
        <f t="shared" si="26"/>
        <v>#NUM!</v>
      </c>
      <c r="K124" s="165" t="e">
        <f t="shared" si="27"/>
        <v>#NUM!</v>
      </c>
      <c r="L124" s="165" t="e">
        <f t="shared" si="28"/>
        <v>#NUM!</v>
      </c>
      <c r="M124" s="186" t="e">
        <f t="shared" si="39"/>
        <v>#NUM!</v>
      </c>
      <c r="N124" s="162">
        <v>0</v>
      </c>
      <c r="O124" s="166">
        <f t="shared" si="40"/>
        <v>0</v>
      </c>
      <c r="Q124" s="162">
        <f t="shared" si="29"/>
        <v>0</v>
      </c>
      <c r="R124" s="165">
        <f t="shared" si="30"/>
        <v>0</v>
      </c>
      <c r="S124" s="165">
        <f t="shared" si="31"/>
        <v>0</v>
      </c>
      <c r="T124" s="165">
        <f t="shared" si="32"/>
        <v>0</v>
      </c>
      <c r="U124" s="68" t="e">
        <f t="shared" si="33"/>
        <v>#NUM!</v>
      </c>
      <c r="V124" s="148" t="e">
        <f t="shared" si="34"/>
        <v>#NUM!</v>
      </c>
      <c r="W124" s="165" t="e">
        <f t="shared" si="35"/>
        <v>#NUM!</v>
      </c>
      <c r="X124" s="165" t="e">
        <f t="shared" si="36"/>
        <v>#NUM!</v>
      </c>
      <c r="Y124" s="165" t="e">
        <f t="shared" si="37"/>
        <v>#NUM!</v>
      </c>
    </row>
    <row r="125" spans="1:25" x14ac:dyDescent="0.2">
      <c r="A125" s="162"/>
      <c r="B125" s="7">
        <f t="shared" si="41"/>
        <v>0</v>
      </c>
      <c r="C125" s="7" t="e">
        <f t="shared" si="23"/>
        <v>#NUM!</v>
      </c>
      <c r="D125" s="163" t="e">
        <f t="shared" si="42"/>
        <v>#NUM!</v>
      </c>
      <c r="E125" s="164">
        <f t="shared" si="38"/>
        <v>99.999999999999972</v>
      </c>
      <c r="F125" s="162">
        <f t="shared" si="24"/>
        <v>0</v>
      </c>
      <c r="G125" s="162"/>
      <c r="H125" s="168">
        <f t="shared" si="25"/>
        <v>0</v>
      </c>
      <c r="I125" s="162" t="e">
        <f t="shared" si="22"/>
        <v>#NUM!</v>
      </c>
      <c r="J125" s="165" t="e">
        <f t="shared" si="26"/>
        <v>#NUM!</v>
      </c>
      <c r="K125" s="165" t="e">
        <f t="shared" si="27"/>
        <v>#NUM!</v>
      </c>
      <c r="L125" s="165" t="e">
        <f t="shared" si="28"/>
        <v>#NUM!</v>
      </c>
      <c r="M125" s="186" t="e">
        <f t="shared" si="39"/>
        <v>#NUM!</v>
      </c>
      <c r="N125" s="162">
        <v>0</v>
      </c>
      <c r="O125" s="166">
        <f t="shared" si="40"/>
        <v>0</v>
      </c>
      <c r="Q125" s="162">
        <f t="shared" si="29"/>
        <v>0</v>
      </c>
      <c r="R125" s="165">
        <f t="shared" si="30"/>
        <v>0</v>
      </c>
      <c r="S125" s="165">
        <f t="shared" si="31"/>
        <v>0</v>
      </c>
      <c r="T125" s="165">
        <f t="shared" si="32"/>
        <v>0</v>
      </c>
      <c r="U125" s="68" t="e">
        <f t="shared" si="33"/>
        <v>#NUM!</v>
      </c>
      <c r="V125" s="148" t="e">
        <f t="shared" si="34"/>
        <v>#NUM!</v>
      </c>
      <c r="W125" s="165" t="e">
        <f t="shared" si="35"/>
        <v>#NUM!</v>
      </c>
      <c r="X125" s="165" t="e">
        <f t="shared" si="36"/>
        <v>#NUM!</v>
      </c>
      <c r="Y125" s="165" t="e">
        <f t="shared" si="37"/>
        <v>#NUM!</v>
      </c>
    </row>
    <row r="126" spans="1:25" x14ac:dyDescent="0.2">
      <c r="A126" s="162"/>
      <c r="B126" s="7">
        <f t="shared" si="41"/>
        <v>0</v>
      </c>
      <c r="C126" s="7" t="e">
        <f t="shared" si="23"/>
        <v>#NUM!</v>
      </c>
      <c r="D126" s="163" t="e">
        <f t="shared" si="42"/>
        <v>#NUM!</v>
      </c>
      <c r="E126" s="164">
        <f t="shared" si="38"/>
        <v>99.999999999999972</v>
      </c>
      <c r="F126" s="162">
        <f t="shared" si="24"/>
        <v>0</v>
      </c>
      <c r="G126" s="162"/>
      <c r="H126" s="168">
        <f t="shared" si="25"/>
        <v>0</v>
      </c>
      <c r="I126" s="162" t="e">
        <f t="shared" si="22"/>
        <v>#NUM!</v>
      </c>
      <c r="J126" s="165" t="e">
        <f t="shared" si="26"/>
        <v>#NUM!</v>
      </c>
      <c r="K126" s="165" t="e">
        <f t="shared" si="27"/>
        <v>#NUM!</v>
      </c>
      <c r="L126" s="165" t="e">
        <f t="shared" si="28"/>
        <v>#NUM!</v>
      </c>
      <c r="M126" s="186" t="e">
        <f t="shared" si="39"/>
        <v>#NUM!</v>
      </c>
      <c r="N126" s="162">
        <v>0</v>
      </c>
      <c r="O126" s="166">
        <f t="shared" si="40"/>
        <v>0</v>
      </c>
      <c r="Q126" s="162">
        <f t="shared" si="29"/>
        <v>0</v>
      </c>
      <c r="R126" s="165">
        <f t="shared" si="30"/>
        <v>0</v>
      </c>
      <c r="S126" s="165">
        <f t="shared" si="31"/>
        <v>0</v>
      </c>
      <c r="T126" s="165">
        <f t="shared" si="32"/>
        <v>0</v>
      </c>
      <c r="U126" s="68" t="e">
        <f t="shared" si="33"/>
        <v>#NUM!</v>
      </c>
      <c r="V126" s="148" t="e">
        <f t="shared" si="34"/>
        <v>#NUM!</v>
      </c>
      <c r="W126" s="165" t="e">
        <f t="shared" si="35"/>
        <v>#NUM!</v>
      </c>
      <c r="X126" s="165" t="e">
        <f t="shared" si="36"/>
        <v>#NUM!</v>
      </c>
      <c r="Y126" s="165" t="e">
        <f t="shared" si="37"/>
        <v>#NUM!</v>
      </c>
    </row>
    <row r="127" spans="1:25" x14ac:dyDescent="0.2">
      <c r="A127" s="162"/>
      <c r="B127" s="7">
        <f t="shared" si="41"/>
        <v>0</v>
      </c>
      <c r="C127" s="7" t="e">
        <f t="shared" si="23"/>
        <v>#NUM!</v>
      </c>
      <c r="D127" s="163" t="e">
        <f t="shared" si="42"/>
        <v>#NUM!</v>
      </c>
      <c r="E127" s="164">
        <f t="shared" si="38"/>
        <v>99.999999999999972</v>
      </c>
      <c r="F127" s="162">
        <f t="shared" si="24"/>
        <v>0</v>
      </c>
      <c r="G127" s="162"/>
      <c r="H127" s="168">
        <f t="shared" si="25"/>
        <v>0</v>
      </c>
      <c r="I127" s="162" t="e">
        <f t="shared" si="22"/>
        <v>#NUM!</v>
      </c>
      <c r="J127" s="165" t="e">
        <f t="shared" si="26"/>
        <v>#NUM!</v>
      </c>
      <c r="K127" s="165" t="e">
        <f t="shared" si="27"/>
        <v>#NUM!</v>
      </c>
      <c r="L127" s="165" t="e">
        <f t="shared" si="28"/>
        <v>#NUM!</v>
      </c>
      <c r="M127" s="186" t="e">
        <f t="shared" si="39"/>
        <v>#NUM!</v>
      </c>
      <c r="N127" s="162">
        <v>0</v>
      </c>
      <c r="O127" s="166">
        <f t="shared" si="40"/>
        <v>0</v>
      </c>
      <c r="Q127" s="162">
        <f t="shared" si="29"/>
        <v>0</v>
      </c>
      <c r="R127" s="165">
        <f t="shared" si="30"/>
        <v>0</v>
      </c>
      <c r="S127" s="165">
        <f t="shared" si="31"/>
        <v>0</v>
      </c>
      <c r="T127" s="165">
        <f t="shared" si="32"/>
        <v>0</v>
      </c>
      <c r="U127" s="68" t="e">
        <f t="shared" si="33"/>
        <v>#NUM!</v>
      </c>
      <c r="V127" s="148" t="e">
        <f t="shared" si="34"/>
        <v>#NUM!</v>
      </c>
      <c r="W127" s="165" t="e">
        <f t="shared" si="35"/>
        <v>#NUM!</v>
      </c>
      <c r="X127" s="165" t="e">
        <f t="shared" si="36"/>
        <v>#NUM!</v>
      </c>
      <c r="Y127" s="165" t="e">
        <f t="shared" si="37"/>
        <v>#NUM!</v>
      </c>
    </row>
    <row r="128" spans="1:25" x14ac:dyDescent="0.2">
      <c r="A128" s="162"/>
      <c r="B128" s="7">
        <f t="shared" si="41"/>
        <v>0</v>
      </c>
      <c r="C128" s="7" t="e">
        <f t="shared" si="23"/>
        <v>#NUM!</v>
      </c>
      <c r="D128" s="163" t="e">
        <f t="shared" si="42"/>
        <v>#NUM!</v>
      </c>
      <c r="E128" s="164">
        <f t="shared" si="38"/>
        <v>99.999999999999972</v>
      </c>
      <c r="F128" s="162">
        <f t="shared" si="24"/>
        <v>0</v>
      </c>
      <c r="G128" s="162"/>
      <c r="H128" s="168">
        <f t="shared" si="25"/>
        <v>0</v>
      </c>
      <c r="I128" s="162" t="e">
        <f t="shared" si="22"/>
        <v>#NUM!</v>
      </c>
      <c r="J128" s="165" t="e">
        <f t="shared" si="26"/>
        <v>#NUM!</v>
      </c>
      <c r="K128" s="165" t="e">
        <f t="shared" si="27"/>
        <v>#NUM!</v>
      </c>
      <c r="L128" s="165" t="e">
        <f t="shared" si="28"/>
        <v>#NUM!</v>
      </c>
      <c r="M128" s="186" t="e">
        <f t="shared" si="39"/>
        <v>#NUM!</v>
      </c>
      <c r="N128" s="162">
        <v>0</v>
      </c>
      <c r="O128" s="166">
        <f t="shared" si="40"/>
        <v>0</v>
      </c>
      <c r="Q128" s="162">
        <f t="shared" si="29"/>
        <v>0</v>
      </c>
      <c r="R128" s="165">
        <f t="shared" si="30"/>
        <v>0</v>
      </c>
      <c r="S128" s="165">
        <f t="shared" si="31"/>
        <v>0</v>
      </c>
      <c r="T128" s="165">
        <f t="shared" si="32"/>
        <v>0</v>
      </c>
      <c r="U128" s="68" t="e">
        <f t="shared" si="33"/>
        <v>#NUM!</v>
      </c>
      <c r="V128" s="148" t="e">
        <f t="shared" si="34"/>
        <v>#NUM!</v>
      </c>
      <c r="W128" s="165" t="e">
        <f t="shared" si="35"/>
        <v>#NUM!</v>
      </c>
      <c r="X128" s="165" t="e">
        <f t="shared" si="36"/>
        <v>#NUM!</v>
      </c>
      <c r="Y128" s="165" t="e">
        <f t="shared" si="37"/>
        <v>#NUM!</v>
      </c>
    </row>
    <row r="129" spans="1:25" x14ac:dyDescent="0.2">
      <c r="A129" s="162"/>
      <c r="B129" s="7">
        <f t="shared" si="41"/>
        <v>0</v>
      </c>
      <c r="C129" s="7" t="e">
        <f t="shared" si="23"/>
        <v>#NUM!</v>
      </c>
      <c r="D129" s="163" t="e">
        <f t="shared" si="42"/>
        <v>#NUM!</v>
      </c>
      <c r="E129" s="164">
        <f t="shared" si="38"/>
        <v>99.999999999999972</v>
      </c>
      <c r="F129" s="162">
        <f t="shared" si="24"/>
        <v>0</v>
      </c>
      <c r="G129" s="162"/>
      <c r="H129" s="168">
        <f t="shared" si="25"/>
        <v>0</v>
      </c>
      <c r="I129" s="162" t="e">
        <f t="shared" si="22"/>
        <v>#NUM!</v>
      </c>
      <c r="J129" s="165" t="e">
        <f t="shared" si="26"/>
        <v>#NUM!</v>
      </c>
      <c r="K129" s="165" t="e">
        <f t="shared" si="27"/>
        <v>#NUM!</v>
      </c>
      <c r="L129" s="165" t="e">
        <f t="shared" si="28"/>
        <v>#NUM!</v>
      </c>
      <c r="M129" s="186" t="e">
        <f t="shared" si="39"/>
        <v>#NUM!</v>
      </c>
      <c r="N129" s="162">
        <v>0</v>
      </c>
      <c r="O129" s="166">
        <f t="shared" si="40"/>
        <v>0</v>
      </c>
      <c r="Q129" s="162">
        <f t="shared" si="29"/>
        <v>0</v>
      </c>
      <c r="R129" s="165">
        <f t="shared" si="30"/>
        <v>0</v>
      </c>
      <c r="S129" s="165">
        <f t="shared" si="31"/>
        <v>0</v>
      </c>
      <c r="T129" s="165">
        <f t="shared" si="32"/>
        <v>0</v>
      </c>
      <c r="U129" s="68" t="e">
        <f t="shared" si="33"/>
        <v>#NUM!</v>
      </c>
      <c r="V129" s="148" t="e">
        <f t="shared" si="34"/>
        <v>#NUM!</v>
      </c>
      <c r="W129" s="165" t="e">
        <f t="shared" si="35"/>
        <v>#NUM!</v>
      </c>
      <c r="X129" s="165" t="e">
        <f t="shared" si="36"/>
        <v>#NUM!</v>
      </c>
      <c r="Y129" s="165" t="e">
        <f t="shared" si="37"/>
        <v>#NUM!</v>
      </c>
    </row>
    <row r="130" spans="1:25" x14ac:dyDescent="0.2">
      <c r="A130" s="162"/>
      <c r="B130" s="7">
        <f t="shared" si="41"/>
        <v>0</v>
      </c>
      <c r="C130" s="7" t="e">
        <f t="shared" si="23"/>
        <v>#NUM!</v>
      </c>
      <c r="D130" s="163" t="e">
        <f t="shared" si="42"/>
        <v>#NUM!</v>
      </c>
      <c r="E130" s="164">
        <f t="shared" si="38"/>
        <v>99.999999999999972</v>
      </c>
      <c r="F130" s="162">
        <f t="shared" si="24"/>
        <v>0</v>
      </c>
      <c r="G130" s="162"/>
      <c r="H130" s="168">
        <f t="shared" si="25"/>
        <v>0</v>
      </c>
      <c r="I130" s="162" t="e">
        <f t="shared" si="22"/>
        <v>#NUM!</v>
      </c>
      <c r="J130" s="165" t="e">
        <f t="shared" si="26"/>
        <v>#NUM!</v>
      </c>
      <c r="K130" s="165" t="e">
        <f t="shared" si="27"/>
        <v>#NUM!</v>
      </c>
      <c r="L130" s="165" t="e">
        <f t="shared" si="28"/>
        <v>#NUM!</v>
      </c>
      <c r="M130" s="186" t="e">
        <f t="shared" si="39"/>
        <v>#NUM!</v>
      </c>
      <c r="N130" s="162">
        <v>0</v>
      </c>
      <c r="O130" s="166">
        <f t="shared" si="40"/>
        <v>0</v>
      </c>
      <c r="Q130" s="162">
        <f t="shared" si="29"/>
        <v>0</v>
      </c>
      <c r="R130" s="165">
        <f t="shared" si="30"/>
        <v>0</v>
      </c>
      <c r="S130" s="165">
        <f t="shared" si="31"/>
        <v>0</v>
      </c>
      <c r="T130" s="165">
        <f t="shared" si="32"/>
        <v>0</v>
      </c>
      <c r="U130" s="68" t="e">
        <f t="shared" si="33"/>
        <v>#NUM!</v>
      </c>
      <c r="V130" s="148" t="e">
        <f t="shared" si="34"/>
        <v>#NUM!</v>
      </c>
      <c r="W130" s="165" t="e">
        <f t="shared" si="35"/>
        <v>#NUM!</v>
      </c>
      <c r="X130" s="165" t="e">
        <f t="shared" si="36"/>
        <v>#NUM!</v>
      </c>
      <c r="Y130" s="165" t="e">
        <f t="shared" si="37"/>
        <v>#NUM!</v>
      </c>
    </row>
    <row r="131" spans="1:25" x14ac:dyDescent="0.2">
      <c r="A131" s="162"/>
      <c r="B131" s="7">
        <f t="shared" si="41"/>
        <v>0</v>
      </c>
      <c r="C131" s="7" t="e">
        <f t="shared" si="23"/>
        <v>#NUM!</v>
      </c>
      <c r="D131" s="163" t="e">
        <f t="shared" si="42"/>
        <v>#NUM!</v>
      </c>
      <c r="E131" s="164">
        <f t="shared" si="38"/>
        <v>99.999999999999972</v>
      </c>
      <c r="F131" s="162">
        <f t="shared" si="24"/>
        <v>0</v>
      </c>
      <c r="G131" s="162"/>
      <c r="H131" s="168">
        <f t="shared" si="25"/>
        <v>0</v>
      </c>
      <c r="I131" s="162" t="e">
        <f t="shared" si="22"/>
        <v>#NUM!</v>
      </c>
      <c r="J131" s="165" t="e">
        <f t="shared" si="26"/>
        <v>#NUM!</v>
      </c>
      <c r="K131" s="165" t="e">
        <f t="shared" si="27"/>
        <v>#NUM!</v>
      </c>
      <c r="L131" s="165" t="e">
        <f t="shared" si="28"/>
        <v>#NUM!</v>
      </c>
      <c r="M131" s="186" t="e">
        <f t="shared" si="39"/>
        <v>#NUM!</v>
      </c>
      <c r="N131" s="162">
        <v>0</v>
      </c>
      <c r="O131" s="166">
        <f t="shared" si="40"/>
        <v>0</v>
      </c>
      <c r="Q131" s="162">
        <f t="shared" si="29"/>
        <v>0</v>
      </c>
      <c r="R131" s="165">
        <f t="shared" si="30"/>
        <v>0</v>
      </c>
      <c r="S131" s="165">
        <f t="shared" si="31"/>
        <v>0</v>
      </c>
      <c r="T131" s="165">
        <f t="shared" si="32"/>
        <v>0</v>
      </c>
      <c r="U131" s="68" t="e">
        <f t="shared" si="33"/>
        <v>#NUM!</v>
      </c>
      <c r="V131" s="148" t="e">
        <f t="shared" si="34"/>
        <v>#NUM!</v>
      </c>
      <c r="W131" s="165" t="e">
        <f t="shared" si="35"/>
        <v>#NUM!</v>
      </c>
      <c r="X131" s="165" t="e">
        <f t="shared" si="36"/>
        <v>#NUM!</v>
      </c>
      <c r="Y131" s="165" t="e">
        <f t="shared" si="37"/>
        <v>#NUM!</v>
      </c>
    </row>
    <row r="132" spans="1:25" x14ac:dyDescent="0.2">
      <c r="A132" s="162"/>
      <c r="B132" s="7">
        <f t="shared" si="41"/>
        <v>0</v>
      </c>
      <c r="C132" s="7" t="e">
        <f t="shared" si="23"/>
        <v>#NUM!</v>
      </c>
      <c r="D132" s="163" t="e">
        <f t="shared" si="42"/>
        <v>#NUM!</v>
      </c>
      <c r="E132" s="164">
        <f t="shared" si="38"/>
        <v>99.999999999999972</v>
      </c>
      <c r="F132" s="162">
        <f t="shared" si="24"/>
        <v>0</v>
      </c>
      <c r="G132" s="162"/>
      <c r="H132" s="168">
        <f t="shared" si="25"/>
        <v>0</v>
      </c>
      <c r="I132" s="162" t="e">
        <f t="shared" si="22"/>
        <v>#NUM!</v>
      </c>
      <c r="J132" s="165" t="e">
        <f t="shared" si="26"/>
        <v>#NUM!</v>
      </c>
      <c r="K132" s="165" t="e">
        <f t="shared" si="27"/>
        <v>#NUM!</v>
      </c>
      <c r="L132" s="165" t="e">
        <f t="shared" si="28"/>
        <v>#NUM!</v>
      </c>
      <c r="M132" s="186" t="e">
        <f t="shared" si="39"/>
        <v>#NUM!</v>
      </c>
      <c r="N132" s="162">
        <v>0</v>
      </c>
      <c r="O132" s="166">
        <f t="shared" si="40"/>
        <v>0</v>
      </c>
      <c r="Q132" s="162">
        <f t="shared" si="29"/>
        <v>0</v>
      </c>
      <c r="R132" s="165">
        <f t="shared" si="30"/>
        <v>0</v>
      </c>
      <c r="S132" s="165">
        <f t="shared" si="31"/>
        <v>0</v>
      </c>
      <c r="T132" s="165">
        <f t="shared" si="32"/>
        <v>0</v>
      </c>
      <c r="U132" s="68" t="e">
        <f t="shared" si="33"/>
        <v>#NUM!</v>
      </c>
      <c r="V132" s="148" t="e">
        <f t="shared" si="34"/>
        <v>#NUM!</v>
      </c>
      <c r="W132" s="165" t="e">
        <f t="shared" si="35"/>
        <v>#NUM!</v>
      </c>
      <c r="X132" s="165" t="e">
        <f t="shared" si="36"/>
        <v>#NUM!</v>
      </c>
      <c r="Y132" s="165" t="e">
        <f t="shared" si="37"/>
        <v>#NUM!</v>
      </c>
    </row>
    <row r="133" spans="1:25" x14ac:dyDescent="0.2">
      <c r="A133" s="162"/>
      <c r="B133" s="7">
        <f t="shared" si="41"/>
        <v>0</v>
      </c>
      <c r="C133" s="7" t="e">
        <f t="shared" si="23"/>
        <v>#NUM!</v>
      </c>
      <c r="D133" s="163" t="e">
        <f t="shared" si="42"/>
        <v>#NUM!</v>
      </c>
      <c r="E133" s="164">
        <f t="shared" si="38"/>
        <v>99.999999999999972</v>
      </c>
      <c r="F133" s="162">
        <f t="shared" si="24"/>
        <v>0</v>
      </c>
      <c r="G133" s="162"/>
      <c r="H133" s="168">
        <f t="shared" si="25"/>
        <v>0</v>
      </c>
      <c r="I133" s="162" t="e">
        <f t="shared" si="22"/>
        <v>#NUM!</v>
      </c>
      <c r="J133" s="165" t="e">
        <f t="shared" si="26"/>
        <v>#NUM!</v>
      </c>
      <c r="K133" s="165" t="e">
        <f t="shared" si="27"/>
        <v>#NUM!</v>
      </c>
      <c r="L133" s="165" t="e">
        <f t="shared" si="28"/>
        <v>#NUM!</v>
      </c>
      <c r="M133" s="186" t="e">
        <f t="shared" si="39"/>
        <v>#NUM!</v>
      </c>
      <c r="N133" s="162">
        <v>0</v>
      </c>
      <c r="O133" s="166">
        <f t="shared" si="40"/>
        <v>0</v>
      </c>
      <c r="Q133" s="162">
        <f t="shared" si="29"/>
        <v>0</v>
      </c>
      <c r="R133" s="165">
        <f t="shared" si="30"/>
        <v>0</v>
      </c>
      <c r="S133" s="165">
        <f t="shared" si="31"/>
        <v>0</v>
      </c>
      <c r="T133" s="165">
        <f t="shared" si="32"/>
        <v>0</v>
      </c>
      <c r="U133" s="68" t="e">
        <f t="shared" si="33"/>
        <v>#NUM!</v>
      </c>
      <c r="V133" s="148" t="e">
        <f t="shared" si="34"/>
        <v>#NUM!</v>
      </c>
      <c r="W133" s="165" t="e">
        <f t="shared" si="35"/>
        <v>#NUM!</v>
      </c>
      <c r="X133" s="165" t="e">
        <f t="shared" si="36"/>
        <v>#NUM!</v>
      </c>
      <c r="Y133" s="165" t="e">
        <f t="shared" si="37"/>
        <v>#NUM!</v>
      </c>
    </row>
    <row r="134" spans="1:25" x14ac:dyDescent="0.2">
      <c r="A134" s="162"/>
      <c r="B134" s="7">
        <f t="shared" si="41"/>
        <v>0</v>
      </c>
      <c r="C134" s="7" t="e">
        <f t="shared" si="23"/>
        <v>#NUM!</v>
      </c>
      <c r="D134" s="163" t="e">
        <f t="shared" si="42"/>
        <v>#NUM!</v>
      </c>
      <c r="E134" s="164">
        <f t="shared" si="38"/>
        <v>99.999999999999972</v>
      </c>
      <c r="F134" s="162">
        <f t="shared" si="24"/>
        <v>0</v>
      </c>
      <c r="G134" s="162"/>
      <c r="H134" s="168">
        <f t="shared" si="25"/>
        <v>0</v>
      </c>
      <c r="I134" s="162" t="e">
        <f t="shared" si="22"/>
        <v>#NUM!</v>
      </c>
      <c r="J134" s="165" t="e">
        <f t="shared" si="26"/>
        <v>#NUM!</v>
      </c>
      <c r="K134" s="165" t="e">
        <f t="shared" si="27"/>
        <v>#NUM!</v>
      </c>
      <c r="L134" s="165" t="e">
        <f t="shared" si="28"/>
        <v>#NUM!</v>
      </c>
      <c r="M134" s="186" t="e">
        <f t="shared" si="39"/>
        <v>#NUM!</v>
      </c>
      <c r="N134" s="162">
        <v>0</v>
      </c>
      <c r="O134" s="166">
        <f t="shared" si="40"/>
        <v>0</v>
      </c>
      <c r="Q134" s="162">
        <f t="shared" si="29"/>
        <v>0</v>
      </c>
      <c r="R134" s="165">
        <f t="shared" si="30"/>
        <v>0</v>
      </c>
      <c r="S134" s="165">
        <f t="shared" si="31"/>
        <v>0</v>
      </c>
      <c r="T134" s="165">
        <f t="shared" si="32"/>
        <v>0</v>
      </c>
      <c r="U134" s="68" t="e">
        <f t="shared" si="33"/>
        <v>#NUM!</v>
      </c>
      <c r="V134" s="148" t="e">
        <f t="shared" si="34"/>
        <v>#NUM!</v>
      </c>
      <c r="W134" s="165" t="e">
        <f t="shared" si="35"/>
        <v>#NUM!</v>
      </c>
      <c r="X134" s="165" t="e">
        <f t="shared" si="36"/>
        <v>#NUM!</v>
      </c>
      <c r="Y134" s="165" t="e">
        <f t="shared" si="37"/>
        <v>#NUM!</v>
      </c>
    </row>
    <row r="135" spans="1:25" x14ac:dyDescent="0.2">
      <c r="A135" s="162"/>
      <c r="B135" s="7">
        <f t="shared" si="41"/>
        <v>0</v>
      </c>
      <c r="C135" s="7" t="e">
        <f t="shared" si="23"/>
        <v>#NUM!</v>
      </c>
      <c r="D135" s="163" t="e">
        <f t="shared" si="42"/>
        <v>#NUM!</v>
      </c>
      <c r="E135" s="164">
        <f t="shared" si="38"/>
        <v>99.999999999999972</v>
      </c>
      <c r="F135" s="162">
        <f t="shared" si="24"/>
        <v>0</v>
      </c>
      <c r="G135" s="162"/>
      <c r="H135" s="168">
        <f t="shared" si="25"/>
        <v>0</v>
      </c>
      <c r="I135" s="162" t="e">
        <f t="shared" si="22"/>
        <v>#NUM!</v>
      </c>
      <c r="J135" s="165" t="e">
        <f t="shared" si="26"/>
        <v>#NUM!</v>
      </c>
      <c r="K135" s="165" t="e">
        <f t="shared" si="27"/>
        <v>#NUM!</v>
      </c>
      <c r="L135" s="165" t="e">
        <f t="shared" si="28"/>
        <v>#NUM!</v>
      </c>
      <c r="M135" s="186" t="e">
        <f t="shared" si="39"/>
        <v>#NUM!</v>
      </c>
      <c r="N135" s="162">
        <v>0</v>
      </c>
      <c r="O135" s="166">
        <f t="shared" si="40"/>
        <v>0</v>
      </c>
      <c r="Q135" s="162">
        <f t="shared" si="29"/>
        <v>0</v>
      </c>
      <c r="R135" s="165">
        <f t="shared" si="30"/>
        <v>0</v>
      </c>
      <c r="S135" s="165">
        <f t="shared" si="31"/>
        <v>0</v>
      </c>
      <c r="T135" s="165">
        <f t="shared" si="32"/>
        <v>0</v>
      </c>
      <c r="U135" s="68" t="e">
        <f t="shared" si="33"/>
        <v>#NUM!</v>
      </c>
      <c r="V135" s="148" t="e">
        <f t="shared" si="34"/>
        <v>#NUM!</v>
      </c>
      <c r="W135" s="165" t="e">
        <f t="shared" si="35"/>
        <v>#NUM!</v>
      </c>
      <c r="X135" s="165" t="e">
        <f t="shared" si="36"/>
        <v>#NUM!</v>
      </c>
      <c r="Y135" s="165" t="e">
        <f t="shared" si="37"/>
        <v>#NUM!</v>
      </c>
    </row>
    <row r="136" spans="1:25" x14ac:dyDescent="0.2">
      <c r="A136" s="162"/>
      <c r="B136" s="7">
        <f t="shared" si="41"/>
        <v>0</v>
      </c>
      <c r="C136" s="7" t="e">
        <f t="shared" si="23"/>
        <v>#NUM!</v>
      </c>
      <c r="D136" s="163" t="e">
        <f t="shared" si="42"/>
        <v>#NUM!</v>
      </c>
      <c r="E136" s="164">
        <f t="shared" si="38"/>
        <v>99.999999999999972</v>
      </c>
      <c r="F136" s="162">
        <f t="shared" si="24"/>
        <v>0</v>
      </c>
      <c r="G136" s="162"/>
      <c r="H136" s="168">
        <f t="shared" si="25"/>
        <v>0</v>
      </c>
      <c r="I136" s="162" t="e">
        <f t="shared" si="22"/>
        <v>#NUM!</v>
      </c>
      <c r="J136" s="165" t="e">
        <f t="shared" si="26"/>
        <v>#NUM!</v>
      </c>
      <c r="K136" s="165" t="e">
        <f t="shared" si="27"/>
        <v>#NUM!</v>
      </c>
      <c r="L136" s="165" t="e">
        <f t="shared" si="28"/>
        <v>#NUM!</v>
      </c>
      <c r="M136" s="186" t="e">
        <f t="shared" si="39"/>
        <v>#NUM!</v>
      </c>
      <c r="N136" s="162">
        <v>0</v>
      </c>
      <c r="O136" s="166">
        <f t="shared" si="40"/>
        <v>0</v>
      </c>
      <c r="Q136" s="162">
        <f t="shared" si="29"/>
        <v>0</v>
      </c>
      <c r="R136" s="165">
        <f t="shared" si="30"/>
        <v>0</v>
      </c>
      <c r="S136" s="165">
        <f t="shared" si="31"/>
        <v>0</v>
      </c>
      <c r="T136" s="165">
        <f t="shared" si="32"/>
        <v>0</v>
      </c>
      <c r="U136" s="68" t="e">
        <f t="shared" si="33"/>
        <v>#NUM!</v>
      </c>
      <c r="V136" s="148" t="e">
        <f t="shared" si="34"/>
        <v>#NUM!</v>
      </c>
      <c r="W136" s="165" t="e">
        <f t="shared" si="35"/>
        <v>#NUM!</v>
      </c>
      <c r="X136" s="165" t="e">
        <f t="shared" si="36"/>
        <v>#NUM!</v>
      </c>
      <c r="Y136" s="165" t="e">
        <f t="shared" si="37"/>
        <v>#NUM!</v>
      </c>
    </row>
    <row r="137" spans="1:25" x14ac:dyDescent="0.2">
      <c r="A137" s="162"/>
      <c r="B137" s="7">
        <f t="shared" si="41"/>
        <v>0</v>
      </c>
      <c r="C137" s="7" t="e">
        <f t="shared" si="23"/>
        <v>#NUM!</v>
      </c>
      <c r="D137" s="163" t="e">
        <f t="shared" si="42"/>
        <v>#NUM!</v>
      </c>
      <c r="E137" s="164">
        <f t="shared" si="38"/>
        <v>99.999999999999972</v>
      </c>
      <c r="F137" s="162">
        <f t="shared" si="24"/>
        <v>0</v>
      </c>
      <c r="G137" s="162"/>
      <c r="H137" s="168">
        <f t="shared" si="25"/>
        <v>0</v>
      </c>
      <c r="I137" s="162" t="e">
        <f t="shared" si="22"/>
        <v>#NUM!</v>
      </c>
      <c r="J137" s="165" t="e">
        <f t="shared" si="26"/>
        <v>#NUM!</v>
      </c>
      <c r="K137" s="165" t="e">
        <f t="shared" si="27"/>
        <v>#NUM!</v>
      </c>
      <c r="L137" s="165" t="e">
        <f t="shared" si="28"/>
        <v>#NUM!</v>
      </c>
      <c r="M137" s="186" t="e">
        <f t="shared" si="39"/>
        <v>#NUM!</v>
      </c>
      <c r="N137" s="162">
        <v>0</v>
      </c>
      <c r="O137" s="166">
        <f t="shared" si="40"/>
        <v>0</v>
      </c>
      <c r="Q137" s="162">
        <f t="shared" si="29"/>
        <v>0</v>
      </c>
      <c r="R137" s="165">
        <f t="shared" si="30"/>
        <v>0</v>
      </c>
      <c r="S137" s="165">
        <f t="shared" si="31"/>
        <v>0</v>
      </c>
      <c r="T137" s="165">
        <f t="shared" si="32"/>
        <v>0</v>
      </c>
      <c r="U137" s="68" t="e">
        <f t="shared" si="33"/>
        <v>#NUM!</v>
      </c>
      <c r="V137" s="148" t="e">
        <f t="shared" si="34"/>
        <v>#NUM!</v>
      </c>
      <c r="W137" s="165" t="e">
        <f t="shared" si="35"/>
        <v>#NUM!</v>
      </c>
      <c r="X137" s="165" t="e">
        <f t="shared" si="36"/>
        <v>#NUM!</v>
      </c>
      <c r="Y137" s="165" t="e">
        <f t="shared" si="37"/>
        <v>#NUM!</v>
      </c>
    </row>
    <row r="138" spans="1:25" x14ac:dyDescent="0.2">
      <c r="A138" s="162"/>
      <c r="B138" s="7">
        <f t="shared" si="41"/>
        <v>0</v>
      </c>
      <c r="C138" s="7" t="e">
        <f t="shared" si="23"/>
        <v>#NUM!</v>
      </c>
      <c r="D138" s="163" t="e">
        <f t="shared" si="42"/>
        <v>#NUM!</v>
      </c>
      <c r="E138" s="164">
        <f t="shared" si="38"/>
        <v>99.999999999999972</v>
      </c>
      <c r="F138" s="162">
        <f t="shared" si="24"/>
        <v>0</v>
      </c>
      <c r="G138" s="162"/>
      <c r="H138" s="168">
        <f t="shared" si="25"/>
        <v>0</v>
      </c>
      <c r="I138" s="162" t="e">
        <f t="shared" si="22"/>
        <v>#NUM!</v>
      </c>
      <c r="J138" s="165" t="e">
        <f t="shared" si="26"/>
        <v>#NUM!</v>
      </c>
      <c r="K138" s="165" t="e">
        <f t="shared" si="27"/>
        <v>#NUM!</v>
      </c>
      <c r="L138" s="165" t="e">
        <f t="shared" si="28"/>
        <v>#NUM!</v>
      </c>
      <c r="M138" s="186" t="e">
        <f t="shared" si="39"/>
        <v>#NUM!</v>
      </c>
      <c r="N138" s="162">
        <v>0</v>
      </c>
      <c r="O138" s="166">
        <f t="shared" si="40"/>
        <v>0</v>
      </c>
      <c r="Q138" s="162">
        <f t="shared" si="29"/>
        <v>0</v>
      </c>
      <c r="R138" s="165">
        <f t="shared" si="30"/>
        <v>0</v>
      </c>
      <c r="S138" s="165">
        <f t="shared" si="31"/>
        <v>0</v>
      </c>
      <c r="T138" s="165">
        <f t="shared" si="32"/>
        <v>0</v>
      </c>
      <c r="U138" s="68" t="e">
        <f t="shared" si="33"/>
        <v>#NUM!</v>
      </c>
      <c r="V138" s="148" t="e">
        <f t="shared" si="34"/>
        <v>#NUM!</v>
      </c>
      <c r="W138" s="165" t="e">
        <f t="shared" si="35"/>
        <v>#NUM!</v>
      </c>
      <c r="X138" s="165" t="e">
        <f t="shared" si="36"/>
        <v>#NUM!</v>
      </c>
      <c r="Y138" s="165" t="e">
        <f t="shared" si="37"/>
        <v>#NUM!</v>
      </c>
    </row>
    <row r="139" spans="1:25" x14ac:dyDescent="0.2">
      <c r="A139" s="162"/>
      <c r="B139" s="7">
        <f t="shared" si="41"/>
        <v>0</v>
      </c>
      <c r="C139" s="7" t="e">
        <f t="shared" si="23"/>
        <v>#NUM!</v>
      </c>
      <c r="D139" s="163" t="e">
        <f t="shared" si="42"/>
        <v>#NUM!</v>
      </c>
      <c r="E139" s="164">
        <f t="shared" si="38"/>
        <v>99.999999999999972</v>
      </c>
      <c r="F139" s="162">
        <f t="shared" si="24"/>
        <v>0</v>
      </c>
      <c r="G139" s="162"/>
      <c r="H139" s="168">
        <f t="shared" si="25"/>
        <v>0</v>
      </c>
      <c r="I139" s="162" t="e">
        <f t="shared" si="22"/>
        <v>#NUM!</v>
      </c>
      <c r="J139" s="165" t="e">
        <f t="shared" si="26"/>
        <v>#NUM!</v>
      </c>
      <c r="K139" s="165" t="e">
        <f t="shared" si="27"/>
        <v>#NUM!</v>
      </c>
      <c r="L139" s="165" t="e">
        <f t="shared" si="28"/>
        <v>#NUM!</v>
      </c>
      <c r="M139" s="186" t="e">
        <f t="shared" si="39"/>
        <v>#NUM!</v>
      </c>
      <c r="N139" s="162">
        <v>0</v>
      </c>
      <c r="O139" s="166">
        <f t="shared" si="40"/>
        <v>0</v>
      </c>
      <c r="Q139" s="162">
        <f t="shared" si="29"/>
        <v>0</v>
      </c>
      <c r="R139" s="165">
        <f t="shared" si="30"/>
        <v>0</v>
      </c>
      <c r="S139" s="165">
        <f t="shared" si="31"/>
        <v>0</v>
      </c>
      <c r="T139" s="165">
        <f t="shared" si="32"/>
        <v>0</v>
      </c>
      <c r="U139" s="68" t="e">
        <f t="shared" si="33"/>
        <v>#NUM!</v>
      </c>
      <c r="V139" s="148" t="e">
        <f t="shared" si="34"/>
        <v>#NUM!</v>
      </c>
      <c r="W139" s="165" t="e">
        <f t="shared" si="35"/>
        <v>#NUM!</v>
      </c>
      <c r="X139" s="165" t="e">
        <f t="shared" si="36"/>
        <v>#NUM!</v>
      </c>
      <c r="Y139" s="165" t="e">
        <f t="shared" si="37"/>
        <v>#NUM!</v>
      </c>
    </row>
    <row r="140" spans="1:25" x14ac:dyDescent="0.2">
      <c r="A140" s="162"/>
      <c r="B140" s="7">
        <f t="shared" si="41"/>
        <v>0</v>
      </c>
      <c r="C140" s="7" t="e">
        <f t="shared" si="23"/>
        <v>#NUM!</v>
      </c>
      <c r="D140" s="163" t="e">
        <f t="shared" si="42"/>
        <v>#NUM!</v>
      </c>
      <c r="E140" s="164">
        <f t="shared" si="38"/>
        <v>99.999999999999972</v>
      </c>
      <c r="F140" s="162">
        <f t="shared" si="24"/>
        <v>0</v>
      </c>
      <c r="G140" s="162"/>
      <c r="H140" s="168">
        <f t="shared" si="25"/>
        <v>0</v>
      </c>
      <c r="I140" s="162" t="e">
        <f t="shared" si="22"/>
        <v>#NUM!</v>
      </c>
      <c r="J140" s="165" t="e">
        <f t="shared" si="26"/>
        <v>#NUM!</v>
      </c>
      <c r="K140" s="165" t="e">
        <f t="shared" si="27"/>
        <v>#NUM!</v>
      </c>
      <c r="L140" s="165" t="e">
        <f t="shared" si="28"/>
        <v>#NUM!</v>
      </c>
      <c r="M140" s="186" t="e">
        <f t="shared" si="39"/>
        <v>#NUM!</v>
      </c>
      <c r="N140" s="162">
        <v>0</v>
      </c>
      <c r="O140" s="166">
        <f t="shared" si="40"/>
        <v>0</v>
      </c>
      <c r="Q140" s="162">
        <f t="shared" si="29"/>
        <v>0</v>
      </c>
      <c r="R140" s="165">
        <f t="shared" si="30"/>
        <v>0</v>
      </c>
      <c r="S140" s="165">
        <f t="shared" si="31"/>
        <v>0</v>
      </c>
      <c r="T140" s="165">
        <f t="shared" si="32"/>
        <v>0</v>
      </c>
      <c r="U140" s="68" t="e">
        <f t="shared" si="33"/>
        <v>#NUM!</v>
      </c>
      <c r="V140" s="148" t="e">
        <f t="shared" si="34"/>
        <v>#NUM!</v>
      </c>
      <c r="W140" s="165" t="e">
        <f t="shared" si="35"/>
        <v>#NUM!</v>
      </c>
      <c r="X140" s="165" t="e">
        <f t="shared" si="36"/>
        <v>#NUM!</v>
      </c>
      <c r="Y140" s="165" t="e">
        <f t="shared" si="37"/>
        <v>#NUM!</v>
      </c>
    </row>
    <row r="141" spans="1:25" x14ac:dyDescent="0.2">
      <c r="A141" s="162"/>
      <c r="B141" s="7">
        <f t="shared" si="41"/>
        <v>0</v>
      </c>
      <c r="C141" s="7" t="e">
        <f t="shared" si="23"/>
        <v>#NUM!</v>
      </c>
      <c r="D141" s="163" t="e">
        <f t="shared" si="42"/>
        <v>#NUM!</v>
      </c>
      <c r="E141" s="164">
        <f t="shared" si="38"/>
        <v>99.999999999999972</v>
      </c>
      <c r="F141" s="162">
        <f t="shared" si="24"/>
        <v>0</v>
      </c>
      <c r="G141" s="162"/>
      <c r="H141" s="168">
        <f t="shared" si="25"/>
        <v>0</v>
      </c>
      <c r="I141" s="162" t="e">
        <f t="shared" si="22"/>
        <v>#NUM!</v>
      </c>
      <c r="J141" s="165" t="e">
        <f t="shared" si="26"/>
        <v>#NUM!</v>
      </c>
      <c r="K141" s="165" t="e">
        <f t="shared" si="27"/>
        <v>#NUM!</v>
      </c>
      <c r="L141" s="165" t="e">
        <f t="shared" si="28"/>
        <v>#NUM!</v>
      </c>
      <c r="M141" s="186" t="e">
        <f t="shared" si="39"/>
        <v>#NUM!</v>
      </c>
      <c r="N141" s="162">
        <v>0</v>
      </c>
      <c r="O141" s="166">
        <f t="shared" si="40"/>
        <v>0</v>
      </c>
      <c r="Q141" s="162">
        <f t="shared" si="29"/>
        <v>0</v>
      </c>
      <c r="R141" s="165">
        <f t="shared" si="30"/>
        <v>0</v>
      </c>
      <c r="S141" s="165">
        <f t="shared" si="31"/>
        <v>0</v>
      </c>
      <c r="T141" s="165">
        <f t="shared" si="32"/>
        <v>0</v>
      </c>
      <c r="U141" s="68" t="e">
        <f t="shared" si="33"/>
        <v>#NUM!</v>
      </c>
      <c r="V141" s="148" t="e">
        <f t="shared" si="34"/>
        <v>#NUM!</v>
      </c>
      <c r="W141" s="165" t="e">
        <f t="shared" si="35"/>
        <v>#NUM!</v>
      </c>
      <c r="X141" s="165" t="e">
        <f t="shared" si="36"/>
        <v>#NUM!</v>
      </c>
      <c r="Y141" s="165" t="e">
        <f t="shared" si="37"/>
        <v>#NUM!</v>
      </c>
    </row>
    <row r="142" spans="1:25" x14ac:dyDescent="0.2">
      <c r="A142" s="162"/>
      <c r="B142" s="7">
        <f t="shared" si="41"/>
        <v>0</v>
      </c>
      <c r="C142" s="7" t="e">
        <f t="shared" si="23"/>
        <v>#NUM!</v>
      </c>
      <c r="D142" s="163" t="e">
        <f t="shared" si="42"/>
        <v>#NUM!</v>
      </c>
      <c r="E142" s="164">
        <f t="shared" si="38"/>
        <v>99.999999999999972</v>
      </c>
      <c r="F142" s="162">
        <f t="shared" si="24"/>
        <v>0</v>
      </c>
      <c r="G142" s="162"/>
      <c r="H142" s="168">
        <f t="shared" si="25"/>
        <v>0</v>
      </c>
      <c r="I142" s="162" t="e">
        <f t="shared" si="22"/>
        <v>#NUM!</v>
      </c>
      <c r="J142" s="165" t="e">
        <f t="shared" si="26"/>
        <v>#NUM!</v>
      </c>
      <c r="K142" s="165" t="e">
        <f t="shared" si="27"/>
        <v>#NUM!</v>
      </c>
      <c r="L142" s="165" t="e">
        <f t="shared" si="28"/>
        <v>#NUM!</v>
      </c>
      <c r="M142" s="186" t="e">
        <f t="shared" si="39"/>
        <v>#NUM!</v>
      </c>
      <c r="N142" s="162">
        <v>0</v>
      </c>
      <c r="O142" s="166">
        <f t="shared" si="40"/>
        <v>0</v>
      </c>
      <c r="Q142" s="162">
        <f t="shared" si="29"/>
        <v>0</v>
      </c>
      <c r="R142" s="165">
        <f t="shared" si="30"/>
        <v>0</v>
      </c>
      <c r="S142" s="165">
        <f t="shared" si="31"/>
        <v>0</v>
      </c>
      <c r="T142" s="165">
        <f t="shared" si="32"/>
        <v>0</v>
      </c>
      <c r="U142" s="68" t="e">
        <f t="shared" si="33"/>
        <v>#NUM!</v>
      </c>
      <c r="V142" s="148" t="e">
        <f t="shared" si="34"/>
        <v>#NUM!</v>
      </c>
      <c r="W142" s="165" t="e">
        <f t="shared" si="35"/>
        <v>#NUM!</v>
      </c>
      <c r="X142" s="165" t="e">
        <f t="shared" si="36"/>
        <v>#NUM!</v>
      </c>
      <c r="Y142" s="165" t="e">
        <f t="shared" si="37"/>
        <v>#NUM!</v>
      </c>
    </row>
    <row r="143" spans="1:25" x14ac:dyDescent="0.2">
      <c r="A143" s="162"/>
      <c r="B143" s="7">
        <f t="shared" si="41"/>
        <v>0</v>
      </c>
      <c r="C143" s="7" t="e">
        <f t="shared" si="23"/>
        <v>#NUM!</v>
      </c>
      <c r="D143" s="163" t="e">
        <f t="shared" si="42"/>
        <v>#NUM!</v>
      </c>
      <c r="E143" s="164">
        <f t="shared" si="38"/>
        <v>99.999999999999972</v>
      </c>
      <c r="F143" s="162">
        <f t="shared" si="24"/>
        <v>0</v>
      </c>
      <c r="G143" s="162"/>
      <c r="H143" s="168">
        <f t="shared" si="25"/>
        <v>0</v>
      </c>
      <c r="I143" s="162" t="e">
        <f t="shared" si="22"/>
        <v>#NUM!</v>
      </c>
      <c r="J143" s="165" t="e">
        <f t="shared" si="26"/>
        <v>#NUM!</v>
      </c>
      <c r="K143" s="165" t="e">
        <f t="shared" si="27"/>
        <v>#NUM!</v>
      </c>
      <c r="L143" s="165" t="e">
        <f t="shared" si="28"/>
        <v>#NUM!</v>
      </c>
      <c r="M143" s="186" t="e">
        <f t="shared" si="39"/>
        <v>#NUM!</v>
      </c>
      <c r="N143" s="162">
        <v>0</v>
      </c>
      <c r="O143" s="166">
        <f t="shared" si="40"/>
        <v>0</v>
      </c>
      <c r="Q143" s="162">
        <f t="shared" si="29"/>
        <v>0</v>
      </c>
      <c r="R143" s="165">
        <f t="shared" si="30"/>
        <v>0</v>
      </c>
      <c r="S143" s="165">
        <f t="shared" si="31"/>
        <v>0</v>
      </c>
      <c r="T143" s="165">
        <f t="shared" si="32"/>
        <v>0</v>
      </c>
      <c r="U143" s="68" t="e">
        <f t="shared" si="33"/>
        <v>#NUM!</v>
      </c>
      <c r="V143" s="148" t="e">
        <f t="shared" si="34"/>
        <v>#NUM!</v>
      </c>
      <c r="W143" s="165" t="e">
        <f t="shared" si="35"/>
        <v>#NUM!</v>
      </c>
      <c r="X143" s="165" t="e">
        <f t="shared" si="36"/>
        <v>#NUM!</v>
      </c>
      <c r="Y143" s="165" t="e">
        <f t="shared" si="37"/>
        <v>#NUM!</v>
      </c>
    </row>
    <row r="144" spans="1:25" x14ac:dyDescent="0.2">
      <c r="A144" s="162"/>
      <c r="B144" s="7">
        <f t="shared" si="41"/>
        <v>0</v>
      </c>
      <c r="C144" s="7" t="e">
        <f t="shared" si="23"/>
        <v>#NUM!</v>
      </c>
      <c r="D144" s="163" t="e">
        <f t="shared" si="42"/>
        <v>#NUM!</v>
      </c>
      <c r="E144" s="164">
        <f t="shared" si="38"/>
        <v>99.999999999999972</v>
      </c>
      <c r="F144" s="162">
        <f t="shared" si="24"/>
        <v>0</v>
      </c>
      <c r="G144" s="162"/>
      <c r="H144" s="168">
        <f t="shared" si="25"/>
        <v>0</v>
      </c>
      <c r="I144" s="162" t="e">
        <f t="shared" si="22"/>
        <v>#NUM!</v>
      </c>
      <c r="J144" s="165" t="e">
        <f t="shared" si="26"/>
        <v>#NUM!</v>
      </c>
      <c r="K144" s="165" t="e">
        <f t="shared" si="27"/>
        <v>#NUM!</v>
      </c>
      <c r="L144" s="165" t="e">
        <f t="shared" si="28"/>
        <v>#NUM!</v>
      </c>
      <c r="M144" s="186" t="e">
        <f t="shared" si="39"/>
        <v>#NUM!</v>
      </c>
      <c r="N144" s="162">
        <v>0</v>
      </c>
      <c r="O144" s="166">
        <f t="shared" si="40"/>
        <v>0</v>
      </c>
      <c r="Q144" s="162">
        <f t="shared" si="29"/>
        <v>0</v>
      </c>
      <c r="R144" s="165">
        <f t="shared" si="30"/>
        <v>0</v>
      </c>
      <c r="S144" s="165">
        <f t="shared" si="31"/>
        <v>0</v>
      </c>
      <c r="T144" s="165">
        <f t="shared" si="32"/>
        <v>0</v>
      </c>
      <c r="U144" s="68" t="e">
        <f t="shared" si="33"/>
        <v>#NUM!</v>
      </c>
      <c r="V144" s="148" t="e">
        <f t="shared" si="34"/>
        <v>#NUM!</v>
      </c>
      <c r="W144" s="165" t="e">
        <f t="shared" si="35"/>
        <v>#NUM!</v>
      </c>
      <c r="X144" s="165" t="e">
        <f t="shared" si="36"/>
        <v>#NUM!</v>
      </c>
      <c r="Y144" s="165" t="e">
        <f t="shared" si="37"/>
        <v>#NUM!</v>
      </c>
    </row>
    <row r="145" spans="1:25" x14ac:dyDescent="0.2">
      <c r="A145" s="162"/>
      <c r="B145" s="7">
        <f t="shared" si="41"/>
        <v>0</v>
      </c>
      <c r="C145" s="7" t="e">
        <f t="shared" si="23"/>
        <v>#NUM!</v>
      </c>
      <c r="D145" s="163" t="e">
        <f t="shared" si="42"/>
        <v>#NUM!</v>
      </c>
      <c r="E145" s="164">
        <f t="shared" si="38"/>
        <v>99.999999999999972</v>
      </c>
      <c r="F145" s="162">
        <f t="shared" si="24"/>
        <v>0</v>
      </c>
      <c r="G145" s="162"/>
      <c r="H145" s="168">
        <f t="shared" si="25"/>
        <v>0</v>
      </c>
      <c r="I145" s="162" t="e">
        <f t="shared" si="22"/>
        <v>#NUM!</v>
      </c>
      <c r="J145" s="165" t="e">
        <f t="shared" si="26"/>
        <v>#NUM!</v>
      </c>
      <c r="K145" s="165" t="e">
        <f t="shared" si="27"/>
        <v>#NUM!</v>
      </c>
      <c r="L145" s="165" t="e">
        <f t="shared" si="28"/>
        <v>#NUM!</v>
      </c>
      <c r="M145" s="186" t="e">
        <f t="shared" si="39"/>
        <v>#NUM!</v>
      </c>
      <c r="N145" s="162">
        <v>0</v>
      </c>
      <c r="O145" s="166">
        <f t="shared" si="40"/>
        <v>0</v>
      </c>
      <c r="Q145" s="162">
        <f t="shared" si="29"/>
        <v>0</v>
      </c>
      <c r="R145" s="165">
        <f t="shared" si="30"/>
        <v>0</v>
      </c>
      <c r="S145" s="165">
        <f t="shared" si="31"/>
        <v>0</v>
      </c>
      <c r="T145" s="165">
        <f t="shared" si="32"/>
        <v>0</v>
      </c>
      <c r="U145" s="68" t="e">
        <f t="shared" si="33"/>
        <v>#NUM!</v>
      </c>
      <c r="V145" s="148" t="e">
        <f t="shared" si="34"/>
        <v>#NUM!</v>
      </c>
      <c r="W145" s="165" t="e">
        <f t="shared" si="35"/>
        <v>#NUM!</v>
      </c>
      <c r="X145" s="165" t="e">
        <f t="shared" si="36"/>
        <v>#NUM!</v>
      </c>
      <c r="Y145" s="165" t="e">
        <f t="shared" si="37"/>
        <v>#NUM!</v>
      </c>
    </row>
    <row r="146" spans="1:25" x14ac:dyDescent="0.2">
      <c r="A146" s="162"/>
      <c r="B146" s="7">
        <f t="shared" si="41"/>
        <v>0</v>
      </c>
      <c r="C146" s="7" t="e">
        <f t="shared" si="23"/>
        <v>#NUM!</v>
      </c>
      <c r="D146" s="163" t="e">
        <f t="shared" si="42"/>
        <v>#NUM!</v>
      </c>
      <c r="E146" s="164">
        <f t="shared" si="38"/>
        <v>99.999999999999972</v>
      </c>
      <c r="F146" s="162">
        <f t="shared" si="24"/>
        <v>0</v>
      </c>
      <c r="G146" s="162"/>
      <c r="H146" s="168">
        <f t="shared" si="25"/>
        <v>0</v>
      </c>
      <c r="I146" s="162" t="e">
        <f t="shared" si="22"/>
        <v>#NUM!</v>
      </c>
      <c r="J146" s="165" t="e">
        <f t="shared" si="26"/>
        <v>#NUM!</v>
      </c>
      <c r="K146" s="165" t="e">
        <f t="shared" si="27"/>
        <v>#NUM!</v>
      </c>
      <c r="L146" s="165" t="e">
        <f t="shared" si="28"/>
        <v>#NUM!</v>
      </c>
      <c r="M146" s="186" t="e">
        <f t="shared" si="39"/>
        <v>#NUM!</v>
      </c>
      <c r="N146" s="162">
        <v>0</v>
      </c>
      <c r="O146" s="166">
        <f t="shared" si="40"/>
        <v>0</v>
      </c>
      <c r="Q146" s="162">
        <f t="shared" si="29"/>
        <v>0</v>
      </c>
      <c r="R146" s="165">
        <f t="shared" si="30"/>
        <v>0</v>
      </c>
      <c r="S146" s="165">
        <f t="shared" si="31"/>
        <v>0</v>
      </c>
      <c r="T146" s="165">
        <f t="shared" si="32"/>
        <v>0</v>
      </c>
      <c r="U146" s="68" t="e">
        <f t="shared" si="33"/>
        <v>#NUM!</v>
      </c>
      <c r="V146" s="148" t="e">
        <f t="shared" si="34"/>
        <v>#NUM!</v>
      </c>
      <c r="W146" s="165" t="e">
        <f t="shared" si="35"/>
        <v>#NUM!</v>
      </c>
      <c r="X146" s="165" t="e">
        <f t="shared" si="36"/>
        <v>#NUM!</v>
      </c>
      <c r="Y146" s="165" t="e">
        <f t="shared" si="37"/>
        <v>#NUM!</v>
      </c>
    </row>
    <row r="147" spans="1:25" x14ac:dyDescent="0.2">
      <c r="A147" s="162"/>
      <c r="B147" s="7">
        <f t="shared" si="41"/>
        <v>0</v>
      </c>
      <c r="C147" s="7" t="e">
        <f t="shared" si="23"/>
        <v>#NUM!</v>
      </c>
      <c r="D147" s="163" t="e">
        <f t="shared" si="42"/>
        <v>#NUM!</v>
      </c>
      <c r="E147" s="164">
        <f t="shared" si="38"/>
        <v>99.999999999999972</v>
      </c>
      <c r="F147" s="162">
        <f t="shared" si="24"/>
        <v>0</v>
      </c>
      <c r="G147" s="162"/>
      <c r="H147" s="168">
        <f t="shared" si="25"/>
        <v>0</v>
      </c>
      <c r="I147" s="162" t="e">
        <f t="shared" si="22"/>
        <v>#NUM!</v>
      </c>
      <c r="J147" s="165" t="e">
        <f t="shared" si="26"/>
        <v>#NUM!</v>
      </c>
      <c r="K147" s="165" t="e">
        <f t="shared" si="27"/>
        <v>#NUM!</v>
      </c>
      <c r="L147" s="165" t="e">
        <f t="shared" si="28"/>
        <v>#NUM!</v>
      </c>
      <c r="M147" s="186" t="e">
        <f t="shared" si="39"/>
        <v>#NUM!</v>
      </c>
      <c r="N147" s="162">
        <v>0</v>
      </c>
      <c r="O147" s="166">
        <f t="shared" si="40"/>
        <v>0</v>
      </c>
      <c r="Q147" s="162">
        <f t="shared" si="29"/>
        <v>0</v>
      </c>
      <c r="R147" s="165">
        <f t="shared" si="30"/>
        <v>0</v>
      </c>
      <c r="S147" s="165">
        <f t="shared" si="31"/>
        <v>0</v>
      </c>
      <c r="T147" s="165">
        <f t="shared" si="32"/>
        <v>0</v>
      </c>
      <c r="U147" s="68" t="e">
        <f t="shared" si="33"/>
        <v>#NUM!</v>
      </c>
      <c r="V147" s="148" t="e">
        <f t="shared" si="34"/>
        <v>#NUM!</v>
      </c>
      <c r="W147" s="165" t="e">
        <f t="shared" si="35"/>
        <v>#NUM!</v>
      </c>
      <c r="X147" s="165" t="e">
        <f t="shared" si="36"/>
        <v>#NUM!</v>
      </c>
      <c r="Y147" s="165" t="e">
        <f t="shared" si="37"/>
        <v>#NUM!</v>
      </c>
    </row>
    <row r="148" spans="1:25" x14ac:dyDescent="0.2">
      <c r="A148" s="162"/>
      <c r="B148" s="7">
        <f t="shared" si="41"/>
        <v>0</v>
      </c>
      <c r="C148" s="7" t="e">
        <f t="shared" si="23"/>
        <v>#NUM!</v>
      </c>
      <c r="D148" s="163" t="e">
        <f t="shared" si="42"/>
        <v>#NUM!</v>
      </c>
      <c r="E148" s="164">
        <f t="shared" si="38"/>
        <v>99.999999999999972</v>
      </c>
      <c r="F148" s="162">
        <f t="shared" si="24"/>
        <v>0</v>
      </c>
      <c r="G148" s="162"/>
      <c r="H148" s="168">
        <f t="shared" si="25"/>
        <v>0</v>
      </c>
      <c r="I148" s="162" t="e">
        <f t="shared" si="22"/>
        <v>#NUM!</v>
      </c>
      <c r="J148" s="165" t="e">
        <f t="shared" si="26"/>
        <v>#NUM!</v>
      </c>
      <c r="K148" s="165" t="e">
        <f t="shared" si="27"/>
        <v>#NUM!</v>
      </c>
      <c r="L148" s="165" t="e">
        <f t="shared" si="28"/>
        <v>#NUM!</v>
      </c>
      <c r="M148" s="186" t="e">
        <f t="shared" si="39"/>
        <v>#NUM!</v>
      </c>
      <c r="N148" s="162">
        <v>0</v>
      </c>
      <c r="O148" s="166">
        <f t="shared" si="40"/>
        <v>0</v>
      </c>
      <c r="Q148" s="162">
        <f t="shared" si="29"/>
        <v>0</v>
      </c>
      <c r="R148" s="165">
        <f t="shared" si="30"/>
        <v>0</v>
      </c>
      <c r="S148" s="165">
        <f t="shared" si="31"/>
        <v>0</v>
      </c>
      <c r="T148" s="165">
        <f t="shared" si="32"/>
        <v>0</v>
      </c>
      <c r="U148" s="68" t="e">
        <f t="shared" si="33"/>
        <v>#NUM!</v>
      </c>
      <c r="V148" s="148" t="e">
        <f t="shared" si="34"/>
        <v>#NUM!</v>
      </c>
      <c r="W148" s="165" t="e">
        <f t="shared" si="35"/>
        <v>#NUM!</v>
      </c>
      <c r="X148" s="165" t="e">
        <f t="shared" si="36"/>
        <v>#NUM!</v>
      </c>
      <c r="Y148" s="165" t="e">
        <f t="shared" si="37"/>
        <v>#NUM!</v>
      </c>
    </row>
    <row r="149" spans="1:25" x14ac:dyDescent="0.2">
      <c r="A149" s="162"/>
      <c r="B149" s="7">
        <f t="shared" si="41"/>
        <v>0</v>
      </c>
      <c r="C149" s="7" t="e">
        <f t="shared" si="23"/>
        <v>#NUM!</v>
      </c>
      <c r="D149" s="163" t="e">
        <f t="shared" si="42"/>
        <v>#NUM!</v>
      </c>
      <c r="E149" s="164">
        <f t="shared" si="38"/>
        <v>99.999999999999972</v>
      </c>
      <c r="F149" s="162">
        <f t="shared" si="24"/>
        <v>0</v>
      </c>
      <c r="G149" s="162"/>
      <c r="H149" s="168">
        <f t="shared" si="25"/>
        <v>0</v>
      </c>
      <c r="I149" s="162" t="e">
        <f t="shared" si="22"/>
        <v>#NUM!</v>
      </c>
      <c r="J149" s="165" t="e">
        <f t="shared" si="26"/>
        <v>#NUM!</v>
      </c>
      <c r="K149" s="165" t="e">
        <f t="shared" si="27"/>
        <v>#NUM!</v>
      </c>
      <c r="L149" s="165" t="e">
        <f t="shared" si="28"/>
        <v>#NUM!</v>
      </c>
      <c r="M149" s="186" t="e">
        <f t="shared" si="39"/>
        <v>#NUM!</v>
      </c>
      <c r="N149" s="162">
        <v>0</v>
      </c>
      <c r="O149" s="166">
        <f t="shared" si="40"/>
        <v>0</v>
      </c>
      <c r="Q149" s="162">
        <f t="shared" si="29"/>
        <v>0</v>
      </c>
      <c r="R149" s="165">
        <f t="shared" si="30"/>
        <v>0</v>
      </c>
      <c r="S149" s="165">
        <f t="shared" si="31"/>
        <v>0</v>
      </c>
      <c r="T149" s="165">
        <f t="shared" si="32"/>
        <v>0</v>
      </c>
      <c r="U149" s="68" t="e">
        <f t="shared" si="33"/>
        <v>#NUM!</v>
      </c>
      <c r="V149" s="148" t="e">
        <f t="shared" si="34"/>
        <v>#NUM!</v>
      </c>
      <c r="W149" s="165" t="e">
        <f t="shared" si="35"/>
        <v>#NUM!</v>
      </c>
      <c r="X149" s="165" t="e">
        <f t="shared" si="36"/>
        <v>#NUM!</v>
      </c>
      <c r="Y149" s="165" t="e">
        <f t="shared" si="37"/>
        <v>#NUM!</v>
      </c>
    </row>
    <row r="150" spans="1:25" x14ac:dyDescent="0.2">
      <c r="A150" s="162"/>
      <c r="B150" s="7">
        <f t="shared" si="41"/>
        <v>0</v>
      </c>
      <c r="C150" s="7" t="e">
        <f t="shared" si="23"/>
        <v>#NUM!</v>
      </c>
      <c r="D150" s="163" t="e">
        <f t="shared" si="42"/>
        <v>#NUM!</v>
      </c>
      <c r="E150" s="164">
        <f t="shared" si="38"/>
        <v>99.999999999999972</v>
      </c>
      <c r="F150" s="162">
        <f t="shared" si="24"/>
        <v>0</v>
      </c>
      <c r="G150" s="162"/>
      <c r="H150" s="168">
        <f t="shared" si="25"/>
        <v>0</v>
      </c>
      <c r="I150" s="162" t="e">
        <f t="shared" si="22"/>
        <v>#NUM!</v>
      </c>
      <c r="J150" s="165" t="e">
        <f t="shared" si="26"/>
        <v>#NUM!</v>
      </c>
      <c r="K150" s="165" t="e">
        <f t="shared" si="27"/>
        <v>#NUM!</v>
      </c>
      <c r="L150" s="165" t="e">
        <f t="shared" si="28"/>
        <v>#NUM!</v>
      </c>
      <c r="M150" s="186" t="e">
        <f t="shared" si="39"/>
        <v>#NUM!</v>
      </c>
      <c r="N150" s="162">
        <v>0</v>
      </c>
      <c r="O150" s="166">
        <f t="shared" si="40"/>
        <v>0</v>
      </c>
      <c r="Q150" s="162">
        <f t="shared" si="29"/>
        <v>0</v>
      </c>
      <c r="R150" s="165">
        <f t="shared" si="30"/>
        <v>0</v>
      </c>
      <c r="S150" s="165">
        <f t="shared" si="31"/>
        <v>0</v>
      </c>
      <c r="T150" s="165">
        <f t="shared" si="32"/>
        <v>0</v>
      </c>
      <c r="U150" s="68" t="e">
        <f t="shared" si="33"/>
        <v>#NUM!</v>
      </c>
      <c r="V150" s="148" t="e">
        <f t="shared" si="34"/>
        <v>#NUM!</v>
      </c>
      <c r="W150" s="165" t="e">
        <f t="shared" si="35"/>
        <v>#NUM!</v>
      </c>
      <c r="X150" s="165" t="e">
        <f t="shared" si="36"/>
        <v>#NUM!</v>
      </c>
      <c r="Y150" s="165" t="e">
        <f t="shared" si="37"/>
        <v>#NUM!</v>
      </c>
    </row>
    <row r="151" spans="1:25" x14ac:dyDescent="0.2">
      <c r="A151" s="162"/>
      <c r="B151" s="7">
        <f t="shared" si="41"/>
        <v>0</v>
      </c>
      <c r="C151" s="7" t="e">
        <f t="shared" si="23"/>
        <v>#NUM!</v>
      </c>
      <c r="D151" s="163" t="e">
        <f t="shared" si="42"/>
        <v>#NUM!</v>
      </c>
      <c r="E151" s="164">
        <f t="shared" si="38"/>
        <v>99.999999999999972</v>
      </c>
      <c r="F151" s="162">
        <f t="shared" si="24"/>
        <v>0</v>
      </c>
      <c r="G151" s="162"/>
      <c r="H151" s="168">
        <f t="shared" si="25"/>
        <v>0</v>
      </c>
      <c r="I151" s="162" t="e">
        <f t="shared" si="22"/>
        <v>#NUM!</v>
      </c>
      <c r="J151" s="165" t="e">
        <f t="shared" si="26"/>
        <v>#NUM!</v>
      </c>
      <c r="K151" s="165" t="e">
        <f t="shared" si="27"/>
        <v>#NUM!</v>
      </c>
      <c r="L151" s="165" t="e">
        <f t="shared" si="28"/>
        <v>#NUM!</v>
      </c>
      <c r="M151" s="186" t="e">
        <f t="shared" si="39"/>
        <v>#NUM!</v>
      </c>
      <c r="N151" s="162">
        <v>0</v>
      </c>
      <c r="O151" s="166">
        <f t="shared" si="40"/>
        <v>0</v>
      </c>
      <c r="Q151" s="162">
        <f t="shared" si="29"/>
        <v>0</v>
      </c>
      <c r="R151" s="165">
        <f t="shared" si="30"/>
        <v>0</v>
      </c>
      <c r="S151" s="165">
        <f t="shared" si="31"/>
        <v>0</v>
      </c>
      <c r="T151" s="165">
        <f t="shared" si="32"/>
        <v>0</v>
      </c>
      <c r="U151" s="68" t="e">
        <f t="shared" si="33"/>
        <v>#NUM!</v>
      </c>
      <c r="V151" s="148" t="e">
        <f t="shared" si="34"/>
        <v>#NUM!</v>
      </c>
      <c r="W151" s="165" t="e">
        <f t="shared" si="35"/>
        <v>#NUM!</v>
      </c>
      <c r="X151" s="165" t="e">
        <f t="shared" si="36"/>
        <v>#NUM!</v>
      </c>
      <c r="Y151" s="165" t="e">
        <f t="shared" si="37"/>
        <v>#NUM!</v>
      </c>
    </row>
    <row r="152" spans="1:25" x14ac:dyDescent="0.2">
      <c r="A152" s="162"/>
      <c r="B152" s="7">
        <f t="shared" si="41"/>
        <v>0</v>
      </c>
      <c r="C152" s="7" t="e">
        <f t="shared" si="23"/>
        <v>#NUM!</v>
      </c>
      <c r="D152" s="163" t="e">
        <f t="shared" si="42"/>
        <v>#NUM!</v>
      </c>
      <c r="E152" s="164">
        <f t="shared" si="38"/>
        <v>99.999999999999972</v>
      </c>
      <c r="F152" s="162">
        <f t="shared" si="24"/>
        <v>0</v>
      </c>
      <c r="G152" s="162"/>
      <c r="H152" s="168">
        <f t="shared" si="25"/>
        <v>0</v>
      </c>
      <c r="I152" s="162" t="e">
        <f t="shared" si="22"/>
        <v>#NUM!</v>
      </c>
      <c r="J152" s="165" t="e">
        <f t="shared" si="26"/>
        <v>#NUM!</v>
      </c>
      <c r="K152" s="165" t="e">
        <f t="shared" si="27"/>
        <v>#NUM!</v>
      </c>
      <c r="L152" s="165" t="e">
        <f t="shared" si="28"/>
        <v>#NUM!</v>
      </c>
      <c r="M152" s="186" t="e">
        <f t="shared" si="39"/>
        <v>#NUM!</v>
      </c>
      <c r="N152" s="162">
        <v>0</v>
      </c>
      <c r="O152" s="166">
        <f t="shared" si="40"/>
        <v>0</v>
      </c>
      <c r="Q152" s="162">
        <f t="shared" si="29"/>
        <v>0</v>
      </c>
      <c r="R152" s="165">
        <f t="shared" si="30"/>
        <v>0</v>
      </c>
      <c r="S152" s="165">
        <f t="shared" si="31"/>
        <v>0</v>
      </c>
      <c r="T152" s="165">
        <f t="shared" si="32"/>
        <v>0</v>
      </c>
      <c r="U152" s="68" t="e">
        <f t="shared" si="33"/>
        <v>#NUM!</v>
      </c>
      <c r="V152" s="148" t="e">
        <f t="shared" si="34"/>
        <v>#NUM!</v>
      </c>
      <c r="W152" s="165" t="e">
        <f t="shared" si="35"/>
        <v>#NUM!</v>
      </c>
      <c r="X152" s="165" t="e">
        <f t="shared" si="36"/>
        <v>#NUM!</v>
      </c>
      <c r="Y152" s="165" t="e">
        <f t="shared" si="37"/>
        <v>#NUM!</v>
      </c>
    </row>
    <row r="153" spans="1:25" x14ac:dyDescent="0.2">
      <c r="A153" s="162"/>
      <c r="B153" s="7">
        <f t="shared" si="41"/>
        <v>0</v>
      </c>
      <c r="C153" s="7" t="e">
        <f t="shared" si="23"/>
        <v>#NUM!</v>
      </c>
      <c r="D153" s="163" t="e">
        <f t="shared" si="42"/>
        <v>#NUM!</v>
      </c>
      <c r="E153" s="164">
        <f t="shared" si="38"/>
        <v>99.999999999999972</v>
      </c>
      <c r="F153" s="162">
        <f t="shared" si="24"/>
        <v>0</v>
      </c>
      <c r="G153" s="162"/>
      <c r="H153" s="168">
        <f t="shared" si="25"/>
        <v>0</v>
      </c>
      <c r="I153" s="162" t="e">
        <f t="shared" si="22"/>
        <v>#NUM!</v>
      </c>
      <c r="J153" s="165" t="e">
        <f t="shared" si="26"/>
        <v>#NUM!</v>
      </c>
      <c r="K153" s="165" t="e">
        <f t="shared" si="27"/>
        <v>#NUM!</v>
      </c>
      <c r="L153" s="165" t="e">
        <f t="shared" si="28"/>
        <v>#NUM!</v>
      </c>
      <c r="M153" s="186" t="e">
        <f t="shared" si="39"/>
        <v>#NUM!</v>
      </c>
      <c r="N153" s="162">
        <v>0</v>
      </c>
      <c r="O153" s="166">
        <f t="shared" si="40"/>
        <v>0</v>
      </c>
      <c r="Q153" s="162">
        <f t="shared" si="29"/>
        <v>0</v>
      </c>
      <c r="R153" s="165">
        <f t="shared" si="30"/>
        <v>0</v>
      </c>
      <c r="S153" s="165">
        <f t="shared" si="31"/>
        <v>0</v>
      </c>
      <c r="T153" s="165">
        <f t="shared" si="32"/>
        <v>0</v>
      </c>
      <c r="U153" s="68" t="e">
        <f t="shared" si="33"/>
        <v>#NUM!</v>
      </c>
      <c r="V153" s="148" t="e">
        <f t="shared" si="34"/>
        <v>#NUM!</v>
      </c>
      <c r="W153" s="165" t="e">
        <f t="shared" si="35"/>
        <v>#NUM!</v>
      </c>
      <c r="X153" s="165" t="e">
        <f t="shared" si="36"/>
        <v>#NUM!</v>
      </c>
      <c r="Y153" s="165" t="e">
        <f t="shared" si="37"/>
        <v>#NUM!</v>
      </c>
    </row>
    <row r="154" spans="1:25" x14ac:dyDescent="0.2">
      <c r="A154" s="162"/>
      <c r="B154" s="7">
        <f t="shared" si="41"/>
        <v>0</v>
      </c>
      <c r="C154" s="7" t="e">
        <f t="shared" si="23"/>
        <v>#NUM!</v>
      </c>
      <c r="D154" s="163" t="e">
        <f t="shared" si="42"/>
        <v>#NUM!</v>
      </c>
      <c r="E154" s="164">
        <f t="shared" si="38"/>
        <v>99.999999999999972</v>
      </c>
      <c r="F154" s="162">
        <f t="shared" si="24"/>
        <v>0</v>
      </c>
      <c r="G154" s="162"/>
      <c r="H154" s="168">
        <f t="shared" si="25"/>
        <v>0</v>
      </c>
      <c r="I154" s="162" t="e">
        <f t="shared" si="22"/>
        <v>#NUM!</v>
      </c>
      <c r="J154" s="165" t="e">
        <f t="shared" si="26"/>
        <v>#NUM!</v>
      </c>
      <c r="K154" s="165" t="e">
        <f t="shared" si="27"/>
        <v>#NUM!</v>
      </c>
      <c r="L154" s="165" t="e">
        <f t="shared" si="28"/>
        <v>#NUM!</v>
      </c>
      <c r="M154" s="186" t="e">
        <f t="shared" si="39"/>
        <v>#NUM!</v>
      </c>
      <c r="N154" s="162">
        <v>0</v>
      </c>
      <c r="O154" s="166">
        <f t="shared" si="40"/>
        <v>0</v>
      </c>
      <c r="Q154" s="162">
        <f t="shared" si="29"/>
        <v>0</v>
      </c>
      <c r="R154" s="165">
        <f t="shared" si="30"/>
        <v>0</v>
      </c>
      <c r="S154" s="165">
        <f t="shared" si="31"/>
        <v>0</v>
      </c>
      <c r="T154" s="165">
        <f t="shared" si="32"/>
        <v>0</v>
      </c>
      <c r="U154" s="68" t="e">
        <f t="shared" si="33"/>
        <v>#NUM!</v>
      </c>
      <c r="V154" s="148" t="e">
        <f t="shared" si="34"/>
        <v>#NUM!</v>
      </c>
      <c r="W154" s="165" t="e">
        <f t="shared" si="35"/>
        <v>#NUM!</v>
      </c>
      <c r="X154" s="165" t="e">
        <f t="shared" si="36"/>
        <v>#NUM!</v>
      </c>
      <c r="Y154" s="165" t="e">
        <f t="shared" si="37"/>
        <v>#NUM!</v>
      </c>
    </row>
    <row r="155" spans="1:25" x14ac:dyDescent="0.2">
      <c r="A155" s="162"/>
      <c r="B155" s="7">
        <f t="shared" si="41"/>
        <v>0</v>
      </c>
      <c r="C155" s="7" t="e">
        <f t="shared" si="23"/>
        <v>#NUM!</v>
      </c>
      <c r="D155" s="163" t="e">
        <f t="shared" si="42"/>
        <v>#NUM!</v>
      </c>
      <c r="E155" s="164">
        <f t="shared" si="38"/>
        <v>99.999999999999972</v>
      </c>
      <c r="F155" s="162">
        <f t="shared" si="24"/>
        <v>0</v>
      </c>
      <c r="G155" s="162"/>
      <c r="H155" s="168">
        <f t="shared" si="25"/>
        <v>0</v>
      </c>
      <c r="I155" s="162" t="e">
        <f t="shared" si="22"/>
        <v>#NUM!</v>
      </c>
      <c r="J155" s="165" t="e">
        <f t="shared" si="26"/>
        <v>#NUM!</v>
      </c>
      <c r="K155" s="165" t="e">
        <f t="shared" si="27"/>
        <v>#NUM!</v>
      </c>
      <c r="L155" s="165" t="e">
        <f t="shared" si="28"/>
        <v>#NUM!</v>
      </c>
      <c r="M155" s="186" t="e">
        <f t="shared" si="39"/>
        <v>#NUM!</v>
      </c>
      <c r="N155" s="162">
        <v>0</v>
      </c>
      <c r="O155" s="166">
        <f t="shared" si="40"/>
        <v>0</v>
      </c>
      <c r="Q155" s="162">
        <f t="shared" si="29"/>
        <v>0</v>
      </c>
      <c r="R155" s="165">
        <f t="shared" si="30"/>
        <v>0</v>
      </c>
      <c r="S155" s="165">
        <f t="shared" si="31"/>
        <v>0</v>
      </c>
      <c r="T155" s="165">
        <f t="shared" si="32"/>
        <v>0</v>
      </c>
      <c r="U155" s="68" t="e">
        <f t="shared" si="33"/>
        <v>#NUM!</v>
      </c>
      <c r="V155" s="148" t="e">
        <f t="shared" si="34"/>
        <v>#NUM!</v>
      </c>
      <c r="W155" s="165" t="e">
        <f t="shared" si="35"/>
        <v>#NUM!</v>
      </c>
      <c r="X155" s="165" t="e">
        <f t="shared" si="36"/>
        <v>#NUM!</v>
      </c>
      <c r="Y155" s="165" t="e">
        <f t="shared" si="37"/>
        <v>#NUM!</v>
      </c>
    </row>
    <row r="156" spans="1:25" x14ac:dyDescent="0.2">
      <c r="A156" s="162"/>
      <c r="B156" s="7">
        <f t="shared" si="41"/>
        <v>0</v>
      </c>
      <c r="C156" s="7" t="e">
        <f t="shared" si="23"/>
        <v>#NUM!</v>
      </c>
      <c r="D156" s="163" t="e">
        <f t="shared" si="42"/>
        <v>#NUM!</v>
      </c>
      <c r="E156" s="164">
        <f t="shared" si="38"/>
        <v>99.999999999999972</v>
      </c>
      <c r="F156" s="162">
        <f t="shared" si="24"/>
        <v>0</v>
      </c>
      <c r="G156" s="162"/>
      <c r="H156" s="168">
        <f t="shared" si="25"/>
        <v>0</v>
      </c>
      <c r="I156" s="162" t="e">
        <f t="shared" si="22"/>
        <v>#NUM!</v>
      </c>
      <c r="J156" s="165" t="e">
        <f t="shared" si="26"/>
        <v>#NUM!</v>
      </c>
      <c r="K156" s="165" t="e">
        <f t="shared" si="27"/>
        <v>#NUM!</v>
      </c>
      <c r="L156" s="165" t="e">
        <f t="shared" si="28"/>
        <v>#NUM!</v>
      </c>
      <c r="M156" s="186" t="e">
        <f t="shared" si="39"/>
        <v>#NUM!</v>
      </c>
      <c r="N156" s="162">
        <v>0</v>
      </c>
      <c r="O156" s="166">
        <f t="shared" si="40"/>
        <v>0</v>
      </c>
      <c r="Q156" s="162">
        <f t="shared" si="29"/>
        <v>0</v>
      </c>
      <c r="R156" s="165">
        <f t="shared" si="30"/>
        <v>0</v>
      </c>
      <c r="S156" s="165">
        <f t="shared" si="31"/>
        <v>0</v>
      </c>
      <c r="T156" s="165">
        <f t="shared" si="32"/>
        <v>0</v>
      </c>
      <c r="U156" s="68" t="e">
        <f t="shared" si="33"/>
        <v>#NUM!</v>
      </c>
      <c r="V156" s="148" t="e">
        <f t="shared" si="34"/>
        <v>#NUM!</v>
      </c>
      <c r="W156" s="165" t="e">
        <f t="shared" si="35"/>
        <v>#NUM!</v>
      </c>
      <c r="X156" s="165" t="e">
        <f t="shared" si="36"/>
        <v>#NUM!</v>
      </c>
      <c r="Y156" s="165" t="e">
        <f t="shared" si="37"/>
        <v>#NUM!</v>
      </c>
    </row>
    <row r="157" spans="1:25" x14ac:dyDescent="0.2">
      <c r="A157" s="162"/>
      <c r="B157" s="7">
        <f t="shared" si="41"/>
        <v>0</v>
      </c>
      <c r="C157" s="7" t="e">
        <f t="shared" si="23"/>
        <v>#NUM!</v>
      </c>
      <c r="D157" s="163" t="e">
        <f t="shared" si="42"/>
        <v>#NUM!</v>
      </c>
      <c r="E157" s="164">
        <f t="shared" si="38"/>
        <v>99.999999999999972</v>
      </c>
      <c r="F157" s="162">
        <f t="shared" si="24"/>
        <v>0</v>
      </c>
      <c r="G157" s="162"/>
      <c r="H157" s="168">
        <f t="shared" si="25"/>
        <v>0</v>
      </c>
      <c r="I157" s="162" t="e">
        <f t="shared" si="22"/>
        <v>#NUM!</v>
      </c>
      <c r="J157" s="165" t="e">
        <f t="shared" si="26"/>
        <v>#NUM!</v>
      </c>
      <c r="K157" s="165" t="e">
        <f t="shared" si="27"/>
        <v>#NUM!</v>
      </c>
      <c r="L157" s="165" t="e">
        <f t="shared" si="28"/>
        <v>#NUM!</v>
      </c>
      <c r="M157" s="186" t="e">
        <f t="shared" si="39"/>
        <v>#NUM!</v>
      </c>
      <c r="N157" s="162">
        <v>0</v>
      </c>
      <c r="O157" s="166">
        <f t="shared" si="40"/>
        <v>0</v>
      </c>
      <c r="Q157" s="162">
        <f t="shared" si="29"/>
        <v>0</v>
      </c>
      <c r="R157" s="165">
        <f t="shared" si="30"/>
        <v>0</v>
      </c>
      <c r="S157" s="165">
        <f t="shared" si="31"/>
        <v>0</v>
      </c>
      <c r="T157" s="165">
        <f t="shared" si="32"/>
        <v>0</v>
      </c>
      <c r="U157" s="68" t="e">
        <f t="shared" si="33"/>
        <v>#NUM!</v>
      </c>
      <c r="V157" s="148" t="e">
        <f t="shared" si="34"/>
        <v>#NUM!</v>
      </c>
      <c r="W157" s="165" t="e">
        <f t="shared" si="35"/>
        <v>#NUM!</v>
      </c>
      <c r="X157" s="165" t="e">
        <f t="shared" si="36"/>
        <v>#NUM!</v>
      </c>
      <c r="Y157" s="165" t="e">
        <f t="shared" si="37"/>
        <v>#NUM!</v>
      </c>
    </row>
    <row r="158" spans="1:25" x14ac:dyDescent="0.2">
      <c r="A158" s="162"/>
      <c r="B158" s="7">
        <f t="shared" si="41"/>
        <v>0</v>
      </c>
      <c r="C158" s="7" t="e">
        <f t="shared" si="23"/>
        <v>#NUM!</v>
      </c>
      <c r="D158" s="163" t="e">
        <f t="shared" si="42"/>
        <v>#NUM!</v>
      </c>
      <c r="E158" s="164">
        <f t="shared" si="38"/>
        <v>99.999999999999972</v>
      </c>
      <c r="F158" s="162">
        <f t="shared" si="24"/>
        <v>0</v>
      </c>
      <c r="G158" s="162"/>
      <c r="H158" s="168">
        <f t="shared" si="25"/>
        <v>0</v>
      </c>
      <c r="I158" s="162" t="e">
        <f t="shared" ref="I158:I221" si="43">D158*F158</f>
        <v>#NUM!</v>
      </c>
      <c r="J158" s="165" t="e">
        <f t="shared" si="26"/>
        <v>#NUM!</v>
      </c>
      <c r="K158" s="165" t="e">
        <f t="shared" si="27"/>
        <v>#NUM!</v>
      </c>
      <c r="L158" s="165" t="e">
        <f t="shared" si="28"/>
        <v>#NUM!</v>
      </c>
      <c r="M158" s="186" t="e">
        <f t="shared" si="39"/>
        <v>#NUM!</v>
      </c>
      <c r="N158" s="162">
        <v>0</v>
      </c>
      <c r="O158" s="166">
        <f t="shared" si="40"/>
        <v>0</v>
      </c>
      <c r="Q158" s="162">
        <f t="shared" si="29"/>
        <v>0</v>
      </c>
      <c r="R158" s="165">
        <f t="shared" si="30"/>
        <v>0</v>
      </c>
      <c r="S158" s="165">
        <f t="shared" si="31"/>
        <v>0</v>
      </c>
      <c r="T158" s="165">
        <f t="shared" si="32"/>
        <v>0</v>
      </c>
      <c r="U158" s="68" t="e">
        <f t="shared" si="33"/>
        <v>#NUM!</v>
      </c>
      <c r="V158" s="148" t="e">
        <f t="shared" si="34"/>
        <v>#NUM!</v>
      </c>
      <c r="W158" s="165" t="e">
        <f t="shared" si="35"/>
        <v>#NUM!</v>
      </c>
      <c r="X158" s="165" t="e">
        <f t="shared" si="36"/>
        <v>#NUM!</v>
      </c>
      <c r="Y158" s="165" t="e">
        <f t="shared" si="37"/>
        <v>#NUM!</v>
      </c>
    </row>
    <row r="159" spans="1:25" x14ac:dyDescent="0.2">
      <c r="A159" s="162"/>
      <c r="B159" s="7">
        <f t="shared" si="41"/>
        <v>0</v>
      </c>
      <c r="C159" s="7" t="e">
        <f t="shared" ref="C159:C222" si="44">IF(A159=0,IF(B159&gt;0,IF(C158&lt;10,10,-LOG(0,2)),-LOG(0,2)),-LOG(A159,2))</f>
        <v>#NUM!</v>
      </c>
      <c r="D159" s="163" t="e">
        <f t="shared" si="42"/>
        <v>#NUM!</v>
      </c>
      <c r="E159" s="164">
        <f t="shared" si="38"/>
        <v>99.999999999999972</v>
      </c>
      <c r="F159" s="162">
        <f t="shared" ref="F159:F222" si="45">(G159*100)/$A$10</f>
        <v>0</v>
      </c>
      <c r="G159" s="162"/>
      <c r="H159" s="168">
        <f t="shared" ref="H159:H222" si="46">A159*1000</f>
        <v>0</v>
      </c>
      <c r="I159" s="162" t="e">
        <f t="shared" si="43"/>
        <v>#NUM!</v>
      </c>
      <c r="J159" s="165" t="e">
        <f t="shared" ref="J159:J222" si="47">(F159)*(D159-$B$4)^2</f>
        <v>#NUM!</v>
      </c>
      <c r="K159" s="165" t="e">
        <f t="shared" ref="K159:K222" si="48">(F159)*(D159-$B$4)^3</f>
        <v>#NUM!</v>
      </c>
      <c r="L159" s="165" t="e">
        <f t="shared" ref="L159:L222" si="49">(F159)*(D159-$B$4)^4</f>
        <v>#NUM!</v>
      </c>
      <c r="M159" s="186" t="e">
        <f t="shared" si="39"/>
        <v>#NUM!</v>
      </c>
      <c r="N159" s="162">
        <v>0</v>
      </c>
      <c r="O159" s="166">
        <f t="shared" si="40"/>
        <v>0</v>
      </c>
      <c r="Q159" s="162">
        <f t="shared" ref="Q159:Q222" si="50">(B159*1000)*F159</f>
        <v>0</v>
      </c>
      <c r="R159" s="165">
        <f t="shared" ref="R159:R222" si="51">(F159)*((B159*1000)-$B$15)^2</f>
        <v>0</v>
      </c>
      <c r="S159" s="165">
        <f t="shared" ref="S159:S222" si="52">(F159)*((B159*1000)-$B$15)^3</f>
        <v>0</v>
      </c>
      <c r="T159" s="165">
        <f t="shared" ref="T159:T222" si="53">(F159)*((B159*1000)-$B$15)^4</f>
        <v>0</v>
      </c>
      <c r="U159" s="68" t="e">
        <f t="shared" ref="U159:U222" si="54">LOG(((2^(-D159))*1000),10)</f>
        <v>#NUM!</v>
      </c>
      <c r="V159" s="148" t="e">
        <f t="shared" ref="V159:V222" si="55">U159*F159</f>
        <v>#NUM!</v>
      </c>
      <c r="W159" s="165" t="e">
        <f t="shared" ref="W159:W222" si="56">(F159)*(U159-LOG($E$15))^2</f>
        <v>#NUM!</v>
      </c>
      <c r="X159" s="165" t="e">
        <f t="shared" ref="X159:X222" si="57">(F159)*(U159-LOG($E$15))^3</f>
        <v>#NUM!</v>
      </c>
      <c r="Y159" s="165" t="e">
        <f t="shared" ref="Y159:Y222" si="58">(F159)*(U159-LOG($E$15))^4</f>
        <v>#NUM!</v>
      </c>
    </row>
    <row r="160" spans="1:25" x14ac:dyDescent="0.2">
      <c r="A160" s="162"/>
      <c r="B160" s="7">
        <f t="shared" si="41"/>
        <v>0</v>
      </c>
      <c r="C160" s="7" t="e">
        <f t="shared" si="44"/>
        <v>#NUM!</v>
      </c>
      <c r="D160" s="163" t="e">
        <f t="shared" si="42"/>
        <v>#NUM!</v>
      </c>
      <c r="E160" s="164">
        <f t="shared" ref="E160:E223" si="59">F160+E159</f>
        <v>99.999999999999972</v>
      </c>
      <c r="F160" s="162">
        <f t="shared" si="45"/>
        <v>0</v>
      </c>
      <c r="G160" s="162"/>
      <c r="H160" s="168">
        <f t="shared" si="46"/>
        <v>0</v>
      </c>
      <c r="I160" s="162" t="e">
        <f t="shared" si="43"/>
        <v>#NUM!</v>
      </c>
      <c r="J160" s="165" t="e">
        <f t="shared" si="47"/>
        <v>#NUM!</v>
      </c>
      <c r="K160" s="165" t="e">
        <f t="shared" si="48"/>
        <v>#NUM!</v>
      </c>
      <c r="L160" s="165" t="e">
        <f t="shared" si="49"/>
        <v>#NUM!</v>
      </c>
      <c r="M160" s="186" t="e">
        <f t="shared" ref="M160:M223" si="60">((2^(-D160))*1000)</f>
        <v>#NUM!</v>
      </c>
      <c r="N160" s="162">
        <v>0</v>
      </c>
      <c r="O160" s="166">
        <f t="shared" ref="O160:O223" si="61">(N160*100)/$A$13</f>
        <v>0</v>
      </c>
      <c r="Q160" s="162">
        <f t="shared" si="50"/>
        <v>0</v>
      </c>
      <c r="R160" s="165">
        <f t="shared" si="51"/>
        <v>0</v>
      </c>
      <c r="S160" s="165">
        <f t="shared" si="52"/>
        <v>0</v>
      </c>
      <c r="T160" s="165">
        <f t="shared" si="53"/>
        <v>0</v>
      </c>
      <c r="U160" s="68" t="e">
        <f t="shared" si="54"/>
        <v>#NUM!</v>
      </c>
      <c r="V160" s="148" t="e">
        <f t="shared" si="55"/>
        <v>#NUM!</v>
      </c>
      <c r="W160" s="165" t="e">
        <f t="shared" si="56"/>
        <v>#NUM!</v>
      </c>
      <c r="X160" s="165" t="e">
        <f t="shared" si="57"/>
        <v>#NUM!</v>
      </c>
      <c r="Y160" s="165" t="e">
        <f t="shared" si="58"/>
        <v>#NUM!</v>
      </c>
    </row>
    <row r="161" spans="1:25" x14ac:dyDescent="0.2">
      <c r="A161" s="162"/>
      <c r="B161" s="7">
        <f t="shared" ref="B161:B224" si="62">IF(A161=0,IF(A160&gt;0,IF(B160&gt;0.001,((A160+(2^(-10)))/2),0),0),(A160+A161)/2)</f>
        <v>0</v>
      </c>
      <c r="C161" s="7" t="e">
        <f t="shared" si="44"/>
        <v>#NUM!</v>
      </c>
      <c r="D161" s="163" t="e">
        <f t="shared" si="42"/>
        <v>#NUM!</v>
      </c>
      <c r="E161" s="164">
        <f t="shared" si="59"/>
        <v>99.999999999999972</v>
      </c>
      <c r="F161" s="162">
        <f t="shared" si="45"/>
        <v>0</v>
      </c>
      <c r="G161" s="162"/>
      <c r="H161" s="168">
        <f t="shared" si="46"/>
        <v>0</v>
      </c>
      <c r="I161" s="162" t="e">
        <f t="shared" si="43"/>
        <v>#NUM!</v>
      </c>
      <c r="J161" s="165" t="e">
        <f t="shared" si="47"/>
        <v>#NUM!</v>
      </c>
      <c r="K161" s="165" t="e">
        <f t="shared" si="48"/>
        <v>#NUM!</v>
      </c>
      <c r="L161" s="165" t="e">
        <f t="shared" si="49"/>
        <v>#NUM!</v>
      </c>
      <c r="M161" s="186" t="e">
        <f t="shared" si="60"/>
        <v>#NUM!</v>
      </c>
      <c r="N161" s="162">
        <v>0</v>
      </c>
      <c r="O161" s="166">
        <f t="shared" si="61"/>
        <v>0</v>
      </c>
      <c r="Q161" s="162">
        <f t="shared" si="50"/>
        <v>0</v>
      </c>
      <c r="R161" s="165">
        <f t="shared" si="51"/>
        <v>0</v>
      </c>
      <c r="S161" s="165">
        <f t="shared" si="52"/>
        <v>0</v>
      </c>
      <c r="T161" s="165">
        <f t="shared" si="53"/>
        <v>0</v>
      </c>
      <c r="U161" s="68" t="e">
        <f t="shared" si="54"/>
        <v>#NUM!</v>
      </c>
      <c r="V161" s="148" t="e">
        <f t="shared" si="55"/>
        <v>#NUM!</v>
      </c>
      <c r="W161" s="165" t="e">
        <f t="shared" si="56"/>
        <v>#NUM!</v>
      </c>
      <c r="X161" s="165" t="e">
        <f t="shared" si="57"/>
        <v>#NUM!</v>
      </c>
      <c r="Y161" s="165" t="e">
        <f t="shared" si="58"/>
        <v>#NUM!</v>
      </c>
    </row>
    <row r="162" spans="1:25" x14ac:dyDescent="0.2">
      <c r="A162" s="162"/>
      <c r="B162" s="7">
        <f t="shared" si="62"/>
        <v>0</v>
      </c>
      <c r="C162" s="7" t="e">
        <f t="shared" si="44"/>
        <v>#NUM!</v>
      </c>
      <c r="D162" s="163" t="e">
        <f t="shared" si="42"/>
        <v>#NUM!</v>
      </c>
      <c r="E162" s="164">
        <f t="shared" si="59"/>
        <v>99.999999999999972</v>
      </c>
      <c r="F162" s="162">
        <f t="shared" si="45"/>
        <v>0</v>
      </c>
      <c r="G162" s="162"/>
      <c r="H162" s="168">
        <f t="shared" si="46"/>
        <v>0</v>
      </c>
      <c r="I162" s="162" t="e">
        <f t="shared" si="43"/>
        <v>#NUM!</v>
      </c>
      <c r="J162" s="165" t="e">
        <f t="shared" si="47"/>
        <v>#NUM!</v>
      </c>
      <c r="K162" s="165" t="e">
        <f t="shared" si="48"/>
        <v>#NUM!</v>
      </c>
      <c r="L162" s="165" t="e">
        <f t="shared" si="49"/>
        <v>#NUM!</v>
      </c>
      <c r="M162" s="186" t="e">
        <f t="shared" si="60"/>
        <v>#NUM!</v>
      </c>
      <c r="N162" s="162">
        <v>0</v>
      </c>
      <c r="O162" s="166">
        <f t="shared" si="61"/>
        <v>0</v>
      </c>
      <c r="Q162" s="162">
        <f t="shared" si="50"/>
        <v>0</v>
      </c>
      <c r="R162" s="165">
        <f t="shared" si="51"/>
        <v>0</v>
      </c>
      <c r="S162" s="165">
        <f t="shared" si="52"/>
        <v>0</v>
      </c>
      <c r="T162" s="165">
        <f t="shared" si="53"/>
        <v>0</v>
      </c>
      <c r="U162" s="68" t="e">
        <f t="shared" si="54"/>
        <v>#NUM!</v>
      </c>
      <c r="V162" s="148" t="e">
        <f t="shared" si="55"/>
        <v>#NUM!</v>
      </c>
      <c r="W162" s="165" t="e">
        <f t="shared" si="56"/>
        <v>#NUM!</v>
      </c>
      <c r="X162" s="165" t="e">
        <f t="shared" si="57"/>
        <v>#NUM!</v>
      </c>
      <c r="Y162" s="165" t="e">
        <f t="shared" si="58"/>
        <v>#NUM!</v>
      </c>
    </row>
    <row r="163" spans="1:25" x14ac:dyDescent="0.2">
      <c r="A163" s="162"/>
      <c r="B163" s="7">
        <f t="shared" si="62"/>
        <v>0</v>
      </c>
      <c r="C163" s="7" t="e">
        <f t="shared" si="44"/>
        <v>#NUM!</v>
      </c>
      <c r="D163" s="163" t="e">
        <f t="shared" si="42"/>
        <v>#NUM!</v>
      </c>
      <c r="E163" s="164">
        <f t="shared" si="59"/>
        <v>99.999999999999972</v>
      </c>
      <c r="F163" s="162">
        <f t="shared" si="45"/>
        <v>0</v>
      </c>
      <c r="G163" s="162"/>
      <c r="H163" s="168">
        <f t="shared" si="46"/>
        <v>0</v>
      </c>
      <c r="I163" s="162" t="e">
        <f t="shared" si="43"/>
        <v>#NUM!</v>
      </c>
      <c r="J163" s="165" t="e">
        <f t="shared" si="47"/>
        <v>#NUM!</v>
      </c>
      <c r="K163" s="165" t="e">
        <f t="shared" si="48"/>
        <v>#NUM!</v>
      </c>
      <c r="L163" s="165" t="e">
        <f t="shared" si="49"/>
        <v>#NUM!</v>
      </c>
      <c r="M163" s="186" t="e">
        <f t="shared" si="60"/>
        <v>#NUM!</v>
      </c>
      <c r="N163" s="162">
        <v>0</v>
      </c>
      <c r="O163" s="166">
        <f t="shared" si="61"/>
        <v>0</v>
      </c>
      <c r="Q163" s="162">
        <f t="shared" si="50"/>
        <v>0</v>
      </c>
      <c r="R163" s="165">
        <f t="shared" si="51"/>
        <v>0</v>
      </c>
      <c r="S163" s="165">
        <f t="shared" si="52"/>
        <v>0</v>
      </c>
      <c r="T163" s="165">
        <f t="shared" si="53"/>
        <v>0</v>
      </c>
      <c r="U163" s="68" t="e">
        <f t="shared" si="54"/>
        <v>#NUM!</v>
      </c>
      <c r="V163" s="148" t="e">
        <f t="shared" si="55"/>
        <v>#NUM!</v>
      </c>
      <c r="W163" s="165" t="e">
        <f t="shared" si="56"/>
        <v>#NUM!</v>
      </c>
      <c r="X163" s="165" t="e">
        <f t="shared" si="57"/>
        <v>#NUM!</v>
      </c>
      <c r="Y163" s="165" t="e">
        <f t="shared" si="58"/>
        <v>#NUM!</v>
      </c>
    </row>
    <row r="164" spans="1:25" x14ac:dyDescent="0.2">
      <c r="A164" s="162"/>
      <c r="B164" s="7">
        <f t="shared" si="62"/>
        <v>0</v>
      </c>
      <c r="C164" s="7" t="e">
        <f t="shared" si="44"/>
        <v>#NUM!</v>
      </c>
      <c r="D164" s="163" t="e">
        <f t="shared" si="42"/>
        <v>#NUM!</v>
      </c>
      <c r="E164" s="164">
        <f t="shared" si="59"/>
        <v>99.999999999999972</v>
      </c>
      <c r="F164" s="162">
        <f t="shared" si="45"/>
        <v>0</v>
      </c>
      <c r="G164" s="162"/>
      <c r="H164" s="168">
        <f t="shared" si="46"/>
        <v>0</v>
      </c>
      <c r="I164" s="162" t="e">
        <f t="shared" si="43"/>
        <v>#NUM!</v>
      </c>
      <c r="J164" s="165" t="e">
        <f t="shared" si="47"/>
        <v>#NUM!</v>
      </c>
      <c r="K164" s="165" t="e">
        <f t="shared" si="48"/>
        <v>#NUM!</v>
      </c>
      <c r="L164" s="165" t="e">
        <f t="shared" si="49"/>
        <v>#NUM!</v>
      </c>
      <c r="M164" s="186" t="e">
        <f t="shared" si="60"/>
        <v>#NUM!</v>
      </c>
      <c r="N164" s="162">
        <v>0</v>
      </c>
      <c r="O164" s="166">
        <f t="shared" si="61"/>
        <v>0</v>
      </c>
      <c r="Q164" s="162">
        <f t="shared" si="50"/>
        <v>0</v>
      </c>
      <c r="R164" s="165">
        <f t="shared" si="51"/>
        <v>0</v>
      </c>
      <c r="S164" s="165">
        <f t="shared" si="52"/>
        <v>0</v>
      </c>
      <c r="T164" s="165">
        <f t="shared" si="53"/>
        <v>0</v>
      </c>
      <c r="U164" s="68" t="e">
        <f t="shared" si="54"/>
        <v>#NUM!</v>
      </c>
      <c r="V164" s="148" t="e">
        <f t="shared" si="55"/>
        <v>#NUM!</v>
      </c>
      <c r="W164" s="165" t="e">
        <f t="shared" si="56"/>
        <v>#NUM!</v>
      </c>
      <c r="X164" s="165" t="e">
        <f t="shared" si="57"/>
        <v>#NUM!</v>
      </c>
      <c r="Y164" s="165" t="e">
        <f t="shared" si="58"/>
        <v>#NUM!</v>
      </c>
    </row>
    <row r="165" spans="1:25" x14ac:dyDescent="0.2">
      <c r="A165" s="162"/>
      <c r="B165" s="7">
        <f t="shared" si="62"/>
        <v>0</v>
      </c>
      <c r="C165" s="7" t="e">
        <f t="shared" si="44"/>
        <v>#NUM!</v>
      </c>
      <c r="D165" s="163" t="e">
        <f t="shared" si="42"/>
        <v>#NUM!</v>
      </c>
      <c r="E165" s="164">
        <f t="shared" si="59"/>
        <v>99.999999999999972</v>
      </c>
      <c r="F165" s="162">
        <f t="shared" si="45"/>
        <v>0</v>
      </c>
      <c r="G165" s="162"/>
      <c r="H165" s="168">
        <f t="shared" si="46"/>
        <v>0</v>
      </c>
      <c r="I165" s="162" t="e">
        <f t="shared" si="43"/>
        <v>#NUM!</v>
      </c>
      <c r="J165" s="165" t="e">
        <f t="shared" si="47"/>
        <v>#NUM!</v>
      </c>
      <c r="K165" s="165" t="e">
        <f t="shared" si="48"/>
        <v>#NUM!</v>
      </c>
      <c r="L165" s="165" t="e">
        <f t="shared" si="49"/>
        <v>#NUM!</v>
      </c>
      <c r="M165" s="186" t="e">
        <f t="shared" si="60"/>
        <v>#NUM!</v>
      </c>
      <c r="N165" s="162">
        <v>0</v>
      </c>
      <c r="O165" s="166">
        <f t="shared" si="61"/>
        <v>0</v>
      </c>
      <c r="Q165" s="162">
        <f t="shared" si="50"/>
        <v>0</v>
      </c>
      <c r="R165" s="165">
        <f t="shared" si="51"/>
        <v>0</v>
      </c>
      <c r="S165" s="165">
        <f t="shared" si="52"/>
        <v>0</v>
      </c>
      <c r="T165" s="165">
        <f t="shared" si="53"/>
        <v>0</v>
      </c>
      <c r="U165" s="68" t="e">
        <f t="shared" si="54"/>
        <v>#NUM!</v>
      </c>
      <c r="V165" s="148" t="e">
        <f t="shared" si="55"/>
        <v>#NUM!</v>
      </c>
      <c r="W165" s="165" t="e">
        <f t="shared" si="56"/>
        <v>#NUM!</v>
      </c>
      <c r="X165" s="165" t="e">
        <f t="shared" si="57"/>
        <v>#NUM!</v>
      </c>
      <c r="Y165" s="165" t="e">
        <f t="shared" si="58"/>
        <v>#NUM!</v>
      </c>
    </row>
    <row r="166" spans="1:25" x14ac:dyDescent="0.2">
      <c r="A166" s="162"/>
      <c r="B166" s="7">
        <f t="shared" si="62"/>
        <v>0</v>
      </c>
      <c r="C166" s="7" t="e">
        <f t="shared" si="44"/>
        <v>#NUM!</v>
      </c>
      <c r="D166" s="163" t="e">
        <f t="shared" si="42"/>
        <v>#NUM!</v>
      </c>
      <c r="E166" s="164">
        <f t="shared" si="59"/>
        <v>99.999999999999972</v>
      </c>
      <c r="F166" s="162">
        <f t="shared" si="45"/>
        <v>0</v>
      </c>
      <c r="G166" s="162"/>
      <c r="H166" s="168">
        <f t="shared" si="46"/>
        <v>0</v>
      </c>
      <c r="I166" s="162" t="e">
        <f t="shared" si="43"/>
        <v>#NUM!</v>
      </c>
      <c r="J166" s="165" t="e">
        <f t="shared" si="47"/>
        <v>#NUM!</v>
      </c>
      <c r="K166" s="165" t="e">
        <f t="shared" si="48"/>
        <v>#NUM!</v>
      </c>
      <c r="L166" s="165" t="e">
        <f t="shared" si="49"/>
        <v>#NUM!</v>
      </c>
      <c r="M166" s="186" t="e">
        <f t="shared" si="60"/>
        <v>#NUM!</v>
      </c>
      <c r="N166" s="162">
        <v>0</v>
      </c>
      <c r="O166" s="166">
        <f t="shared" si="61"/>
        <v>0</v>
      </c>
      <c r="Q166" s="162">
        <f t="shared" si="50"/>
        <v>0</v>
      </c>
      <c r="R166" s="165">
        <f t="shared" si="51"/>
        <v>0</v>
      </c>
      <c r="S166" s="165">
        <f t="shared" si="52"/>
        <v>0</v>
      </c>
      <c r="T166" s="165">
        <f t="shared" si="53"/>
        <v>0</v>
      </c>
      <c r="U166" s="68" t="e">
        <f t="shared" si="54"/>
        <v>#NUM!</v>
      </c>
      <c r="V166" s="148" t="e">
        <f t="shared" si="55"/>
        <v>#NUM!</v>
      </c>
      <c r="W166" s="165" t="e">
        <f t="shared" si="56"/>
        <v>#NUM!</v>
      </c>
      <c r="X166" s="165" t="e">
        <f t="shared" si="57"/>
        <v>#NUM!</v>
      </c>
      <c r="Y166" s="165" t="e">
        <f t="shared" si="58"/>
        <v>#NUM!</v>
      </c>
    </row>
    <row r="167" spans="1:25" x14ac:dyDescent="0.2">
      <c r="A167" s="162"/>
      <c r="B167" s="7">
        <f t="shared" si="62"/>
        <v>0</v>
      </c>
      <c r="C167" s="7" t="e">
        <f t="shared" si="44"/>
        <v>#NUM!</v>
      </c>
      <c r="D167" s="163" t="e">
        <f t="shared" si="42"/>
        <v>#NUM!</v>
      </c>
      <c r="E167" s="164">
        <f t="shared" si="59"/>
        <v>99.999999999999972</v>
      </c>
      <c r="F167" s="162">
        <f t="shared" si="45"/>
        <v>0</v>
      </c>
      <c r="G167" s="162"/>
      <c r="H167" s="168">
        <f t="shared" si="46"/>
        <v>0</v>
      </c>
      <c r="I167" s="162" t="e">
        <f t="shared" si="43"/>
        <v>#NUM!</v>
      </c>
      <c r="J167" s="165" t="e">
        <f t="shared" si="47"/>
        <v>#NUM!</v>
      </c>
      <c r="K167" s="165" t="e">
        <f t="shared" si="48"/>
        <v>#NUM!</v>
      </c>
      <c r="L167" s="165" t="e">
        <f t="shared" si="49"/>
        <v>#NUM!</v>
      </c>
      <c r="M167" s="186" t="e">
        <f t="shared" si="60"/>
        <v>#NUM!</v>
      </c>
      <c r="N167" s="162">
        <v>0</v>
      </c>
      <c r="O167" s="166">
        <f t="shared" si="61"/>
        <v>0</v>
      </c>
      <c r="Q167" s="162">
        <f t="shared" si="50"/>
        <v>0</v>
      </c>
      <c r="R167" s="165">
        <f t="shared" si="51"/>
        <v>0</v>
      </c>
      <c r="S167" s="165">
        <f t="shared" si="52"/>
        <v>0</v>
      </c>
      <c r="T167" s="165">
        <f t="shared" si="53"/>
        <v>0</v>
      </c>
      <c r="U167" s="68" t="e">
        <f t="shared" si="54"/>
        <v>#NUM!</v>
      </c>
      <c r="V167" s="148" t="e">
        <f t="shared" si="55"/>
        <v>#NUM!</v>
      </c>
      <c r="W167" s="165" t="e">
        <f t="shared" si="56"/>
        <v>#NUM!</v>
      </c>
      <c r="X167" s="165" t="e">
        <f t="shared" si="57"/>
        <v>#NUM!</v>
      </c>
      <c r="Y167" s="165" t="e">
        <f t="shared" si="58"/>
        <v>#NUM!</v>
      </c>
    </row>
    <row r="168" spans="1:25" x14ac:dyDescent="0.2">
      <c r="A168" s="162"/>
      <c r="B168" s="7">
        <f t="shared" si="62"/>
        <v>0</v>
      </c>
      <c r="C168" s="7" t="e">
        <f t="shared" si="44"/>
        <v>#NUM!</v>
      </c>
      <c r="D168" s="163" t="e">
        <f t="shared" si="42"/>
        <v>#NUM!</v>
      </c>
      <c r="E168" s="164">
        <f t="shared" si="59"/>
        <v>99.999999999999972</v>
      </c>
      <c r="F168" s="162">
        <f t="shared" si="45"/>
        <v>0</v>
      </c>
      <c r="G168" s="162"/>
      <c r="H168" s="168">
        <f t="shared" si="46"/>
        <v>0</v>
      </c>
      <c r="I168" s="162" t="e">
        <f t="shared" si="43"/>
        <v>#NUM!</v>
      </c>
      <c r="J168" s="165" t="e">
        <f t="shared" si="47"/>
        <v>#NUM!</v>
      </c>
      <c r="K168" s="165" t="e">
        <f t="shared" si="48"/>
        <v>#NUM!</v>
      </c>
      <c r="L168" s="165" t="e">
        <f t="shared" si="49"/>
        <v>#NUM!</v>
      </c>
      <c r="M168" s="186" t="e">
        <f t="shared" si="60"/>
        <v>#NUM!</v>
      </c>
      <c r="N168" s="162">
        <v>0</v>
      </c>
      <c r="O168" s="166">
        <f t="shared" si="61"/>
        <v>0</v>
      </c>
      <c r="Q168" s="162">
        <f t="shared" si="50"/>
        <v>0</v>
      </c>
      <c r="R168" s="165">
        <f t="shared" si="51"/>
        <v>0</v>
      </c>
      <c r="S168" s="165">
        <f t="shared" si="52"/>
        <v>0</v>
      </c>
      <c r="T168" s="165">
        <f t="shared" si="53"/>
        <v>0</v>
      </c>
      <c r="U168" s="68" t="e">
        <f t="shared" si="54"/>
        <v>#NUM!</v>
      </c>
      <c r="V168" s="148" t="e">
        <f t="shared" si="55"/>
        <v>#NUM!</v>
      </c>
      <c r="W168" s="165" t="e">
        <f t="shared" si="56"/>
        <v>#NUM!</v>
      </c>
      <c r="X168" s="165" t="e">
        <f t="shared" si="57"/>
        <v>#NUM!</v>
      </c>
      <c r="Y168" s="165" t="e">
        <f t="shared" si="58"/>
        <v>#NUM!</v>
      </c>
    </row>
    <row r="169" spans="1:25" x14ac:dyDescent="0.2">
      <c r="A169" s="162"/>
      <c r="B169" s="7">
        <f t="shared" si="62"/>
        <v>0</v>
      </c>
      <c r="C169" s="7" t="e">
        <f t="shared" si="44"/>
        <v>#NUM!</v>
      </c>
      <c r="D169" s="163" t="e">
        <f t="shared" si="42"/>
        <v>#NUM!</v>
      </c>
      <c r="E169" s="164">
        <f t="shared" si="59"/>
        <v>99.999999999999972</v>
      </c>
      <c r="F169" s="162">
        <f t="shared" si="45"/>
        <v>0</v>
      </c>
      <c r="G169" s="162"/>
      <c r="H169" s="168">
        <f t="shared" si="46"/>
        <v>0</v>
      </c>
      <c r="I169" s="162" t="e">
        <f t="shared" si="43"/>
        <v>#NUM!</v>
      </c>
      <c r="J169" s="165" t="e">
        <f t="shared" si="47"/>
        <v>#NUM!</v>
      </c>
      <c r="K169" s="165" t="e">
        <f t="shared" si="48"/>
        <v>#NUM!</v>
      </c>
      <c r="L169" s="165" t="e">
        <f t="shared" si="49"/>
        <v>#NUM!</v>
      </c>
      <c r="M169" s="186" t="e">
        <f t="shared" si="60"/>
        <v>#NUM!</v>
      </c>
      <c r="N169" s="162">
        <v>0</v>
      </c>
      <c r="O169" s="166">
        <f t="shared" si="61"/>
        <v>0</v>
      </c>
      <c r="Q169" s="162">
        <f t="shared" si="50"/>
        <v>0</v>
      </c>
      <c r="R169" s="165">
        <f t="shared" si="51"/>
        <v>0</v>
      </c>
      <c r="S169" s="165">
        <f t="shared" si="52"/>
        <v>0</v>
      </c>
      <c r="T169" s="165">
        <f t="shared" si="53"/>
        <v>0</v>
      </c>
      <c r="U169" s="68" t="e">
        <f t="shared" si="54"/>
        <v>#NUM!</v>
      </c>
      <c r="V169" s="148" t="e">
        <f t="shared" si="55"/>
        <v>#NUM!</v>
      </c>
      <c r="W169" s="165" t="e">
        <f t="shared" si="56"/>
        <v>#NUM!</v>
      </c>
      <c r="X169" s="165" t="e">
        <f t="shared" si="57"/>
        <v>#NUM!</v>
      </c>
      <c r="Y169" s="165" t="e">
        <f t="shared" si="58"/>
        <v>#NUM!</v>
      </c>
    </row>
    <row r="170" spans="1:25" x14ac:dyDescent="0.2">
      <c r="A170" s="162"/>
      <c r="B170" s="7">
        <f t="shared" si="62"/>
        <v>0</v>
      </c>
      <c r="C170" s="7" t="e">
        <f t="shared" si="44"/>
        <v>#NUM!</v>
      </c>
      <c r="D170" s="163" t="e">
        <f t="shared" si="42"/>
        <v>#NUM!</v>
      </c>
      <c r="E170" s="164">
        <f t="shared" si="59"/>
        <v>99.999999999999972</v>
      </c>
      <c r="F170" s="162">
        <f t="shared" si="45"/>
        <v>0</v>
      </c>
      <c r="G170" s="162"/>
      <c r="H170" s="168">
        <f t="shared" si="46"/>
        <v>0</v>
      </c>
      <c r="I170" s="162" t="e">
        <f t="shared" si="43"/>
        <v>#NUM!</v>
      </c>
      <c r="J170" s="165" t="e">
        <f t="shared" si="47"/>
        <v>#NUM!</v>
      </c>
      <c r="K170" s="165" t="e">
        <f t="shared" si="48"/>
        <v>#NUM!</v>
      </c>
      <c r="L170" s="165" t="e">
        <f t="shared" si="49"/>
        <v>#NUM!</v>
      </c>
      <c r="M170" s="186" t="e">
        <f t="shared" si="60"/>
        <v>#NUM!</v>
      </c>
      <c r="N170" s="162">
        <v>0</v>
      </c>
      <c r="O170" s="166">
        <f t="shared" si="61"/>
        <v>0</v>
      </c>
      <c r="Q170" s="162">
        <f t="shared" si="50"/>
        <v>0</v>
      </c>
      <c r="R170" s="165">
        <f t="shared" si="51"/>
        <v>0</v>
      </c>
      <c r="S170" s="165">
        <f t="shared" si="52"/>
        <v>0</v>
      </c>
      <c r="T170" s="165">
        <f t="shared" si="53"/>
        <v>0</v>
      </c>
      <c r="U170" s="68" t="e">
        <f t="shared" si="54"/>
        <v>#NUM!</v>
      </c>
      <c r="V170" s="148" t="e">
        <f t="shared" si="55"/>
        <v>#NUM!</v>
      </c>
      <c r="W170" s="165" t="e">
        <f t="shared" si="56"/>
        <v>#NUM!</v>
      </c>
      <c r="X170" s="165" t="e">
        <f t="shared" si="57"/>
        <v>#NUM!</v>
      </c>
      <c r="Y170" s="165" t="e">
        <f t="shared" si="58"/>
        <v>#NUM!</v>
      </c>
    </row>
    <row r="171" spans="1:25" x14ac:dyDescent="0.2">
      <c r="A171" s="162"/>
      <c r="B171" s="7">
        <f t="shared" si="62"/>
        <v>0</v>
      </c>
      <c r="C171" s="7" t="e">
        <f t="shared" si="44"/>
        <v>#NUM!</v>
      </c>
      <c r="D171" s="163" t="e">
        <f t="shared" si="42"/>
        <v>#NUM!</v>
      </c>
      <c r="E171" s="164">
        <f t="shared" si="59"/>
        <v>99.999999999999972</v>
      </c>
      <c r="F171" s="162">
        <f t="shared" si="45"/>
        <v>0</v>
      </c>
      <c r="G171" s="162"/>
      <c r="H171" s="168">
        <f t="shared" si="46"/>
        <v>0</v>
      </c>
      <c r="I171" s="162" t="e">
        <f t="shared" si="43"/>
        <v>#NUM!</v>
      </c>
      <c r="J171" s="165" t="e">
        <f t="shared" si="47"/>
        <v>#NUM!</v>
      </c>
      <c r="K171" s="165" t="e">
        <f t="shared" si="48"/>
        <v>#NUM!</v>
      </c>
      <c r="L171" s="165" t="e">
        <f t="shared" si="49"/>
        <v>#NUM!</v>
      </c>
      <c r="M171" s="186" t="e">
        <f t="shared" si="60"/>
        <v>#NUM!</v>
      </c>
      <c r="N171" s="162">
        <v>0</v>
      </c>
      <c r="O171" s="166">
        <f t="shared" si="61"/>
        <v>0</v>
      </c>
      <c r="Q171" s="162">
        <f t="shared" si="50"/>
        <v>0</v>
      </c>
      <c r="R171" s="165">
        <f t="shared" si="51"/>
        <v>0</v>
      </c>
      <c r="S171" s="165">
        <f t="shared" si="52"/>
        <v>0</v>
      </c>
      <c r="T171" s="165">
        <f t="shared" si="53"/>
        <v>0</v>
      </c>
      <c r="U171" s="68" t="e">
        <f t="shared" si="54"/>
        <v>#NUM!</v>
      </c>
      <c r="V171" s="148" t="e">
        <f t="shared" si="55"/>
        <v>#NUM!</v>
      </c>
      <c r="W171" s="165" t="e">
        <f t="shared" si="56"/>
        <v>#NUM!</v>
      </c>
      <c r="X171" s="165" t="e">
        <f t="shared" si="57"/>
        <v>#NUM!</v>
      </c>
      <c r="Y171" s="165" t="e">
        <f t="shared" si="58"/>
        <v>#NUM!</v>
      </c>
    </row>
    <row r="172" spans="1:25" x14ac:dyDescent="0.2">
      <c r="A172" s="162"/>
      <c r="B172" s="7">
        <f t="shared" si="62"/>
        <v>0</v>
      </c>
      <c r="C172" s="7" t="e">
        <f t="shared" si="44"/>
        <v>#NUM!</v>
      </c>
      <c r="D172" s="163" t="e">
        <f t="shared" si="42"/>
        <v>#NUM!</v>
      </c>
      <c r="E172" s="164">
        <f t="shared" si="59"/>
        <v>99.999999999999972</v>
      </c>
      <c r="F172" s="162">
        <f t="shared" si="45"/>
        <v>0</v>
      </c>
      <c r="G172" s="162"/>
      <c r="H172" s="168">
        <f t="shared" si="46"/>
        <v>0</v>
      </c>
      <c r="I172" s="162" t="e">
        <f t="shared" si="43"/>
        <v>#NUM!</v>
      </c>
      <c r="J172" s="165" t="e">
        <f t="shared" si="47"/>
        <v>#NUM!</v>
      </c>
      <c r="K172" s="165" t="e">
        <f t="shared" si="48"/>
        <v>#NUM!</v>
      </c>
      <c r="L172" s="165" t="e">
        <f t="shared" si="49"/>
        <v>#NUM!</v>
      </c>
      <c r="M172" s="186" t="e">
        <f t="shared" si="60"/>
        <v>#NUM!</v>
      </c>
      <c r="N172" s="162">
        <v>0</v>
      </c>
      <c r="O172" s="166">
        <f t="shared" si="61"/>
        <v>0</v>
      </c>
      <c r="Q172" s="162">
        <f t="shared" si="50"/>
        <v>0</v>
      </c>
      <c r="R172" s="165">
        <f t="shared" si="51"/>
        <v>0</v>
      </c>
      <c r="S172" s="165">
        <f t="shared" si="52"/>
        <v>0</v>
      </c>
      <c r="T172" s="165">
        <f t="shared" si="53"/>
        <v>0</v>
      </c>
      <c r="U172" s="68" t="e">
        <f t="shared" si="54"/>
        <v>#NUM!</v>
      </c>
      <c r="V172" s="148" t="e">
        <f t="shared" si="55"/>
        <v>#NUM!</v>
      </c>
      <c r="W172" s="165" t="e">
        <f t="shared" si="56"/>
        <v>#NUM!</v>
      </c>
      <c r="X172" s="165" t="e">
        <f t="shared" si="57"/>
        <v>#NUM!</v>
      </c>
      <c r="Y172" s="165" t="e">
        <f t="shared" si="58"/>
        <v>#NUM!</v>
      </c>
    </row>
    <row r="173" spans="1:25" x14ac:dyDescent="0.2">
      <c r="A173" s="162"/>
      <c r="B173" s="7">
        <f t="shared" si="62"/>
        <v>0</v>
      </c>
      <c r="C173" s="7" t="e">
        <f t="shared" si="44"/>
        <v>#NUM!</v>
      </c>
      <c r="D173" s="163" t="e">
        <f t="shared" si="42"/>
        <v>#NUM!</v>
      </c>
      <c r="E173" s="164">
        <f t="shared" si="59"/>
        <v>99.999999999999972</v>
      </c>
      <c r="F173" s="162">
        <f t="shared" si="45"/>
        <v>0</v>
      </c>
      <c r="G173" s="162"/>
      <c r="H173" s="168">
        <f t="shared" si="46"/>
        <v>0</v>
      </c>
      <c r="I173" s="162" t="e">
        <f t="shared" si="43"/>
        <v>#NUM!</v>
      </c>
      <c r="J173" s="165" t="e">
        <f t="shared" si="47"/>
        <v>#NUM!</v>
      </c>
      <c r="K173" s="165" t="e">
        <f t="shared" si="48"/>
        <v>#NUM!</v>
      </c>
      <c r="L173" s="165" t="e">
        <f t="shared" si="49"/>
        <v>#NUM!</v>
      </c>
      <c r="M173" s="186" t="e">
        <f t="shared" si="60"/>
        <v>#NUM!</v>
      </c>
      <c r="N173" s="162">
        <v>0</v>
      </c>
      <c r="O173" s="166">
        <f t="shared" si="61"/>
        <v>0</v>
      </c>
      <c r="Q173" s="162">
        <f t="shared" si="50"/>
        <v>0</v>
      </c>
      <c r="R173" s="165">
        <f t="shared" si="51"/>
        <v>0</v>
      </c>
      <c r="S173" s="165">
        <f t="shared" si="52"/>
        <v>0</v>
      </c>
      <c r="T173" s="165">
        <f t="shared" si="53"/>
        <v>0</v>
      </c>
      <c r="U173" s="68" t="e">
        <f t="shared" si="54"/>
        <v>#NUM!</v>
      </c>
      <c r="V173" s="148" t="e">
        <f t="shared" si="55"/>
        <v>#NUM!</v>
      </c>
      <c r="W173" s="165" t="e">
        <f t="shared" si="56"/>
        <v>#NUM!</v>
      </c>
      <c r="X173" s="165" t="e">
        <f t="shared" si="57"/>
        <v>#NUM!</v>
      </c>
      <c r="Y173" s="165" t="e">
        <f t="shared" si="58"/>
        <v>#NUM!</v>
      </c>
    </row>
    <row r="174" spans="1:25" x14ac:dyDescent="0.2">
      <c r="A174" s="162"/>
      <c r="B174" s="7">
        <f t="shared" si="62"/>
        <v>0</v>
      </c>
      <c r="C174" s="7" t="e">
        <f t="shared" si="44"/>
        <v>#NUM!</v>
      </c>
      <c r="D174" s="163" t="e">
        <f t="shared" si="42"/>
        <v>#NUM!</v>
      </c>
      <c r="E174" s="164">
        <f t="shared" si="59"/>
        <v>99.999999999999972</v>
      </c>
      <c r="F174" s="162">
        <f t="shared" si="45"/>
        <v>0</v>
      </c>
      <c r="G174" s="162"/>
      <c r="H174" s="168">
        <f t="shared" si="46"/>
        <v>0</v>
      </c>
      <c r="I174" s="162" t="e">
        <f t="shared" si="43"/>
        <v>#NUM!</v>
      </c>
      <c r="J174" s="165" t="e">
        <f t="shared" si="47"/>
        <v>#NUM!</v>
      </c>
      <c r="K174" s="165" t="e">
        <f t="shared" si="48"/>
        <v>#NUM!</v>
      </c>
      <c r="L174" s="165" t="e">
        <f t="shared" si="49"/>
        <v>#NUM!</v>
      </c>
      <c r="M174" s="186" t="e">
        <f t="shared" si="60"/>
        <v>#NUM!</v>
      </c>
      <c r="N174" s="162">
        <v>0</v>
      </c>
      <c r="O174" s="166">
        <f t="shared" si="61"/>
        <v>0</v>
      </c>
      <c r="Q174" s="162">
        <f t="shared" si="50"/>
        <v>0</v>
      </c>
      <c r="R174" s="165">
        <f t="shared" si="51"/>
        <v>0</v>
      </c>
      <c r="S174" s="165">
        <f t="shared" si="52"/>
        <v>0</v>
      </c>
      <c r="T174" s="165">
        <f t="shared" si="53"/>
        <v>0</v>
      </c>
      <c r="U174" s="68" t="e">
        <f t="shared" si="54"/>
        <v>#NUM!</v>
      </c>
      <c r="V174" s="148" t="e">
        <f t="shared" si="55"/>
        <v>#NUM!</v>
      </c>
      <c r="W174" s="165" t="e">
        <f t="shared" si="56"/>
        <v>#NUM!</v>
      </c>
      <c r="X174" s="165" t="e">
        <f t="shared" si="57"/>
        <v>#NUM!</v>
      </c>
      <c r="Y174" s="165" t="e">
        <f t="shared" si="58"/>
        <v>#NUM!</v>
      </c>
    </row>
    <row r="175" spans="1:25" x14ac:dyDescent="0.2">
      <c r="A175" s="162"/>
      <c r="B175" s="7">
        <f t="shared" si="62"/>
        <v>0</v>
      </c>
      <c r="C175" s="7" t="e">
        <f t="shared" si="44"/>
        <v>#NUM!</v>
      </c>
      <c r="D175" s="163" t="e">
        <f t="shared" si="42"/>
        <v>#NUM!</v>
      </c>
      <c r="E175" s="164">
        <f t="shared" si="59"/>
        <v>99.999999999999972</v>
      </c>
      <c r="F175" s="162">
        <f t="shared" si="45"/>
        <v>0</v>
      </c>
      <c r="G175" s="162"/>
      <c r="H175" s="168">
        <f t="shared" si="46"/>
        <v>0</v>
      </c>
      <c r="I175" s="162" t="e">
        <f t="shared" si="43"/>
        <v>#NUM!</v>
      </c>
      <c r="J175" s="165" t="e">
        <f t="shared" si="47"/>
        <v>#NUM!</v>
      </c>
      <c r="K175" s="165" t="e">
        <f t="shared" si="48"/>
        <v>#NUM!</v>
      </c>
      <c r="L175" s="165" t="e">
        <f t="shared" si="49"/>
        <v>#NUM!</v>
      </c>
      <c r="M175" s="186" t="e">
        <f t="shared" si="60"/>
        <v>#NUM!</v>
      </c>
      <c r="N175" s="162">
        <v>0</v>
      </c>
      <c r="O175" s="166">
        <f t="shared" si="61"/>
        <v>0</v>
      </c>
      <c r="Q175" s="162">
        <f t="shared" si="50"/>
        <v>0</v>
      </c>
      <c r="R175" s="165">
        <f t="shared" si="51"/>
        <v>0</v>
      </c>
      <c r="S175" s="165">
        <f t="shared" si="52"/>
        <v>0</v>
      </c>
      <c r="T175" s="165">
        <f t="shared" si="53"/>
        <v>0</v>
      </c>
      <c r="U175" s="68" t="e">
        <f t="shared" si="54"/>
        <v>#NUM!</v>
      </c>
      <c r="V175" s="148" t="e">
        <f t="shared" si="55"/>
        <v>#NUM!</v>
      </c>
      <c r="W175" s="165" t="e">
        <f t="shared" si="56"/>
        <v>#NUM!</v>
      </c>
      <c r="X175" s="165" t="e">
        <f t="shared" si="57"/>
        <v>#NUM!</v>
      </c>
      <c r="Y175" s="165" t="e">
        <f t="shared" si="58"/>
        <v>#NUM!</v>
      </c>
    </row>
    <row r="176" spans="1:25" x14ac:dyDescent="0.2">
      <c r="A176" s="162"/>
      <c r="B176" s="7">
        <f t="shared" si="62"/>
        <v>0</v>
      </c>
      <c r="C176" s="7" t="e">
        <f t="shared" si="44"/>
        <v>#NUM!</v>
      </c>
      <c r="D176" s="163" t="e">
        <f t="shared" si="42"/>
        <v>#NUM!</v>
      </c>
      <c r="E176" s="164">
        <f t="shared" si="59"/>
        <v>99.999999999999972</v>
      </c>
      <c r="F176" s="162">
        <f t="shared" si="45"/>
        <v>0</v>
      </c>
      <c r="G176" s="162"/>
      <c r="H176" s="168">
        <f t="shared" si="46"/>
        <v>0</v>
      </c>
      <c r="I176" s="162" t="e">
        <f t="shared" si="43"/>
        <v>#NUM!</v>
      </c>
      <c r="J176" s="165" t="e">
        <f t="shared" si="47"/>
        <v>#NUM!</v>
      </c>
      <c r="K176" s="165" t="e">
        <f t="shared" si="48"/>
        <v>#NUM!</v>
      </c>
      <c r="L176" s="165" t="e">
        <f t="shared" si="49"/>
        <v>#NUM!</v>
      </c>
      <c r="M176" s="186" t="e">
        <f t="shared" si="60"/>
        <v>#NUM!</v>
      </c>
      <c r="N176" s="162">
        <v>0</v>
      </c>
      <c r="O176" s="166">
        <f t="shared" si="61"/>
        <v>0</v>
      </c>
      <c r="Q176" s="162">
        <f t="shared" si="50"/>
        <v>0</v>
      </c>
      <c r="R176" s="165">
        <f t="shared" si="51"/>
        <v>0</v>
      </c>
      <c r="S176" s="165">
        <f t="shared" si="52"/>
        <v>0</v>
      </c>
      <c r="T176" s="165">
        <f t="shared" si="53"/>
        <v>0</v>
      </c>
      <c r="U176" s="68" t="e">
        <f t="shared" si="54"/>
        <v>#NUM!</v>
      </c>
      <c r="V176" s="148" t="e">
        <f t="shared" si="55"/>
        <v>#NUM!</v>
      </c>
      <c r="W176" s="165" t="e">
        <f t="shared" si="56"/>
        <v>#NUM!</v>
      </c>
      <c r="X176" s="165" t="e">
        <f t="shared" si="57"/>
        <v>#NUM!</v>
      </c>
      <c r="Y176" s="165" t="e">
        <f t="shared" si="58"/>
        <v>#NUM!</v>
      </c>
    </row>
    <row r="177" spans="1:25" x14ac:dyDescent="0.2">
      <c r="A177" s="162"/>
      <c r="B177" s="7">
        <f t="shared" si="62"/>
        <v>0</v>
      </c>
      <c r="C177" s="7" t="e">
        <f t="shared" si="44"/>
        <v>#NUM!</v>
      </c>
      <c r="D177" s="163" t="e">
        <f t="shared" si="42"/>
        <v>#NUM!</v>
      </c>
      <c r="E177" s="164">
        <f t="shared" si="59"/>
        <v>99.999999999999972</v>
      </c>
      <c r="F177" s="162">
        <f t="shared" si="45"/>
        <v>0</v>
      </c>
      <c r="G177" s="162"/>
      <c r="H177" s="168">
        <f t="shared" si="46"/>
        <v>0</v>
      </c>
      <c r="I177" s="162" t="e">
        <f t="shared" si="43"/>
        <v>#NUM!</v>
      </c>
      <c r="J177" s="165" t="e">
        <f t="shared" si="47"/>
        <v>#NUM!</v>
      </c>
      <c r="K177" s="165" t="e">
        <f t="shared" si="48"/>
        <v>#NUM!</v>
      </c>
      <c r="L177" s="165" t="e">
        <f t="shared" si="49"/>
        <v>#NUM!</v>
      </c>
      <c r="M177" s="186" t="e">
        <f t="shared" si="60"/>
        <v>#NUM!</v>
      </c>
      <c r="N177" s="162">
        <v>0</v>
      </c>
      <c r="O177" s="166">
        <f t="shared" si="61"/>
        <v>0</v>
      </c>
      <c r="Q177" s="162">
        <f t="shared" si="50"/>
        <v>0</v>
      </c>
      <c r="R177" s="165">
        <f t="shared" si="51"/>
        <v>0</v>
      </c>
      <c r="S177" s="165">
        <f t="shared" si="52"/>
        <v>0</v>
      </c>
      <c r="T177" s="165">
        <f t="shared" si="53"/>
        <v>0</v>
      </c>
      <c r="U177" s="68" t="e">
        <f t="shared" si="54"/>
        <v>#NUM!</v>
      </c>
      <c r="V177" s="148" t="e">
        <f t="shared" si="55"/>
        <v>#NUM!</v>
      </c>
      <c r="W177" s="165" t="e">
        <f t="shared" si="56"/>
        <v>#NUM!</v>
      </c>
      <c r="X177" s="165" t="e">
        <f t="shared" si="57"/>
        <v>#NUM!</v>
      </c>
      <c r="Y177" s="165" t="e">
        <f t="shared" si="58"/>
        <v>#NUM!</v>
      </c>
    </row>
    <row r="178" spans="1:25" x14ac:dyDescent="0.2">
      <c r="A178" s="162"/>
      <c r="B178" s="7">
        <f t="shared" si="62"/>
        <v>0</v>
      </c>
      <c r="C178" s="7" t="e">
        <f t="shared" si="44"/>
        <v>#NUM!</v>
      </c>
      <c r="D178" s="163" t="e">
        <f t="shared" si="42"/>
        <v>#NUM!</v>
      </c>
      <c r="E178" s="164">
        <f t="shared" si="59"/>
        <v>99.999999999999972</v>
      </c>
      <c r="F178" s="162">
        <f t="shared" si="45"/>
        <v>0</v>
      </c>
      <c r="G178" s="162"/>
      <c r="H178" s="168">
        <f t="shared" si="46"/>
        <v>0</v>
      </c>
      <c r="I178" s="162" t="e">
        <f t="shared" si="43"/>
        <v>#NUM!</v>
      </c>
      <c r="J178" s="165" t="e">
        <f t="shared" si="47"/>
        <v>#NUM!</v>
      </c>
      <c r="K178" s="165" t="e">
        <f t="shared" si="48"/>
        <v>#NUM!</v>
      </c>
      <c r="L178" s="165" t="e">
        <f t="shared" si="49"/>
        <v>#NUM!</v>
      </c>
      <c r="M178" s="186" t="e">
        <f t="shared" si="60"/>
        <v>#NUM!</v>
      </c>
      <c r="N178" s="162">
        <v>0</v>
      </c>
      <c r="O178" s="166">
        <f t="shared" si="61"/>
        <v>0</v>
      </c>
      <c r="Q178" s="162">
        <f t="shared" si="50"/>
        <v>0</v>
      </c>
      <c r="R178" s="165">
        <f t="shared" si="51"/>
        <v>0</v>
      </c>
      <c r="S178" s="165">
        <f t="shared" si="52"/>
        <v>0</v>
      </c>
      <c r="T178" s="165">
        <f t="shared" si="53"/>
        <v>0</v>
      </c>
      <c r="U178" s="68" t="e">
        <f t="shared" si="54"/>
        <v>#NUM!</v>
      </c>
      <c r="V178" s="148" t="e">
        <f t="shared" si="55"/>
        <v>#NUM!</v>
      </c>
      <c r="W178" s="165" t="e">
        <f t="shared" si="56"/>
        <v>#NUM!</v>
      </c>
      <c r="X178" s="165" t="e">
        <f t="shared" si="57"/>
        <v>#NUM!</v>
      </c>
      <c r="Y178" s="165" t="e">
        <f t="shared" si="58"/>
        <v>#NUM!</v>
      </c>
    </row>
    <row r="179" spans="1:25" x14ac:dyDescent="0.2">
      <c r="A179" s="162"/>
      <c r="B179" s="7">
        <f t="shared" si="62"/>
        <v>0</v>
      </c>
      <c r="C179" s="7" t="e">
        <f t="shared" si="44"/>
        <v>#NUM!</v>
      </c>
      <c r="D179" s="163" t="e">
        <f t="shared" ref="D179:D242" si="63">(C178+C179)/2</f>
        <v>#NUM!</v>
      </c>
      <c r="E179" s="164">
        <f t="shared" si="59"/>
        <v>99.999999999999972</v>
      </c>
      <c r="F179" s="162">
        <f t="shared" si="45"/>
        <v>0</v>
      </c>
      <c r="G179" s="162"/>
      <c r="H179" s="168">
        <f t="shared" si="46"/>
        <v>0</v>
      </c>
      <c r="I179" s="162" t="e">
        <f t="shared" si="43"/>
        <v>#NUM!</v>
      </c>
      <c r="J179" s="165" t="e">
        <f t="shared" si="47"/>
        <v>#NUM!</v>
      </c>
      <c r="K179" s="165" t="e">
        <f t="shared" si="48"/>
        <v>#NUM!</v>
      </c>
      <c r="L179" s="165" t="e">
        <f t="shared" si="49"/>
        <v>#NUM!</v>
      </c>
      <c r="M179" s="186" t="e">
        <f t="shared" si="60"/>
        <v>#NUM!</v>
      </c>
      <c r="N179" s="162">
        <v>0</v>
      </c>
      <c r="O179" s="166">
        <f t="shared" si="61"/>
        <v>0</v>
      </c>
      <c r="Q179" s="162">
        <f t="shared" si="50"/>
        <v>0</v>
      </c>
      <c r="R179" s="165">
        <f t="shared" si="51"/>
        <v>0</v>
      </c>
      <c r="S179" s="165">
        <f t="shared" si="52"/>
        <v>0</v>
      </c>
      <c r="T179" s="165">
        <f t="shared" si="53"/>
        <v>0</v>
      </c>
      <c r="U179" s="68" t="e">
        <f t="shared" si="54"/>
        <v>#NUM!</v>
      </c>
      <c r="V179" s="148" t="e">
        <f t="shared" si="55"/>
        <v>#NUM!</v>
      </c>
      <c r="W179" s="165" t="e">
        <f t="shared" si="56"/>
        <v>#NUM!</v>
      </c>
      <c r="X179" s="165" t="e">
        <f t="shared" si="57"/>
        <v>#NUM!</v>
      </c>
      <c r="Y179" s="165" t="e">
        <f t="shared" si="58"/>
        <v>#NUM!</v>
      </c>
    </row>
    <row r="180" spans="1:25" x14ac:dyDescent="0.2">
      <c r="A180" s="162"/>
      <c r="B180" s="7">
        <f t="shared" si="62"/>
        <v>0</v>
      </c>
      <c r="C180" s="7" t="e">
        <f t="shared" si="44"/>
        <v>#NUM!</v>
      </c>
      <c r="D180" s="163" t="e">
        <f t="shared" si="63"/>
        <v>#NUM!</v>
      </c>
      <c r="E180" s="164">
        <f t="shared" si="59"/>
        <v>99.999999999999972</v>
      </c>
      <c r="F180" s="162">
        <f t="shared" si="45"/>
        <v>0</v>
      </c>
      <c r="G180" s="162"/>
      <c r="H180" s="168">
        <f t="shared" si="46"/>
        <v>0</v>
      </c>
      <c r="I180" s="162" t="e">
        <f t="shared" si="43"/>
        <v>#NUM!</v>
      </c>
      <c r="J180" s="165" t="e">
        <f t="shared" si="47"/>
        <v>#NUM!</v>
      </c>
      <c r="K180" s="165" t="e">
        <f t="shared" si="48"/>
        <v>#NUM!</v>
      </c>
      <c r="L180" s="165" t="e">
        <f t="shared" si="49"/>
        <v>#NUM!</v>
      </c>
      <c r="M180" s="186" t="e">
        <f t="shared" si="60"/>
        <v>#NUM!</v>
      </c>
      <c r="N180" s="162">
        <v>0</v>
      </c>
      <c r="O180" s="166">
        <f t="shared" si="61"/>
        <v>0</v>
      </c>
      <c r="Q180" s="162">
        <f t="shared" si="50"/>
        <v>0</v>
      </c>
      <c r="R180" s="165">
        <f t="shared" si="51"/>
        <v>0</v>
      </c>
      <c r="S180" s="165">
        <f t="shared" si="52"/>
        <v>0</v>
      </c>
      <c r="T180" s="165">
        <f t="shared" si="53"/>
        <v>0</v>
      </c>
      <c r="U180" s="68" t="e">
        <f t="shared" si="54"/>
        <v>#NUM!</v>
      </c>
      <c r="V180" s="148" t="e">
        <f t="shared" si="55"/>
        <v>#NUM!</v>
      </c>
      <c r="W180" s="165" t="e">
        <f t="shared" si="56"/>
        <v>#NUM!</v>
      </c>
      <c r="X180" s="165" t="e">
        <f t="shared" si="57"/>
        <v>#NUM!</v>
      </c>
      <c r="Y180" s="165" t="e">
        <f t="shared" si="58"/>
        <v>#NUM!</v>
      </c>
    </row>
    <row r="181" spans="1:25" x14ac:dyDescent="0.2">
      <c r="A181" s="162"/>
      <c r="B181" s="7">
        <f t="shared" si="62"/>
        <v>0</v>
      </c>
      <c r="C181" s="7" t="e">
        <f t="shared" si="44"/>
        <v>#NUM!</v>
      </c>
      <c r="D181" s="163" t="e">
        <f t="shared" si="63"/>
        <v>#NUM!</v>
      </c>
      <c r="E181" s="164">
        <f t="shared" si="59"/>
        <v>99.999999999999972</v>
      </c>
      <c r="F181" s="162">
        <f t="shared" si="45"/>
        <v>0</v>
      </c>
      <c r="G181" s="162"/>
      <c r="H181" s="168">
        <f t="shared" si="46"/>
        <v>0</v>
      </c>
      <c r="I181" s="162" t="e">
        <f t="shared" si="43"/>
        <v>#NUM!</v>
      </c>
      <c r="J181" s="165" t="e">
        <f t="shared" si="47"/>
        <v>#NUM!</v>
      </c>
      <c r="K181" s="165" t="e">
        <f t="shared" si="48"/>
        <v>#NUM!</v>
      </c>
      <c r="L181" s="165" t="e">
        <f t="shared" si="49"/>
        <v>#NUM!</v>
      </c>
      <c r="M181" s="186" t="e">
        <f t="shared" si="60"/>
        <v>#NUM!</v>
      </c>
      <c r="N181" s="162">
        <v>0</v>
      </c>
      <c r="O181" s="166">
        <f t="shared" si="61"/>
        <v>0</v>
      </c>
      <c r="Q181" s="162">
        <f t="shared" si="50"/>
        <v>0</v>
      </c>
      <c r="R181" s="165">
        <f t="shared" si="51"/>
        <v>0</v>
      </c>
      <c r="S181" s="165">
        <f t="shared" si="52"/>
        <v>0</v>
      </c>
      <c r="T181" s="165">
        <f t="shared" si="53"/>
        <v>0</v>
      </c>
      <c r="U181" s="68" t="e">
        <f t="shared" si="54"/>
        <v>#NUM!</v>
      </c>
      <c r="V181" s="148" t="e">
        <f t="shared" si="55"/>
        <v>#NUM!</v>
      </c>
      <c r="W181" s="165" t="e">
        <f t="shared" si="56"/>
        <v>#NUM!</v>
      </c>
      <c r="X181" s="165" t="e">
        <f t="shared" si="57"/>
        <v>#NUM!</v>
      </c>
      <c r="Y181" s="165" t="e">
        <f t="shared" si="58"/>
        <v>#NUM!</v>
      </c>
    </row>
    <row r="182" spans="1:25" x14ac:dyDescent="0.2">
      <c r="A182" s="162"/>
      <c r="B182" s="7">
        <f t="shared" si="62"/>
        <v>0</v>
      </c>
      <c r="C182" s="7" t="e">
        <f t="shared" si="44"/>
        <v>#NUM!</v>
      </c>
      <c r="D182" s="163" t="e">
        <f t="shared" si="63"/>
        <v>#NUM!</v>
      </c>
      <c r="E182" s="164">
        <f t="shared" si="59"/>
        <v>99.999999999999972</v>
      </c>
      <c r="F182" s="162">
        <f t="shared" si="45"/>
        <v>0</v>
      </c>
      <c r="G182" s="162"/>
      <c r="H182" s="168">
        <f t="shared" si="46"/>
        <v>0</v>
      </c>
      <c r="I182" s="162" t="e">
        <f t="shared" si="43"/>
        <v>#NUM!</v>
      </c>
      <c r="J182" s="165" t="e">
        <f t="shared" si="47"/>
        <v>#NUM!</v>
      </c>
      <c r="K182" s="165" t="e">
        <f t="shared" si="48"/>
        <v>#NUM!</v>
      </c>
      <c r="L182" s="165" t="e">
        <f t="shared" si="49"/>
        <v>#NUM!</v>
      </c>
      <c r="M182" s="186" t="e">
        <f t="shared" si="60"/>
        <v>#NUM!</v>
      </c>
      <c r="N182" s="162">
        <v>0</v>
      </c>
      <c r="O182" s="166">
        <f t="shared" si="61"/>
        <v>0</v>
      </c>
      <c r="Q182" s="162">
        <f t="shared" si="50"/>
        <v>0</v>
      </c>
      <c r="R182" s="165">
        <f t="shared" si="51"/>
        <v>0</v>
      </c>
      <c r="S182" s="165">
        <f t="shared" si="52"/>
        <v>0</v>
      </c>
      <c r="T182" s="165">
        <f t="shared" si="53"/>
        <v>0</v>
      </c>
      <c r="U182" s="68" t="e">
        <f t="shared" si="54"/>
        <v>#NUM!</v>
      </c>
      <c r="V182" s="148" t="e">
        <f t="shared" si="55"/>
        <v>#NUM!</v>
      </c>
      <c r="W182" s="165" t="e">
        <f t="shared" si="56"/>
        <v>#NUM!</v>
      </c>
      <c r="X182" s="165" t="e">
        <f t="shared" si="57"/>
        <v>#NUM!</v>
      </c>
      <c r="Y182" s="165" t="e">
        <f t="shared" si="58"/>
        <v>#NUM!</v>
      </c>
    </row>
    <row r="183" spans="1:25" x14ac:dyDescent="0.2">
      <c r="A183" s="162"/>
      <c r="B183" s="7">
        <f t="shared" si="62"/>
        <v>0</v>
      </c>
      <c r="C183" s="7" t="e">
        <f t="shared" si="44"/>
        <v>#NUM!</v>
      </c>
      <c r="D183" s="163" t="e">
        <f t="shared" si="63"/>
        <v>#NUM!</v>
      </c>
      <c r="E183" s="164">
        <f t="shared" si="59"/>
        <v>99.999999999999972</v>
      </c>
      <c r="F183" s="162">
        <f t="shared" si="45"/>
        <v>0</v>
      </c>
      <c r="G183" s="162"/>
      <c r="H183" s="168">
        <f t="shared" si="46"/>
        <v>0</v>
      </c>
      <c r="I183" s="162" t="e">
        <f t="shared" si="43"/>
        <v>#NUM!</v>
      </c>
      <c r="J183" s="165" t="e">
        <f t="shared" si="47"/>
        <v>#NUM!</v>
      </c>
      <c r="K183" s="165" t="e">
        <f t="shared" si="48"/>
        <v>#NUM!</v>
      </c>
      <c r="L183" s="165" t="e">
        <f t="shared" si="49"/>
        <v>#NUM!</v>
      </c>
      <c r="M183" s="186" t="e">
        <f t="shared" si="60"/>
        <v>#NUM!</v>
      </c>
      <c r="N183" s="162">
        <v>0</v>
      </c>
      <c r="O183" s="166">
        <f t="shared" si="61"/>
        <v>0</v>
      </c>
      <c r="Q183" s="162">
        <f t="shared" si="50"/>
        <v>0</v>
      </c>
      <c r="R183" s="165">
        <f t="shared" si="51"/>
        <v>0</v>
      </c>
      <c r="S183" s="165">
        <f t="shared" si="52"/>
        <v>0</v>
      </c>
      <c r="T183" s="165">
        <f t="shared" si="53"/>
        <v>0</v>
      </c>
      <c r="U183" s="68" t="e">
        <f t="shared" si="54"/>
        <v>#NUM!</v>
      </c>
      <c r="V183" s="148" t="e">
        <f t="shared" si="55"/>
        <v>#NUM!</v>
      </c>
      <c r="W183" s="165" t="e">
        <f t="shared" si="56"/>
        <v>#NUM!</v>
      </c>
      <c r="X183" s="165" t="e">
        <f t="shared" si="57"/>
        <v>#NUM!</v>
      </c>
      <c r="Y183" s="165" t="e">
        <f t="shared" si="58"/>
        <v>#NUM!</v>
      </c>
    </row>
    <row r="184" spans="1:25" x14ac:dyDescent="0.2">
      <c r="A184" s="162"/>
      <c r="B184" s="7">
        <f t="shared" si="62"/>
        <v>0</v>
      </c>
      <c r="C184" s="7" t="e">
        <f t="shared" si="44"/>
        <v>#NUM!</v>
      </c>
      <c r="D184" s="163" t="e">
        <f t="shared" si="63"/>
        <v>#NUM!</v>
      </c>
      <c r="E184" s="164">
        <f t="shared" si="59"/>
        <v>99.999999999999972</v>
      </c>
      <c r="F184" s="162">
        <f t="shared" si="45"/>
        <v>0</v>
      </c>
      <c r="G184" s="162"/>
      <c r="H184" s="168">
        <f t="shared" si="46"/>
        <v>0</v>
      </c>
      <c r="I184" s="162" t="e">
        <f t="shared" si="43"/>
        <v>#NUM!</v>
      </c>
      <c r="J184" s="165" t="e">
        <f t="shared" si="47"/>
        <v>#NUM!</v>
      </c>
      <c r="K184" s="165" t="e">
        <f t="shared" si="48"/>
        <v>#NUM!</v>
      </c>
      <c r="L184" s="165" t="e">
        <f t="shared" si="49"/>
        <v>#NUM!</v>
      </c>
      <c r="M184" s="186" t="e">
        <f t="shared" si="60"/>
        <v>#NUM!</v>
      </c>
      <c r="N184" s="162">
        <v>0</v>
      </c>
      <c r="O184" s="166">
        <f t="shared" si="61"/>
        <v>0</v>
      </c>
      <c r="Q184" s="162">
        <f t="shared" si="50"/>
        <v>0</v>
      </c>
      <c r="R184" s="165">
        <f t="shared" si="51"/>
        <v>0</v>
      </c>
      <c r="S184" s="165">
        <f t="shared" si="52"/>
        <v>0</v>
      </c>
      <c r="T184" s="165">
        <f t="shared" si="53"/>
        <v>0</v>
      </c>
      <c r="U184" s="68" t="e">
        <f t="shared" si="54"/>
        <v>#NUM!</v>
      </c>
      <c r="V184" s="148" t="e">
        <f t="shared" si="55"/>
        <v>#NUM!</v>
      </c>
      <c r="W184" s="165" t="e">
        <f t="shared" si="56"/>
        <v>#NUM!</v>
      </c>
      <c r="X184" s="165" t="e">
        <f t="shared" si="57"/>
        <v>#NUM!</v>
      </c>
      <c r="Y184" s="165" t="e">
        <f t="shared" si="58"/>
        <v>#NUM!</v>
      </c>
    </row>
    <row r="185" spans="1:25" x14ac:dyDescent="0.2">
      <c r="A185" s="162"/>
      <c r="B185" s="7">
        <f t="shared" si="62"/>
        <v>0</v>
      </c>
      <c r="C185" s="7" t="e">
        <f t="shared" si="44"/>
        <v>#NUM!</v>
      </c>
      <c r="D185" s="163" t="e">
        <f t="shared" si="63"/>
        <v>#NUM!</v>
      </c>
      <c r="E185" s="164">
        <f t="shared" si="59"/>
        <v>99.999999999999972</v>
      </c>
      <c r="F185" s="162">
        <f t="shared" si="45"/>
        <v>0</v>
      </c>
      <c r="G185" s="162"/>
      <c r="H185" s="168">
        <f t="shared" si="46"/>
        <v>0</v>
      </c>
      <c r="I185" s="162" t="e">
        <f t="shared" si="43"/>
        <v>#NUM!</v>
      </c>
      <c r="J185" s="165" t="e">
        <f t="shared" si="47"/>
        <v>#NUM!</v>
      </c>
      <c r="K185" s="165" t="e">
        <f t="shared" si="48"/>
        <v>#NUM!</v>
      </c>
      <c r="L185" s="165" t="e">
        <f t="shared" si="49"/>
        <v>#NUM!</v>
      </c>
      <c r="M185" s="186" t="e">
        <f t="shared" si="60"/>
        <v>#NUM!</v>
      </c>
      <c r="N185" s="162">
        <v>0</v>
      </c>
      <c r="O185" s="166">
        <f t="shared" si="61"/>
        <v>0</v>
      </c>
      <c r="Q185" s="162">
        <f t="shared" si="50"/>
        <v>0</v>
      </c>
      <c r="R185" s="165">
        <f t="shared" si="51"/>
        <v>0</v>
      </c>
      <c r="S185" s="165">
        <f t="shared" si="52"/>
        <v>0</v>
      </c>
      <c r="T185" s="165">
        <f t="shared" si="53"/>
        <v>0</v>
      </c>
      <c r="U185" s="68" t="e">
        <f t="shared" si="54"/>
        <v>#NUM!</v>
      </c>
      <c r="V185" s="148" t="e">
        <f t="shared" si="55"/>
        <v>#NUM!</v>
      </c>
      <c r="W185" s="165" t="e">
        <f t="shared" si="56"/>
        <v>#NUM!</v>
      </c>
      <c r="X185" s="165" t="e">
        <f t="shared" si="57"/>
        <v>#NUM!</v>
      </c>
      <c r="Y185" s="165" t="e">
        <f t="shared" si="58"/>
        <v>#NUM!</v>
      </c>
    </row>
    <row r="186" spans="1:25" x14ac:dyDescent="0.2">
      <c r="A186" s="162"/>
      <c r="B186" s="7">
        <f t="shared" si="62"/>
        <v>0</v>
      </c>
      <c r="C186" s="7" t="e">
        <f t="shared" si="44"/>
        <v>#NUM!</v>
      </c>
      <c r="D186" s="163" t="e">
        <f t="shared" si="63"/>
        <v>#NUM!</v>
      </c>
      <c r="E186" s="164">
        <f t="shared" si="59"/>
        <v>99.999999999999972</v>
      </c>
      <c r="F186" s="162">
        <f t="shared" si="45"/>
        <v>0</v>
      </c>
      <c r="G186" s="162"/>
      <c r="H186" s="168">
        <f t="shared" si="46"/>
        <v>0</v>
      </c>
      <c r="I186" s="162" t="e">
        <f t="shared" si="43"/>
        <v>#NUM!</v>
      </c>
      <c r="J186" s="165" t="e">
        <f t="shared" si="47"/>
        <v>#NUM!</v>
      </c>
      <c r="K186" s="165" t="e">
        <f t="shared" si="48"/>
        <v>#NUM!</v>
      </c>
      <c r="L186" s="165" t="e">
        <f t="shared" si="49"/>
        <v>#NUM!</v>
      </c>
      <c r="M186" s="186" t="e">
        <f t="shared" si="60"/>
        <v>#NUM!</v>
      </c>
      <c r="N186" s="162">
        <v>0</v>
      </c>
      <c r="O186" s="166">
        <f t="shared" si="61"/>
        <v>0</v>
      </c>
      <c r="Q186" s="162">
        <f t="shared" si="50"/>
        <v>0</v>
      </c>
      <c r="R186" s="165">
        <f t="shared" si="51"/>
        <v>0</v>
      </c>
      <c r="S186" s="165">
        <f t="shared" si="52"/>
        <v>0</v>
      </c>
      <c r="T186" s="165">
        <f t="shared" si="53"/>
        <v>0</v>
      </c>
      <c r="U186" s="68" t="e">
        <f t="shared" si="54"/>
        <v>#NUM!</v>
      </c>
      <c r="V186" s="148" t="e">
        <f t="shared" si="55"/>
        <v>#NUM!</v>
      </c>
      <c r="W186" s="165" t="e">
        <f t="shared" si="56"/>
        <v>#NUM!</v>
      </c>
      <c r="X186" s="165" t="e">
        <f t="shared" si="57"/>
        <v>#NUM!</v>
      </c>
      <c r="Y186" s="165" t="e">
        <f t="shared" si="58"/>
        <v>#NUM!</v>
      </c>
    </row>
    <row r="187" spans="1:25" x14ac:dyDescent="0.2">
      <c r="A187" s="162"/>
      <c r="B187" s="7">
        <f t="shared" si="62"/>
        <v>0</v>
      </c>
      <c r="C187" s="7" t="e">
        <f t="shared" si="44"/>
        <v>#NUM!</v>
      </c>
      <c r="D187" s="163" t="e">
        <f t="shared" si="63"/>
        <v>#NUM!</v>
      </c>
      <c r="E187" s="164">
        <f t="shared" si="59"/>
        <v>99.999999999999972</v>
      </c>
      <c r="F187" s="162">
        <f t="shared" si="45"/>
        <v>0</v>
      </c>
      <c r="G187" s="162"/>
      <c r="H187" s="168">
        <f t="shared" si="46"/>
        <v>0</v>
      </c>
      <c r="I187" s="162" t="e">
        <f t="shared" si="43"/>
        <v>#NUM!</v>
      </c>
      <c r="J187" s="165" t="e">
        <f t="shared" si="47"/>
        <v>#NUM!</v>
      </c>
      <c r="K187" s="165" t="e">
        <f t="shared" si="48"/>
        <v>#NUM!</v>
      </c>
      <c r="L187" s="165" t="e">
        <f t="shared" si="49"/>
        <v>#NUM!</v>
      </c>
      <c r="M187" s="186" t="e">
        <f t="shared" si="60"/>
        <v>#NUM!</v>
      </c>
      <c r="N187" s="162">
        <v>0</v>
      </c>
      <c r="O187" s="166">
        <f t="shared" si="61"/>
        <v>0</v>
      </c>
      <c r="Q187" s="162">
        <f t="shared" si="50"/>
        <v>0</v>
      </c>
      <c r="R187" s="165">
        <f t="shared" si="51"/>
        <v>0</v>
      </c>
      <c r="S187" s="165">
        <f t="shared" si="52"/>
        <v>0</v>
      </c>
      <c r="T187" s="165">
        <f t="shared" si="53"/>
        <v>0</v>
      </c>
      <c r="U187" s="68" t="e">
        <f t="shared" si="54"/>
        <v>#NUM!</v>
      </c>
      <c r="V187" s="148" t="e">
        <f t="shared" si="55"/>
        <v>#NUM!</v>
      </c>
      <c r="W187" s="165" t="e">
        <f t="shared" si="56"/>
        <v>#NUM!</v>
      </c>
      <c r="X187" s="165" t="e">
        <f t="shared" si="57"/>
        <v>#NUM!</v>
      </c>
      <c r="Y187" s="165" t="e">
        <f t="shared" si="58"/>
        <v>#NUM!</v>
      </c>
    </row>
    <row r="188" spans="1:25" x14ac:dyDescent="0.2">
      <c r="A188" s="162"/>
      <c r="B188" s="7">
        <f t="shared" si="62"/>
        <v>0</v>
      </c>
      <c r="C188" s="7" t="e">
        <f t="shared" si="44"/>
        <v>#NUM!</v>
      </c>
      <c r="D188" s="163" t="e">
        <f t="shared" si="63"/>
        <v>#NUM!</v>
      </c>
      <c r="E188" s="164">
        <f t="shared" si="59"/>
        <v>99.999999999999972</v>
      </c>
      <c r="F188" s="162">
        <f t="shared" si="45"/>
        <v>0</v>
      </c>
      <c r="G188" s="162"/>
      <c r="H188" s="168">
        <f t="shared" si="46"/>
        <v>0</v>
      </c>
      <c r="I188" s="162" t="e">
        <f t="shared" si="43"/>
        <v>#NUM!</v>
      </c>
      <c r="J188" s="165" t="e">
        <f t="shared" si="47"/>
        <v>#NUM!</v>
      </c>
      <c r="K188" s="165" t="e">
        <f t="shared" si="48"/>
        <v>#NUM!</v>
      </c>
      <c r="L188" s="165" t="e">
        <f t="shared" si="49"/>
        <v>#NUM!</v>
      </c>
      <c r="M188" s="186" t="e">
        <f t="shared" si="60"/>
        <v>#NUM!</v>
      </c>
      <c r="N188" s="162">
        <v>0</v>
      </c>
      <c r="O188" s="166">
        <f t="shared" si="61"/>
        <v>0</v>
      </c>
      <c r="Q188" s="162">
        <f t="shared" si="50"/>
        <v>0</v>
      </c>
      <c r="R188" s="165">
        <f t="shared" si="51"/>
        <v>0</v>
      </c>
      <c r="S188" s="165">
        <f t="shared" si="52"/>
        <v>0</v>
      </c>
      <c r="T188" s="165">
        <f t="shared" si="53"/>
        <v>0</v>
      </c>
      <c r="U188" s="68" t="e">
        <f t="shared" si="54"/>
        <v>#NUM!</v>
      </c>
      <c r="V188" s="148" t="e">
        <f t="shared" si="55"/>
        <v>#NUM!</v>
      </c>
      <c r="W188" s="165" t="e">
        <f t="shared" si="56"/>
        <v>#NUM!</v>
      </c>
      <c r="X188" s="165" t="e">
        <f t="shared" si="57"/>
        <v>#NUM!</v>
      </c>
      <c r="Y188" s="165" t="e">
        <f t="shared" si="58"/>
        <v>#NUM!</v>
      </c>
    </row>
    <row r="189" spans="1:25" x14ac:dyDescent="0.2">
      <c r="A189" s="162"/>
      <c r="B189" s="7">
        <f t="shared" si="62"/>
        <v>0</v>
      </c>
      <c r="C189" s="7" t="e">
        <f t="shared" si="44"/>
        <v>#NUM!</v>
      </c>
      <c r="D189" s="163" t="e">
        <f t="shared" si="63"/>
        <v>#NUM!</v>
      </c>
      <c r="E189" s="164">
        <f t="shared" si="59"/>
        <v>99.999999999999972</v>
      </c>
      <c r="F189" s="162">
        <f t="shared" si="45"/>
        <v>0</v>
      </c>
      <c r="G189" s="162"/>
      <c r="H189" s="168">
        <f t="shared" si="46"/>
        <v>0</v>
      </c>
      <c r="I189" s="162" t="e">
        <f t="shared" si="43"/>
        <v>#NUM!</v>
      </c>
      <c r="J189" s="165" t="e">
        <f t="shared" si="47"/>
        <v>#NUM!</v>
      </c>
      <c r="K189" s="165" t="e">
        <f t="shared" si="48"/>
        <v>#NUM!</v>
      </c>
      <c r="L189" s="165" t="e">
        <f t="shared" si="49"/>
        <v>#NUM!</v>
      </c>
      <c r="M189" s="186" t="e">
        <f t="shared" si="60"/>
        <v>#NUM!</v>
      </c>
      <c r="N189" s="162">
        <v>0</v>
      </c>
      <c r="O189" s="166">
        <f t="shared" si="61"/>
        <v>0</v>
      </c>
      <c r="Q189" s="162">
        <f t="shared" si="50"/>
        <v>0</v>
      </c>
      <c r="R189" s="165">
        <f t="shared" si="51"/>
        <v>0</v>
      </c>
      <c r="S189" s="165">
        <f t="shared" si="52"/>
        <v>0</v>
      </c>
      <c r="T189" s="165">
        <f t="shared" si="53"/>
        <v>0</v>
      </c>
      <c r="U189" s="68" t="e">
        <f t="shared" si="54"/>
        <v>#NUM!</v>
      </c>
      <c r="V189" s="148" t="e">
        <f t="shared" si="55"/>
        <v>#NUM!</v>
      </c>
      <c r="W189" s="165" t="e">
        <f t="shared" si="56"/>
        <v>#NUM!</v>
      </c>
      <c r="X189" s="165" t="e">
        <f t="shared" si="57"/>
        <v>#NUM!</v>
      </c>
      <c r="Y189" s="165" t="e">
        <f t="shared" si="58"/>
        <v>#NUM!</v>
      </c>
    </row>
    <row r="190" spans="1:25" x14ac:dyDescent="0.2">
      <c r="A190" s="162"/>
      <c r="B190" s="7">
        <f t="shared" si="62"/>
        <v>0</v>
      </c>
      <c r="C190" s="7" t="e">
        <f t="shared" si="44"/>
        <v>#NUM!</v>
      </c>
      <c r="D190" s="163" t="e">
        <f t="shared" si="63"/>
        <v>#NUM!</v>
      </c>
      <c r="E190" s="164">
        <f t="shared" si="59"/>
        <v>99.999999999999972</v>
      </c>
      <c r="F190" s="162">
        <f t="shared" si="45"/>
        <v>0</v>
      </c>
      <c r="G190" s="162"/>
      <c r="H190" s="168">
        <f t="shared" si="46"/>
        <v>0</v>
      </c>
      <c r="I190" s="162" t="e">
        <f t="shared" si="43"/>
        <v>#NUM!</v>
      </c>
      <c r="J190" s="165" t="e">
        <f t="shared" si="47"/>
        <v>#NUM!</v>
      </c>
      <c r="K190" s="165" t="e">
        <f t="shared" si="48"/>
        <v>#NUM!</v>
      </c>
      <c r="L190" s="165" t="e">
        <f t="shared" si="49"/>
        <v>#NUM!</v>
      </c>
      <c r="M190" s="186" t="e">
        <f t="shared" si="60"/>
        <v>#NUM!</v>
      </c>
      <c r="N190" s="162">
        <v>0</v>
      </c>
      <c r="O190" s="166">
        <f t="shared" si="61"/>
        <v>0</v>
      </c>
      <c r="Q190" s="162">
        <f t="shared" si="50"/>
        <v>0</v>
      </c>
      <c r="R190" s="165">
        <f t="shared" si="51"/>
        <v>0</v>
      </c>
      <c r="S190" s="165">
        <f t="shared" si="52"/>
        <v>0</v>
      </c>
      <c r="T190" s="165">
        <f t="shared" si="53"/>
        <v>0</v>
      </c>
      <c r="U190" s="68" t="e">
        <f t="shared" si="54"/>
        <v>#NUM!</v>
      </c>
      <c r="V190" s="148" t="e">
        <f t="shared" si="55"/>
        <v>#NUM!</v>
      </c>
      <c r="W190" s="165" t="e">
        <f t="shared" si="56"/>
        <v>#NUM!</v>
      </c>
      <c r="X190" s="165" t="e">
        <f t="shared" si="57"/>
        <v>#NUM!</v>
      </c>
      <c r="Y190" s="165" t="e">
        <f t="shared" si="58"/>
        <v>#NUM!</v>
      </c>
    </row>
    <row r="191" spans="1:25" x14ac:dyDescent="0.2">
      <c r="A191" s="162"/>
      <c r="B191" s="7">
        <f t="shared" si="62"/>
        <v>0</v>
      </c>
      <c r="C191" s="7" t="e">
        <f t="shared" si="44"/>
        <v>#NUM!</v>
      </c>
      <c r="D191" s="163" t="e">
        <f t="shared" si="63"/>
        <v>#NUM!</v>
      </c>
      <c r="E191" s="164">
        <f t="shared" si="59"/>
        <v>99.999999999999972</v>
      </c>
      <c r="F191" s="162">
        <f t="shared" si="45"/>
        <v>0</v>
      </c>
      <c r="G191" s="162"/>
      <c r="H191" s="168">
        <f t="shared" si="46"/>
        <v>0</v>
      </c>
      <c r="I191" s="162" t="e">
        <f t="shared" si="43"/>
        <v>#NUM!</v>
      </c>
      <c r="J191" s="165" t="e">
        <f t="shared" si="47"/>
        <v>#NUM!</v>
      </c>
      <c r="K191" s="165" t="e">
        <f t="shared" si="48"/>
        <v>#NUM!</v>
      </c>
      <c r="L191" s="165" t="e">
        <f t="shared" si="49"/>
        <v>#NUM!</v>
      </c>
      <c r="M191" s="186" t="e">
        <f t="shared" si="60"/>
        <v>#NUM!</v>
      </c>
      <c r="N191" s="162">
        <v>0</v>
      </c>
      <c r="O191" s="166">
        <f t="shared" si="61"/>
        <v>0</v>
      </c>
      <c r="Q191" s="162">
        <f t="shared" si="50"/>
        <v>0</v>
      </c>
      <c r="R191" s="165">
        <f t="shared" si="51"/>
        <v>0</v>
      </c>
      <c r="S191" s="165">
        <f t="shared" si="52"/>
        <v>0</v>
      </c>
      <c r="T191" s="165">
        <f t="shared" si="53"/>
        <v>0</v>
      </c>
      <c r="U191" s="68" t="e">
        <f t="shared" si="54"/>
        <v>#NUM!</v>
      </c>
      <c r="V191" s="148" t="e">
        <f t="shared" si="55"/>
        <v>#NUM!</v>
      </c>
      <c r="W191" s="165" t="e">
        <f t="shared" si="56"/>
        <v>#NUM!</v>
      </c>
      <c r="X191" s="165" t="e">
        <f t="shared" si="57"/>
        <v>#NUM!</v>
      </c>
      <c r="Y191" s="165" t="e">
        <f t="shared" si="58"/>
        <v>#NUM!</v>
      </c>
    </row>
    <row r="192" spans="1:25" x14ac:dyDescent="0.2">
      <c r="A192" s="162"/>
      <c r="B192" s="7">
        <f t="shared" si="62"/>
        <v>0</v>
      </c>
      <c r="C192" s="7" t="e">
        <f t="shared" si="44"/>
        <v>#NUM!</v>
      </c>
      <c r="D192" s="163" t="e">
        <f t="shared" si="63"/>
        <v>#NUM!</v>
      </c>
      <c r="E192" s="164">
        <f t="shared" si="59"/>
        <v>99.999999999999972</v>
      </c>
      <c r="F192" s="162">
        <f t="shared" si="45"/>
        <v>0</v>
      </c>
      <c r="G192" s="162"/>
      <c r="H192" s="168">
        <f t="shared" si="46"/>
        <v>0</v>
      </c>
      <c r="I192" s="162" t="e">
        <f t="shared" si="43"/>
        <v>#NUM!</v>
      </c>
      <c r="J192" s="165" t="e">
        <f t="shared" si="47"/>
        <v>#NUM!</v>
      </c>
      <c r="K192" s="165" t="e">
        <f t="shared" si="48"/>
        <v>#NUM!</v>
      </c>
      <c r="L192" s="165" t="e">
        <f t="shared" si="49"/>
        <v>#NUM!</v>
      </c>
      <c r="M192" s="186" t="e">
        <f t="shared" si="60"/>
        <v>#NUM!</v>
      </c>
      <c r="N192" s="162">
        <v>0</v>
      </c>
      <c r="O192" s="166">
        <f t="shared" si="61"/>
        <v>0</v>
      </c>
      <c r="Q192" s="162">
        <f t="shared" si="50"/>
        <v>0</v>
      </c>
      <c r="R192" s="165">
        <f t="shared" si="51"/>
        <v>0</v>
      </c>
      <c r="S192" s="165">
        <f t="shared" si="52"/>
        <v>0</v>
      </c>
      <c r="T192" s="165">
        <f t="shared" si="53"/>
        <v>0</v>
      </c>
      <c r="U192" s="68" t="e">
        <f t="shared" si="54"/>
        <v>#NUM!</v>
      </c>
      <c r="V192" s="148" t="e">
        <f t="shared" si="55"/>
        <v>#NUM!</v>
      </c>
      <c r="W192" s="165" t="e">
        <f t="shared" si="56"/>
        <v>#NUM!</v>
      </c>
      <c r="X192" s="165" t="e">
        <f t="shared" si="57"/>
        <v>#NUM!</v>
      </c>
      <c r="Y192" s="165" t="e">
        <f t="shared" si="58"/>
        <v>#NUM!</v>
      </c>
    </row>
    <row r="193" spans="1:25" x14ac:dyDescent="0.2">
      <c r="A193" s="162"/>
      <c r="B193" s="7">
        <f t="shared" si="62"/>
        <v>0</v>
      </c>
      <c r="C193" s="7" t="e">
        <f t="shared" si="44"/>
        <v>#NUM!</v>
      </c>
      <c r="D193" s="163" t="e">
        <f t="shared" si="63"/>
        <v>#NUM!</v>
      </c>
      <c r="E193" s="164">
        <f t="shared" si="59"/>
        <v>99.999999999999972</v>
      </c>
      <c r="F193" s="162">
        <f t="shared" si="45"/>
        <v>0</v>
      </c>
      <c r="G193" s="162"/>
      <c r="H193" s="168">
        <f t="shared" si="46"/>
        <v>0</v>
      </c>
      <c r="I193" s="162" t="e">
        <f t="shared" si="43"/>
        <v>#NUM!</v>
      </c>
      <c r="J193" s="165" t="e">
        <f t="shared" si="47"/>
        <v>#NUM!</v>
      </c>
      <c r="K193" s="165" t="e">
        <f t="shared" si="48"/>
        <v>#NUM!</v>
      </c>
      <c r="L193" s="165" t="e">
        <f t="shared" si="49"/>
        <v>#NUM!</v>
      </c>
      <c r="M193" s="186" t="e">
        <f t="shared" si="60"/>
        <v>#NUM!</v>
      </c>
      <c r="N193" s="162">
        <v>0</v>
      </c>
      <c r="O193" s="166">
        <f t="shared" si="61"/>
        <v>0</v>
      </c>
      <c r="Q193" s="162">
        <f t="shared" si="50"/>
        <v>0</v>
      </c>
      <c r="R193" s="165">
        <f t="shared" si="51"/>
        <v>0</v>
      </c>
      <c r="S193" s="165">
        <f t="shared" si="52"/>
        <v>0</v>
      </c>
      <c r="T193" s="165">
        <f t="shared" si="53"/>
        <v>0</v>
      </c>
      <c r="U193" s="68" t="e">
        <f t="shared" si="54"/>
        <v>#NUM!</v>
      </c>
      <c r="V193" s="148" t="e">
        <f t="shared" si="55"/>
        <v>#NUM!</v>
      </c>
      <c r="W193" s="165" t="e">
        <f t="shared" si="56"/>
        <v>#NUM!</v>
      </c>
      <c r="X193" s="165" t="e">
        <f t="shared" si="57"/>
        <v>#NUM!</v>
      </c>
      <c r="Y193" s="165" t="e">
        <f t="shared" si="58"/>
        <v>#NUM!</v>
      </c>
    </row>
    <row r="194" spans="1:25" x14ac:dyDescent="0.2">
      <c r="A194" s="162"/>
      <c r="B194" s="7">
        <f t="shared" si="62"/>
        <v>0</v>
      </c>
      <c r="C194" s="7" t="e">
        <f t="shared" si="44"/>
        <v>#NUM!</v>
      </c>
      <c r="D194" s="163" t="e">
        <f t="shared" si="63"/>
        <v>#NUM!</v>
      </c>
      <c r="E194" s="164">
        <f t="shared" si="59"/>
        <v>99.999999999999972</v>
      </c>
      <c r="F194" s="162">
        <f t="shared" si="45"/>
        <v>0</v>
      </c>
      <c r="G194" s="162"/>
      <c r="H194" s="168">
        <f t="shared" si="46"/>
        <v>0</v>
      </c>
      <c r="I194" s="162" t="e">
        <f t="shared" si="43"/>
        <v>#NUM!</v>
      </c>
      <c r="J194" s="165" t="e">
        <f t="shared" si="47"/>
        <v>#NUM!</v>
      </c>
      <c r="K194" s="165" t="e">
        <f t="shared" si="48"/>
        <v>#NUM!</v>
      </c>
      <c r="L194" s="165" t="e">
        <f t="shared" si="49"/>
        <v>#NUM!</v>
      </c>
      <c r="M194" s="186" t="e">
        <f t="shared" si="60"/>
        <v>#NUM!</v>
      </c>
      <c r="N194" s="162">
        <v>0</v>
      </c>
      <c r="O194" s="166">
        <f t="shared" si="61"/>
        <v>0</v>
      </c>
      <c r="Q194" s="162">
        <f t="shared" si="50"/>
        <v>0</v>
      </c>
      <c r="R194" s="165">
        <f t="shared" si="51"/>
        <v>0</v>
      </c>
      <c r="S194" s="165">
        <f t="shared" si="52"/>
        <v>0</v>
      </c>
      <c r="T194" s="165">
        <f t="shared" si="53"/>
        <v>0</v>
      </c>
      <c r="U194" s="68" t="e">
        <f t="shared" si="54"/>
        <v>#NUM!</v>
      </c>
      <c r="V194" s="148" t="e">
        <f t="shared" si="55"/>
        <v>#NUM!</v>
      </c>
      <c r="W194" s="165" t="e">
        <f t="shared" si="56"/>
        <v>#NUM!</v>
      </c>
      <c r="X194" s="165" t="e">
        <f t="shared" si="57"/>
        <v>#NUM!</v>
      </c>
      <c r="Y194" s="165" t="e">
        <f t="shared" si="58"/>
        <v>#NUM!</v>
      </c>
    </row>
    <row r="195" spans="1:25" x14ac:dyDescent="0.2">
      <c r="A195" s="162"/>
      <c r="B195" s="7">
        <f t="shared" si="62"/>
        <v>0</v>
      </c>
      <c r="C195" s="7" t="e">
        <f t="shared" si="44"/>
        <v>#NUM!</v>
      </c>
      <c r="D195" s="163" t="e">
        <f t="shared" si="63"/>
        <v>#NUM!</v>
      </c>
      <c r="E195" s="164">
        <f t="shared" si="59"/>
        <v>99.999999999999972</v>
      </c>
      <c r="F195" s="162">
        <f t="shared" si="45"/>
        <v>0</v>
      </c>
      <c r="G195" s="162"/>
      <c r="H195" s="168">
        <f t="shared" si="46"/>
        <v>0</v>
      </c>
      <c r="I195" s="162" t="e">
        <f t="shared" si="43"/>
        <v>#NUM!</v>
      </c>
      <c r="J195" s="165" t="e">
        <f t="shared" si="47"/>
        <v>#NUM!</v>
      </c>
      <c r="K195" s="165" t="e">
        <f t="shared" si="48"/>
        <v>#NUM!</v>
      </c>
      <c r="L195" s="165" t="e">
        <f t="shared" si="49"/>
        <v>#NUM!</v>
      </c>
      <c r="M195" s="186" t="e">
        <f t="shared" si="60"/>
        <v>#NUM!</v>
      </c>
      <c r="N195" s="162">
        <v>0</v>
      </c>
      <c r="O195" s="166">
        <f t="shared" si="61"/>
        <v>0</v>
      </c>
      <c r="Q195" s="162">
        <f t="shared" si="50"/>
        <v>0</v>
      </c>
      <c r="R195" s="165">
        <f t="shared" si="51"/>
        <v>0</v>
      </c>
      <c r="S195" s="165">
        <f t="shared" si="52"/>
        <v>0</v>
      </c>
      <c r="T195" s="165">
        <f t="shared" si="53"/>
        <v>0</v>
      </c>
      <c r="U195" s="68" t="e">
        <f t="shared" si="54"/>
        <v>#NUM!</v>
      </c>
      <c r="V195" s="148" t="e">
        <f t="shared" si="55"/>
        <v>#NUM!</v>
      </c>
      <c r="W195" s="165" t="e">
        <f t="shared" si="56"/>
        <v>#NUM!</v>
      </c>
      <c r="X195" s="165" t="e">
        <f t="shared" si="57"/>
        <v>#NUM!</v>
      </c>
      <c r="Y195" s="165" t="e">
        <f t="shared" si="58"/>
        <v>#NUM!</v>
      </c>
    </row>
    <row r="196" spans="1:25" x14ac:dyDescent="0.2">
      <c r="A196" s="162"/>
      <c r="B196" s="7">
        <f t="shared" si="62"/>
        <v>0</v>
      </c>
      <c r="C196" s="7" t="e">
        <f t="shared" si="44"/>
        <v>#NUM!</v>
      </c>
      <c r="D196" s="163" t="e">
        <f t="shared" si="63"/>
        <v>#NUM!</v>
      </c>
      <c r="E196" s="164">
        <f t="shared" si="59"/>
        <v>99.999999999999972</v>
      </c>
      <c r="F196" s="162">
        <f t="shared" si="45"/>
        <v>0</v>
      </c>
      <c r="G196" s="162"/>
      <c r="H196" s="168">
        <f t="shared" si="46"/>
        <v>0</v>
      </c>
      <c r="I196" s="162" t="e">
        <f t="shared" si="43"/>
        <v>#NUM!</v>
      </c>
      <c r="J196" s="165" t="e">
        <f t="shared" si="47"/>
        <v>#NUM!</v>
      </c>
      <c r="K196" s="165" t="e">
        <f t="shared" si="48"/>
        <v>#NUM!</v>
      </c>
      <c r="L196" s="165" t="e">
        <f t="shared" si="49"/>
        <v>#NUM!</v>
      </c>
      <c r="M196" s="186" t="e">
        <f t="shared" si="60"/>
        <v>#NUM!</v>
      </c>
      <c r="N196" s="162">
        <v>0</v>
      </c>
      <c r="O196" s="166">
        <f t="shared" si="61"/>
        <v>0</v>
      </c>
      <c r="Q196" s="162">
        <f t="shared" si="50"/>
        <v>0</v>
      </c>
      <c r="R196" s="165">
        <f t="shared" si="51"/>
        <v>0</v>
      </c>
      <c r="S196" s="165">
        <f t="shared" si="52"/>
        <v>0</v>
      </c>
      <c r="T196" s="165">
        <f t="shared" si="53"/>
        <v>0</v>
      </c>
      <c r="U196" s="68" t="e">
        <f t="shared" si="54"/>
        <v>#NUM!</v>
      </c>
      <c r="V196" s="148" t="e">
        <f t="shared" si="55"/>
        <v>#NUM!</v>
      </c>
      <c r="W196" s="165" t="e">
        <f t="shared" si="56"/>
        <v>#NUM!</v>
      </c>
      <c r="X196" s="165" t="e">
        <f t="shared" si="57"/>
        <v>#NUM!</v>
      </c>
      <c r="Y196" s="165" t="e">
        <f t="shared" si="58"/>
        <v>#NUM!</v>
      </c>
    </row>
    <row r="197" spans="1:25" x14ac:dyDescent="0.2">
      <c r="A197" s="162"/>
      <c r="B197" s="7">
        <f t="shared" si="62"/>
        <v>0</v>
      </c>
      <c r="C197" s="7" t="e">
        <f t="shared" si="44"/>
        <v>#NUM!</v>
      </c>
      <c r="D197" s="163" t="e">
        <f t="shared" si="63"/>
        <v>#NUM!</v>
      </c>
      <c r="E197" s="164">
        <f t="shared" si="59"/>
        <v>99.999999999999972</v>
      </c>
      <c r="F197" s="162">
        <f t="shared" si="45"/>
        <v>0</v>
      </c>
      <c r="G197" s="162"/>
      <c r="H197" s="168">
        <f t="shared" si="46"/>
        <v>0</v>
      </c>
      <c r="I197" s="162" t="e">
        <f t="shared" si="43"/>
        <v>#NUM!</v>
      </c>
      <c r="J197" s="165" t="e">
        <f t="shared" si="47"/>
        <v>#NUM!</v>
      </c>
      <c r="K197" s="165" t="e">
        <f t="shared" si="48"/>
        <v>#NUM!</v>
      </c>
      <c r="L197" s="165" t="e">
        <f t="shared" si="49"/>
        <v>#NUM!</v>
      </c>
      <c r="M197" s="186" t="e">
        <f t="shared" si="60"/>
        <v>#NUM!</v>
      </c>
      <c r="N197" s="162">
        <v>0</v>
      </c>
      <c r="O197" s="166">
        <f t="shared" si="61"/>
        <v>0</v>
      </c>
      <c r="Q197" s="162">
        <f t="shared" si="50"/>
        <v>0</v>
      </c>
      <c r="R197" s="165">
        <f t="shared" si="51"/>
        <v>0</v>
      </c>
      <c r="S197" s="165">
        <f t="shared" si="52"/>
        <v>0</v>
      </c>
      <c r="T197" s="165">
        <f t="shared" si="53"/>
        <v>0</v>
      </c>
      <c r="U197" s="68" t="e">
        <f t="shared" si="54"/>
        <v>#NUM!</v>
      </c>
      <c r="V197" s="148" t="e">
        <f t="shared" si="55"/>
        <v>#NUM!</v>
      </c>
      <c r="W197" s="165" t="e">
        <f t="shared" si="56"/>
        <v>#NUM!</v>
      </c>
      <c r="X197" s="165" t="e">
        <f t="shared" si="57"/>
        <v>#NUM!</v>
      </c>
      <c r="Y197" s="165" t="e">
        <f t="shared" si="58"/>
        <v>#NUM!</v>
      </c>
    </row>
    <row r="198" spans="1:25" x14ac:dyDescent="0.2">
      <c r="A198" s="162"/>
      <c r="B198" s="7">
        <f t="shared" si="62"/>
        <v>0</v>
      </c>
      <c r="C198" s="7" t="e">
        <f t="shared" si="44"/>
        <v>#NUM!</v>
      </c>
      <c r="D198" s="163" t="e">
        <f t="shared" si="63"/>
        <v>#NUM!</v>
      </c>
      <c r="E198" s="164">
        <f t="shared" si="59"/>
        <v>99.999999999999972</v>
      </c>
      <c r="F198" s="162">
        <f t="shared" si="45"/>
        <v>0</v>
      </c>
      <c r="G198" s="162"/>
      <c r="H198" s="168">
        <f t="shared" si="46"/>
        <v>0</v>
      </c>
      <c r="I198" s="162" t="e">
        <f t="shared" si="43"/>
        <v>#NUM!</v>
      </c>
      <c r="J198" s="165" t="e">
        <f t="shared" si="47"/>
        <v>#NUM!</v>
      </c>
      <c r="K198" s="165" t="e">
        <f t="shared" si="48"/>
        <v>#NUM!</v>
      </c>
      <c r="L198" s="165" t="e">
        <f t="shared" si="49"/>
        <v>#NUM!</v>
      </c>
      <c r="M198" s="186" t="e">
        <f t="shared" si="60"/>
        <v>#NUM!</v>
      </c>
      <c r="N198" s="162">
        <v>0</v>
      </c>
      <c r="O198" s="166">
        <f t="shared" si="61"/>
        <v>0</v>
      </c>
      <c r="Q198" s="162">
        <f t="shared" si="50"/>
        <v>0</v>
      </c>
      <c r="R198" s="165">
        <f t="shared" si="51"/>
        <v>0</v>
      </c>
      <c r="S198" s="165">
        <f t="shared" si="52"/>
        <v>0</v>
      </c>
      <c r="T198" s="165">
        <f t="shared" si="53"/>
        <v>0</v>
      </c>
      <c r="U198" s="68" t="e">
        <f t="shared" si="54"/>
        <v>#NUM!</v>
      </c>
      <c r="V198" s="148" t="e">
        <f t="shared" si="55"/>
        <v>#NUM!</v>
      </c>
      <c r="W198" s="165" t="e">
        <f t="shared" si="56"/>
        <v>#NUM!</v>
      </c>
      <c r="X198" s="165" t="e">
        <f t="shared" si="57"/>
        <v>#NUM!</v>
      </c>
      <c r="Y198" s="165" t="e">
        <f t="shared" si="58"/>
        <v>#NUM!</v>
      </c>
    </row>
    <row r="199" spans="1:25" x14ac:dyDescent="0.2">
      <c r="A199" s="162"/>
      <c r="B199" s="7">
        <f t="shared" si="62"/>
        <v>0</v>
      </c>
      <c r="C199" s="7" t="e">
        <f t="shared" si="44"/>
        <v>#NUM!</v>
      </c>
      <c r="D199" s="163" t="e">
        <f t="shared" si="63"/>
        <v>#NUM!</v>
      </c>
      <c r="E199" s="164">
        <f t="shared" si="59"/>
        <v>99.999999999999972</v>
      </c>
      <c r="F199" s="162">
        <f t="shared" si="45"/>
        <v>0</v>
      </c>
      <c r="G199" s="162"/>
      <c r="H199" s="168">
        <f t="shared" si="46"/>
        <v>0</v>
      </c>
      <c r="I199" s="162" t="e">
        <f t="shared" si="43"/>
        <v>#NUM!</v>
      </c>
      <c r="J199" s="165" t="e">
        <f t="shared" si="47"/>
        <v>#NUM!</v>
      </c>
      <c r="K199" s="165" t="e">
        <f t="shared" si="48"/>
        <v>#NUM!</v>
      </c>
      <c r="L199" s="165" t="e">
        <f t="shared" si="49"/>
        <v>#NUM!</v>
      </c>
      <c r="M199" s="186" t="e">
        <f t="shared" si="60"/>
        <v>#NUM!</v>
      </c>
      <c r="N199" s="162">
        <v>0</v>
      </c>
      <c r="O199" s="166">
        <f t="shared" si="61"/>
        <v>0</v>
      </c>
      <c r="Q199" s="162">
        <f t="shared" si="50"/>
        <v>0</v>
      </c>
      <c r="R199" s="165">
        <f t="shared" si="51"/>
        <v>0</v>
      </c>
      <c r="S199" s="165">
        <f t="shared" si="52"/>
        <v>0</v>
      </c>
      <c r="T199" s="165">
        <f t="shared" si="53"/>
        <v>0</v>
      </c>
      <c r="U199" s="68" t="e">
        <f t="shared" si="54"/>
        <v>#NUM!</v>
      </c>
      <c r="V199" s="148" t="e">
        <f t="shared" si="55"/>
        <v>#NUM!</v>
      </c>
      <c r="W199" s="165" t="e">
        <f t="shared" si="56"/>
        <v>#NUM!</v>
      </c>
      <c r="X199" s="165" t="e">
        <f t="shared" si="57"/>
        <v>#NUM!</v>
      </c>
      <c r="Y199" s="165" t="e">
        <f t="shared" si="58"/>
        <v>#NUM!</v>
      </c>
    </row>
    <row r="200" spans="1:25" x14ac:dyDescent="0.2">
      <c r="A200" s="162"/>
      <c r="B200" s="7">
        <f t="shared" si="62"/>
        <v>0</v>
      </c>
      <c r="C200" s="7" t="e">
        <f t="shared" si="44"/>
        <v>#NUM!</v>
      </c>
      <c r="D200" s="163" t="e">
        <f t="shared" si="63"/>
        <v>#NUM!</v>
      </c>
      <c r="E200" s="164">
        <f t="shared" si="59"/>
        <v>99.999999999999972</v>
      </c>
      <c r="F200" s="162">
        <f t="shared" si="45"/>
        <v>0</v>
      </c>
      <c r="G200" s="162"/>
      <c r="H200" s="168">
        <f t="shared" si="46"/>
        <v>0</v>
      </c>
      <c r="I200" s="162" t="e">
        <f t="shared" si="43"/>
        <v>#NUM!</v>
      </c>
      <c r="J200" s="165" t="e">
        <f t="shared" si="47"/>
        <v>#NUM!</v>
      </c>
      <c r="K200" s="165" t="e">
        <f t="shared" si="48"/>
        <v>#NUM!</v>
      </c>
      <c r="L200" s="165" t="e">
        <f t="shared" si="49"/>
        <v>#NUM!</v>
      </c>
      <c r="M200" s="186" t="e">
        <f t="shared" si="60"/>
        <v>#NUM!</v>
      </c>
      <c r="N200" s="162">
        <v>0</v>
      </c>
      <c r="O200" s="166">
        <f t="shared" si="61"/>
        <v>0</v>
      </c>
      <c r="Q200" s="162">
        <f t="shared" si="50"/>
        <v>0</v>
      </c>
      <c r="R200" s="165">
        <f t="shared" si="51"/>
        <v>0</v>
      </c>
      <c r="S200" s="165">
        <f t="shared" si="52"/>
        <v>0</v>
      </c>
      <c r="T200" s="165">
        <f t="shared" si="53"/>
        <v>0</v>
      </c>
      <c r="U200" s="68" t="e">
        <f t="shared" si="54"/>
        <v>#NUM!</v>
      </c>
      <c r="V200" s="148" t="e">
        <f t="shared" si="55"/>
        <v>#NUM!</v>
      </c>
      <c r="W200" s="165" t="e">
        <f t="shared" si="56"/>
        <v>#NUM!</v>
      </c>
      <c r="X200" s="165" t="e">
        <f t="shared" si="57"/>
        <v>#NUM!</v>
      </c>
      <c r="Y200" s="165" t="e">
        <f t="shared" si="58"/>
        <v>#NUM!</v>
      </c>
    </row>
    <row r="201" spans="1:25" x14ac:dyDescent="0.2">
      <c r="A201" s="162"/>
      <c r="B201" s="7">
        <f t="shared" si="62"/>
        <v>0</v>
      </c>
      <c r="C201" s="7" t="e">
        <f t="shared" si="44"/>
        <v>#NUM!</v>
      </c>
      <c r="D201" s="163" t="e">
        <f t="shared" si="63"/>
        <v>#NUM!</v>
      </c>
      <c r="E201" s="164">
        <f t="shared" si="59"/>
        <v>99.999999999999972</v>
      </c>
      <c r="F201" s="162">
        <f t="shared" si="45"/>
        <v>0</v>
      </c>
      <c r="G201" s="162"/>
      <c r="H201" s="168">
        <f t="shared" si="46"/>
        <v>0</v>
      </c>
      <c r="I201" s="162" t="e">
        <f t="shared" si="43"/>
        <v>#NUM!</v>
      </c>
      <c r="J201" s="165" t="e">
        <f t="shared" si="47"/>
        <v>#NUM!</v>
      </c>
      <c r="K201" s="165" t="e">
        <f t="shared" si="48"/>
        <v>#NUM!</v>
      </c>
      <c r="L201" s="165" t="e">
        <f t="shared" si="49"/>
        <v>#NUM!</v>
      </c>
      <c r="M201" s="186" t="e">
        <f t="shared" si="60"/>
        <v>#NUM!</v>
      </c>
      <c r="N201" s="162">
        <v>0</v>
      </c>
      <c r="O201" s="166">
        <f t="shared" si="61"/>
        <v>0</v>
      </c>
      <c r="Q201" s="162">
        <f t="shared" si="50"/>
        <v>0</v>
      </c>
      <c r="R201" s="165">
        <f t="shared" si="51"/>
        <v>0</v>
      </c>
      <c r="S201" s="165">
        <f t="shared" si="52"/>
        <v>0</v>
      </c>
      <c r="T201" s="165">
        <f t="shared" si="53"/>
        <v>0</v>
      </c>
      <c r="U201" s="68" t="e">
        <f t="shared" si="54"/>
        <v>#NUM!</v>
      </c>
      <c r="V201" s="148" t="e">
        <f t="shared" si="55"/>
        <v>#NUM!</v>
      </c>
      <c r="W201" s="165" t="e">
        <f t="shared" si="56"/>
        <v>#NUM!</v>
      </c>
      <c r="X201" s="165" t="e">
        <f t="shared" si="57"/>
        <v>#NUM!</v>
      </c>
      <c r="Y201" s="165" t="e">
        <f t="shared" si="58"/>
        <v>#NUM!</v>
      </c>
    </row>
    <row r="202" spans="1:25" x14ac:dyDescent="0.2">
      <c r="A202" s="162"/>
      <c r="B202" s="7">
        <f t="shared" si="62"/>
        <v>0</v>
      </c>
      <c r="C202" s="7" t="e">
        <f t="shared" si="44"/>
        <v>#NUM!</v>
      </c>
      <c r="D202" s="163" t="e">
        <f t="shared" si="63"/>
        <v>#NUM!</v>
      </c>
      <c r="E202" s="164">
        <f t="shared" si="59"/>
        <v>99.999999999999972</v>
      </c>
      <c r="F202" s="162">
        <f t="shared" si="45"/>
        <v>0</v>
      </c>
      <c r="G202" s="162"/>
      <c r="H202" s="168">
        <f t="shared" si="46"/>
        <v>0</v>
      </c>
      <c r="I202" s="162" t="e">
        <f t="shared" si="43"/>
        <v>#NUM!</v>
      </c>
      <c r="J202" s="165" t="e">
        <f t="shared" si="47"/>
        <v>#NUM!</v>
      </c>
      <c r="K202" s="165" t="e">
        <f t="shared" si="48"/>
        <v>#NUM!</v>
      </c>
      <c r="L202" s="165" t="e">
        <f t="shared" si="49"/>
        <v>#NUM!</v>
      </c>
      <c r="M202" s="186" t="e">
        <f t="shared" si="60"/>
        <v>#NUM!</v>
      </c>
      <c r="N202" s="162">
        <v>0</v>
      </c>
      <c r="O202" s="166">
        <f t="shared" si="61"/>
        <v>0</v>
      </c>
      <c r="Q202" s="162">
        <f t="shared" si="50"/>
        <v>0</v>
      </c>
      <c r="R202" s="165">
        <f t="shared" si="51"/>
        <v>0</v>
      </c>
      <c r="S202" s="165">
        <f t="shared" si="52"/>
        <v>0</v>
      </c>
      <c r="T202" s="165">
        <f t="shared" si="53"/>
        <v>0</v>
      </c>
      <c r="U202" s="68" t="e">
        <f t="shared" si="54"/>
        <v>#NUM!</v>
      </c>
      <c r="V202" s="148" t="e">
        <f t="shared" si="55"/>
        <v>#NUM!</v>
      </c>
      <c r="W202" s="165" t="e">
        <f t="shared" si="56"/>
        <v>#NUM!</v>
      </c>
      <c r="X202" s="165" t="e">
        <f t="shared" si="57"/>
        <v>#NUM!</v>
      </c>
      <c r="Y202" s="165" t="e">
        <f t="shared" si="58"/>
        <v>#NUM!</v>
      </c>
    </row>
    <row r="203" spans="1:25" x14ac:dyDescent="0.2">
      <c r="A203" s="162"/>
      <c r="B203" s="7">
        <f t="shared" si="62"/>
        <v>0</v>
      </c>
      <c r="C203" s="7" t="e">
        <f t="shared" si="44"/>
        <v>#NUM!</v>
      </c>
      <c r="D203" s="163" t="e">
        <f t="shared" si="63"/>
        <v>#NUM!</v>
      </c>
      <c r="E203" s="164">
        <f t="shared" si="59"/>
        <v>99.999999999999972</v>
      </c>
      <c r="F203" s="162">
        <f t="shared" si="45"/>
        <v>0</v>
      </c>
      <c r="G203" s="162"/>
      <c r="H203" s="168">
        <f t="shared" si="46"/>
        <v>0</v>
      </c>
      <c r="I203" s="162" t="e">
        <f t="shared" si="43"/>
        <v>#NUM!</v>
      </c>
      <c r="J203" s="165" t="e">
        <f t="shared" si="47"/>
        <v>#NUM!</v>
      </c>
      <c r="K203" s="165" t="e">
        <f t="shared" si="48"/>
        <v>#NUM!</v>
      </c>
      <c r="L203" s="165" t="e">
        <f t="shared" si="49"/>
        <v>#NUM!</v>
      </c>
      <c r="M203" s="186" t="e">
        <f t="shared" si="60"/>
        <v>#NUM!</v>
      </c>
      <c r="N203" s="162">
        <v>0</v>
      </c>
      <c r="O203" s="166">
        <f t="shared" si="61"/>
        <v>0</v>
      </c>
      <c r="Q203" s="162">
        <f t="shared" si="50"/>
        <v>0</v>
      </c>
      <c r="R203" s="165">
        <f t="shared" si="51"/>
        <v>0</v>
      </c>
      <c r="S203" s="165">
        <f t="shared" si="52"/>
        <v>0</v>
      </c>
      <c r="T203" s="165">
        <f t="shared" si="53"/>
        <v>0</v>
      </c>
      <c r="U203" s="68" t="e">
        <f t="shared" si="54"/>
        <v>#NUM!</v>
      </c>
      <c r="V203" s="148" t="e">
        <f t="shared" si="55"/>
        <v>#NUM!</v>
      </c>
      <c r="W203" s="165" t="e">
        <f t="shared" si="56"/>
        <v>#NUM!</v>
      </c>
      <c r="X203" s="165" t="e">
        <f t="shared" si="57"/>
        <v>#NUM!</v>
      </c>
      <c r="Y203" s="165" t="e">
        <f t="shared" si="58"/>
        <v>#NUM!</v>
      </c>
    </row>
    <row r="204" spans="1:25" x14ac:dyDescent="0.2">
      <c r="A204" s="162"/>
      <c r="B204" s="7">
        <f t="shared" si="62"/>
        <v>0</v>
      </c>
      <c r="C204" s="7" t="e">
        <f t="shared" si="44"/>
        <v>#NUM!</v>
      </c>
      <c r="D204" s="163" t="e">
        <f t="shared" si="63"/>
        <v>#NUM!</v>
      </c>
      <c r="E204" s="164">
        <f t="shared" si="59"/>
        <v>99.999999999999972</v>
      </c>
      <c r="F204" s="162">
        <f t="shared" si="45"/>
        <v>0</v>
      </c>
      <c r="G204" s="162"/>
      <c r="H204" s="168">
        <f t="shared" si="46"/>
        <v>0</v>
      </c>
      <c r="I204" s="162" t="e">
        <f t="shared" si="43"/>
        <v>#NUM!</v>
      </c>
      <c r="J204" s="165" t="e">
        <f t="shared" si="47"/>
        <v>#NUM!</v>
      </c>
      <c r="K204" s="165" t="e">
        <f t="shared" si="48"/>
        <v>#NUM!</v>
      </c>
      <c r="L204" s="165" t="e">
        <f t="shared" si="49"/>
        <v>#NUM!</v>
      </c>
      <c r="M204" s="186" t="e">
        <f t="shared" si="60"/>
        <v>#NUM!</v>
      </c>
      <c r="N204" s="162">
        <v>0</v>
      </c>
      <c r="O204" s="166">
        <f t="shared" si="61"/>
        <v>0</v>
      </c>
      <c r="Q204" s="162">
        <f t="shared" si="50"/>
        <v>0</v>
      </c>
      <c r="R204" s="165">
        <f t="shared" si="51"/>
        <v>0</v>
      </c>
      <c r="S204" s="165">
        <f t="shared" si="52"/>
        <v>0</v>
      </c>
      <c r="T204" s="165">
        <f t="shared" si="53"/>
        <v>0</v>
      </c>
      <c r="U204" s="68" t="e">
        <f t="shared" si="54"/>
        <v>#NUM!</v>
      </c>
      <c r="V204" s="148" t="e">
        <f t="shared" si="55"/>
        <v>#NUM!</v>
      </c>
      <c r="W204" s="165" t="e">
        <f t="shared" si="56"/>
        <v>#NUM!</v>
      </c>
      <c r="X204" s="165" t="e">
        <f t="shared" si="57"/>
        <v>#NUM!</v>
      </c>
      <c r="Y204" s="165" t="e">
        <f t="shared" si="58"/>
        <v>#NUM!</v>
      </c>
    </row>
    <row r="205" spans="1:25" x14ac:dyDescent="0.2">
      <c r="A205" s="162"/>
      <c r="B205" s="7">
        <f t="shared" si="62"/>
        <v>0</v>
      </c>
      <c r="C205" s="7" t="e">
        <f t="shared" si="44"/>
        <v>#NUM!</v>
      </c>
      <c r="D205" s="163" t="e">
        <f t="shared" si="63"/>
        <v>#NUM!</v>
      </c>
      <c r="E205" s="164">
        <f t="shared" si="59"/>
        <v>99.999999999999972</v>
      </c>
      <c r="F205" s="162">
        <f t="shared" si="45"/>
        <v>0</v>
      </c>
      <c r="G205" s="162"/>
      <c r="H205" s="168">
        <f t="shared" si="46"/>
        <v>0</v>
      </c>
      <c r="I205" s="162" t="e">
        <f t="shared" si="43"/>
        <v>#NUM!</v>
      </c>
      <c r="J205" s="165" t="e">
        <f t="shared" si="47"/>
        <v>#NUM!</v>
      </c>
      <c r="K205" s="165" t="e">
        <f t="shared" si="48"/>
        <v>#NUM!</v>
      </c>
      <c r="L205" s="165" t="e">
        <f t="shared" si="49"/>
        <v>#NUM!</v>
      </c>
      <c r="M205" s="186" t="e">
        <f t="shared" si="60"/>
        <v>#NUM!</v>
      </c>
      <c r="N205" s="162">
        <v>0</v>
      </c>
      <c r="O205" s="166">
        <f t="shared" si="61"/>
        <v>0</v>
      </c>
      <c r="Q205" s="162">
        <f t="shared" si="50"/>
        <v>0</v>
      </c>
      <c r="R205" s="165">
        <f t="shared" si="51"/>
        <v>0</v>
      </c>
      <c r="S205" s="165">
        <f t="shared" si="52"/>
        <v>0</v>
      </c>
      <c r="T205" s="165">
        <f t="shared" si="53"/>
        <v>0</v>
      </c>
      <c r="U205" s="68" t="e">
        <f t="shared" si="54"/>
        <v>#NUM!</v>
      </c>
      <c r="V205" s="148" t="e">
        <f t="shared" si="55"/>
        <v>#NUM!</v>
      </c>
      <c r="W205" s="165" t="e">
        <f t="shared" si="56"/>
        <v>#NUM!</v>
      </c>
      <c r="X205" s="165" t="e">
        <f t="shared" si="57"/>
        <v>#NUM!</v>
      </c>
      <c r="Y205" s="165" t="e">
        <f t="shared" si="58"/>
        <v>#NUM!</v>
      </c>
    </row>
    <row r="206" spans="1:25" x14ac:dyDescent="0.2">
      <c r="A206" s="162"/>
      <c r="B206" s="7">
        <f t="shared" si="62"/>
        <v>0</v>
      </c>
      <c r="C206" s="7" t="e">
        <f t="shared" si="44"/>
        <v>#NUM!</v>
      </c>
      <c r="D206" s="163" t="e">
        <f t="shared" si="63"/>
        <v>#NUM!</v>
      </c>
      <c r="E206" s="164">
        <f t="shared" si="59"/>
        <v>99.999999999999972</v>
      </c>
      <c r="F206" s="162">
        <f t="shared" si="45"/>
        <v>0</v>
      </c>
      <c r="G206" s="162"/>
      <c r="H206" s="168">
        <f t="shared" si="46"/>
        <v>0</v>
      </c>
      <c r="I206" s="162" t="e">
        <f t="shared" si="43"/>
        <v>#NUM!</v>
      </c>
      <c r="J206" s="165" t="e">
        <f t="shared" si="47"/>
        <v>#NUM!</v>
      </c>
      <c r="K206" s="165" t="e">
        <f t="shared" si="48"/>
        <v>#NUM!</v>
      </c>
      <c r="L206" s="165" t="e">
        <f t="shared" si="49"/>
        <v>#NUM!</v>
      </c>
      <c r="M206" s="186" t="e">
        <f t="shared" si="60"/>
        <v>#NUM!</v>
      </c>
      <c r="N206" s="162">
        <v>0</v>
      </c>
      <c r="O206" s="166">
        <f t="shared" si="61"/>
        <v>0</v>
      </c>
      <c r="Q206" s="162">
        <f t="shared" si="50"/>
        <v>0</v>
      </c>
      <c r="R206" s="165">
        <f t="shared" si="51"/>
        <v>0</v>
      </c>
      <c r="S206" s="165">
        <f t="shared" si="52"/>
        <v>0</v>
      </c>
      <c r="T206" s="165">
        <f t="shared" si="53"/>
        <v>0</v>
      </c>
      <c r="U206" s="68" t="e">
        <f t="shared" si="54"/>
        <v>#NUM!</v>
      </c>
      <c r="V206" s="148" t="e">
        <f t="shared" si="55"/>
        <v>#NUM!</v>
      </c>
      <c r="W206" s="165" t="e">
        <f t="shared" si="56"/>
        <v>#NUM!</v>
      </c>
      <c r="X206" s="165" t="e">
        <f t="shared" si="57"/>
        <v>#NUM!</v>
      </c>
      <c r="Y206" s="165" t="e">
        <f t="shared" si="58"/>
        <v>#NUM!</v>
      </c>
    </row>
    <row r="207" spans="1:25" x14ac:dyDescent="0.2">
      <c r="A207" s="162"/>
      <c r="B207" s="7">
        <f t="shared" si="62"/>
        <v>0</v>
      </c>
      <c r="C207" s="7" t="e">
        <f t="shared" si="44"/>
        <v>#NUM!</v>
      </c>
      <c r="D207" s="163" t="e">
        <f t="shared" si="63"/>
        <v>#NUM!</v>
      </c>
      <c r="E207" s="164">
        <f t="shared" si="59"/>
        <v>99.999999999999972</v>
      </c>
      <c r="F207" s="162">
        <f t="shared" si="45"/>
        <v>0</v>
      </c>
      <c r="G207" s="162"/>
      <c r="H207" s="168">
        <f t="shared" si="46"/>
        <v>0</v>
      </c>
      <c r="I207" s="162" t="e">
        <f t="shared" si="43"/>
        <v>#NUM!</v>
      </c>
      <c r="J207" s="165" t="e">
        <f t="shared" si="47"/>
        <v>#NUM!</v>
      </c>
      <c r="K207" s="165" t="e">
        <f t="shared" si="48"/>
        <v>#NUM!</v>
      </c>
      <c r="L207" s="165" t="e">
        <f t="shared" si="49"/>
        <v>#NUM!</v>
      </c>
      <c r="M207" s="186" t="e">
        <f t="shared" si="60"/>
        <v>#NUM!</v>
      </c>
      <c r="N207" s="162">
        <v>0</v>
      </c>
      <c r="O207" s="166">
        <f t="shared" si="61"/>
        <v>0</v>
      </c>
      <c r="Q207" s="162">
        <f t="shared" si="50"/>
        <v>0</v>
      </c>
      <c r="R207" s="165">
        <f t="shared" si="51"/>
        <v>0</v>
      </c>
      <c r="S207" s="165">
        <f t="shared" si="52"/>
        <v>0</v>
      </c>
      <c r="T207" s="165">
        <f t="shared" si="53"/>
        <v>0</v>
      </c>
      <c r="U207" s="68" t="e">
        <f t="shared" si="54"/>
        <v>#NUM!</v>
      </c>
      <c r="V207" s="148" t="e">
        <f t="shared" si="55"/>
        <v>#NUM!</v>
      </c>
      <c r="W207" s="165" t="e">
        <f t="shared" si="56"/>
        <v>#NUM!</v>
      </c>
      <c r="X207" s="165" t="e">
        <f t="shared" si="57"/>
        <v>#NUM!</v>
      </c>
      <c r="Y207" s="165" t="e">
        <f t="shared" si="58"/>
        <v>#NUM!</v>
      </c>
    </row>
    <row r="208" spans="1:25" x14ac:dyDescent="0.2">
      <c r="A208" s="162"/>
      <c r="B208" s="7">
        <f t="shared" si="62"/>
        <v>0</v>
      </c>
      <c r="C208" s="7" t="e">
        <f t="shared" si="44"/>
        <v>#NUM!</v>
      </c>
      <c r="D208" s="163" t="e">
        <f t="shared" si="63"/>
        <v>#NUM!</v>
      </c>
      <c r="E208" s="164">
        <f t="shared" si="59"/>
        <v>99.999999999999972</v>
      </c>
      <c r="F208" s="162">
        <f t="shared" si="45"/>
        <v>0</v>
      </c>
      <c r="G208" s="162"/>
      <c r="H208" s="168">
        <f t="shared" si="46"/>
        <v>0</v>
      </c>
      <c r="I208" s="162" t="e">
        <f t="shared" si="43"/>
        <v>#NUM!</v>
      </c>
      <c r="J208" s="165" t="e">
        <f t="shared" si="47"/>
        <v>#NUM!</v>
      </c>
      <c r="K208" s="165" t="e">
        <f t="shared" si="48"/>
        <v>#NUM!</v>
      </c>
      <c r="L208" s="165" t="e">
        <f t="shared" si="49"/>
        <v>#NUM!</v>
      </c>
      <c r="M208" s="186" t="e">
        <f t="shared" si="60"/>
        <v>#NUM!</v>
      </c>
      <c r="N208" s="162">
        <v>0</v>
      </c>
      <c r="O208" s="166">
        <f t="shared" si="61"/>
        <v>0</v>
      </c>
      <c r="Q208" s="162">
        <f t="shared" si="50"/>
        <v>0</v>
      </c>
      <c r="R208" s="165">
        <f t="shared" si="51"/>
        <v>0</v>
      </c>
      <c r="S208" s="165">
        <f t="shared" si="52"/>
        <v>0</v>
      </c>
      <c r="T208" s="165">
        <f t="shared" si="53"/>
        <v>0</v>
      </c>
      <c r="U208" s="68" t="e">
        <f t="shared" si="54"/>
        <v>#NUM!</v>
      </c>
      <c r="V208" s="148" t="e">
        <f t="shared" si="55"/>
        <v>#NUM!</v>
      </c>
      <c r="W208" s="165" t="e">
        <f t="shared" si="56"/>
        <v>#NUM!</v>
      </c>
      <c r="X208" s="165" t="e">
        <f t="shared" si="57"/>
        <v>#NUM!</v>
      </c>
      <c r="Y208" s="165" t="e">
        <f t="shared" si="58"/>
        <v>#NUM!</v>
      </c>
    </row>
    <row r="209" spans="1:25" x14ac:dyDescent="0.2">
      <c r="A209" s="162"/>
      <c r="B209" s="7">
        <f t="shared" si="62"/>
        <v>0</v>
      </c>
      <c r="C209" s="7" t="e">
        <f t="shared" si="44"/>
        <v>#NUM!</v>
      </c>
      <c r="D209" s="163" t="e">
        <f t="shared" si="63"/>
        <v>#NUM!</v>
      </c>
      <c r="E209" s="164">
        <f t="shared" si="59"/>
        <v>99.999999999999972</v>
      </c>
      <c r="F209" s="162">
        <f t="shared" si="45"/>
        <v>0</v>
      </c>
      <c r="G209" s="162"/>
      <c r="H209" s="168">
        <f t="shared" si="46"/>
        <v>0</v>
      </c>
      <c r="I209" s="162" t="e">
        <f t="shared" si="43"/>
        <v>#NUM!</v>
      </c>
      <c r="J209" s="165" t="e">
        <f t="shared" si="47"/>
        <v>#NUM!</v>
      </c>
      <c r="K209" s="165" t="e">
        <f t="shared" si="48"/>
        <v>#NUM!</v>
      </c>
      <c r="L209" s="165" t="e">
        <f t="shared" si="49"/>
        <v>#NUM!</v>
      </c>
      <c r="M209" s="186" t="e">
        <f t="shared" si="60"/>
        <v>#NUM!</v>
      </c>
      <c r="N209" s="162">
        <v>0</v>
      </c>
      <c r="O209" s="166">
        <f t="shared" si="61"/>
        <v>0</v>
      </c>
      <c r="Q209" s="162">
        <f t="shared" si="50"/>
        <v>0</v>
      </c>
      <c r="R209" s="165">
        <f t="shared" si="51"/>
        <v>0</v>
      </c>
      <c r="S209" s="165">
        <f t="shared" si="52"/>
        <v>0</v>
      </c>
      <c r="T209" s="165">
        <f t="shared" si="53"/>
        <v>0</v>
      </c>
      <c r="U209" s="68" t="e">
        <f t="shared" si="54"/>
        <v>#NUM!</v>
      </c>
      <c r="V209" s="148" t="e">
        <f t="shared" si="55"/>
        <v>#NUM!</v>
      </c>
      <c r="W209" s="165" t="e">
        <f t="shared" si="56"/>
        <v>#NUM!</v>
      </c>
      <c r="X209" s="165" t="e">
        <f t="shared" si="57"/>
        <v>#NUM!</v>
      </c>
      <c r="Y209" s="165" t="e">
        <f t="shared" si="58"/>
        <v>#NUM!</v>
      </c>
    </row>
    <row r="210" spans="1:25" x14ac:dyDescent="0.2">
      <c r="A210" s="162"/>
      <c r="B210" s="7">
        <f t="shared" si="62"/>
        <v>0</v>
      </c>
      <c r="C210" s="7" t="e">
        <f t="shared" si="44"/>
        <v>#NUM!</v>
      </c>
      <c r="D210" s="163" t="e">
        <f t="shared" si="63"/>
        <v>#NUM!</v>
      </c>
      <c r="E210" s="164">
        <f t="shared" si="59"/>
        <v>99.999999999999972</v>
      </c>
      <c r="F210" s="162">
        <f t="shared" si="45"/>
        <v>0</v>
      </c>
      <c r="G210" s="162"/>
      <c r="H210" s="168">
        <f t="shared" si="46"/>
        <v>0</v>
      </c>
      <c r="I210" s="162" t="e">
        <f t="shared" si="43"/>
        <v>#NUM!</v>
      </c>
      <c r="J210" s="165" t="e">
        <f t="shared" si="47"/>
        <v>#NUM!</v>
      </c>
      <c r="K210" s="165" t="e">
        <f t="shared" si="48"/>
        <v>#NUM!</v>
      </c>
      <c r="L210" s="165" t="e">
        <f t="shared" si="49"/>
        <v>#NUM!</v>
      </c>
      <c r="M210" s="186" t="e">
        <f t="shared" si="60"/>
        <v>#NUM!</v>
      </c>
      <c r="N210" s="162">
        <v>0</v>
      </c>
      <c r="O210" s="166">
        <f t="shared" si="61"/>
        <v>0</v>
      </c>
      <c r="Q210" s="162">
        <f t="shared" si="50"/>
        <v>0</v>
      </c>
      <c r="R210" s="165">
        <f t="shared" si="51"/>
        <v>0</v>
      </c>
      <c r="S210" s="165">
        <f t="shared" si="52"/>
        <v>0</v>
      </c>
      <c r="T210" s="165">
        <f t="shared" si="53"/>
        <v>0</v>
      </c>
      <c r="U210" s="68" t="e">
        <f t="shared" si="54"/>
        <v>#NUM!</v>
      </c>
      <c r="V210" s="148" t="e">
        <f t="shared" si="55"/>
        <v>#NUM!</v>
      </c>
      <c r="W210" s="165" t="e">
        <f t="shared" si="56"/>
        <v>#NUM!</v>
      </c>
      <c r="X210" s="165" t="e">
        <f t="shared" si="57"/>
        <v>#NUM!</v>
      </c>
      <c r="Y210" s="165" t="e">
        <f t="shared" si="58"/>
        <v>#NUM!</v>
      </c>
    </row>
    <row r="211" spans="1:25" x14ac:dyDescent="0.2">
      <c r="A211" s="162"/>
      <c r="B211" s="7">
        <f t="shared" si="62"/>
        <v>0</v>
      </c>
      <c r="C211" s="7" t="e">
        <f t="shared" si="44"/>
        <v>#NUM!</v>
      </c>
      <c r="D211" s="163" t="e">
        <f t="shared" si="63"/>
        <v>#NUM!</v>
      </c>
      <c r="E211" s="164">
        <f t="shared" si="59"/>
        <v>99.999999999999972</v>
      </c>
      <c r="F211" s="162">
        <f t="shared" si="45"/>
        <v>0</v>
      </c>
      <c r="G211" s="162"/>
      <c r="H211" s="168">
        <f t="shared" si="46"/>
        <v>0</v>
      </c>
      <c r="I211" s="162" t="e">
        <f t="shared" si="43"/>
        <v>#NUM!</v>
      </c>
      <c r="J211" s="165" t="e">
        <f t="shared" si="47"/>
        <v>#NUM!</v>
      </c>
      <c r="K211" s="165" t="e">
        <f t="shared" si="48"/>
        <v>#NUM!</v>
      </c>
      <c r="L211" s="165" t="e">
        <f t="shared" si="49"/>
        <v>#NUM!</v>
      </c>
      <c r="M211" s="186" t="e">
        <f t="shared" si="60"/>
        <v>#NUM!</v>
      </c>
      <c r="N211" s="162">
        <v>0</v>
      </c>
      <c r="O211" s="166">
        <f t="shared" si="61"/>
        <v>0</v>
      </c>
      <c r="Q211" s="162">
        <f t="shared" si="50"/>
        <v>0</v>
      </c>
      <c r="R211" s="165">
        <f t="shared" si="51"/>
        <v>0</v>
      </c>
      <c r="S211" s="165">
        <f t="shared" si="52"/>
        <v>0</v>
      </c>
      <c r="T211" s="165">
        <f t="shared" si="53"/>
        <v>0</v>
      </c>
      <c r="U211" s="68" t="e">
        <f t="shared" si="54"/>
        <v>#NUM!</v>
      </c>
      <c r="V211" s="148" t="e">
        <f t="shared" si="55"/>
        <v>#NUM!</v>
      </c>
      <c r="W211" s="165" t="e">
        <f t="shared" si="56"/>
        <v>#NUM!</v>
      </c>
      <c r="X211" s="165" t="e">
        <f t="shared" si="57"/>
        <v>#NUM!</v>
      </c>
      <c r="Y211" s="165" t="e">
        <f t="shared" si="58"/>
        <v>#NUM!</v>
      </c>
    </row>
    <row r="212" spans="1:25" x14ac:dyDescent="0.2">
      <c r="A212" s="162"/>
      <c r="B212" s="7">
        <f t="shared" si="62"/>
        <v>0</v>
      </c>
      <c r="C212" s="7" t="e">
        <f t="shared" si="44"/>
        <v>#NUM!</v>
      </c>
      <c r="D212" s="163" t="e">
        <f t="shared" si="63"/>
        <v>#NUM!</v>
      </c>
      <c r="E212" s="164">
        <f t="shared" si="59"/>
        <v>99.999999999999972</v>
      </c>
      <c r="F212" s="162">
        <f t="shared" si="45"/>
        <v>0</v>
      </c>
      <c r="G212" s="162"/>
      <c r="H212" s="168">
        <f t="shared" si="46"/>
        <v>0</v>
      </c>
      <c r="I212" s="162" t="e">
        <f t="shared" si="43"/>
        <v>#NUM!</v>
      </c>
      <c r="J212" s="165" t="e">
        <f t="shared" si="47"/>
        <v>#NUM!</v>
      </c>
      <c r="K212" s="165" t="e">
        <f t="shared" si="48"/>
        <v>#NUM!</v>
      </c>
      <c r="L212" s="165" t="e">
        <f t="shared" si="49"/>
        <v>#NUM!</v>
      </c>
      <c r="M212" s="186" t="e">
        <f t="shared" si="60"/>
        <v>#NUM!</v>
      </c>
      <c r="N212" s="162">
        <v>0</v>
      </c>
      <c r="O212" s="166">
        <f t="shared" si="61"/>
        <v>0</v>
      </c>
      <c r="Q212" s="162">
        <f t="shared" si="50"/>
        <v>0</v>
      </c>
      <c r="R212" s="165">
        <f t="shared" si="51"/>
        <v>0</v>
      </c>
      <c r="S212" s="165">
        <f t="shared" si="52"/>
        <v>0</v>
      </c>
      <c r="T212" s="165">
        <f t="shared" si="53"/>
        <v>0</v>
      </c>
      <c r="U212" s="68" t="e">
        <f t="shared" si="54"/>
        <v>#NUM!</v>
      </c>
      <c r="V212" s="148" t="e">
        <f t="shared" si="55"/>
        <v>#NUM!</v>
      </c>
      <c r="W212" s="165" t="e">
        <f t="shared" si="56"/>
        <v>#NUM!</v>
      </c>
      <c r="X212" s="165" t="e">
        <f t="shared" si="57"/>
        <v>#NUM!</v>
      </c>
      <c r="Y212" s="165" t="e">
        <f t="shared" si="58"/>
        <v>#NUM!</v>
      </c>
    </row>
    <row r="213" spans="1:25" x14ac:dyDescent="0.2">
      <c r="A213" s="162"/>
      <c r="B213" s="7">
        <f t="shared" si="62"/>
        <v>0</v>
      </c>
      <c r="C213" s="7" t="e">
        <f t="shared" si="44"/>
        <v>#NUM!</v>
      </c>
      <c r="D213" s="163" t="e">
        <f t="shared" si="63"/>
        <v>#NUM!</v>
      </c>
      <c r="E213" s="164">
        <f t="shared" si="59"/>
        <v>99.999999999999972</v>
      </c>
      <c r="F213" s="162">
        <f t="shared" si="45"/>
        <v>0</v>
      </c>
      <c r="G213" s="162"/>
      <c r="H213" s="168">
        <f t="shared" si="46"/>
        <v>0</v>
      </c>
      <c r="I213" s="162" t="e">
        <f t="shared" si="43"/>
        <v>#NUM!</v>
      </c>
      <c r="J213" s="165" t="e">
        <f t="shared" si="47"/>
        <v>#NUM!</v>
      </c>
      <c r="K213" s="165" t="e">
        <f t="shared" si="48"/>
        <v>#NUM!</v>
      </c>
      <c r="L213" s="165" t="e">
        <f t="shared" si="49"/>
        <v>#NUM!</v>
      </c>
      <c r="M213" s="186" t="e">
        <f t="shared" si="60"/>
        <v>#NUM!</v>
      </c>
      <c r="N213" s="162">
        <v>0</v>
      </c>
      <c r="O213" s="166">
        <f t="shared" si="61"/>
        <v>0</v>
      </c>
      <c r="Q213" s="162">
        <f t="shared" si="50"/>
        <v>0</v>
      </c>
      <c r="R213" s="165">
        <f t="shared" si="51"/>
        <v>0</v>
      </c>
      <c r="S213" s="165">
        <f t="shared" si="52"/>
        <v>0</v>
      </c>
      <c r="T213" s="165">
        <f t="shared" si="53"/>
        <v>0</v>
      </c>
      <c r="U213" s="68" t="e">
        <f t="shared" si="54"/>
        <v>#NUM!</v>
      </c>
      <c r="V213" s="148" t="e">
        <f t="shared" si="55"/>
        <v>#NUM!</v>
      </c>
      <c r="W213" s="165" t="e">
        <f t="shared" si="56"/>
        <v>#NUM!</v>
      </c>
      <c r="X213" s="165" t="e">
        <f t="shared" si="57"/>
        <v>#NUM!</v>
      </c>
      <c r="Y213" s="165" t="e">
        <f t="shared" si="58"/>
        <v>#NUM!</v>
      </c>
    </row>
    <row r="214" spans="1:25" x14ac:dyDescent="0.2">
      <c r="A214" s="162"/>
      <c r="B214" s="7">
        <f t="shared" si="62"/>
        <v>0</v>
      </c>
      <c r="C214" s="7" t="e">
        <f t="shared" si="44"/>
        <v>#NUM!</v>
      </c>
      <c r="D214" s="163" t="e">
        <f t="shared" si="63"/>
        <v>#NUM!</v>
      </c>
      <c r="E214" s="164">
        <f t="shared" si="59"/>
        <v>99.999999999999972</v>
      </c>
      <c r="F214" s="162">
        <f t="shared" si="45"/>
        <v>0</v>
      </c>
      <c r="G214" s="162"/>
      <c r="H214" s="168">
        <f t="shared" si="46"/>
        <v>0</v>
      </c>
      <c r="I214" s="162" t="e">
        <f t="shared" si="43"/>
        <v>#NUM!</v>
      </c>
      <c r="J214" s="165" t="e">
        <f t="shared" si="47"/>
        <v>#NUM!</v>
      </c>
      <c r="K214" s="165" t="e">
        <f t="shared" si="48"/>
        <v>#NUM!</v>
      </c>
      <c r="L214" s="165" t="e">
        <f t="shared" si="49"/>
        <v>#NUM!</v>
      </c>
      <c r="M214" s="186" t="e">
        <f t="shared" si="60"/>
        <v>#NUM!</v>
      </c>
      <c r="N214" s="162">
        <v>0</v>
      </c>
      <c r="O214" s="166">
        <f t="shared" si="61"/>
        <v>0</v>
      </c>
      <c r="Q214" s="162">
        <f t="shared" si="50"/>
        <v>0</v>
      </c>
      <c r="R214" s="165">
        <f t="shared" si="51"/>
        <v>0</v>
      </c>
      <c r="S214" s="165">
        <f t="shared" si="52"/>
        <v>0</v>
      </c>
      <c r="T214" s="165">
        <f t="shared" si="53"/>
        <v>0</v>
      </c>
      <c r="U214" s="68" t="e">
        <f t="shared" si="54"/>
        <v>#NUM!</v>
      </c>
      <c r="V214" s="148" t="e">
        <f t="shared" si="55"/>
        <v>#NUM!</v>
      </c>
      <c r="W214" s="165" t="e">
        <f t="shared" si="56"/>
        <v>#NUM!</v>
      </c>
      <c r="X214" s="165" t="e">
        <f t="shared" si="57"/>
        <v>#NUM!</v>
      </c>
      <c r="Y214" s="165" t="e">
        <f t="shared" si="58"/>
        <v>#NUM!</v>
      </c>
    </row>
    <row r="215" spans="1:25" x14ac:dyDescent="0.2">
      <c r="A215" s="162"/>
      <c r="B215" s="7">
        <f t="shared" si="62"/>
        <v>0</v>
      </c>
      <c r="C215" s="7" t="e">
        <f t="shared" si="44"/>
        <v>#NUM!</v>
      </c>
      <c r="D215" s="163" t="e">
        <f t="shared" si="63"/>
        <v>#NUM!</v>
      </c>
      <c r="E215" s="164">
        <f t="shared" si="59"/>
        <v>99.999999999999972</v>
      </c>
      <c r="F215" s="162">
        <f t="shared" si="45"/>
        <v>0</v>
      </c>
      <c r="G215" s="162"/>
      <c r="H215" s="168">
        <f t="shared" si="46"/>
        <v>0</v>
      </c>
      <c r="I215" s="162" t="e">
        <f t="shared" si="43"/>
        <v>#NUM!</v>
      </c>
      <c r="J215" s="165" t="e">
        <f t="shared" si="47"/>
        <v>#NUM!</v>
      </c>
      <c r="K215" s="165" t="e">
        <f t="shared" si="48"/>
        <v>#NUM!</v>
      </c>
      <c r="L215" s="165" t="e">
        <f t="shared" si="49"/>
        <v>#NUM!</v>
      </c>
      <c r="M215" s="186" t="e">
        <f t="shared" si="60"/>
        <v>#NUM!</v>
      </c>
      <c r="N215" s="162">
        <v>0</v>
      </c>
      <c r="O215" s="166">
        <f t="shared" si="61"/>
        <v>0</v>
      </c>
      <c r="Q215" s="162">
        <f t="shared" si="50"/>
        <v>0</v>
      </c>
      <c r="R215" s="165">
        <f t="shared" si="51"/>
        <v>0</v>
      </c>
      <c r="S215" s="165">
        <f t="shared" si="52"/>
        <v>0</v>
      </c>
      <c r="T215" s="165">
        <f t="shared" si="53"/>
        <v>0</v>
      </c>
      <c r="U215" s="68" t="e">
        <f t="shared" si="54"/>
        <v>#NUM!</v>
      </c>
      <c r="V215" s="148" t="e">
        <f t="shared" si="55"/>
        <v>#NUM!</v>
      </c>
      <c r="W215" s="165" t="e">
        <f t="shared" si="56"/>
        <v>#NUM!</v>
      </c>
      <c r="X215" s="165" t="e">
        <f t="shared" si="57"/>
        <v>#NUM!</v>
      </c>
      <c r="Y215" s="165" t="e">
        <f t="shared" si="58"/>
        <v>#NUM!</v>
      </c>
    </row>
    <row r="216" spans="1:25" x14ac:dyDescent="0.2">
      <c r="A216" s="162"/>
      <c r="B216" s="7">
        <f t="shared" si="62"/>
        <v>0</v>
      </c>
      <c r="C216" s="7" t="e">
        <f t="shared" si="44"/>
        <v>#NUM!</v>
      </c>
      <c r="D216" s="163" t="e">
        <f t="shared" si="63"/>
        <v>#NUM!</v>
      </c>
      <c r="E216" s="164">
        <f t="shared" si="59"/>
        <v>99.999999999999972</v>
      </c>
      <c r="F216" s="162">
        <f t="shared" si="45"/>
        <v>0</v>
      </c>
      <c r="G216" s="162"/>
      <c r="H216" s="168">
        <f t="shared" si="46"/>
        <v>0</v>
      </c>
      <c r="I216" s="162" t="e">
        <f t="shared" si="43"/>
        <v>#NUM!</v>
      </c>
      <c r="J216" s="165" t="e">
        <f t="shared" si="47"/>
        <v>#NUM!</v>
      </c>
      <c r="K216" s="165" t="e">
        <f t="shared" si="48"/>
        <v>#NUM!</v>
      </c>
      <c r="L216" s="165" t="e">
        <f t="shared" si="49"/>
        <v>#NUM!</v>
      </c>
      <c r="M216" s="186" t="e">
        <f t="shared" si="60"/>
        <v>#NUM!</v>
      </c>
      <c r="N216" s="162">
        <v>0</v>
      </c>
      <c r="O216" s="166">
        <f t="shared" si="61"/>
        <v>0</v>
      </c>
      <c r="Q216" s="162">
        <f t="shared" si="50"/>
        <v>0</v>
      </c>
      <c r="R216" s="165">
        <f t="shared" si="51"/>
        <v>0</v>
      </c>
      <c r="S216" s="165">
        <f t="shared" si="52"/>
        <v>0</v>
      </c>
      <c r="T216" s="165">
        <f t="shared" si="53"/>
        <v>0</v>
      </c>
      <c r="U216" s="68" t="e">
        <f t="shared" si="54"/>
        <v>#NUM!</v>
      </c>
      <c r="V216" s="148" t="e">
        <f t="shared" si="55"/>
        <v>#NUM!</v>
      </c>
      <c r="W216" s="165" t="e">
        <f t="shared" si="56"/>
        <v>#NUM!</v>
      </c>
      <c r="X216" s="165" t="e">
        <f t="shared" si="57"/>
        <v>#NUM!</v>
      </c>
      <c r="Y216" s="165" t="e">
        <f t="shared" si="58"/>
        <v>#NUM!</v>
      </c>
    </row>
    <row r="217" spans="1:25" x14ac:dyDescent="0.2">
      <c r="A217" s="162"/>
      <c r="B217" s="7">
        <f t="shared" si="62"/>
        <v>0</v>
      </c>
      <c r="C217" s="7" t="e">
        <f t="shared" si="44"/>
        <v>#NUM!</v>
      </c>
      <c r="D217" s="163" t="e">
        <f t="shared" si="63"/>
        <v>#NUM!</v>
      </c>
      <c r="E217" s="164">
        <f t="shared" si="59"/>
        <v>99.999999999999972</v>
      </c>
      <c r="F217" s="162">
        <f t="shared" si="45"/>
        <v>0</v>
      </c>
      <c r="G217" s="162"/>
      <c r="H217" s="168">
        <f t="shared" si="46"/>
        <v>0</v>
      </c>
      <c r="I217" s="162" t="e">
        <f t="shared" si="43"/>
        <v>#NUM!</v>
      </c>
      <c r="J217" s="165" t="e">
        <f t="shared" si="47"/>
        <v>#NUM!</v>
      </c>
      <c r="K217" s="165" t="e">
        <f t="shared" si="48"/>
        <v>#NUM!</v>
      </c>
      <c r="L217" s="165" t="e">
        <f t="shared" si="49"/>
        <v>#NUM!</v>
      </c>
      <c r="M217" s="186" t="e">
        <f t="shared" si="60"/>
        <v>#NUM!</v>
      </c>
      <c r="N217" s="162">
        <v>0</v>
      </c>
      <c r="O217" s="166">
        <f t="shared" si="61"/>
        <v>0</v>
      </c>
      <c r="Q217" s="162">
        <f t="shared" si="50"/>
        <v>0</v>
      </c>
      <c r="R217" s="165">
        <f t="shared" si="51"/>
        <v>0</v>
      </c>
      <c r="S217" s="165">
        <f t="shared" si="52"/>
        <v>0</v>
      </c>
      <c r="T217" s="165">
        <f t="shared" si="53"/>
        <v>0</v>
      </c>
      <c r="U217" s="68" t="e">
        <f t="shared" si="54"/>
        <v>#NUM!</v>
      </c>
      <c r="V217" s="148" t="e">
        <f t="shared" si="55"/>
        <v>#NUM!</v>
      </c>
      <c r="W217" s="165" t="e">
        <f t="shared" si="56"/>
        <v>#NUM!</v>
      </c>
      <c r="X217" s="165" t="e">
        <f t="shared" si="57"/>
        <v>#NUM!</v>
      </c>
      <c r="Y217" s="165" t="e">
        <f t="shared" si="58"/>
        <v>#NUM!</v>
      </c>
    </row>
    <row r="218" spans="1:25" x14ac:dyDescent="0.2">
      <c r="A218" s="162"/>
      <c r="B218" s="7">
        <f t="shared" si="62"/>
        <v>0</v>
      </c>
      <c r="C218" s="7" t="e">
        <f t="shared" si="44"/>
        <v>#NUM!</v>
      </c>
      <c r="D218" s="163" t="e">
        <f t="shared" si="63"/>
        <v>#NUM!</v>
      </c>
      <c r="E218" s="164">
        <f t="shared" si="59"/>
        <v>99.999999999999972</v>
      </c>
      <c r="F218" s="162">
        <f t="shared" si="45"/>
        <v>0</v>
      </c>
      <c r="G218" s="162"/>
      <c r="H218" s="168">
        <f t="shared" si="46"/>
        <v>0</v>
      </c>
      <c r="I218" s="162" t="e">
        <f t="shared" si="43"/>
        <v>#NUM!</v>
      </c>
      <c r="J218" s="165" t="e">
        <f t="shared" si="47"/>
        <v>#NUM!</v>
      </c>
      <c r="K218" s="165" t="e">
        <f t="shared" si="48"/>
        <v>#NUM!</v>
      </c>
      <c r="L218" s="165" t="e">
        <f t="shared" si="49"/>
        <v>#NUM!</v>
      </c>
      <c r="M218" s="186" t="e">
        <f t="shared" si="60"/>
        <v>#NUM!</v>
      </c>
      <c r="N218" s="162">
        <v>0</v>
      </c>
      <c r="O218" s="166">
        <f t="shared" si="61"/>
        <v>0</v>
      </c>
      <c r="Q218" s="162">
        <f t="shared" si="50"/>
        <v>0</v>
      </c>
      <c r="R218" s="165">
        <f t="shared" si="51"/>
        <v>0</v>
      </c>
      <c r="S218" s="165">
        <f t="shared" si="52"/>
        <v>0</v>
      </c>
      <c r="T218" s="165">
        <f t="shared" si="53"/>
        <v>0</v>
      </c>
      <c r="U218" s="68" t="e">
        <f t="shared" si="54"/>
        <v>#NUM!</v>
      </c>
      <c r="V218" s="148" t="e">
        <f t="shared" si="55"/>
        <v>#NUM!</v>
      </c>
      <c r="W218" s="165" t="e">
        <f t="shared" si="56"/>
        <v>#NUM!</v>
      </c>
      <c r="X218" s="165" t="e">
        <f t="shared" si="57"/>
        <v>#NUM!</v>
      </c>
      <c r="Y218" s="165" t="e">
        <f t="shared" si="58"/>
        <v>#NUM!</v>
      </c>
    </row>
    <row r="219" spans="1:25" x14ac:dyDescent="0.2">
      <c r="A219" s="162"/>
      <c r="B219" s="7">
        <f t="shared" si="62"/>
        <v>0</v>
      </c>
      <c r="C219" s="7" t="e">
        <f t="shared" si="44"/>
        <v>#NUM!</v>
      </c>
      <c r="D219" s="163" t="e">
        <f t="shared" si="63"/>
        <v>#NUM!</v>
      </c>
      <c r="E219" s="164">
        <f t="shared" si="59"/>
        <v>99.999999999999972</v>
      </c>
      <c r="F219" s="162">
        <f t="shared" si="45"/>
        <v>0</v>
      </c>
      <c r="G219" s="162"/>
      <c r="H219" s="168">
        <f t="shared" si="46"/>
        <v>0</v>
      </c>
      <c r="I219" s="162" t="e">
        <f t="shared" si="43"/>
        <v>#NUM!</v>
      </c>
      <c r="J219" s="165" t="e">
        <f t="shared" si="47"/>
        <v>#NUM!</v>
      </c>
      <c r="K219" s="165" t="e">
        <f t="shared" si="48"/>
        <v>#NUM!</v>
      </c>
      <c r="L219" s="165" t="e">
        <f t="shared" si="49"/>
        <v>#NUM!</v>
      </c>
      <c r="M219" s="186" t="e">
        <f t="shared" si="60"/>
        <v>#NUM!</v>
      </c>
      <c r="N219" s="162">
        <v>0</v>
      </c>
      <c r="O219" s="166">
        <f t="shared" si="61"/>
        <v>0</v>
      </c>
      <c r="Q219" s="162">
        <f t="shared" si="50"/>
        <v>0</v>
      </c>
      <c r="R219" s="165">
        <f t="shared" si="51"/>
        <v>0</v>
      </c>
      <c r="S219" s="165">
        <f t="shared" si="52"/>
        <v>0</v>
      </c>
      <c r="T219" s="165">
        <f t="shared" si="53"/>
        <v>0</v>
      </c>
      <c r="U219" s="68" t="e">
        <f t="shared" si="54"/>
        <v>#NUM!</v>
      </c>
      <c r="V219" s="148" t="e">
        <f t="shared" si="55"/>
        <v>#NUM!</v>
      </c>
      <c r="W219" s="165" t="e">
        <f t="shared" si="56"/>
        <v>#NUM!</v>
      </c>
      <c r="X219" s="165" t="e">
        <f t="shared" si="57"/>
        <v>#NUM!</v>
      </c>
      <c r="Y219" s="165" t="e">
        <f t="shared" si="58"/>
        <v>#NUM!</v>
      </c>
    </row>
    <row r="220" spans="1:25" x14ac:dyDescent="0.2">
      <c r="A220" s="162"/>
      <c r="B220" s="7">
        <f t="shared" si="62"/>
        <v>0</v>
      </c>
      <c r="C220" s="7" t="e">
        <f t="shared" si="44"/>
        <v>#NUM!</v>
      </c>
      <c r="D220" s="163" t="e">
        <f t="shared" si="63"/>
        <v>#NUM!</v>
      </c>
      <c r="E220" s="164">
        <f t="shared" si="59"/>
        <v>99.999999999999972</v>
      </c>
      <c r="F220" s="162">
        <f t="shared" si="45"/>
        <v>0</v>
      </c>
      <c r="G220" s="162"/>
      <c r="H220" s="168">
        <f t="shared" si="46"/>
        <v>0</v>
      </c>
      <c r="I220" s="162" t="e">
        <f t="shared" si="43"/>
        <v>#NUM!</v>
      </c>
      <c r="J220" s="165" t="e">
        <f t="shared" si="47"/>
        <v>#NUM!</v>
      </c>
      <c r="K220" s="165" t="e">
        <f t="shared" si="48"/>
        <v>#NUM!</v>
      </c>
      <c r="L220" s="165" t="e">
        <f t="shared" si="49"/>
        <v>#NUM!</v>
      </c>
      <c r="M220" s="186" t="e">
        <f t="shared" si="60"/>
        <v>#NUM!</v>
      </c>
      <c r="N220" s="162">
        <v>0</v>
      </c>
      <c r="O220" s="166">
        <f t="shared" si="61"/>
        <v>0</v>
      </c>
      <c r="Q220" s="162">
        <f t="shared" si="50"/>
        <v>0</v>
      </c>
      <c r="R220" s="165">
        <f t="shared" si="51"/>
        <v>0</v>
      </c>
      <c r="S220" s="165">
        <f t="shared" si="52"/>
        <v>0</v>
      </c>
      <c r="T220" s="165">
        <f t="shared" si="53"/>
        <v>0</v>
      </c>
      <c r="U220" s="68" t="e">
        <f t="shared" si="54"/>
        <v>#NUM!</v>
      </c>
      <c r="V220" s="148" t="e">
        <f t="shared" si="55"/>
        <v>#NUM!</v>
      </c>
      <c r="W220" s="165" t="e">
        <f t="shared" si="56"/>
        <v>#NUM!</v>
      </c>
      <c r="X220" s="165" t="e">
        <f t="shared" si="57"/>
        <v>#NUM!</v>
      </c>
      <c r="Y220" s="165" t="e">
        <f t="shared" si="58"/>
        <v>#NUM!</v>
      </c>
    </row>
    <row r="221" spans="1:25" x14ac:dyDescent="0.2">
      <c r="A221" s="162"/>
      <c r="B221" s="7">
        <f t="shared" si="62"/>
        <v>0</v>
      </c>
      <c r="C221" s="7" t="e">
        <f t="shared" si="44"/>
        <v>#NUM!</v>
      </c>
      <c r="D221" s="163" t="e">
        <f t="shared" si="63"/>
        <v>#NUM!</v>
      </c>
      <c r="E221" s="164">
        <f t="shared" si="59"/>
        <v>99.999999999999972</v>
      </c>
      <c r="F221" s="162">
        <f t="shared" si="45"/>
        <v>0</v>
      </c>
      <c r="G221" s="162"/>
      <c r="H221" s="168">
        <f t="shared" si="46"/>
        <v>0</v>
      </c>
      <c r="I221" s="162" t="e">
        <f t="shared" si="43"/>
        <v>#NUM!</v>
      </c>
      <c r="J221" s="165" t="e">
        <f t="shared" si="47"/>
        <v>#NUM!</v>
      </c>
      <c r="K221" s="165" t="e">
        <f t="shared" si="48"/>
        <v>#NUM!</v>
      </c>
      <c r="L221" s="165" t="e">
        <f t="shared" si="49"/>
        <v>#NUM!</v>
      </c>
      <c r="M221" s="186" t="e">
        <f t="shared" si="60"/>
        <v>#NUM!</v>
      </c>
      <c r="N221" s="162">
        <v>0</v>
      </c>
      <c r="O221" s="166">
        <f t="shared" si="61"/>
        <v>0</v>
      </c>
      <c r="Q221" s="162">
        <f t="shared" si="50"/>
        <v>0</v>
      </c>
      <c r="R221" s="165">
        <f t="shared" si="51"/>
        <v>0</v>
      </c>
      <c r="S221" s="165">
        <f t="shared" si="52"/>
        <v>0</v>
      </c>
      <c r="T221" s="165">
        <f t="shared" si="53"/>
        <v>0</v>
      </c>
      <c r="U221" s="68" t="e">
        <f t="shared" si="54"/>
        <v>#NUM!</v>
      </c>
      <c r="V221" s="148" t="e">
        <f t="shared" si="55"/>
        <v>#NUM!</v>
      </c>
      <c r="W221" s="165" t="e">
        <f t="shared" si="56"/>
        <v>#NUM!</v>
      </c>
      <c r="X221" s="165" t="e">
        <f t="shared" si="57"/>
        <v>#NUM!</v>
      </c>
      <c r="Y221" s="165" t="e">
        <f t="shared" si="58"/>
        <v>#NUM!</v>
      </c>
    </row>
    <row r="222" spans="1:25" x14ac:dyDescent="0.2">
      <c r="A222" s="162"/>
      <c r="B222" s="7">
        <f t="shared" si="62"/>
        <v>0</v>
      </c>
      <c r="C222" s="7" t="e">
        <f t="shared" si="44"/>
        <v>#NUM!</v>
      </c>
      <c r="D222" s="163" t="e">
        <f t="shared" si="63"/>
        <v>#NUM!</v>
      </c>
      <c r="E222" s="164">
        <f t="shared" si="59"/>
        <v>99.999999999999972</v>
      </c>
      <c r="F222" s="162">
        <f t="shared" si="45"/>
        <v>0</v>
      </c>
      <c r="G222" s="162"/>
      <c r="H222" s="168">
        <f t="shared" si="46"/>
        <v>0</v>
      </c>
      <c r="I222" s="162" t="e">
        <f t="shared" ref="I222:I250" si="64">D222*F222</f>
        <v>#NUM!</v>
      </c>
      <c r="J222" s="165" t="e">
        <f t="shared" si="47"/>
        <v>#NUM!</v>
      </c>
      <c r="K222" s="165" t="e">
        <f t="shared" si="48"/>
        <v>#NUM!</v>
      </c>
      <c r="L222" s="165" t="e">
        <f t="shared" si="49"/>
        <v>#NUM!</v>
      </c>
      <c r="M222" s="186" t="e">
        <f t="shared" si="60"/>
        <v>#NUM!</v>
      </c>
      <c r="N222" s="162">
        <v>0</v>
      </c>
      <c r="O222" s="166">
        <f t="shared" si="61"/>
        <v>0</v>
      </c>
      <c r="Q222" s="162">
        <f t="shared" si="50"/>
        <v>0</v>
      </c>
      <c r="R222" s="165">
        <f t="shared" si="51"/>
        <v>0</v>
      </c>
      <c r="S222" s="165">
        <f t="shared" si="52"/>
        <v>0</v>
      </c>
      <c r="T222" s="165">
        <f t="shared" si="53"/>
        <v>0</v>
      </c>
      <c r="U222" s="68" t="e">
        <f t="shared" si="54"/>
        <v>#NUM!</v>
      </c>
      <c r="V222" s="148" t="e">
        <f t="shared" si="55"/>
        <v>#NUM!</v>
      </c>
      <c r="W222" s="165" t="e">
        <f t="shared" si="56"/>
        <v>#NUM!</v>
      </c>
      <c r="X222" s="165" t="e">
        <f t="shared" si="57"/>
        <v>#NUM!</v>
      </c>
      <c r="Y222" s="165" t="e">
        <f t="shared" si="58"/>
        <v>#NUM!</v>
      </c>
    </row>
    <row r="223" spans="1:25" x14ac:dyDescent="0.2">
      <c r="A223" s="162"/>
      <c r="B223" s="7">
        <f t="shared" si="62"/>
        <v>0</v>
      </c>
      <c r="C223" s="7" t="e">
        <f t="shared" ref="C223:C250" si="65">IF(A223=0,IF(B223&gt;0,IF(C222&lt;10,10,-LOG(0,2)),-LOG(0,2)),-LOG(A223,2))</f>
        <v>#NUM!</v>
      </c>
      <c r="D223" s="163" t="e">
        <f t="shared" si="63"/>
        <v>#NUM!</v>
      </c>
      <c r="E223" s="164">
        <f t="shared" si="59"/>
        <v>99.999999999999972</v>
      </c>
      <c r="F223" s="162">
        <f t="shared" ref="F223:F250" si="66">(G223*100)/$A$10</f>
        <v>0</v>
      </c>
      <c r="G223" s="162"/>
      <c r="H223" s="168">
        <f t="shared" ref="H223:H250" si="67">A223*1000</f>
        <v>0</v>
      </c>
      <c r="I223" s="162" t="e">
        <f t="shared" si="64"/>
        <v>#NUM!</v>
      </c>
      <c r="J223" s="165" t="e">
        <f t="shared" ref="J223:J250" si="68">(F223)*(D223-$B$4)^2</f>
        <v>#NUM!</v>
      </c>
      <c r="K223" s="165" t="e">
        <f t="shared" ref="K223:K250" si="69">(F223)*(D223-$B$4)^3</f>
        <v>#NUM!</v>
      </c>
      <c r="L223" s="165" t="e">
        <f t="shared" ref="L223:L250" si="70">(F223)*(D223-$B$4)^4</f>
        <v>#NUM!</v>
      </c>
      <c r="M223" s="186" t="e">
        <f t="shared" si="60"/>
        <v>#NUM!</v>
      </c>
      <c r="N223" s="162">
        <v>0</v>
      </c>
      <c r="O223" s="166">
        <f t="shared" si="61"/>
        <v>0</v>
      </c>
      <c r="Q223" s="162">
        <f t="shared" ref="Q223:Q250" si="71">(B223*1000)*F223</f>
        <v>0</v>
      </c>
      <c r="R223" s="165">
        <f t="shared" ref="R223:R250" si="72">(F223)*((B223*1000)-$B$15)^2</f>
        <v>0</v>
      </c>
      <c r="S223" s="165">
        <f t="shared" ref="S223:S250" si="73">(F223)*((B223*1000)-$B$15)^3</f>
        <v>0</v>
      </c>
      <c r="T223" s="165">
        <f t="shared" ref="T223:T250" si="74">(F223)*((B223*1000)-$B$15)^4</f>
        <v>0</v>
      </c>
      <c r="U223" s="68" t="e">
        <f t="shared" ref="U223:U250" si="75">LOG(((2^(-D223))*1000),10)</f>
        <v>#NUM!</v>
      </c>
      <c r="V223" s="148" t="e">
        <f t="shared" ref="V223:V250" si="76">U223*F223</f>
        <v>#NUM!</v>
      </c>
      <c r="W223" s="165" t="e">
        <f t="shared" ref="W223:W250" si="77">(F223)*(U223-LOG($E$15))^2</f>
        <v>#NUM!</v>
      </c>
      <c r="X223" s="165" t="e">
        <f t="shared" ref="X223:X250" si="78">(F223)*(U223-LOG($E$15))^3</f>
        <v>#NUM!</v>
      </c>
      <c r="Y223" s="165" t="e">
        <f t="shared" ref="Y223:Y250" si="79">(F223)*(U223-LOG($E$15))^4</f>
        <v>#NUM!</v>
      </c>
    </row>
    <row r="224" spans="1:25" x14ac:dyDescent="0.2">
      <c r="A224" s="162"/>
      <c r="B224" s="7">
        <f t="shared" si="62"/>
        <v>0</v>
      </c>
      <c r="C224" s="7" t="e">
        <f t="shared" si="65"/>
        <v>#NUM!</v>
      </c>
      <c r="D224" s="163" t="e">
        <f t="shared" si="63"/>
        <v>#NUM!</v>
      </c>
      <c r="E224" s="164">
        <f t="shared" ref="E224:E250" si="80">F224+E223</f>
        <v>99.999999999999972</v>
      </c>
      <c r="F224" s="162">
        <f t="shared" si="66"/>
        <v>0</v>
      </c>
      <c r="G224" s="162"/>
      <c r="H224" s="168">
        <f t="shared" si="67"/>
        <v>0</v>
      </c>
      <c r="I224" s="162" t="e">
        <f t="shared" si="64"/>
        <v>#NUM!</v>
      </c>
      <c r="J224" s="165" t="e">
        <f t="shared" si="68"/>
        <v>#NUM!</v>
      </c>
      <c r="K224" s="165" t="e">
        <f t="shared" si="69"/>
        <v>#NUM!</v>
      </c>
      <c r="L224" s="165" t="e">
        <f t="shared" si="70"/>
        <v>#NUM!</v>
      </c>
      <c r="M224" s="186" t="e">
        <f t="shared" ref="M224:M250" si="81">((2^(-D224))*1000)</f>
        <v>#NUM!</v>
      </c>
      <c r="N224" s="162">
        <v>0</v>
      </c>
      <c r="O224" s="166">
        <f t="shared" ref="O224:O250" si="82">(N224*100)/$A$13</f>
        <v>0</v>
      </c>
      <c r="Q224" s="162">
        <f t="shared" si="71"/>
        <v>0</v>
      </c>
      <c r="R224" s="165">
        <f t="shared" si="72"/>
        <v>0</v>
      </c>
      <c r="S224" s="165">
        <f t="shared" si="73"/>
        <v>0</v>
      </c>
      <c r="T224" s="165">
        <f t="shared" si="74"/>
        <v>0</v>
      </c>
      <c r="U224" s="68" t="e">
        <f t="shared" si="75"/>
        <v>#NUM!</v>
      </c>
      <c r="V224" s="148" t="e">
        <f t="shared" si="76"/>
        <v>#NUM!</v>
      </c>
      <c r="W224" s="165" t="e">
        <f t="shared" si="77"/>
        <v>#NUM!</v>
      </c>
      <c r="X224" s="165" t="e">
        <f t="shared" si="78"/>
        <v>#NUM!</v>
      </c>
      <c r="Y224" s="165" t="e">
        <f t="shared" si="79"/>
        <v>#NUM!</v>
      </c>
    </row>
    <row r="225" spans="1:25" x14ac:dyDescent="0.2">
      <c r="A225" s="162"/>
      <c r="B225" s="7">
        <f t="shared" ref="B225:B250" si="83">IF(A225=0,IF(A224&gt;0,IF(B224&gt;0.001,((A224+(2^(-10)))/2),0),0),(A224+A225)/2)</f>
        <v>0</v>
      </c>
      <c r="C225" s="7" t="e">
        <f t="shared" si="65"/>
        <v>#NUM!</v>
      </c>
      <c r="D225" s="163" t="e">
        <f t="shared" si="63"/>
        <v>#NUM!</v>
      </c>
      <c r="E225" s="164">
        <f t="shared" si="80"/>
        <v>99.999999999999972</v>
      </c>
      <c r="F225" s="162">
        <f t="shared" si="66"/>
        <v>0</v>
      </c>
      <c r="G225" s="162"/>
      <c r="H225" s="168">
        <f t="shared" si="67"/>
        <v>0</v>
      </c>
      <c r="I225" s="162" t="e">
        <f t="shared" si="64"/>
        <v>#NUM!</v>
      </c>
      <c r="J225" s="165" t="e">
        <f t="shared" si="68"/>
        <v>#NUM!</v>
      </c>
      <c r="K225" s="165" t="e">
        <f t="shared" si="69"/>
        <v>#NUM!</v>
      </c>
      <c r="L225" s="165" t="e">
        <f t="shared" si="70"/>
        <v>#NUM!</v>
      </c>
      <c r="M225" s="186" t="e">
        <f t="shared" si="81"/>
        <v>#NUM!</v>
      </c>
      <c r="N225" s="162">
        <v>0</v>
      </c>
      <c r="O225" s="166">
        <f t="shared" si="82"/>
        <v>0</v>
      </c>
      <c r="Q225" s="162">
        <f t="shared" si="71"/>
        <v>0</v>
      </c>
      <c r="R225" s="165">
        <f t="shared" si="72"/>
        <v>0</v>
      </c>
      <c r="S225" s="165">
        <f t="shared" si="73"/>
        <v>0</v>
      </c>
      <c r="T225" s="165">
        <f t="shared" si="74"/>
        <v>0</v>
      </c>
      <c r="U225" s="68" t="e">
        <f t="shared" si="75"/>
        <v>#NUM!</v>
      </c>
      <c r="V225" s="148" t="e">
        <f t="shared" si="76"/>
        <v>#NUM!</v>
      </c>
      <c r="W225" s="165" t="e">
        <f t="shared" si="77"/>
        <v>#NUM!</v>
      </c>
      <c r="X225" s="165" t="e">
        <f t="shared" si="78"/>
        <v>#NUM!</v>
      </c>
      <c r="Y225" s="165" t="e">
        <f t="shared" si="79"/>
        <v>#NUM!</v>
      </c>
    </row>
    <row r="226" spans="1:25" x14ac:dyDescent="0.2">
      <c r="A226" s="162"/>
      <c r="B226" s="7">
        <f t="shared" si="83"/>
        <v>0</v>
      </c>
      <c r="C226" s="7" t="e">
        <f t="shared" si="65"/>
        <v>#NUM!</v>
      </c>
      <c r="D226" s="163" t="e">
        <f t="shared" si="63"/>
        <v>#NUM!</v>
      </c>
      <c r="E226" s="164">
        <f t="shared" si="80"/>
        <v>99.999999999999972</v>
      </c>
      <c r="F226" s="162">
        <f t="shared" si="66"/>
        <v>0</v>
      </c>
      <c r="G226" s="162"/>
      <c r="H226" s="168">
        <f t="shared" si="67"/>
        <v>0</v>
      </c>
      <c r="I226" s="162" t="e">
        <f t="shared" si="64"/>
        <v>#NUM!</v>
      </c>
      <c r="J226" s="165" t="e">
        <f t="shared" si="68"/>
        <v>#NUM!</v>
      </c>
      <c r="K226" s="165" t="e">
        <f t="shared" si="69"/>
        <v>#NUM!</v>
      </c>
      <c r="L226" s="165" t="e">
        <f t="shared" si="70"/>
        <v>#NUM!</v>
      </c>
      <c r="M226" s="186" t="e">
        <f t="shared" si="81"/>
        <v>#NUM!</v>
      </c>
      <c r="N226" s="162">
        <v>0</v>
      </c>
      <c r="O226" s="166">
        <f t="shared" si="82"/>
        <v>0</v>
      </c>
      <c r="Q226" s="162">
        <f t="shared" si="71"/>
        <v>0</v>
      </c>
      <c r="R226" s="165">
        <f t="shared" si="72"/>
        <v>0</v>
      </c>
      <c r="S226" s="165">
        <f t="shared" si="73"/>
        <v>0</v>
      </c>
      <c r="T226" s="165">
        <f t="shared" si="74"/>
        <v>0</v>
      </c>
      <c r="U226" s="68" t="e">
        <f t="shared" si="75"/>
        <v>#NUM!</v>
      </c>
      <c r="V226" s="148" t="e">
        <f t="shared" si="76"/>
        <v>#NUM!</v>
      </c>
      <c r="W226" s="165" t="e">
        <f t="shared" si="77"/>
        <v>#NUM!</v>
      </c>
      <c r="X226" s="165" t="e">
        <f t="shared" si="78"/>
        <v>#NUM!</v>
      </c>
      <c r="Y226" s="165" t="e">
        <f t="shared" si="79"/>
        <v>#NUM!</v>
      </c>
    </row>
    <row r="227" spans="1:25" x14ac:dyDescent="0.2">
      <c r="A227" s="162"/>
      <c r="B227" s="7">
        <f t="shared" si="83"/>
        <v>0</v>
      </c>
      <c r="C227" s="7" t="e">
        <f t="shared" si="65"/>
        <v>#NUM!</v>
      </c>
      <c r="D227" s="163" t="e">
        <f t="shared" si="63"/>
        <v>#NUM!</v>
      </c>
      <c r="E227" s="164">
        <f t="shared" si="80"/>
        <v>99.999999999999972</v>
      </c>
      <c r="F227" s="162">
        <f t="shared" si="66"/>
        <v>0</v>
      </c>
      <c r="G227" s="162"/>
      <c r="H227" s="168">
        <f t="shared" si="67"/>
        <v>0</v>
      </c>
      <c r="I227" s="162" t="e">
        <f t="shared" si="64"/>
        <v>#NUM!</v>
      </c>
      <c r="J227" s="165" t="e">
        <f t="shared" si="68"/>
        <v>#NUM!</v>
      </c>
      <c r="K227" s="165" t="e">
        <f t="shared" si="69"/>
        <v>#NUM!</v>
      </c>
      <c r="L227" s="165" t="e">
        <f t="shared" si="70"/>
        <v>#NUM!</v>
      </c>
      <c r="M227" s="186" t="e">
        <f t="shared" si="81"/>
        <v>#NUM!</v>
      </c>
      <c r="N227" s="162">
        <v>0</v>
      </c>
      <c r="O227" s="166">
        <f t="shared" si="82"/>
        <v>0</v>
      </c>
      <c r="Q227" s="162">
        <f t="shared" si="71"/>
        <v>0</v>
      </c>
      <c r="R227" s="165">
        <f t="shared" si="72"/>
        <v>0</v>
      </c>
      <c r="S227" s="165">
        <f t="shared" si="73"/>
        <v>0</v>
      </c>
      <c r="T227" s="165">
        <f t="shared" si="74"/>
        <v>0</v>
      </c>
      <c r="U227" s="68" t="e">
        <f t="shared" si="75"/>
        <v>#NUM!</v>
      </c>
      <c r="V227" s="148" t="e">
        <f t="shared" si="76"/>
        <v>#NUM!</v>
      </c>
      <c r="W227" s="165" t="e">
        <f t="shared" si="77"/>
        <v>#NUM!</v>
      </c>
      <c r="X227" s="165" t="e">
        <f t="shared" si="78"/>
        <v>#NUM!</v>
      </c>
      <c r="Y227" s="165" t="e">
        <f t="shared" si="79"/>
        <v>#NUM!</v>
      </c>
    </row>
    <row r="228" spans="1:25" x14ac:dyDescent="0.2">
      <c r="A228" s="162"/>
      <c r="B228" s="7">
        <f t="shared" si="83"/>
        <v>0</v>
      </c>
      <c r="C228" s="7" t="e">
        <f t="shared" si="65"/>
        <v>#NUM!</v>
      </c>
      <c r="D228" s="163" t="e">
        <f t="shared" si="63"/>
        <v>#NUM!</v>
      </c>
      <c r="E228" s="164">
        <f t="shared" si="80"/>
        <v>99.999999999999972</v>
      </c>
      <c r="F228" s="162">
        <f t="shared" si="66"/>
        <v>0</v>
      </c>
      <c r="G228" s="162"/>
      <c r="H228" s="168">
        <f t="shared" si="67"/>
        <v>0</v>
      </c>
      <c r="I228" s="162" t="e">
        <f t="shared" si="64"/>
        <v>#NUM!</v>
      </c>
      <c r="J228" s="165" t="e">
        <f t="shared" si="68"/>
        <v>#NUM!</v>
      </c>
      <c r="K228" s="165" t="e">
        <f t="shared" si="69"/>
        <v>#NUM!</v>
      </c>
      <c r="L228" s="165" t="e">
        <f t="shared" si="70"/>
        <v>#NUM!</v>
      </c>
      <c r="M228" s="186" t="e">
        <f t="shared" si="81"/>
        <v>#NUM!</v>
      </c>
      <c r="N228" s="162">
        <v>0</v>
      </c>
      <c r="O228" s="166">
        <f t="shared" si="82"/>
        <v>0</v>
      </c>
      <c r="Q228" s="162">
        <f t="shared" si="71"/>
        <v>0</v>
      </c>
      <c r="R228" s="165">
        <f t="shared" si="72"/>
        <v>0</v>
      </c>
      <c r="S228" s="165">
        <f t="shared" si="73"/>
        <v>0</v>
      </c>
      <c r="T228" s="165">
        <f t="shared" si="74"/>
        <v>0</v>
      </c>
      <c r="U228" s="68" t="e">
        <f t="shared" si="75"/>
        <v>#NUM!</v>
      </c>
      <c r="V228" s="148" t="e">
        <f t="shared" si="76"/>
        <v>#NUM!</v>
      </c>
      <c r="W228" s="165" t="e">
        <f t="shared" si="77"/>
        <v>#NUM!</v>
      </c>
      <c r="X228" s="165" t="e">
        <f t="shared" si="78"/>
        <v>#NUM!</v>
      </c>
      <c r="Y228" s="165" t="e">
        <f t="shared" si="79"/>
        <v>#NUM!</v>
      </c>
    </row>
    <row r="229" spans="1:25" x14ac:dyDescent="0.2">
      <c r="A229" s="162"/>
      <c r="B229" s="7">
        <f t="shared" si="83"/>
        <v>0</v>
      </c>
      <c r="C229" s="7" t="e">
        <f t="shared" si="65"/>
        <v>#NUM!</v>
      </c>
      <c r="D229" s="163" t="e">
        <f t="shared" si="63"/>
        <v>#NUM!</v>
      </c>
      <c r="E229" s="164">
        <f t="shared" si="80"/>
        <v>99.999999999999972</v>
      </c>
      <c r="F229" s="162">
        <f t="shared" si="66"/>
        <v>0</v>
      </c>
      <c r="G229" s="162"/>
      <c r="H229" s="168">
        <f t="shared" si="67"/>
        <v>0</v>
      </c>
      <c r="I229" s="162" t="e">
        <f t="shared" si="64"/>
        <v>#NUM!</v>
      </c>
      <c r="J229" s="165" t="e">
        <f t="shared" si="68"/>
        <v>#NUM!</v>
      </c>
      <c r="K229" s="165" t="e">
        <f t="shared" si="69"/>
        <v>#NUM!</v>
      </c>
      <c r="L229" s="165" t="e">
        <f t="shared" si="70"/>
        <v>#NUM!</v>
      </c>
      <c r="M229" s="186" t="e">
        <f t="shared" si="81"/>
        <v>#NUM!</v>
      </c>
      <c r="N229" s="162">
        <v>0</v>
      </c>
      <c r="O229" s="166">
        <f t="shared" si="82"/>
        <v>0</v>
      </c>
      <c r="Q229" s="162">
        <f t="shared" si="71"/>
        <v>0</v>
      </c>
      <c r="R229" s="165">
        <f t="shared" si="72"/>
        <v>0</v>
      </c>
      <c r="S229" s="165">
        <f t="shared" si="73"/>
        <v>0</v>
      </c>
      <c r="T229" s="165">
        <f t="shared" si="74"/>
        <v>0</v>
      </c>
      <c r="U229" s="68" t="e">
        <f t="shared" si="75"/>
        <v>#NUM!</v>
      </c>
      <c r="V229" s="148" t="e">
        <f t="shared" si="76"/>
        <v>#NUM!</v>
      </c>
      <c r="W229" s="165" t="e">
        <f t="shared" si="77"/>
        <v>#NUM!</v>
      </c>
      <c r="X229" s="165" t="e">
        <f t="shared" si="78"/>
        <v>#NUM!</v>
      </c>
      <c r="Y229" s="165" t="e">
        <f t="shared" si="79"/>
        <v>#NUM!</v>
      </c>
    </row>
    <row r="230" spans="1:25" x14ac:dyDescent="0.2">
      <c r="A230" s="162"/>
      <c r="B230" s="7">
        <f t="shared" si="83"/>
        <v>0</v>
      </c>
      <c r="C230" s="7" t="e">
        <f t="shared" si="65"/>
        <v>#NUM!</v>
      </c>
      <c r="D230" s="163" t="e">
        <f t="shared" si="63"/>
        <v>#NUM!</v>
      </c>
      <c r="E230" s="164">
        <f t="shared" si="80"/>
        <v>99.999999999999972</v>
      </c>
      <c r="F230" s="162">
        <f t="shared" si="66"/>
        <v>0</v>
      </c>
      <c r="G230" s="162"/>
      <c r="H230" s="168">
        <f t="shared" si="67"/>
        <v>0</v>
      </c>
      <c r="I230" s="162" t="e">
        <f t="shared" si="64"/>
        <v>#NUM!</v>
      </c>
      <c r="J230" s="165" t="e">
        <f t="shared" si="68"/>
        <v>#NUM!</v>
      </c>
      <c r="K230" s="165" t="e">
        <f t="shared" si="69"/>
        <v>#NUM!</v>
      </c>
      <c r="L230" s="165" t="e">
        <f t="shared" si="70"/>
        <v>#NUM!</v>
      </c>
      <c r="M230" s="186" t="e">
        <f t="shared" si="81"/>
        <v>#NUM!</v>
      </c>
      <c r="N230" s="162">
        <v>0</v>
      </c>
      <c r="O230" s="166">
        <f t="shared" si="82"/>
        <v>0</v>
      </c>
      <c r="Q230" s="162">
        <f t="shared" si="71"/>
        <v>0</v>
      </c>
      <c r="R230" s="165">
        <f t="shared" si="72"/>
        <v>0</v>
      </c>
      <c r="S230" s="165">
        <f t="shared" si="73"/>
        <v>0</v>
      </c>
      <c r="T230" s="165">
        <f t="shared" si="74"/>
        <v>0</v>
      </c>
      <c r="U230" s="68" t="e">
        <f t="shared" si="75"/>
        <v>#NUM!</v>
      </c>
      <c r="V230" s="148" t="e">
        <f t="shared" si="76"/>
        <v>#NUM!</v>
      </c>
      <c r="W230" s="165" t="e">
        <f t="shared" si="77"/>
        <v>#NUM!</v>
      </c>
      <c r="X230" s="165" t="e">
        <f t="shared" si="78"/>
        <v>#NUM!</v>
      </c>
      <c r="Y230" s="165" t="e">
        <f t="shared" si="79"/>
        <v>#NUM!</v>
      </c>
    </row>
    <row r="231" spans="1:25" x14ac:dyDescent="0.2">
      <c r="A231" s="162"/>
      <c r="B231" s="7">
        <f t="shared" si="83"/>
        <v>0</v>
      </c>
      <c r="C231" s="7" t="e">
        <f t="shared" si="65"/>
        <v>#NUM!</v>
      </c>
      <c r="D231" s="163" t="e">
        <f t="shared" si="63"/>
        <v>#NUM!</v>
      </c>
      <c r="E231" s="164">
        <f t="shared" si="80"/>
        <v>99.999999999999972</v>
      </c>
      <c r="F231" s="162">
        <f t="shared" si="66"/>
        <v>0</v>
      </c>
      <c r="G231" s="162"/>
      <c r="H231" s="168">
        <f t="shared" si="67"/>
        <v>0</v>
      </c>
      <c r="I231" s="162" t="e">
        <f t="shared" si="64"/>
        <v>#NUM!</v>
      </c>
      <c r="J231" s="165" t="e">
        <f t="shared" si="68"/>
        <v>#NUM!</v>
      </c>
      <c r="K231" s="165" t="e">
        <f t="shared" si="69"/>
        <v>#NUM!</v>
      </c>
      <c r="L231" s="165" t="e">
        <f t="shared" si="70"/>
        <v>#NUM!</v>
      </c>
      <c r="M231" s="186" t="e">
        <f t="shared" si="81"/>
        <v>#NUM!</v>
      </c>
      <c r="N231" s="162">
        <v>0</v>
      </c>
      <c r="O231" s="166">
        <f t="shared" si="82"/>
        <v>0</v>
      </c>
      <c r="Q231" s="162">
        <f t="shared" si="71"/>
        <v>0</v>
      </c>
      <c r="R231" s="165">
        <f t="shared" si="72"/>
        <v>0</v>
      </c>
      <c r="S231" s="165">
        <f t="shared" si="73"/>
        <v>0</v>
      </c>
      <c r="T231" s="165">
        <f t="shared" si="74"/>
        <v>0</v>
      </c>
      <c r="U231" s="68" t="e">
        <f t="shared" si="75"/>
        <v>#NUM!</v>
      </c>
      <c r="V231" s="148" t="e">
        <f t="shared" si="76"/>
        <v>#NUM!</v>
      </c>
      <c r="W231" s="165" t="e">
        <f t="shared" si="77"/>
        <v>#NUM!</v>
      </c>
      <c r="X231" s="165" t="e">
        <f t="shared" si="78"/>
        <v>#NUM!</v>
      </c>
      <c r="Y231" s="165" t="e">
        <f t="shared" si="79"/>
        <v>#NUM!</v>
      </c>
    </row>
    <row r="232" spans="1:25" x14ac:dyDescent="0.2">
      <c r="A232" s="162"/>
      <c r="B232" s="7">
        <f t="shared" si="83"/>
        <v>0</v>
      </c>
      <c r="C232" s="7" t="e">
        <f t="shared" si="65"/>
        <v>#NUM!</v>
      </c>
      <c r="D232" s="163" t="e">
        <f t="shared" si="63"/>
        <v>#NUM!</v>
      </c>
      <c r="E232" s="164">
        <f t="shared" si="80"/>
        <v>99.999999999999972</v>
      </c>
      <c r="F232" s="162">
        <f t="shared" si="66"/>
        <v>0</v>
      </c>
      <c r="G232" s="162"/>
      <c r="H232" s="168">
        <f t="shared" si="67"/>
        <v>0</v>
      </c>
      <c r="I232" s="162" t="e">
        <f t="shared" si="64"/>
        <v>#NUM!</v>
      </c>
      <c r="J232" s="165" t="e">
        <f t="shared" si="68"/>
        <v>#NUM!</v>
      </c>
      <c r="K232" s="165" t="e">
        <f t="shared" si="69"/>
        <v>#NUM!</v>
      </c>
      <c r="L232" s="165" t="e">
        <f t="shared" si="70"/>
        <v>#NUM!</v>
      </c>
      <c r="M232" s="186" t="e">
        <f t="shared" si="81"/>
        <v>#NUM!</v>
      </c>
      <c r="N232" s="162">
        <v>0</v>
      </c>
      <c r="O232" s="166">
        <f t="shared" si="82"/>
        <v>0</v>
      </c>
      <c r="Q232" s="162">
        <f t="shared" si="71"/>
        <v>0</v>
      </c>
      <c r="R232" s="165">
        <f t="shared" si="72"/>
        <v>0</v>
      </c>
      <c r="S232" s="165">
        <f t="shared" si="73"/>
        <v>0</v>
      </c>
      <c r="T232" s="165">
        <f t="shared" si="74"/>
        <v>0</v>
      </c>
      <c r="U232" s="68" t="e">
        <f t="shared" si="75"/>
        <v>#NUM!</v>
      </c>
      <c r="V232" s="148" t="e">
        <f t="shared" si="76"/>
        <v>#NUM!</v>
      </c>
      <c r="W232" s="165" t="e">
        <f t="shared" si="77"/>
        <v>#NUM!</v>
      </c>
      <c r="X232" s="165" t="e">
        <f t="shared" si="78"/>
        <v>#NUM!</v>
      </c>
      <c r="Y232" s="165" t="e">
        <f t="shared" si="79"/>
        <v>#NUM!</v>
      </c>
    </row>
    <row r="233" spans="1:25" x14ac:dyDescent="0.2">
      <c r="A233" s="162"/>
      <c r="B233" s="7">
        <f t="shared" si="83"/>
        <v>0</v>
      </c>
      <c r="C233" s="7" t="e">
        <f t="shared" si="65"/>
        <v>#NUM!</v>
      </c>
      <c r="D233" s="163" t="e">
        <f t="shared" si="63"/>
        <v>#NUM!</v>
      </c>
      <c r="E233" s="164">
        <f t="shared" si="80"/>
        <v>99.999999999999972</v>
      </c>
      <c r="F233" s="162">
        <f t="shared" si="66"/>
        <v>0</v>
      </c>
      <c r="G233" s="162"/>
      <c r="H233" s="168">
        <f t="shared" si="67"/>
        <v>0</v>
      </c>
      <c r="I233" s="162" t="e">
        <f t="shared" si="64"/>
        <v>#NUM!</v>
      </c>
      <c r="J233" s="165" t="e">
        <f t="shared" si="68"/>
        <v>#NUM!</v>
      </c>
      <c r="K233" s="165" t="e">
        <f t="shared" si="69"/>
        <v>#NUM!</v>
      </c>
      <c r="L233" s="165" t="e">
        <f t="shared" si="70"/>
        <v>#NUM!</v>
      </c>
      <c r="M233" s="186" t="e">
        <f t="shared" si="81"/>
        <v>#NUM!</v>
      </c>
      <c r="N233" s="162">
        <v>0</v>
      </c>
      <c r="O233" s="166">
        <f t="shared" si="82"/>
        <v>0</v>
      </c>
      <c r="Q233" s="162">
        <f t="shared" si="71"/>
        <v>0</v>
      </c>
      <c r="R233" s="165">
        <f t="shared" si="72"/>
        <v>0</v>
      </c>
      <c r="S233" s="165">
        <f t="shared" si="73"/>
        <v>0</v>
      </c>
      <c r="T233" s="165">
        <f t="shared" si="74"/>
        <v>0</v>
      </c>
      <c r="U233" s="68" t="e">
        <f t="shared" si="75"/>
        <v>#NUM!</v>
      </c>
      <c r="V233" s="148" t="e">
        <f t="shared" si="76"/>
        <v>#NUM!</v>
      </c>
      <c r="W233" s="165" t="e">
        <f t="shared" si="77"/>
        <v>#NUM!</v>
      </c>
      <c r="X233" s="165" t="e">
        <f t="shared" si="78"/>
        <v>#NUM!</v>
      </c>
      <c r="Y233" s="165" t="e">
        <f t="shared" si="79"/>
        <v>#NUM!</v>
      </c>
    </row>
    <row r="234" spans="1:25" x14ac:dyDescent="0.2">
      <c r="A234" s="162"/>
      <c r="B234" s="7">
        <f t="shared" si="83"/>
        <v>0</v>
      </c>
      <c r="C234" s="7" t="e">
        <f t="shared" si="65"/>
        <v>#NUM!</v>
      </c>
      <c r="D234" s="163" t="e">
        <f t="shared" si="63"/>
        <v>#NUM!</v>
      </c>
      <c r="E234" s="164">
        <f t="shared" si="80"/>
        <v>99.999999999999972</v>
      </c>
      <c r="F234" s="162">
        <f t="shared" si="66"/>
        <v>0</v>
      </c>
      <c r="G234" s="162"/>
      <c r="H234" s="168">
        <f t="shared" si="67"/>
        <v>0</v>
      </c>
      <c r="I234" s="162" t="e">
        <f t="shared" si="64"/>
        <v>#NUM!</v>
      </c>
      <c r="J234" s="165" t="e">
        <f t="shared" si="68"/>
        <v>#NUM!</v>
      </c>
      <c r="K234" s="165" t="e">
        <f t="shared" si="69"/>
        <v>#NUM!</v>
      </c>
      <c r="L234" s="165" t="e">
        <f t="shared" si="70"/>
        <v>#NUM!</v>
      </c>
      <c r="M234" s="186" t="e">
        <f t="shared" si="81"/>
        <v>#NUM!</v>
      </c>
      <c r="N234" s="162">
        <v>0</v>
      </c>
      <c r="O234" s="166">
        <f t="shared" si="82"/>
        <v>0</v>
      </c>
      <c r="Q234" s="162">
        <f t="shared" si="71"/>
        <v>0</v>
      </c>
      <c r="R234" s="165">
        <f t="shared" si="72"/>
        <v>0</v>
      </c>
      <c r="S234" s="165">
        <f t="shared" si="73"/>
        <v>0</v>
      </c>
      <c r="T234" s="165">
        <f t="shared" si="74"/>
        <v>0</v>
      </c>
      <c r="U234" s="68" t="e">
        <f t="shared" si="75"/>
        <v>#NUM!</v>
      </c>
      <c r="V234" s="148" t="e">
        <f t="shared" si="76"/>
        <v>#NUM!</v>
      </c>
      <c r="W234" s="165" t="e">
        <f t="shared" si="77"/>
        <v>#NUM!</v>
      </c>
      <c r="X234" s="165" t="e">
        <f t="shared" si="78"/>
        <v>#NUM!</v>
      </c>
      <c r="Y234" s="165" t="e">
        <f t="shared" si="79"/>
        <v>#NUM!</v>
      </c>
    </row>
    <row r="235" spans="1:25" x14ac:dyDescent="0.2">
      <c r="A235" s="162"/>
      <c r="B235" s="7">
        <f t="shared" si="83"/>
        <v>0</v>
      </c>
      <c r="C235" s="7" t="e">
        <f t="shared" si="65"/>
        <v>#NUM!</v>
      </c>
      <c r="D235" s="163" t="e">
        <f t="shared" si="63"/>
        <v>#NUM!</v>
      </c>
      <c r="E235" s="164">
        <f t="shared" si="80"/>
        <v>99.999999999999972</v>
      </c>
      <c r="F235" s="162">
        <f t="shared" si="66"/>
        <v>0</v>
      </c>
      <c r="G235" s="162"/>
      <c r="H235" s="168">
        <f t="shared" si="67"/>
        <v>0</v>
      </c>
      <c r="I235" s="162" t="e">
        <f t="shared" si="64"/>
        <v>#NUM!</v>
      </c>
      <c r="J235" s="165" t="e">
        <f t="shared" si="68"/>
        <v>#NUM!</v>
      </c>
      <c r="K235" s="165" t="e">
        <f t="shared" si="69"/>
        <v>#NUM!</v>
      </c>
      <c r="L235" s="165" t="e">
        <f t="shared" si="70"/>
        <v>#NUM!</v>
      </c>
      <c r="M235" s="186" t="e">
        <f t="shared" si="81"/>
        <v>#NUM!</v>
      </c>
      <c r="N235" s="162">
        <v>0</v>
      </c>
      <c r="O235" s="166">
        <f t="shared" si="82"/>
        <v>0</v>
      </c>
      <c r="Q235" s="162">
        <f t="shared" si="71"/>
        <v>0</v>
      </c>
      <c r="R235" s="165">
        <f t="shared" si="72"/>
        <v>0</v>
      </c>
      <c r="S235" s="165">
        <f t="shared" si="73"/>
        <v>0</v>
      </c>
      <c r="T235" s="165">
        <f t="shared" si="74"/>
        <v>0</v>
      </c>
      <c r="U235" s="68" t="e">
        <f t="shared" si="75"/>
        <v>#NUM!</v>
      </c>
      <c r="V235" s="148" t="e">
        <f t="shared" si="76"/>
        <v>#NUM!</v>
      </c>
      <c r="W235" s="165" t="e">
        <f t="shared" si="77"/>
        <v>#NUM!</v>
      </c>
      <c r="X235" s="165" t="e">
        <f t="shared" si="78"/>
        <v>#NUM!</v>
      </c>
      <c r="Y235" s="165" t="e">
        <f t="shared" si="79"/>
        <v>#NUM!</v>
      </c>
    </row>
    <row r="236" spans="1:25" x14ac:dyDescent="0.2">
      <c r="A236" s="162"/>
      <c r="B236" s="7">
        <f t="shared" si="83"/>
        <v>0</v>
      </c>
      <c r="C236" s="7" t="e">
        <f t="shared" si="65"/>
        <v>#NUM!</v>
      </c>
      <c r="D236" s="163" t="e">
        <f t="shared" si="63"/>
        <v>#NUM!</v>
      </c>
      <c r="E236" s="164">
        <f t="shared" si="80"/>
        <v>99.999999999999972</v>
      </c>
      <c r="F236" s="162">
        <f t="shared" si="66"/>
        <v>0</v>
      </c>
      <c r="G236" s="162"/>
      <c r="H236" s="168">
        <f t="shared" si="67"/>
        <v>0</v>
      </c>
      <c r="I236" s="162" t="e">
        <f t="shared" si="64"/>
        <v>#NUM!</v>
      </c>
      <c r="J236" s="165" t="e">
        <f t="shared" si="68"/>
        <v>#NUM!</v>
      </c>
      <c r="K236" s="165" t="e">
        <f t="shared" si="69"/>
        <v>#NUM!</v>
      </c>
      <c r="L236" s="165" t="e">
        <f t="shared" si="70"/>
        <v>#NUM!</v>
      </c>
      <c r="M236" s="186" t="e">
        <f t="shared" si="81"/>
        <v>#NUM!</v>
      </c>
      <c r="N236" s="162">
        <v>0</v>
      </c>
      <c r="O236" s="166">
        <f t="shared" si="82"/>
        <v>0</v>
      </c>
      <c r="Q236" s="162">
        <f t="shared" si="71"/>
        <v>0</v>
      </c>
      <c r="R236" s="165">
        <f t="shared" si="72"/>
        <v>0</v>
      </c>
      <c r="S236" s="165">
        <f t="shared" si="73"/>
        <v>0</v>
      </c>
      <c r="T236" s="165">
        <f t="shared" si="74"/>
        <v>0</v>
      </c>
      <c r="U236" s="68" t="e">
        <f t="shared" si="75"/>
        <v>#NUM!</v>
      </c>
      <c r="V236" s="148" t="e">
        <f t="shared" si="76"/>
        <v>#NUM!</v>
      </c>
      <c r="W236" s="165" t="e">
        <f t="shared" si="77"/>
        <v>#NUM!</v>
      </c>
      <c r="X236" s="165" t="e">
        <f t="shared" si="78"/>
        <v>#NUM!</v>
      </c>
      <c r="Y236" s="165" t="e">
        <f t="shared" si="79"/>
        <v>#NUM!</v>
      </c>
    </row>
    <row r="237" spans="1:25" x14ac:dyDescent="0.2">
      <c r="A237" s="162"/>
      <c r="B237" s="7">
        <f t="shared" si="83"/>
        <v>0</v>
      </c>
      <c r="C237" s="7" t="e">
        <f t="shared" si="65"/>
        <v>#NUM!</v>
      </c>
      <c r="D237" s="163" t="e">
        <f t="shared" si="63"/>
        <v>#NUM!</v>
      </c>
      <c r="E237" s="164">
        <f t="shared" si="80"/>
        <v>99.999999999999972</v>
      </c>
      <c r="F237" s="162">
        <f t="shared" si="66"/>
        <v>0</v>
      </c>
      <c r="G237" s="162"/>
      <c r="H237" s="168">
        <f t="shared" si="67"/>
        <v>0</v>
      </c>
      <c r="I237" s="162" t="e">
        <f t="shared" si="64"/>
        <v>#NUM!</v>
      </c>
      <c r="J237" s="165" t="e">
        <f t="shared" si="68"/>
        <v>#NUM!</v>
      </c>
      <c r="K237" s="165" t="e">
        <f t="shared" si="69"/>
        <v>#NUM!</v>
      </c>
      <c r="L237" s="165" t="e">
        <f t="shared" si="70"/>
        <v>#NUM!</v>
      </c>
      <c r="M237" s="186" t="e">
        <f t="shared" si="81"/>
        <v>#NUM!</v>
      </c>
      <c r="N237" s="162">
        <v>0</v>
      </c>
      <c r="O237" s="166">
        <f t="shared" si="82"/>
        <v>0</v>
      </c>
      <c r="Q237" s="162">
        <f t="shared" si="71"/>
        <v>0</v>
      </c>
      <c r="R237" s="165">
        <f t="shared" si="72"/>
        <v>0</v>
      </c>
      <c r="S237" s="165">
        <f t="shared" si="73"/>
        <v>0</v>
      </c>
      <c r="T237" s="165">
        <f t="shared" si="74"/>
        <v>0</v>
      </c>
      <c r="U237" s="68" t="e">
        <f t="shared" si="75"/>
        <v>#NUM!</v>
      </c>
      <c r="V237" s="148" t="e">
        <f t="shared" si="76"/>
        <v>#NUM!</v>
      </c>
      <c r="W237" s="165" t="e">
        <f t="shared" si="77"/>
        <v>#NUM!</v>
      </c>
      <c r="X237" s="165" t="e">
        <f t="shared" si="78"/>
        <v>#NUM!</v>
      </c>
      <c r="Y237" s="165" t="e">
        <f t="shared" si="79"/>
        <v>#NUM!</v>
      </c>
    </row>
    <row r="238" spans="1:25" x14ac:dyDescent="0.2">
      <c r="A238" s="162"/>
      <c r="B238" s="7">
        <f t="shared" si="83"/>
        <v>0</v>
      </c>
      <c r="C238" s="7" t="e">
        <f t="shared" si="65"/>
        <v>#NUM!</v>
      </c>
      <c r="D238" s="163" t="e">
        <f t="shared" si="63"/>
        <v>#NUM!</v>
      </c>
      <c r="E238" s="164">
        <f t="shared" si="80"/>
        <v>99.999999999999972</v>
      </c>
      <c r="F238" s="162">
        <f t="shared" si="66"/>
        <v>0</v>
      </c>
      <c r="G238" s="162"/>
      <c r="H238" s="168">
        <f t="shared" si="67"/>
        <v>0</v>
      </c>
      <c r="I238" s="162" t="e">
        <f t="shared" si="64"/>
        <v>#NUM!</v>
      </c>
      <c r="J238" s="165" t="e">
        <f t="shared" si="68"/>
        <v>#NUM!</v>
      </c>
      <c r="K238" s="165" t="e">
        <f t="shared" si="69"/>
        <v>#NUM!</v>
      </c>
      <c r="L238" s="165" t="e">
        <f t="shared" si="70"/>
        <v>#NUM!</v>
      </c>
      <c r="M238" s="186" t="e">
        <f t="shared" si="81"/>
        <v>#NUM!</v>
      </c>
      <c r="N238" s="162">
        <v>0</v>
      </c>
      <c r="O238" s="166">
        <f t="shared" si="82"/>
        <v>0</v>
      </c>
      <c r="Q238" s="162">
        <f t="shared" si="71"/>
        <v>0</v>
      </c>
      <c r="R238" s="165">
        <f t="shared" si="72"/>
        <v>0</v>
      </c>
      <c r="S238" s="165">
        <f t="shared" si="73"/>
        <v>0</v>
      </c>
      <c r="T238" s="165">
        <f t="shared" si="74"/>
        <v>0</v>
      </c>
      <c r="U238" s="68" t="e">
        <f t="shared" si="75"/>
        <v>#NUM!</v>
      </c>
      <c r="V238" s="148" t="e">
        <f t="shared" si="76"/>
        <v>#NUM!</v>
      </c>
      <c r="W238" s="165" t="e">
        <f t="shared" si="77"/>
        <v>#NUM!</v>
      </c>
      <c r="X238" s="165" t="e">
        <f t="shared" si="78"/>
        <v>#NUM!</v>
      </c>
      <c r="Y238" s="165" t="e">
        <f t="shared" si="79"/>
        <v>#NUM!</v>
      </c>
    </row>
    <row r="239" spans="1:25" x14ac:dyDescent="0.2">
      <c r="A239" s="162"/>
      <c r="B239" s="7">
        <f t="shared" si="83"/>
        <v>0</v>
      </c>
      <c r="C239" s="7" t="e">
        <f t="shared" si="65"/>
        <v>#NUM!</v>
      </c>
      <c r="D239" s="163" t="e">
        <f t="shared" si="63"/>
        <v>#NUM!</v>
      </c>
      <c r="E239" s="164">
        <f t="shared" si="80"/>
        <v>99.999999999999972</v>
      </c>
      <c r="F239" s="162">
        <f t="shared" si="66"/>
        <v>0</v>
      </c>
      <c r="G239" s="162"/>
      <c r="H239" s="168">
        <f t="shared" si="67"/>
        <v>0</v>
      </c>
      <c r="I239" s="162" t="e">
        <f t="shared" si="64"/>
        <v>#NUM!</v>
      </c>
      <c r="J239" s="165" t="e">
        <f t="shared" si="68"/>
        <v>#NUM!</v>
      </c>
      <c r="K239" s="165" t="e">
        <f t="shared" si="69"/>
        <v>#NUM!</v>
      </c>
      <c r="L239" s="165" t="e">
        <f t="shared" si="70"/>
        <v>#NUM!</v>
      </c>
      <c r="M239" s="186" t="e">
        <f t="shared" si="81"/>
        <v>#NUM!</v>
      </c>
      <c r="N239" s="162">
        <v>0</v>
      </c>
      <c r="O239" s="166">
        <f t="shared" si="82"/>
        <v>0</v>
      </c>
      <c r="Q239" s="162">
        <f t="shared" si="71"/>
        <v>0</v>
      </c>
      <c r="R239" s="165">
        <f t="shared" si="72"/>
        <v>0</v>
      </c>
      <c r="S239" s="165">
        <f t="shared" si="73"/>
        <v>0</v>
      </c>
      <c r="T239" s="165">
        <f t="shared" si="74"/>
        <v>0</v>
      </c>
      <c r="U239" s="68" t="e">
        <f t="shared" si="75"/>
        <v>#NUM!</v>
      </c>
      <c r="V239" s="148" t="e">
        <f t="shared" si="76"/>
        <v>#NUM!</v>
      </c>
      <c r="W239" s="165" t="e">
        <f t="shared" si="77"/>
        <v>#NUM!</v>
      </c>
      <c r="X239" s="165" t="e">
        <f t="shared" si="78"/>
        <v>#NUM!</v>
      </c>
      <c r="Y239" s="165" t="e">
        <f t="shared" si="79"/>
        <v>#NUM!</v>
      </c>
    </row>
    <row r="240" spans="1:25" x14ac:dyDescent="0.2">
      <c r="A240" s="162"/>
      <c r="B240" s="7">
        <f t="shared" si="83"/>
        <v>0</v>
      </c>
      <c r="C240" s="7" t="e">
        <f t="shared" si="65"/>
        <v>#NUM!</v>
      </c>
      <c r="D240" s="163" t="e">
        <f t="shared" si="63"/>
        <v>#NUM!</v>
      </c>
      <c r="E240" s="164">
        <f t="shared" si="80"/>
        <v>99.999999999999972</v>
      </c>
      <c r="F240" s="162">
        <f t="shared" si="66"/>
        <v>0</v>
      </c>
      <c r="G240" s="162"/>
      <c r="H240" s="168">
        <f t="shared" si="67"/>
        <v>0</v>
      </c>
      <c r="I240" s="162" t="e">
        <f t="shared" si="64"/>
        <v>#NUM!</v>
      </c>
      <c r="J240" s="165" t="e">
        <f t="shared" si="68"/>
        <v>#NUM!</v>
      </c>
      <c r="K240" s="165" t="e">
        <f t="shared" si="69"/>
        <v>#NUM!</v>
      </c>
      <c r="L240" s="165" t="e">
        <f t="shared" si="70"/>
        <v>#NUM!</v>
      </c>
      <c r="M240" s="186" t="e">
        <f t="shared" si="81"/>
        <v>#NUM!</v>
      </c>
      <c r="N240" s="162">
        <v>0</v>
      </c>
      <c r="O240" s="166">
        <f t="shared" si="82"/>
        <v>0</v>
      </c>
      <c r="Q240" s="162">
        <f t="shared" si="71"/>
        <v>0</v>
      </c>
      <c r="R240" s="165">
        <f t="shared" si="72"/>
        <v>0</v>
      </c>
      <c r="S240" s="165">
        <f t="shared" si="73"/>
        <v>0</v>
      </c>
      <c r="T240" s="165">
        <f t="shared" si="74"/>
        <v>0</v>
      </c>
      <c r="U240" s="68" t="e">
        <f t="shared" si="75"/>
        <v>#NUM!</v>
      </c>
      <c r="V240" s="148" t="e">
        <f t="shared" si="76"/>
        <v>#NUM!</v>
      </c>
      <c r="W240" s="165" t="e">
        <f t="shared" si="77"/>
        <v>#NUM!</v>
      </c>
      <c r="X240" s="165" t="e">
        <f t="shared" si="78"/>
        <v>#NUM!</v>
      </c>
      <c r="Y240" s="165" t="e">
        <f t="shared" si="79"/>
        <v>#NUM!</v>
      </c>
    </row>
    <row r="241" spans="1:25" x14ac:dyDescent="0.2">
      <c r="A241" s="162"/>
      <c r="B241" s="7">
        <f t="shared" si="83"/>
        <v>0</v>
      </c>
      <c r="C241" s="7" t="e">
        <f t="shared" si="65"/>
        <v>#NUM!</v>
      </c>
      <c r="D241" s="163" t="e">
        <f t="shared" si="63"/>
        <v>#NUM!</v>
      </c>
      <c r="E241" s="164">
        <f t="shared" si="80"/>
        <v>99.999999999999972</v>
      </c>
      <c r="F241" s="162">
        <f t="shared" si="66"/>
        <v>0</v>
      </c>
      <c r="G241" s="162"/>
      <c r="H241" s="168">
        <f t="shared" si="67"/>
        <v>0</v>
      </c>
      <c r="I241" s="162" t="e">
        <f t="shared" si="64"/>
        <v>#NUM!</v>
      </c>
      <c r="J241" s="165" t="e">
        <f t="shared" si="68"/>
        <v>#NUM!</v>
      </c>
      <c r="K241" s="165" t="e">
        <f t="shared" si="69"/>
        <v>#NUM!</v>
      </c>
      <c r="L241" s="165" t="e">
        <f t="shared" si="70"/>
        <v>#NUM!</v>
      </c>
      <c r="M241" s="186" t="e">
        <f t="shared" si="81"/>
        <v>#NUM!</v>
      </c>
      <c r="N241" s="162">
        <v>0</v>
      </c>
      <c r="O241" s="166">
        <f t="shared" si="82"/>
        <v>0</v>
      </c>
      <c r="Q241" s="162">
        <f t="shared" si="71"/>
        <v>0</v>
      </c>
      <c r="R241" s="165">
        <f t="shared" si="72"/>
        <v>0</v>
      </c>
      <c r="S241" s="165">
        <f t="shared" si="73"/>
        <v>0</v>
      </c>
      <c r="T241" s="165">
        <f t="shared" si="74"/>
        <v>0</v>
      </c>
      <c r="U241" s="68" t="e">
        <f t="shared" si="75"/>
        <v>#NUM!</v>
      </c>
      <c r="V241" s="148" t="e">
        <f t="shared" si="76"/>
        <v>#NUM!</v>
      </c>
      <c r="W241" s="165" t="e">
        <f t="shared" si="77"/>
        <v>#NUM!</v>
      </c>
      <c r="X241" s="165" t="e">
        <f t="shared" si="78"/>
        <v>#NUM!</v>
      </c>
      <c r="Y241" s="165" t="e">
        <f t="shared" si="79"/>
        <v>#NUM!</v>
      </c>
    </row>
    <row r="242" spans="1:25" x14ac:dyDescent="0.2">
      <c r="A242" s="162"/>
      <c r="B242" s="7">
        <f t="shared" si="83"/>
        <v>0</v>
      </c>
      <c r="C242" s="7" t="e">
        <f t="shared" si="65"/>
        <v>#NUM!</v>
      </c>
      <c r="D242" s="163" t="e">
        <f t="shared" si="63"/>
        <v>#NUM!</v>
      </c>
      <c r="E242" s="164">
        <f t="shared" si="80"/>
        <v>99.999999999999972</v>
      </c>
      <c r="F242" s="162">
        <f t="shared" si="66"/>
        <v>0</v>
      </c>
      <c r="G242" s="162"/>
      <c r="H242" s="168">
        <f t="shared" si="67"/>
        <v>0</v>
      </c>
      <c r="I242" s="162" t="e">
        <f t="shared" si="64"/>
        <v>#NUM!</v>
      </c>
      <c r="J242" s="165" t="e">
        <f t="shared" si="68"/>
        <v>#NUM!</v>
      </c>
      <c r="K242" s="165" t="e">
        <f t="shared" si="69"/>
        <v>#NUM!</v>
      </c>
      <c r="L242" s="165" t="e">
        <f t="shared" si="70"/>
        <v>#NUM!</v>
      </c>
      <c r="M242" s="186" t="e">
        <f t="shared" si="81"/>
        <v>#NUM!</v>
      </c>
      <c r="N242" s="162">
        <v>0</v>
      </c>
      <c r="O242" s="166">
        <f t="shared" si="82"/>
        <v>0</v>
      </c>
      <c r="Q242" s="162">
        <f t="shared" si="71"/>
        <v>0</v>
      </c>
      <c r="R242" s="165">
        <f t="shared" si="72"/>
        <v>0</v>
      </c>
      <c r="S242" s="165">
        <f t="shared" si="73"/>
        <v>0</v>
      </c>
      <c r="T242" s="165">
        <f t="shared" si="74"/>
        <v>0</v>
      </c>
      <c r="U242" s="68" t="e">
        <f t="shared" si="75"/>
        <v>#NUM!</v>
      </c>
      <c r="V242" s="148" t="e">
        <f t="shared" si="76"/>
        <v>#NUM!</v>
      </c>
      <c r="W242" s="165" t="e">
        <f t="shared" si="77"/>
        <v>#NUM!</v>
      </c>
      <c r="X242" s="165" t="e">
        <f t="shared" si="78"/>
        <v>#NUM!</v>
      </c>
      <c r="Y242" s="165" t="e">
        <f t="shared" si="79"/>
        <v>#NUM!</v>
      </c>
    </row>
    <row r="243" spans="1:25" x14ac:dyDescent="0.2">
      <c r="A243" s="162"/>
      <c r="B243" s="7">
        <f t="shared" si="83"/>
        <v>0</v>
      </c>
      <c r="C243" s="7" t="e">
        <f t="shared" si="65"/>
        <v>#NUM!</v>
      </c>
      <c r="D243" s="163" t="e">
        <f t="shared" ref="D243:D250" si="84">(C242+C243)/2</f>
        <v>#NUM!</v>
      </c>
      <c r="E243" s="164">
        <f t="shared" si="80"/>
        <v>99.999999999999972</v>
      </c>
      <c r="F243" s="162">
        <f t="shared" si="66"/>
        <v>0</v>
      </c>
      <c r="G243" s="162"/>
      <c r="H243" s="168">
        <f t="shared" si="67"/>
        <v>0</v>
      </c>
      <c r="I243" s="162" t="e">
        <f t="shared" si="64"/>
        <v>#NUM!</v>
      </c>
      <c r="J243" s="165" t="e">
        <f t="shared" si="68"/>
        <v>#NUM!</v>
      </c>
      <c r="K243" s="165" t="e">
        <f t="shared" si="69"/>
        <v>#NUM!</v>
      </c>
      <c r="L243" s="165" t="e">
        <f t="shared" si="70"/>
        <v>#NUM!</v>
      </c>
      <c r="M243" s="186" t="e">
        <f t="shared" si="81"/>
        <v>#NUM!</v>
      </c>
      <c r="N243" s="162">
        <v>0</v>
      </c>
      <c r="O243" s="166">
        <f t="shared" si="82"/>
        <v>0</v>
      </c>
      <c r="Q243" s="162">
        <f t="shared" si="71"/>
        <v>0</v>
      </c>
      <c r="R243" s="165">
        <f t="shared" si="72"/>
        <v>0</v>
      </c>
      <c r="S243" s="165">
        <f t="shared" si="73"/>
        <v>0</v>
      </c>
      <c r="T243" s="165">
        <f t="shared" si="74"/>
        <v>0</v>
      </c>
      <c r="U243" s="68" t="e">
        <f t="shared" si="75"/>
        <v>#NUM!</v>
      </c>
      <c r="V243" s="148" t="e">
        <f t="shared" si="76"/>
        <v>#NUM!</v>
      </c>
      <c r="W243" s="165" t="e">
        <f t="shared" si="77"/>
        <v>#NUM!</v>
      </c>
      <c r="X243" s="165" t="e">
        <f t="shared" si="78"/>
        <v>#NUM!</v>
      </c>
      <c r="Y243" s="165" t="e">
        <f t="shared" si="79"/>
        <v>#NUM!</v>
      </c>
    </row>
    <row r="244" spans="1:25" x14ac:dyDescent="0.2">
      <c r="A244" s="162"/>
      <c r="B244" s="7">
        <f t="shared" si="83"/>
        <v>0</v>
      </c>
      <c r="C244" s="7" t="e">
        <f t="shared" si="65"/>
        <v>#NUM!</v>
      </c>
      <c r="D244" s="163" t="e">
        <f t="shared" si="84"/>
        <v>#NUM!</v>
      </c>
      <c r="E244" s="164">
        <f t="shared" si="80"/>
        <v>99.999999999999972</v>
      </c>
      <c r="F244" s="162">
        <f t="shared" si="66"/>
        <v>0</v>
      </c>
      <c r="G244" s="162"/>
      <c r="H244" s="168">
        <f t="shared" si="67"/>
        <v>0</v>
      </c>
      <c r="I244" s="162" t="e">
        <f t="shared" si="64"/>
        <v>#NUM!</v>
      </c>
      <c r="J244" s="165" t="e">
        <f t="shared" si="68"/>
        <v>#NUM!</v>
      </c>
      <c r="K244" s="165" t="e">
        <f t="shared" si="69"/>
        <v>#NUM!</v>
      </c>
      <c r="L244" s="165" t="e">
        <f t="shared" si="70"/>
        <v>#NUM!</v>
      </c>
      <c r="M244" s="186" t="e">
        <f t="shared" si="81"/>
        <v>#NUM!</v>
      </c>
      <c r="N244" s="162">
        <v>0</v>
      </c>
      <c r="O244" s="166">
        <f t="shared" si="82"/>
        <v>0</v>
      </c>
      <c r="Q244" s="162">
        <f t="shared" si="71"/>
        <v>0</v>
      </c>
      <c r="R244" s="165">
        <f t="shared" si="72"/>
        <v>0</v>
      </c>
      <c r="S244" s="165">
        <f t="shared" si="73"/>
        <v>0</v>
      </c>
      <c r="T244" s="165">
        <f t="shared" si="74"/>
        <v>0</v>
      </c>
      <c r="U244" s="68" t="e">
        <f t="shared" si="75"/>
        <v>#NUM!</v>
      </c>
      <c r="V244" s="148" t="e">
        <f t="shared" si="76"/>
        <v>#NUM!</v>
      </c>
      <c r="W244" s="165" t="e">
        <f t="shared" si="77"/>
        <v>#NUM!</v>
      </c>
      <c r="X244" s="165" t="e">
        <f t="shared" si="78"/>
        <v>#NUM!</v>
      </c>
      <c r="Y244" s="165" t="e">
        <f t="shared" si="79"/>
        <v>#NUM!</v>
      </c>
    </row>
    <row r="245" spans="1:25" x14ac:dyDescent="0.2">
      <c r="A245" s="162"/>
      <c r="B245" s="7">
        <f t="shared" si="83"/>
        <v>0</v>
      </c>
      <c r="C245" s="7" t="e">
        <f t="shared" si="65"/>
        <v>#NUM!</v>
      </c>
      <c r="D245" s="163" t="e">
        <f t="shared" si="84"/>
        <v>#NUM!</v>
      </c>
      <c r="E245" s="164">
        <f t="shared" si="80"/>
        <v>99.999999999999972</v>
      </c>
      <c r="F245" s="162">
        <f t="shared" si="66"/>
        <v>0</v>
      </c>
      <c r="G245" s="162"/>
      <c r="H245" s="168">
        <f t="shared" si="67"/>
        <v>0</v>
      </c>
      <c r="I245" s="162" t="e">
        <f t="shared" si="64"/>
        <v>#NUM!</v>
      </c>
      <c r="J245" s="165" t="e">
        <f t="shared" si="68"/>
        <v>#NUM!</v>
      </c>
      <c r="K245" s="165" t="e">
        <f t="shared" si="69"/>
        <v>#NUM!</v>
      </c>
      <c r="L245" s="165" t="e">
        <f t="shared" si="70"/>
        <v>#NUM!</v>
      </c>
      <c r="M245" s="186" t="e">
        <f t="shared" si="81"/>
        <v>#NUM!</v>
      </c>
      <c r="N245" s="162">
        <v>0</v>
      </c>
      <c r="O245" s="166">
        <f t="shared" si="82"/>
        <v>0</v>
      </c>
      <c r="Q245" s="162">
        <f t="shared" si="71"/>
        <v>0</v>
      </c>
      <c r="R245" s="165">
        <f t="shared" si="72"/>
        <v>0</v>
      </c>
      <c r="S245" s="165">
        <f t="shared" si="73"/>
        <v>0</v>
      </c>
      <c r="T245" s="165">
        <f t="shared" si="74"/>
        <v>0</v>
      </c>
      <c r="U245" s="68" t="e">
        <f t="shared" si="75"/>
        <v>#NUM!</v>
      </c>
      <c r="V245" s="148" t="e">
        <f t="shared" si="76"/>
        <v>#NUM!</v>
      </c>
      <c r="W245" s="165" t="e">
        <f t="shared" si="77"/>
        <v>#NUM!</v>
      </c>
      <c r="X245" s="165" t="e">
        <f t="shared" si="78"/>
        <v>#NUM!</v>
      </c>
      <c r="Y245" s="165" t="e">
        <f t="shared" si="79"/>
        <v>#NUM!</v>
      </c>
    </row>
    <row r="246" spans="1:25" x14ac:dyDescent="0.2">
      <c r="A246" s="162"/>
      <c r="B246" s="7">
        <f t="shared" si="83"/>
        <v>0</v>
      </c>
      <c r="C246" s="7" t="e">
        <f t="shared" si="65"/>
        <v>#NUM!</v>
      </c>
      <c r="D246" s="163" t="e">
        <f t="shared" si="84"/>
        <v>#NUM!</v>
      </c>
      <c r="E246" s="164">
        <f t="shared" si="80"/>
        <v>99.999999999999972</v>
      </c>
      <c r="F246" s="162">
        <f t="shared" si="66"/>
        <v>0</v>
      </c>
      <c r="G246" s="162"/>
      <c r="H246" s="168">
        <f t="shared" si="67"/>
        <v>0</v>
      </c>
      <c r="I246" s="162" t="e">
        <f t="shared" si="64"/>
        <v>#NUM!</v>
      </c>
      <c r="J246" s="165" t="e">
        <f t="shared" si="68"/>
        <v>#NUM!</v>
      </c>
      <c r="K246" s="165" t="e">
        <f t="shared" si="69"/>
        <v>#NUM!</v>
      </c>
      <c r="L246" s="165" t="e">
        <f t="shared" si="70"/>
        <v>#NUM!</v>
      </c>
      <c r="M246" s="186" t="e">
        <f t="shared" si="81"/>
        <v>#NUM!</v>
      </c>
      <c r="N246" s="162">
        <v>0</v>
      </c>
      <c r="O246" s="166">
        <f t="shared" si="82"/>
        <v>0</v>
      </c>
      <c r="Q246" s="162">
        <f t="shared" si="71"/>
        <v>0</v>
      </c>
      <c r="R246" s="165">
        <f t="shared" si="72"/>
        <v>0</v>
      </c>
      <c r="S246" s="165">
        <f t="shared" si="73"/>
        <v>0</v>
      </c>
      <c r="T246" s="165">
        <f t="shared" si="74"/>
        <v>0</v>
      </c>
      <c r="U246" s="68" t="e">
        <f t="shared" si="75"/>
        <v>#NUM!</v>
      </c>
      <c r="V246" s="148" t="e">
        <f t="shared" si="76"/>
        <v>#NUM!</v>
      </c>
      <c r="W246" s="165" t="e">
        <f t="shared" si="77"/>
        <v>#NUM!</v>
      </c>
      <c r="X246" s="165" t="e">
        <f t="shared" si="78"/>
        <v>#NUM!</v>
      </c>
      <c r="Y246" s="165" t="e">
        <f t="shared" si="79"/>
        <v>#NUM!</v>
      </c>
    </row>
    <row r="247" spans="1:25" x14ac:dyDescent="0.2">
      <c r="A247" s="162"/>
      <c r="B247" s="7">
        <f t="shared" si="83"/>
        <v>0</v>
      </c>
      <c r="C247" s="7" t="e">
        <f t="shared" si="65"/>
        <v>#NUM!</v>
      </c>
      <c r="D247" s="163" t="e">
        <f t="shared" si="84"/>
        <v>#NUM!</v>
      </c>
      <c r="E247" s="164">
        <f t="shared" si="80"/>
        <v>99.999999999999972</v>
      </c>
      <c r="F247" s="162">
        <f t="shared" si="66"/>
        <v>0</v>
      </c>
      <c r="G247" s="162"/>
      <c r="H247" s="168">
        <f t="shared" si="67"/>
        <v>0</v>
      </c>
      <c r="I247" s="162" t="e">
        <f t="shared" si="64"/>
        <v>#NUM!</v>
      </c>
      <c r="J247" s="165" t="e">
        <f t="shared" si="68"/>
        <v>#NUM!</v>
      </c>
      <c r="K247" s="165" t="e">
        <f t="shared" si="69"/>
        <v>#NUM!</v>
      </c>
      <c r="L247" s="165" t="e">
        <f t="shared" si="70"/>
        <v>#NUM!</v>
      </c>
      <c r="M247" s="186" t="e">
        <f t="shared" si="81"/>
        <v>#NUM!</v>
      </c>
      <c r="N247" s="162">
        <v>0</v>
      </c>
      <c r="O247" s="166">
        <f t="shared" si="82"/>
        <v>0</v>
      </c>
      <c r="Q247" s="162">
        <f t="shared" si="71"/>
        <v>0</v>
      </c>
      <c r="R247" s="165">
        <f t="shared" si="72"/>
        <v>0</v>
      </c>
      <c r="S247" s="165">
        <f t="shared" si="73"/>
        <v>0</v>
      </c>
      <c r="T247" s="165">
        <f t="shared" si="74"/>
        <v>0</v>
      </c>
      <c r="U247" s="68" t="e">
        <f t="shared" si="75"/>
        <v>#NUM!</v>
      </c>
      <c r="V247" s="148" t="e">
        <f t="shared" si="76"/>
        <v>#NUM!</v>
      </c>
      <c r="W247" s="165" t="e">
        <f t="shared" si="77"/>
        <v>#NUM!</v>
      </c>
      <c r="X247" s="165" t="e">
        <f t="shared" si="78"/>
        <v>#NUM!</v>
      </c>
      <c r="Y247" s="165" t="e">
        <f t="shared" si="79"/>
        <v>#NUM!</v>
      </c>
    </row>
    <row r="248" spans="1:25" x14ac:dyDescent="0.2">
      <c r="A248" s="162"/>
      <c r="B248" s="7">
        <f t="shared" si="83"/>
        <v>0</v>
      </c>
      <c r="C248" s="7" t="e">
        <f t="shared" si="65"/>
        <v>#NUM!</v>
      </c>
      <c r="D248" s="163" t="e">
        <f t="shared" si="84"/>
        <v>#NUM!</v>
      </c>
      <c r="E248" s="164">
        <f t="shared" si="80"/>
        <v>99.999999999999972</v>
      </c>
      <c r="F248" s="162">
        <f t="shared" si="66"/>
        <v>0</v>
      </c>
      <c r="G248" s="162"/>
      <c r="H248" s="168">
        <f t="shared" si="67"/>
        <v>0</v>
      </c>
      <c r="I248" s="162" t="e">
        <f t="shared" si="64"/>
        <v>#NUM!</v>
      </c>
      <c r="J248" s="165" t="e">
        <f t="shared" si="68"/>
        <v>#NUM!</v>
      </c>
      <c r="K248" s="165" t="e">
        <f t="shared" si="69"/>
        <v>#NUM!</v>
      </c>
      <c r="L248" s="165" t="e">
        <f t="shared" si="70"/>
        <v>#NUM!</v>
      </c>
      <c r="M248" s="186" t="e">
        <f t="shared" si="81"/>
        <v>#NUM!</v>
      </c>
      <c r="N248" s="162">
        <v>0</v>
      </c>
      <c r="O248" s="166">
        <f t="shared" si="82"/>
        <v>0</v>
      </c>
      <c r="Q248" s="162">
        <f t="shared" si="71"/>
        <v>0</v>
      </c>
      <c r="R248" s="165">
        <f t="shared" si="72"/>
        <v>0</v>
      </c>
      <c r="S248" s="165">
        <f t="shared" si="73"/>
        <v>0</v>
      </c>
      <c r="T248" s="165">
        <f t="shared" si="74"/>
        <v>0</v>
      </c>
      <c r="U248" s="68" t="e">
        <f t="shared" si="75"/>
        <v>#NUM!</v>
      </c>
      <c r="V248" s="148" t="e">
        <f t="shared" si="76"/>
        <v>#NUM!</v>
      </c>
      <c r="W248" s="165" t="e">
        <f t="shared" si="77"/>
        <v>#NUM!</v>
      </c>
      <c r="X248" s="165" t="e">
        <f t="shared" si="78"/>
        <v>#NUM!</v>
      </c>
      <c r="Y248" s="165" t="e">
        <f t="shared" si="79"/>
        <v>#NUM!</v>
      </c>
    </row>
    <row r="249" spans="1:25" x14ac:dyDescent="0.2">
      <c r="A249" s="162"/>
      <c r="B249" s="7">
        <f t="shared" si="83"/>
        <v>0</v>
      </c>
      <c r="C249" s="7" t="e">
        <f t="shared" si="65"/>
        <v>#NUM!</v>
      </c>
      <c r="D249" s="163" t="e">
        <f t="shared" si="84"/>
        <v>#NUM!</v>
      </c>
      <c r="E249" s="164">
        <f t="shared" si="80"/>
        <v>99.999999999999972</v>
      </c>
      <c r="F249" s="162">
        <f t="shared" si="66"/>
        <v>0</v>
      </c>
      <c r="G249" s="162"/>
      <c r="H249" s="168">
        <f t="shared" si="67"/>
        <v>0</v>
      </c>
      <c r="I249" s="162" t="e">
        <f t="shared" si="64"/>
        <v>#NUM!</v>
      </c>
      <c r="J249" s="165" t="e">
        <f t="shared" si="68"/>
        <v>#NUM!</v>
      </c>
      <c r="K249" s="165" t="e">
        <f t="shared" si="69"/>
        <v>#NUM!</v>
      </c>
      <c r="L249" s="165" t="e">
        <f t="shared" si="70"/>
        <v>#NUM!</v>
      </c>
      <c r="M249" s="186" t="e">
        <f t="shared" si="81"/>
        <v>#NUM!</v>
      </c>
      <c r="N249" s="162">
        <v>0</v>
      </c>
      <c r="O249" s="166">
        <f t="shared" si="82"/>
        <v>0</v>
      </c>
      <c r="Q249" s="162">
        <f t="shared" si="71"/>
        <v>0</v>
      </c>
      <c r="R249" s="165">
        <f t="shared" si="72"/>
        <v>0</v>
      </c>
      <c r="S249" s="165">
        <f t="shared" si="73"/>
        <v>0</v>
      </c>
      <c r="T249" s="165">
        <f t="shared" si="74"/>
        <v>0</v>
      </c>
      <c r="U249" s="68" t="e">
        <f t="shared" si="75"/>
        <v>#NUM!</v>
      </c>
      <c r="V249" s="148" t="e">
        <f t="shared" si="76"/>
        <v>#NUM!</v>
      </c>
      <c r="W249" s="165" t="e">
        <f t="shared" si="77"/>
        <v>#NUM!</v>
      </c>
      <c r="X249" s="165" t="e">
        <f t="shared" si="78"/>
        <v>#NUM!</v>
      </c>
      <c r="Y249" s="165" t="e">
        <f t="shared" si="79"/>
        <v>#NUM!</v>
      </c>
    </row>
    <row r="250" spans="1:25" x14ac:dyDescent="0.2">
      <c r="A250" s="162"/>
      <c r="B250" s="7">
        <f t="shared" si="83"/>
        <v>0</v>
      </c>
      <c r="C250" s="7" t="e">
        <f t="shared" si="65"/>
        <v>#NUM!</v>
      </c>
      <c r="D250" s="163" t="e">
        <f t="shared" si="84"/>
        <v>#NUM!</v>
      </c>
      <c r="E250" s="164">
        <f t="shared" si="80"/>
        <v>99.999999999999972</v>
      </c>
      <c r="F250" s="162">
        <f t="shared" si="66"/>
        <v>0</v>
      </c>
      <c r="G250" s="162"/>
      <c r="H250" s="168">
        <f t="shared" si="67"/>
        <v>0</v>
      </c>
      <c r="I250" s="162" t="e">
        <f t="shared" si="64"/>
        <v>#NUM!</v>
      </c>
      <c r="J250" s="165" t="e">
        <f t="shared" si="68"/>
        <v>#NUM!</v>
      </c>
      <c r="K250" s="165" t="e">
        <f t="shared" si="69"/>
        <v>#NUM!</v>
      </c>
      <c r="L250" s="165" t="e">
        <f t="shared" si="70"/>
        <v>#NUM!</v>
      </c>
      <c r="M250" s="186" t="e">
        <f t="shared" si="81"/>
        <v>#NUM!</v>
      </c>
      <c r="N250" s="162">
        <v>0</v>
      </c>
      <c r="O250" s="166">
        <f t="shared" si="82"/>
        <v>0</v>
      </c>
      <c r="Q250" s="162">
        <f t="shared" si="71"/>
        <v>0</v>
      </c>
      <c r="R250" s="165">
        <f t="shared" si="72"/>
        <v>0</v>
      </c>
      <c r="S250" s="165">
        <f t="shared" si="73"/>
        <v>0</v>
      </c>
      <c r="T250" s="165">
        <f t="shared" si="74"/>
        <v>0</v>
      </c>
      <c r="U250" s="68" t="e">
        <f t="shared" si="75"/>
        <v>#NUM!</v>
      </c>
      <c r="V250" s="148" t="e">
        <f t="shared" si="76"/>
        <v>#NUM!</v>
      </c>
      <c r="W250" s="165" t="e">
        <f t="shared" si="77"/>
        <v>#NUM!</v>
      </c>
      <c r="X250" s="165" t="e">
        <f t="shared" si="78"/>
        <v>#NUM!</v>
      </c>
      <c r="Y250" s="165" t="e">
        <f t="shared" si="79"/>
        <v>#NUM!</v>
      </c>
    </row>
  </sheetData>
  <mergeCells count="7">
    <mergeCell ref="BV20:BZ20"/>
    <mergeCell ref="BL18:BV18"/>
    <mergeCell ref="AB20:AF20"/>
    <mergeCell ref="I25:L25"/>
    <mergeCell ref="Q25:T25"/>
    <mergeCell ref="U24:Y24"/>
    <mergeCell ref="U25:Y25"/>
  </mergeCells>
  <phoneticPr fontId="0" type="noConversion"/>
  <printOptions gridLinesSet="0"/>
  <pageMargins left="0.35433070866141736" right="0.35433070866141736" top="0.59055118110236227" bottom="0.78740157480314965" header="0.51181102362204722" footer="0.51181102362204722"/>
  <pageSetup paperSize="9" orientation="portrait" horizontalDpi="300" verticalDpi="300" r:id="rId1"/>
  <headerFooter alignWithMargins="0"/>
  <colBreaks count="1" manualBreakCount="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1</vt:i4>
      </vt:variant>
      <vt:variant>
        <vt:lpstr>Named Ranges</vt:lpstr>
      </vt:variant>
      <vt:variant>
        <vt:i4>2</vt:i4>
      </vt:variant>
    </vt:vector>
  </HeadingPairs>
  <TitlesOfParts>
    <vt:vector size="6" baseType="lpstr">
      <vt:lpstr>Information</vt:lpstr>
      <vt:lpstr>Multiple Sample Statistics</vt:lpstr>
      <vt:lpstr>Calculations</vt:lpstr>
      <vt:lpstr>Sand Silt Clay Diagram</vt:lpstr>
      <vt:lpstr>Information!OLE_LINK1</vt:lpstr>
      <vt:lpstr>Calculations!Print_Area</vt:lpstr>
    </vt:vector>
  </TitlesOfParts>
  <Manager>E-mail: s.blott@kpal.co.uk</Manager>
  <Company>Kenneth Pye Associates Ltd., Crowthorne Enterprise Centre, Old Wokingham Road, Crowthorne, RG45 6AW,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GRADISTAT v 8.0</dc:title>
  <dc:subject>Grain Size Analysis</dc:subject>
  <dc:creator>Simon Blott</dc:creator>
  <cp:keywords>Grain size, unconsolidated sediments, statistics</cp:keywords>
  <dc:description>A grain size distribution and statistics package for the analysis of unconsolidated sediments by sieving or laser granulometer.</dc:description>
  <cp:lastModifiedBy>Buster, Noreen A.</cp:lastModifiedBy>
  <cp:lastPrinted>2009-09-18T12:53:01Z</cp:lastPrinted>
  <dcterms:created xsi:type="dcterms:W3CDTF">1998-11-28T16:31:54Z</dcterms:created>
  <dcterms:modified xsi:type="dcterms:W3CDTF">2014-05-30T18:44:13Z</dcterms:modified>
  <cp:category>Research</cp:category>
</cp:coreProperties>
</file>