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Default Extension="doc" ContentType="application/msword"/>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chartsheets/sheet1.xml" ContentType="application/vnd.openxmlformats-officedocument.spreadsheetml.chart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embeddings/oleObject1.bin" ContentType="application/vnd.openxmlformats-officedocument.oleObject"/>
  <Override PartName="/xl/embeddings/oleObject2.bin" ContentType="application/vnd.openxmlformats-officedocument.oleObject"/>
  <Override PartName="/xl/embeddings/oleObject3.bin" ContentType="application/vnd.openxmlformats-officedocument.oleObject"/>
  <Override PartName="/xl/embeddings/oleObject4.bin" ContentType="application/vnd.openxmlformats-officedocument.oleObject"/>
  <Override PartName="/xl/embeddings/oleObject5.bin" ContentType="application/vnd.openxmlformats-officedocument.oleObject"/>
  <Override PartName="/xl/embeddings/oleObject6.bin" ContentType="application/vnd.openxmlformats-officedocument.oleObject"/>
  <Override PartName="/xl/embeddings/oleObject7.bin" ContentType="application/vnd.openxmlformats-officedocument.oleObject"/>
  <Override PartName="/xl/embeddings/oleObject8.bin" ContentType="application/vnd.openxmlformats-officedocument.oleObject"/>
  <Override PartName="/xl/embeddings/oleObject9.bin" ContentType="application/vnd.openxmlformats-officedocument.oleObject"/>
  <Override PartName="/xl/embeddings/oleObject10.bin" ContentType="application/vnd.openxmlformats-officedocument.oleObject"/>
  <Override PartName="/xl/embeddings/oleObject11.bin" ContentType="application/vnd.openxmlformats-officedocument.oleObject"/>
  <Override PartName="/xl/embeddings/oleObject12.bin" ContentType="application/vnd.openxmlformats-officedocument.oleObject"/>
  <Override PartName="/xl/embeddings/oleObject13.bin" ContentType="application/vnd.openxmlformats-officedocument.oleObject"/>
  <Override PartName="/xl/embeddings/oleObject14.bin" ContentType="application/vnd.openxmlformats-officedocument.oleObject"/>
  <Override PartName="/xl/embeddings/oleObject15.bin" ContentType="application/vnd.openxmlformats-officedocument.oleObject"/>
  <Override PartName="/xl/embeddings/oleObject16.bin" ContentType="application/vnd.openxmlformats-officedocument.oleObject"/>
  <Override PartName="/xl/embeddings/oleObject17.bin" ContentType="application/vnd.openxmlformats-officedocument.oleObject"/>
  <Override PartName="/xl/embeddings/oleObject18.bin" ContentType="application/vnd.openxmlformats-officedocument.oleObject"/>
  <Override PartName="/xl/embeddings/oleObject19.bin" ContentType="application/vnd.openxmlformats-officedocument.oleObject"/>
  <Override PartName="/xl/embeddings/oleObject20.bin" ContentType="application/vnd.openxmlformats-officedocument.oleObject"/>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codeName="ThisWorkbook"/>
  <bookViews>
    <workbookView xWindow="360" yWindow="165" windowWidth="10965" windowHeight="7770" tabRatio="875" activeTab="2"/>
  </bookViews>
  <sheets>
    <sheet name="Information" sheetId="4" r:id="rId1"/>
    <sheet name="Module1" sheetId="3" state="veryHidden" r:id="rId2"/>
    <sheet name="Multiple Sample Statistics" sheetId="19" r:id="rId3"/>
    <sheet name="Sand Silt Clay Diagram" sheetId="20" r:id="rId4"/>
    <sheet name="Calculations" sheetId="5" state="hidden" r:id="rId5"/>
    <sheet name="Module2" sheetId="11" state="veryHidden" r:id="rId6"/>
    <sheet name="Module4" sheetId="12" state="veryHidden" r:id="rId7"/>
    <sheet name="Module5" sheetId="13" state="veryHidden" r:id="rId8"/>
  </sheets>
  <definedNames>
    <definedName name="OLE_LINK1" localSheetId="0">Information!$O$170</definedName>
    <definedName name="_xlnm.Print_Area" localSheetId="4">Calculations!$R$1:$Y$70</definedName>
    <definedName name="solver_lin" localSheetId="4" hidden="1">0</definedName>
    <definedName name="solver_num" localSheetId="4" hidden="1">0</definedName>
    <definedName name="solver_opt" localSheetId="4" hidden="1">Calculations!#REF!</definedName>
    <definedName name="solver_tmp" localSheetId="4" hidden="1">#NULL!</definedName>
    <definedName name="solver_typ" localSheetId="4" hidden="1">3</definedName>
    <definedName name="solver_val" localSheetId="4" hidden="1">84</definedName>
  </definedNames>
  <calcPr calcId="145621"/>
</workbook>
</file>

<file path=xl/calcChain.xml><?xml version="1.0" encoding="utf-8"?>
<calcChain xmlns="http://schemas.openxmlformats.org/spreadsheetml/2006/main">
  <c r="F3" i="5" l="1"/>
  <c r="G3" i="5"/>
  <c r="H3" i="5"/>
  <c r="A10" i="5"/>
  <c r="F31" i="5" s="1"/>
  <c r="G11" i="5"/>
  <c r="A13" i="5"/>
  <c r="O32" i="5" s="1"/>
  <c r="C30" i="5"/>
  <c r="H30" i="5"/>
  <c r="B31" i="5"/>
  <c r="H31" i="5"/>
  <c r="B32" i="5"/>
  <c r="B33" i="5" s="1"/>
  <c r="H32" i="5"/>
  <c r="H33" i="5"/>
  <c r="H34" i="5"/>
  <c r="H35" i="5"/>
  <c r="H36" i="5"/>
  <c r="H37" i="5"/>
  <c r="H38" i="5"/>
  <c r="H39" i="5"/>
  <c r="H40" i="5"/>
  <c r="H41" i="5"/>
  <c r="H42" i="5"/>
  <c r="H43" i="5"/>
  <c r="H44" i="5"/>
  <c r="H45" i="5"/>
  <c r="H46" i="5"/>
  <c r="H47" i="5"/>
  <c r="H48" i="5"/>
  <c r="H49" i="5"/>
  <c r="H50" i="5"/>
  <c r="H51" i="5"/>
  <c r="H52" i="5"/>
  <c r="H53" i="5"/>
  <c r="H54" i="5"/>
  <c r="H55" i="5"/>
  <c r="H56" i="5"/>
  <c r="H57" i="5"/>
  <c r="H58" i="5"/>
  <c r="H59" i="5"/>
  <c r="H60" i="5"/>
  <c r="H61" i="5"/>
  <c r="H62" i="5"/>
  <c r="H63" i="5"/>
  <c r="H64" i="5"/>
  <c r="H65" i="5"/>
  <c r="H66" i="5"/>
  <c r="H67" i="5"/>
  <c r="H68" i="5"/>
  <c r="H69" i="5"/>
  <c r="H70" i="5"/>
  <c r="H71" i="5"/>
  <c r="H72" i="5"/>
  <c r="H73" i="5"/>
  <c r="H74" i="5"/>
  <c r="H75" i="5"/>
  <c r="H76" i="5"/>
  <c r="H77" i="5"/>
  <c r="H78" i="5"/>
  <c r="H79" i="5"/>
  <c r="H80" i="5"/>
  <c r="H81" i="5"/>
  <c r="H82" i="5"/>
  <c r="H83" i="5"/>
  <c r="H84" i="5"/>
  <c r="H85" i="5"/>
  <c r="H86" i="5"/>
  <c r="H87" i="5"/>
  <c r="H88" i="5"/>
  <c r="H89" i="5"/>
  <c r="H90" i="5"/>
  <c r="H91" i="5"/>
  <c r="H92" i="5"/>
  <c r="H93" i="5"/>
  <c r="H94" i="5"/>
  <c r="H95" i="5"/>
  <c r="H96" i="5"/>
  <c r="H97" i="5"/>
  <c r="H98" i="5"/>
  <c r="H99" i="5"/>
  <c r="H100" i="5"/>
  <c r="H101" i="5"/>
  <c r="H102" i="5"/>
  <c r="H103" i="5"/>
  <c r="H104" i="5"/>
  <c r="H105" i="5"/>
  <c r="H106" i="5"/>
  <c r="H107" i="5"/>
  <c r="H108" i="5"/>
  <c r="H109" i="5"/>
  <c r="H110" i="5"/>
  <c r="H111" i="5"/>
  <c r="H112" i="5"/>
  <c r="H113" i="5"/>
  <c r="H114" i="5"/>
  <c r="H115" i="5"/>
  <c r="H116" i="5"/>
  <c r="H117" i="5"/>
  <c r="H118" i="5"/>
  <c r="H119" i="5"/>
  <c r="H120" i="5"/>
  <c r="H121" i="5"/>
  <c r="H122" i="5"/>
  <c r="B123" i="5"/>
  <c r="C123" i="5" s="1"/>
  <c r="H123" i="5"/>
  <c r="B124" i="5"/>
  <c r="C124" i="5" s="1"/>
  <c r="H124" i="5"/>
  <c r="B125" i="5"/>
  <c r="C125" i="5" s="1"/>
  <c r="H125" i="5"/>
  <c r="B126" i="5"/>
  <c r="H126" i="5"/>
  <c r="B127" i="5"/>
  <c r="H127" i="5"/>
  <c r="B128" i="5"/>
  <c r="C128" i="5" s="1"/>
  <c r="H128" i="5"/>
  <c r="B129" i="5"/>
  <c r="C129" i="5" s="1"/>
  <c r="H129" i="5"/>
  <c r="B130" i="5"/>
  <c r="C130" i="5" s="1"/>
  <c r="H130" i="5"/>
  <c r="B131" i="5"/>
  <c r="H131" i="5"/>
  <c r="B132" i="5"/>
  <c r="C132" i="5" s="1"/>
  <c r="H132" i="5"/>
  <c r="B133" i="5"/>
  <c r="H133" i="5"/>
  <c r="B134" i="5"/>
  <c r="H134" i="5"/>
  <c r="B135" i="5"/>
  <c r="C135" i="5" s="1"/>
  <c r="H135" i="5"/>
  <c r="B136" i="5"/>
  <c r="C136" i="5" s="1"/>
  <c r="H136" i="5"/>
  <c r="B137" i="5"/>
  <c r="C137" i="5" s="1"/>
  <c r="H137" i="5"/>
  <c r="B138" i="5"/>
  <c r="H138" i="5"/>
  <c r="B139" i="5"/>
  <c r="C139" i="5" s="1"/>
  <c r="H139" i="5"/>
  <c r="B140" i="5"/>
  <c r="C140" i="5" s="1"/>
  <c r="H140" i="5"/>
  <c r="B141" i="5"/>
  <c r="H141" i="5"/>
  <c r="B142" i="5"/>
  <c r="H142" i="5"/>
  <c r="B143" i="5"/>
  <c r="C143" i="5" s="1"/>
  <c r="H143" i="5"/>
  <c r="B144" i="5"/>
  <c r="C144" i="5" s="1"/>
  <c r="H144" i="5"/>
  <c r="B145" i="5"/>
  <c r="C145" i="5" s="1"/>
  <c r="H145" i="5"/>
  <c r="B146" i="5"/>
  <c r="C146" i="5" s="1"/>
  <c r="H146" i="5"/>
  <c r="B147" i="5"/>
  <c r="C147" i="5" s="1"/>
  <c r="H147" i="5"/>
  <c r="B148" i="5"/>
  <c r="C148" i="5" s="1"/>
  <c r="H148" i="5"/>
  <c r="B149" i="5"/>
  <c r="C149" i="5" s="1"/>
  <c r="H149" i="5"/>
  <c r="B150" i="5"/>
  <c r="C150" i="5" s="1"/>
  <c r="H150" i="5"/>
  <c r="B151" i="5"/>
  <c r="C151" i="5" s="1"/>
  <c r="H151" i="5"/>
  <c r="B152" i="5"/>
  <c r="C152" i="5" s="1"/>
  <c r="H152" i="5"/>
  <c r="B153" i="5"/>
  <c r="C153" i="5" s="1"/>
  <c r="H153" i="5"/>
  <c r="B154" i="5"/>
  <c r="C154" i="5" s="1"/>
  <c r="H154" i="5"/>
  <c r="B155" i="5"/>
  <c r="C155" i="5" s="1"/>
  <c r="H155" i="5"/>
  <c r="B156" i="5"/>
  <c r="C156" i="5" s="1"/>
  <c r="H156" i="5"/>
  <c r="B157" i="5"/>
  <c r="H157" i="5"/>
  <c r="B158" i="5"/>
  <c r="C158" i="5" s="1"/>
  <c r="H158" i="5"/>
  <c r="B159" i="5"/>
  <c r="C159" i="5" s="1"/>
  <c r="H159" i="5"/>
  <c r="B160" i="5"/>
  <c r="C160" i="5" s="1"/>
  <c r="H160" i="5"/>
  <c r="B161" i="5"/>
  <c r="C161" i="5" s="1"/>
  <c r="H161" i="5"/>
  <c r="B162" i="5"/>
  <c r="C162" i="5" s="1"/>
  <c r="H162" i="5"/>
  <c r="B163" i="5"/>
  <c r="C163" i="5" s="1"/>
  <c r="H163" i="5"/>
  <c r="B164" i="5"/>
  <c r="C164" i="5" s="1"/>
  <c r="H164" i="5"/>
  <c r="B165" i="5"/>
  <c r="C165" i="5" s="1"/>
  <c r="H165" i="5"/>
  <c r="B166" i="5"/>
  <c r="C166" i="5" s="1"/>
  <c r="H166" i="5"/>
  <c r="B167" i="5"/>
  <c r="C167" i="5" s="1"/>
  <c r="H167" i="5"/>
  <c r="B168" i="5"/>
  <c r="C168" i="5" s="1"/>
  <c r="H168" i="5"/>
  <c r="B169" i="5"/>
  <c r="C169" i="5" s="1"/>
  <c r="H169" i="5"/>
  <c r="B170" i="5"/>
  <c r="C170" i="5" s="1"/>
  <c r="H170" i="5"/>
  <c r="B171" i="5"/>
  <c r="C171" i="5" s="1"/>
  <c r="H171" i="5"/>
  <c r="B172" i="5"/>
  <c r="C172" i="5" s="1"/>
  <c r="H172" i="5"/>
  <c r="B173" i="5"/>
  <c r="H173" i="5"/>
  <c r="B174" i="5"/>
  <c r="C174" i="5" s="1"/>
  <c r="H174" i="5"/>
  <c r="B175" i="5"/>
  <c r="C175" i="5" s="1"/>
  <c r="H175" i="5"/>
  <c r="B176" i="5"/>
  <c r="C176" i="5" s="1"/>
  <c r="H176" i="5"/>
  <c r="B177" i="5"/>
  <c r="C177" i="5" s="1"/>
  <c r="H177" i="5"/>
  <c r="B178" i="5"/>
  <c r="C178" i="5" s="1"/>
  <c r="H178" i="5"/>
  <c r="B179" i="5"/>
  <c r="C179" i="5" s="1"/>
  <c r="H179" i="5"/>
  <c r="B180" i="5"/>
  <c r="C180" i="5" s="1"/>
  <c r="H180" i="5"/>
  <c r="B181" i="5"/>
  <c r="C181" i="5" s="1"/>
  <c r="H181" i="5"/>
  <c r="B182" i="5"/>
  <c r="C182" i="5" s="1"/>
  <c r="H182" i="5"/>
  <c r="B183" i="5"/>
  <c r="C183" i="5" s="1"/>
  <c r="H183" i="5"/>
  <c r="B184" i="5"/>
  <c r="C184" i="5" s="1"/>
  <c r="H184" i="5"/>
  <c r="B185" i="5"/>
  <c r="C185" i="5" s="1"/>
  <c r="H185" i="5"/>
  <c r="B186" i="5"/>
  <c r="C186" i="5" s="1"/>
  <c r="H186" i="5"/>
  <c r="B187" i="5"/>
  <c r="C187" i="5" s="1"/>
  <c r="H187" i="5"/>
  <c r="B188" i="5"/>
  <c r="C188" i="5" s="1"/>
  <c r="H188" i="5"/>
  <c r="B189" i="5"/>
  <c r="H189" i="5"/>
  <c r="B190" i="5"/>
  <c r="H190" i="5"/>
  <c r="B191" i="5"/>
  <c r="C191" i="5" s="1"/>
  <c r="H191" i="5"/>
  <c r="B192" i="5"/>
  <c r="H192" i="5"/>
  <c r="B193" i="5"/>
  <c r="C193" i="5" s="1"/>
  <c r="H193" i="5"/>
  <c r="B194" i="5"/>
  <c r="C194" i="5" s="1"/>
  <c r="H194" i="5"/>
  <c r="B195" i="5"/>
  <c r="C195" i="5" s="1"/>
  <c r="H195" i="5"/>
  <c r="B196" i="5"/>
  <c r="H196" i="5"/>
  <c r="B197" i="5"/>
  <c r="C197" i="5" s="1"/>
  <c r="H197" i="5"/>
  <c r="B198" i="5"/>
  <c r="C198" i="5" s="1"/>
  <c r="H198" i="5"/>
  <c r="B199" i="5"/>
  <c r="C199" i="5" s="1"/>
  <c r="H199" i="5"/>
  <c r="B200" i="5"/>
  <c r="C200" i="5" s="1"/>
  <c r="H200" i="5"/>
  <c r="B201" i="5"/>
  <c r="C201" i="5" s="1"/>
  <c r="H201" i="5"/>
  <c r="B202" i="5"/>
  <c r="C202" i="5" s="1"/>
  <c r="H202" i="5"/>
  <c r="B203" i="5"/>
  <c r="C203" i="5" s="1"/>
  <c r="H203" i="5"/>
  <c r="B204" i="5"/>
  <c r="C204" i="5" s="1"/>
  <c r="H204" i="5"/>
  <c r="B205" i="5"/>
  <c r="C205" i="5" s="1"/>
  <c r="H205" i="5"/>
  <c r="B206" i="5"/>
  <c r="C206" i="5" s="1"/>
  <c r="H206" i="5"/>
  <c r="B207" i="5"/>
  <c r="C207" i="5" s="1"/>
  <c r="H207" i="5"/>
  <c r="B208" i="5"/>
  <c r="C208" i="5" s="1"/>
  <c r="H208" i="5"/>
  <c r="B209" i="5"/>
  <c r="C209" i="5" s="1"/>
  <c r="H209" i="5"/>
  <c r="B210" i="5"/>
  <c r="C210" i="5" s="1"/>
  <c r="H210" i="5"/>
  <c r="B211" i="5"/>
  <c r="C211" i="5" s="1"/>
  <c r="H211" i="5"/>
  <c r="B212" i="5"/>
  <c r="H212" i="5"/>
  <c r="B213" i="5"/>
  <c r="C213" i="5" s="1"/>
  <c r="H213" i="5"/>
  <c r="B214" i="5"/>
  <c r="C214" i="5" s="1"/>
  <c r="H214" i="5"/>
  <c r="B215" i="5"/>
  <c r="C215" i="5" s="1"/>
  <c r="H215" i="5"/>
  <c r="B216" i="5"/>
  <c r="C216" i="5" s="1"/>
  <c r="H216" i="5"/>
  <c r="B217" i="5"/>
  <c r="C217" i="5" s="1"/>
  <c r="H217" i="5"/>
  <c r="B218" i="5"/>
  <c r="C218" i="5" s="1"/>
  <c r="H218" i="5"/>
  <c r="B219" i="5"/>
  <c r="C219" i="5" s="1"/>
  <c r="H219" i="5"/>
  <c r="B220" i="5"/>
  <c r="C220" i="5" s="1"/>
  <c r="H220" i="5"/>
  <c r="B221" i="5"/>
  <c r="C221" i="5" s="1"/>
  <c r="H221" i="5"/>
  <c r="B222" i="5"/>
  <c r="C222" i="5" s="1"/>
  <c r="H222" i="5"/>
  <c r="B223" i="5"/>
  <c r="C223" i="5" s="1"/>
  <c r="H223" i="5"/>
  <c r="B224" i="5"/>
  <c r="C224" i="5" s="1"/>
  <c r="H224" i="5"/>
  <c r="B225" i="5"/>
  <c r="C225" i="5" s="1"/>
  <c r="H225" i="5"/>
  <c r="B226" i="5"/>
  <c r="C226" i="5" s="1"/>
  <c r="H226" i="5"/>
  <c r="B227" i="5"/>
  <c r="C227" i="5" s="1"/>
  <c r="H227" i="5"/>
  <c r="B228" i="5"/>
  <c r="H228" i="5"/>
  <c r="B229" i="5"/>
  <c r="C229" i="5" s="1"/>
  <c r="H229" i="5"/>
  <c r="B230" i="5"/>
  <c r="H230" i="5"/>
  <c r="B231" i="5"/>
  <c r="C231" i="5" s="1"/>
  <c r="H231" i="5"/>
  <c r="B232" i="5"/>
  <c r="C232" i="5" s="1"/>
  <c r="H232" i="5"/>
  <c r="B233" i="5"/>
  <c r="C233" i="5" s="1"/>
  <c r="H233" i="5"/>
  <c r="B234" i="5"/>
  <c r="C234" i="5" s="1"/>
  <c r="H234" i="5"/>
  <c r="B235" i="5"/>
  <c r="C235" i="5" s="1"/>
  <c r="H235" i="5"/>
  <c r="B236" i="5"/>
  <c r="C236" i="5" s="1"/>
  <c r="H236" i="5"/>
  <c r="B237" i="5"/>
  <c r="C237" i="5" s="1"/>
  <c r="H237" i="5"/>
  <c r="B238" i="5"/>
  <c r="C238" i="5" s="1"/>
  <c r="H238" i="5"/>
  <c r="B239" i="5"/>
  <c r="C239" i="5" s="1"/>
  <c r="H239" i="5"/>
  <c r="B240" i="5"/>
  <c r="C240" i="5" s="1"/>
  <c r="H240" i="5"/>
  <c r="B241" i="5"/>
  <c r="C241" i="5" s="1"/>
  <c r="H241" i="5"/>
  <c r="B242" i="5"/>
  <c r="C242" i="5" s="1"/>
  <c r="H242" i="5"/>
  <c r="B243" i="5"/>
  <c r="C243" i="5" s="1"/>
  <c r="H243" i="5"/>
  <c r="B244" i="5"/>
  <c r="H244" i="5"/>
  <c r="B245" i="5"/>
  <c r="C245" i="5" s="1"/>
  <c r="H245" i="5"/>
  <c r="B246" i="5"/>
  <c r="C246" i="5" s="1"/>
  <c r="H246" i="5"/>
  <c r="B247" i="5"/>
  <c r="C247" i="5" s="1"/>
  <c r="H247" i="5"/>
  <c r="B248" i="5"/>
  <c r="H248" i="5"/>
  <c r="B249" i="5"/>
  <c r="C249" i="5" s="1"/>
  <c r="H249" i="5"/>
  <c r="B250" i="5"/>
  <c r="C250" i="5" s="1"/>
  <c r="H250" i="5"/>
  <c r="C31" i="5" l="1"/>
  <c r="C32" i="5" s="1"/>
  <c r="C33" i="5" s="1"/>
  <c r="D33" i="5" s="1"/>
  <c r="M33" i="5" s="1"/>
  <c r="O237" i="5"/>
  <c r="O205" i="5"/>
  <c r="O181" i="5"/>
  <c r="O157" i="5"/>
  <c r="O246" i="5"/>
  <c r="O238" i="5"/>
  <c r="O230" i="5"/>
  <c r="O222" i="5"/>
  <c r="O214" i="5"/>
  <c r="O206" i="5"/>
  <c r="O198" i="5"/>
  <c r="O190" i="5"/>
  <c r="O182" i="5"/>
  <c r="O174" i="5"/>
  <c r="O166" i="5"/>
  <c r="O158" i="5"/>
  <c r="O150" i="5"/>
  <c r="O142" i="5"/>
  <c r="O134" i="5"/>
  <c r="O126" i="5"/>
  <c r="O120" i="5"/>
  <c r="O116" i="5"/>
  <c r="O112" i="5"/>
  <c r="O108" i="5"/>
  <c r="O104" i="5"/>
  <c r="O100" i="5"/>
  <c r="O96" i="5"/>
  <c r="O92" i="5"/>
  <c r="O88" i="5"/>
  <c r="O84" i="5"/>
  <c r="O80" i="5"/>
  <c r="O76" i="5"/>
  <c r="O72" i="5"/>
  <c r="O68" i="5"/>
  <c r="O64" i="5"/>
  <c r="O33" i="5"/>
  <c r="O243" i="5"/>
  <c r="O235" i="5"/>
  <c r="O227" i="5"/>
  <c r="O219" i="5"/>
  <c r="O211" i="5"/>
  <c r="O203" i="5"/>
  <c r="O195" i="5"/>
  <c r="O187" i="5"/>
  <c r="O179" i="5"/>
  <c r="O171" i="5"/>
  <c r="O163" i="5"/>
  <c r="O155" i="5"/>
  <c r="O147" i="5"/>
  <c r="O139" i="5"/>
  <c r="O131" i="5"/>
  <c r="O123" i="5"/>
  <c r="O48" i="5"/>
  <c r="O38" i="5"/>
  <c r="O248" i="5"/>
  <c r="O224" i="5"/>
  <c r="O200" i="5"/>
  <c r="O160" i="5"/>
  <c r="O136" i="5"/>
  <c r="O115" i="5"/>
  <c r="O103" i="5"/>
  <c r="O91" i="5"/>
  <c r="O79" i="5"/>
  <c r="O67" i="5"/>
  <c r="O42" i="5"/>
  <c r="O245" i="5"/>
  <c r="O221" i="5"/>
  <c r="O197" i="5"/>
  <c r="O125" i="5"/>
  <c r="O52" i="5"/>
  <c r="O234" i="5"/>
  <c r="O226" i="5"/>
  <c r="O194" i="5"/>
  <c r="O170" i="5"/>
  <c r="O146" i="5"/>
  <c r="O130" i="5"/>
  <c r="O110" i="5"/>
  <c r="O98" i="5"/>
  <c r="O86" i="5"/>
  <c r="O74" i="5"/>
  <c r="O62" i="5"/>
  <c r="O247" i="5"/>
  <c r="O239" i="5"/>
  <c r="O231" i="5"/>
  <c r="O223" i="5"/>
  <c r="O215" i="5"/>
  <c r="O207" i="5"/>
  <c r="O199" i="5"/>
  <c r="O191" i="5"/>
  <c r="O183" i="5"/>
  <c r="O175" i="5"/>
  <c r="O167" i="5"/>
  <c r="O159" i="5"/>
  <c r="O151" i="5"/>
  <c r="O143" i="5"/>
  <c r="O135" i="5"/>
  <c r="O127" i="5"/>
  <c r="O40" i="5"/>
  <c r="O240" i="5"/>
  <c r="O232" i="5"/>
  <c r="O192" i="5"/>
  <c r="O184" i="5"/>
  <c r="O152" i="5"/>
  <c r="O128" i="5"/>
  <c r="O111" i="5"/>
  <c r="O99" i="5"/>
  <c r="O87" i="5"/>
  <c r="O75" i="5"/>
  <c r="O63" i="5"/>
  <c r="O213" i="5"/>
  <c r="O165" i="5"/>
  <c r="O149" i="5"/>
  <c r="O133" i="5"/>
  <c r="O47" i="5"/>
  <c r="O210" i="5"/>
  <c r="O202" i="5"/>
  <c r="O162" i="5"/>
  <c r="O154" i="5"/>
  <c r="O118" i="5"/>
  <c r="O106" i="5"/>
  <c r="O94" i="5"/>
  <c r="O82" i="5"/>
  <c r="O70" i="5"/>
  <c r="O57" i="5"/>
  <c r="O244" i="5"/>
  <c r="O236" i="5"/>
  <c r="O228" i="5"/>
  <c r="O220" i="5"/>
  <c r="O212" i="5"/>
  <c r="O204" i="5"/>
  <c r="O196" i="5"/>
  <c r="O188" i="5"/>
  <c r="O180" i="5"/>
  <c r="O172" i="5"/>
  <c r="O164" i="5"/>
  <c r="O156" i="5"/>
  <c r="O148" i="5"/>
  <c r="O140" i="5"/>
  <c r="O132" i="5"/>
  <c r="O124" i="5"/>
  <c r="O121" i="5"/>
  <c r="O117" i="5"/>
  <c r="O113" i="5"/>
  <c r="O109" i="5"/>
  <c r="O105" i="5"/>
  <c r="O101" i="5"/>
  <c r="O97" i="5"/>
  <c r="O93" i="5"/>
  <c r="O89" i="5"/>
  <c r="O85" i="5"/>
  <c r="O81" i="5"/>
  <c r="O77" i="5"/>
  <c r="O73" i="5"/>
  <c r="O69" i="5"/>
  <c r="O65" i="5"/>
  <c r="O61" i="5"/>
  <c r="O50" i="5"/>
  <c r="O216" i="5"/>
  <c r="O208" i="5"/>
  <c r="O176" i="5"/>
  <c r="O168" i="5"/>
  <c r="O144" i="5"/>
  <c r="O119" i="5"/>
  <c r="O107" i="5"/>
  <c r="O95" i="5"/>
  <c r="O83" i="5"/>
  <c r="O71" i="5"/>
  <c r="O58" i="5"/>
  <c r="O229" i="5"/>
  <c r="O189" i="5"/>
  <c r="O173" i="5"/>
  <c r="O141" i="5"/>
  <c r="O37" i="5"/>
  <c r="O250" i="5"/>
  <c r="O242" i="5"/>
  <c r="O218" i="5"/>
  <c r="O186" i="5"/>
  <c r="O178" i="5"/>
  <c r="O138" i="5"/>
  <c r="O122" i="5"/>
  <c r="O114" i="5"/>
  <c r="O102" i="5"/>
  <c r="O90" i="5"/>
  <c r="O78" i="5"/>
  <c r="O66" i="5"/>
  <c r="O249" i="5"/>
  <c r="O241" i="5"/>
  <c r="O233" i="5"/>
  <c r="O225" i="5"/>
  <c r="O217" i="5"/>
  <c r="O209" i="5"/>
  <c r="O201" i="5"/>
  <c r="O193" i="5"/>
  <c r="O185" i="5"/>
  <c r="O177" i="5"/>
  <c r="O169" i="5"/>
  <c r="O161" i="5"/>
  <c r="O153" i="5"/>
  <c r="O145" i="5"/>
  <c r="O137" i="5"/>
  <c r="O129" i="5"/>
  <c r="O55" i="5"/>
  <c r="O44" i="5"/>
  <c r="O39" i="5"/>
  <c r="B34" i="5"/>
  <c r="F134" i="5"/>
  <c r="Q134" i="5" s="1"/>
  <c r="F70" i="5"/>
  <c r="F249" i="5"/>
  <c r="Q249" i="5" s="1"/>
  <c r="F188" i="5"/>
  <c r="Q188" i="5" s="1"/>
  <c r="F155" i="5"/>
  <c r="Q155" i="5" s="1"/>
  <c r="F157" i="5"/>
  <c r="Q157" i="5" s="1"/>
  <c r="F132" i="5"/>
  <c r="Q132" i="5" s="1"/>
  <c r="F104" i="5"/>
  <c r="F68" i="5"/>
  <c r="F230" i="5"/>
  <c r="Q230" i="5" s="1"/>
  <c r="F204" i="5"/>
  <c r="Q204" i="5" s="1"/>
  <c r="F106" i="5"/>
  <c r="F197" i="5"/>
  <c r="Q197" i="5" s="1"/>
  <c r="F245" i="5"/>
  <c r="Q245" i="5" s="1"/>
  <c r="F184" i="5"/>
  <c r="Q184" i="5" s="1"/>
  <c r="F247" i="5"/>
  <c r="Q247" i="5" s="1"/>
  <c r="F186" i="5"/>
  <c r="Q186" i="5" s="1"/>
  <c r="D176" i="5"/>
  <c r="M176" i="5" s="1"/>
  <c r="D168" i="5"/>
  <c r="M168" i="5" s="1"/>
  <c r="F159" i="5"/>
  <c r="Q159" i="5" s="1"/>
  <c r="F136" i="5"/>
  <c r="Q136" i="5" s="1"/>
  <c r="F108" i="5"/>
  <c r="F72" i="5"/>
  <c r="F225" i="5"/>
  <c r="Q225" i="5" s="1"/>
  <c r="F202" i="5"/>
  <c r="Q202" i="5" s="1"/>
  <c r="F190" i="5"/>
  <c r="Q190" i="5" s="1"/>
  <c r="F161" i="5"/>
  <c r="Q161" i="5" s="1"/>
  <c r="F138" i="5"/>
  <c r="Q138" i="5" s="1"/>
  <c r="F110" i="5"/>
  <c r="F74" i="5"/>
  <c r="F239" i="5"/>
  <c r="Q239" i="5" s="1"/>
  <c r="F142" i="5"/>
  <c r="Q142" i="5" s="1"/>
  <c r="F124" i="5"/>
  <c r="Q124" i="5" s="1"/>
  <c r="F93" i="5"/>
  <c r="F78" i="5"/>
  <c r="F58" i="5"/>
  <c r="F192" i="5"/>
  <c r="Q192" i="5" s="1"/>
  <c r="F122" i="5"/>
  <c r="F241" i="5"/>
  <c r="Q241" i="5" s="1"/>
  <c r="F177" i="5"/>
  <c r="Q177" i="5" s="1"/>
  <c r="F170" i="5"/>
  <c r="Q170" i="5" s="1"/>
  <c r="F151" i="5"/>
  <c r="Q151" i="5" s="1"/>
  <c r="F144" i="5"/>
  <c r="Q144" i="5" s="1"/>
  <c r="F126" i="5"/>
  <c r="Q126" i="5" s="1"/>
  <c r="F95" i="5"/>
  <c r="F51" i="5"/>
  <c r="F39" i="5"/>
  <c r="F163" i="5"/>
  <c r="Q163" i="5" s="1"/>
  <c r="F140" i="5"/>
  <c r="Q140" i="5" s="1"/>
  <c r="F76" i="5"/>
  <c r="F243" i="5"/>
  <c r="Q243" i="5" s="1"/>
  <c r="F172" i="5"/>
  <c r="Q172" i="5" s="1"/>
  <c r="F153" i="5"/>
  <c r="Q153" i="5" s="1"/>
  <c r="F130" i="5"/>
  <c r="Q130" i="5" s="1"/>
  <c r="F128" i="5"/>
  <c r="Q128" i="5" s="1"/>
  <c r="F102" i="5"/>
  <c r="F97" i="5"/>
  <c r="C230" i="5"/>
  <c r="D230" i="5" s="1"/>
  <c r="C192" i="5"/>
  <c r="D192" i="5" s="1"/>
  <c r="U192" i="5" s="1"/>
  <c r="F53" i="5"/>
  <c r="F49" i="5"/>
  <c r="F44" i="5"/>
  <c r="F235" i="5"/>
  <c r="Q235" i="5" s="1"/>
  <c r="F35" i="5"/>
  <c r="F226" i="5"/>
  <c r="Q226" i="5" s="1"/>
  <c r="F215" i="5"/>
  <c r="Q215" i="5" s="1"/>
  <c r="F209" i="5"/>
  <c r="Q209" i="5" s="1"/>
  <c r="F180" i="5"/>
  <c r="F116" i="5"/>
  <c r="F98" i="5"/>
  <c r="F47" i="5"/>
  <c r="F40" i="5"/>
  <c r="F33" i="5"/>
  <c r="Q33" i="5" s="1"/>
  <c r="F162" i="5"/>
  <c r="Q162" i="5" s="1"/>
  <c r="F203" i="5"/>
  <c r="Q203" i="5" s="1"/>
  <c r="F196" i="5"/>
  <c r="Q196" i="5" s="1"/>
  <c r="F191" i="5"/>
  <c r="Q191" i="5" s="1"/>
  <c r="F189" i="5"/>
  <c r="Q189" i="5" s="1"/>
  <c r="F187" i="5"/>
  <c r="Q187" i="5" s="1"/>
  <c r="F183" i="5"/>
  <c r="Q183" i="5" s="1"/>
  <c r="F176" i="5"/>
  <c r="Q176" i="5" s="1"/>
  <c r="D140" i="5"/>
  <c r="M140" i="5" s="1"/>
  <c r="D137" i="5"/>
  <c r="D136" i="5"/>
  <c r="F129" i="5"/>
  <c r="Q129" i="5" s="1"/>
  <c r="F127" i="5"/>
  <c r="Q127" i="5" s="1"/>
  <c r="F125" i="5"/>
  <c r="Q125" i="5" s="1"/>
  <c r="F123" i="5"/>
  <c r="Q123" i="5" s="1"/>
  <c r="F121" i="5"/>
  <c r="F114" i="5"/>
  <c r="F101" i="5"/>
  <c r="F94" i="5"/>
  <c r="F50" i="5"/>
  <c r="F43" i="5"/>
  <c r="F38" i="5"/>
  <c r="F237" i="5"/>
  <c r="Q237" i="5" s="1"/>
  <c r="F221" i="5"/>
  <c r="Q221" i="5" s="1"/>
  <c r="F147" i="5"/>
  <c r="Q147" i="5" s="1"/>
  <c r="F87" i="5"/>
  <c r="F42" i="5"/>
  <c r="F217" i="5"/>
  <c r="Q217" i="5" s="1"/>
  <c r="F213" i="5"/>
  <c r="Q213" i="5" s="1"/>
  <c r="F211" i="5"/>
  <c r="Q211" i="5" s="1"/>
  <c r="F207" i="5"/>
  <c r="Q207" i="5" s="1"/>
  <c r="F193" i="5"/>
  <c r="Q193" i="5" s="1"/>
  <c r="F182" i="5"/>
  <c r="Q182" i="5" s="1"/>
  <c r="F168" i="5"/>
  <c r="Q168" i="5" s="1"/>
  <c r="F164" i="5"/>
  <c r="Q164" i="5" s="1"/>
  <c r="F118" i="5"/>
  <c r="F248" i="5"/>
  <c r="F244" i="5"/>
  <c r="Q244" i="5" s="1"/>
  <c r="F240" i="5"/>
  <c r="Q240" i="5" s="1"/>
  <c r="D247" i="5"/>
  <c r="U247" i="5" s="1"/>
  <c r="F224" i="5"/>
  <c r="Q224" i="5" s="1"/>
  <c r="F205" i="5"/>
  <c r="Q205" i="5" s="1"/>
  <c r="F185" i="5"/>
  <c r="Q185" i="5" s="1"/>
  <c r="F236" i="5"/>
  <c r="Q236" i="5" s="1"/>
  <c r="F234" i="5"/>
  <c r="Q234" i="5" s="1"/>
  <c r="F229" i="5"/>
  <c r="Q229" i="5" s="1"/>
  <c r="F222" i="5"/>
  <c r="Q222" i="5" s="1"/>
  <c r="F220" i="5"/>
  <c r="Q220" i="5" s="1"/>
  <c r="F201" i="5"/>
  <c r="Q201" i="5" s="1"/>
  <c r="F194" i="5"/>
  <c r="Q194" i="5" s="1"/>
  <c r="D188" i="5"/>
  <c r="M188" i="5" s="1"/>
  <c r="F169" i="5"/>
  <c r="Q169" i="5" s="1"/>
  <c r="F150" i="5"/>
  <c r="Q150" i="5" s="1"/>
  <c r="F148" i="5"/>
  <c r="Q148" i="5" s="1"/>
  <c r="F99" i="5"/>
  <c r="F92" i="5"/>
  <c r="F90" i="5"/>
  <c r="F88" i="5"/>
  <c r="F65" i="5"/>
  <c r="F63" i="5"/>
  <c r="F61" i="5"/>
  <c r="F54" i="5"/>
  <c r="F52" i="5"/>
  <c r="F48" i="5"/>
  <c r="F41" i="5"/>
  <c r="F36" i="5"/>
  <c r="F34" i="5"/>
  <c r="F60" i="5"/>
  <c r="F219" i="5"/>
  <c r="Q219" i="5" s="1"/>
  <c r="F200" i="5"/>
  <c r="Q200" i="5" s="1"/>
  <c r="F195" i="5"/>
  <c r="Q195" i="5" s="1"/>
  <c r="F175" i="5"/>
  <c r="Q175" i="5" s="1"/>
  <c r="F120" i="5"/>
  <c r="F89" i="5"/>
  <c r="F64" i="5"/>
  <c r="F37" i="5"/>
  <c r="F166" i="5"/>
  <c r="Q166" i="5" s="1"/>
  <c r="F145" i="5"/>
  <c r="Q145" i="5" s="1"/>
  <c r="F111" i="5"/>
  <c r="F85" i="5"/>
  <c r="F81" i="5"/>
  <c r="F55" i="5"/>
  <c r="F250" i="5"/>
  <c r="Q250" i="5" s="1"/>
  <c r="F246" i="5"/>
  <c r="Q246" i="5" s="1"/>
  <c r="F242" i="5"/>
  <c r="Q242" i="5" s="1"/>
  <c r="F238" i="5"/>
  <c r="Q238" i="5" s="1"/>
  <c r="F198" i="5"/>
  <c r="Q198" i="5" s="1"/>
  <c r="F232" i="5"/>
  <c r="Q232" i="5" s="1"/>
  <c r="F227" i="5"/>
  <c r="Q227" i="5" s="1"/>
  <c r="F218" i="5"/>
  <c r="Q218" i="5" s="1"/>
  <c r="F216" i="5"/>
  <c r="Q216" i="5" s="1"/>
  <c r="F214" i="5"/>
  <c r="Q214" i="5" s="1"/>
  <c r="F212" i="5"/>
  <c r="Q212" i="5" s="1"/>
  <c r="F210" i="5"/>
  <c r="Q210" i="5" s="1"/>
  <c r="F208" i="5"/>
  <c r="Q208" i="5" s="1"/>
  <c r="F206" i="5"/>
  <c r="Q206" i="5" s="1"/>
  <c r="F199" i="5"/>
  <c r="Q199" i="5" s="1"/>
  <c r="F181" i="5"/>
  <c r="Q181" i="5" s="1"/>
  <c r="F179" i="5"/>
  <c r="Q179" i="5" s="1"/>
  <c r="F174" i="5"/>
  <c r="F167" i="5"/>
  <c r="Q167" i="5" s="1"/>
  <c r="F165" i="5"/>
  <c r="Q165" i="5" s="1"/>
  <c r="F146" i="5"/>
  <c r="Q146" i="5" s="1"/>
  <c r="F119" i="5"/>
  <c r="F117" i="5"/>
  <c r="F115" i="5"/>
  <c r="F112" i="5"/>
  <c r="F86" i="5"/>
  <c r="F84" i="5"/>
  <c r="F82" i="5"/>
  <c r="F80" i="5"/>
  <c r="F56" i="5"/>
  <c r="F46" i="5"/>
  <c r="F32" i="5"/>
  <c r="Q32" i="5" s="1"/>
  <c r="F66" i="5"/>
  <c r="F228" i="5"/>
  <c r="Q228" i="5" s="1"/>
  <c r="F223" i="5"/>
  <c r="Q223" i="5" s="1"/>
  <c r="F149" i="5"/>
  <c r="Q149" i="5" s="1"/>
  <c r="F113" i="5"/>
  <c r="F100" i="5"/>
  <c r="F91" i="5"/>
  <c r="F62" i="5"/>
  <c r="F233" i="5"/>
  <c r="Q233" i="5" s="1"/>
  <c r="F173" i="5"/>
  <c r="Q173" i="5" s="1"/>
  <c r="F83" i="5"/>
  <c r="F231" i="5"/>
  <c r="Q231" i="5" s="1"/>
  <c r="F178" i="5"/>
  <c r="Q178" i="5" s="1"/>
  <c r="F171" i="5"/>
  <c r="Q171" i="5" s="1"/>
  <c r="F160" i="5"/>
  <c r="Q160" i="5" s="1"/>
  <c r="F158" i="5"/>
  <c r="Q158" i="5" s="1"/>
  <c r="F156" i="5"/>
  <c r="Q156" i="5" s="1"/>
  <c r="F154" i="5"/>
  <c r="Q154" i="5" s="1"/>
  <c r="F152" i="5"/>
  <c r="Q152" i="5" s="1"/>
  <c r="F143" i="5"/>
  <c r="Q143" i="5" s="1"/>
  <c r="F141" i="5"/>
  <c r="Q141" i="5" s="1"/>
  <c r="F139" i="5"/>
  <c r="Q139" i="5" s="1"/>
  <c r="F137" i="5"/>
  <c r="Q137" i="5" s="1"/>
  <c r="F135" i="5"/>
  <c r="Q135" i="5" s="1"/>
  <c r="F133" i="5"/>
  <c r="Q133" i="5" s="1"/>
  <c r="F131" i="5"/>
  <c r="Q131" i="5" s="1"/>
  <c r="F109" i="5"/>
  <c r="F107" i="5"/>
  <c r="F105" i="5"/>
  <c r="F103" i="5"/>
  <c r="F96" i="5"/>
  <c r="F79" i="5"/>
  <c r="F77" i="5"/>
  <c r="F75" i="5"/>
  <c r="F73" i="5"/>
  <c r="F71" i="5"/>
  <c r="F69" i="5"/>
  <c r="F67" i="5"/>
  <c r="F59" i="5"/>
  <c r="F57" i="5"/>
  <c r="F45" i="5"/>
  <c r="C248" i="5"/>
  <c r="D249" i="5" s="1"/>
  <c r="D180" i="5"/>
  <c r="M180" i="5" s="1"/>
  <c r="D130" i="5"/>
  <c r="U130" i="5" s="1"/>
  <c r="D129" i="5"/>
  <c r="M129" i="5" s="1"/>
  <c r="C126" i="5"/>
  <c r="D184" i="5"/>
  <c r="M184" i="5" s="1"/>
  <c r="D182" i="5"/>
  <c r="M182" i="5" s="1"/>
  <c r="D178" i="5"/>
  <c r="M178" i="5" s="1"/>
  <c r="D172" i="5"/>
  <c r="U172" i="5" s="1"/>
  <c r="C133" i="5"/>
  <c r="D133" i="5" s="1"/>
  <c r="O60" i="5"/>
  <c r="O59" i="5"/>
  <c r="O56" i="5"/>
  <c r="O54" i="5"/>
  <c r="O53" i="5"/>
  <c r="O51" i="5"/>
  <c r="O49" i="5"/>
  <c r="O46" i="5"/>
  <c r="O45" i="5"/>
  <c r="O43" i="5"/>
  <c r="O41" i="5"/>
  <c r="O35" i="5"/>
  <c r="D125" i="5"/>
  <c r="U125" i="5" s="1"/>
  <c r="D170" i="5"/>
  <c r="M170" i="5" s="1"/>
  <c r="D124" i="5"/>
  <c r="C244" i="5"/>
  <c r="D244" i="5" s="1"/>
  <c r="C228" i="5"/>
  <c r="D228" i="5" s="1"/>
  <c r="C212" i="5"/>
  <c r="D212" i="5" s="1"/>
  <c r="C196" i="5"/>
  <c r="D197" i="5" s="1"/>
  <c r="C189" i="5"/>
  <c r="D189" i="5" s="1"/>
  <c r="U189" i="5" s="1"/>
  <c r="C173" i="5"/>
  <c r="D174" i="5" s="1"/>
  <c r="M174" i="5" s="1"/>
  <c r="C157" i="5"/>
  <c r="D157" i="5" s="1"/>
  <c r="C141" i="5"/>
  <c r="D141" i="5" s="1"/>
  <c r="C127" i="5"/>
  <c r="D128" i="5" s="1"/>
  <c r="U128" i="5" s="1"/>
  <c r="D186" i="5"/>
  <c r="M186" i="5" s="1"/>
  <c r="D246" i="5"/>
  <c r="D238" i="5"/>
  <c r="D237" i="5"/>
  <c r="D243" i="5"/>
  <c r="D236" i="5"/>
  <c r="D235" i="5"/>
  <c r="D227" i="5"/>
  <c r="D219" i="5"/>
  <c r="D220" i="5"/>
  <c r="D211" i="5"/>
  <c r="D203" i="5"/>
  <c r="D204" i="5"/>
  <c r="D195" i="5"/>
  <c r="D226" i="5"/>
  <c r="D225" i="5"/>
  <c r="D218" i="5"/>
  <c r="D217" i="5"/>
  <c r="D210" i="5"/>
  <c r="D209" i="5"/>
  <c r="D202" i="5"/>
  <c r="D201" i="5"/>
  <c r="D194" i="5"/>
  <c r="D250" i="5"/>
  <c r="D242" i="5"/>
  <c r="D241" i="5"/>
  <c r="D234" i="5"/>
  <c r="D233" i="5"/>
  <c r="D240" i="5"/>
  <c r="D239" i="5"/>
  <c r="D232" i="5"/>
  <c r="D223" i="5"/>
  <c r="D224" i="5"/>
  <c r="D215" i="5"/>
  <c r="D216" i="5"/>
  <c r="D207" i="5"/>
  <c r="D208" i="5"/>
  <c r="D199" i="5"/>
  <c r="D200" i="5"/>
  <c r="D222" i="5"/>
  <c r="D221" i="5"/>
  <c r="D214" i="5"/>
  <c r="D206" i="5"/>
  <c r="D205" i="5"/>
  <c r="D198" i="5"/>
  <c r="D165" i="5"/>
  <c r="D164" i="5"/>
  <c r="D156" i="5"/>
  <c r="D149" i="5"/>
  <c r="D148" i="5"/>
  <c r="D162" i="5"/>
  <c r="D163" i="5"/>
  <c r="D154" i="5"/>
  <c r="D155" i="5"/>
  <c r="D146" i="5"/>
  <c r="D147" i="5"/>
  <c r="D187" i="5"/>
  <c r="D183" i="5"/>
  <c r="D179" i="5"/>
  <c r="D175" i="5"/>
  <c r="D171" i="5"/>
  <c r="D161" i="5"/>
  <c r="D160" i="5"/>
  <c r="D153" i="5"/>
  <c r="D152" i="5"/>
  <c r="D145" i="5"/>
  <c r="D144" i="5"/>
  <c r="C190" i="5"/>
  <c r="D166" i="5"/>
  <c r="D167" i="5"/>
  <c r="D159" i="5"/>
  <c r="D150" i="5"/>
  <c r="D151" i="5"/>
  <c r="D185" i="5"/>
  <c r="D181" i="5"/>
  <c r="D177" i="5"/>
  <c r="D169" i="5"/>
  <c r="C142" i="5"/>
  <c r="C138" i="5"/>
  <c r="C134" i="5"/>
  <c r="C131" i="5"/>
  <c r="D132" i="5" s="1"/>
  <c r="Q31" i="5"/>
  <c r="O34" i="5"/>
  <c r="D31" i="5"/>
  <c r="F30" i="5"/>
  <c r="O31" i="5"/>
  <c r="O36" i="5"/>
  <c r="D32" i="5" l="1"/>
  <c r="M32" i="5" s="1"/>
  <c r="Q34" i="5"/>
  <c r="V128" i="5"/>
  <c r="U182" i="5"/>
  <c r="V182" i="5" s="1"/>
  <c r="M128" i="5"/>
  <c r="C34" i="5"/>
  <c r="B35" i="5"/>
  <c r="D173" i="5"/>
  <c r="U173" i="5" s="1"/>
  <c r="I176" i="5"/>
  <c r="U174" i="5"/>
  <c r="V174" i="5" s="1"/>
  <c r="I136" i="5"/>
  <c r="I137" i="5"/>
  <c r="I184" i="5"/>
  <c r="I180" i="5"/>
  <c r="D213" i="5"/>
  <c r="U213" i="5" s="1"/>
  <c r="D231" i="5"/>
  <c r="I231" i="5" s="1"/>
  <c r="U168" i="5"/>
  <c r="V168" i="5" s="1"/>
  <c r="U176" i="5"/>
  <c r="V176" i="5" s="1"/>
  <c r="D248" i="5"/>
  <c r="U248" i="5" s="1"/>
  <c r="V248" i="5" s="1"/>
  <c r="I178" i="5"/>
  <c r="I188" i="5"/>
  <c r="I124" i="5"/>
  <c r="Q180" i="5"/>
  <c r="M130" i="5"/>
  <c r="D229" i="5"/>
  <c r="U229" i="5" s="1"/>
  <c r="U178" i="5"/>
  <c r="V178" i="5" s="1"/>
  <c r="M137" i="5"/>
  <c r="M172" i="5"/>
  <c r="I130" i="5"/>
  <c r="I168" i="5"/>
  <c r="D193" i="5"/>
  <c r="M193" i="5" s="1"/>
  <c r="U137" i="5"/>
  <c r="V137" i="5" s="1"/>
  <c r="M125" i="5"/>
  <c r="U140" i="5"/>
  <c r="V140" i="5" s="1"/>
  <c r="I140" i="5"/>
  <c r="I172" i="5"/>
  <c r="M247" i="5"/>
  <c r="U129" i="5"/>
  <c r="V129" i="5" s="1"/>
  <c r="U180" i="5"/>
  <c r="V180" i="5" s="1"/>
  <c r="I247" i="5"/>
  <c r="D127" i="5"/>
  <c r="M127" i="5" s="1"/>
  <c r="I174" i="5"/>
  <c r="I128" i="5"/>
  <c r="I125" i="5"/>
  <c r="I33" i="5"/>
  <c r="I129" i="5"/>
  <c r="U188" i="5"/>
  <c r="V188" i="5" s="1"/>
  <c r="I182" i="5"/>
  <c r="Q248" i="5"/>
  <c r="D126" i="5"/>
  <c r="I126" i="5" s="1"/>
  <c r="I192" i="5"/>
  <c r="U184" i="5"/>
  <c r="V184" i="5" s="1"/>
  <c r="U186" i="5"/>
  <c r="V186" i="5" s="1"/>
  <c r="D245" i="5"/>
  <c r="M245" i="5" s="1"/>
  <c r="Q174" i="5"/>
  <c r="M136" i="5"/>
  <c r="M192" i="5"/>
  <c r="U136" i="5"/>
  <c r="V136" i="5" s="1"/>
  <c r="U33" i="5"/>
  <c r="V33" i="5" s="1"/>
  <c r="D158" i="5"/>
  <c r="U158" i="5" s="1"/>
  <c r="M133" i="5"/>
  <c r="I133" i="5"/>
  <c r="U133" i="5"/>
  <c r="V133" i="5" s="1"/>
  <c r="I186" i="5"/>
  <c r="M141" i="5"/>
  <c r="I141" i="5"/>
  <c r="I170" i="5"/>
  <c r="U141" i="5"/>
  <c r="V141" i="5" s="1"/>
  <c r="U124" i="5"/>
  <c r="V124" i="5" s="1"/>
  <c r="M124" i="5"/>
  <c r="U170" i="5"/>
  <c r="V170" i="5" s="1"/>
  <c r="D196" i="5"/>
  <c r="I196" i="5" s="1"/>
  <c r="M189" i="5"/>
  <c r="I189" i="5"/>
  <c r="D131" i="5"/>
  <c r="U131" i="5" s="1"/>
  <c r="E30" i="5"/>
  <c r="E31" i="5" s="1"/>
  <c r="E32" i="5" s="1"/>
  <c r="E33" i="5" s="1"/>
  <c r="E34" i="5" s="1"/>
  <c r="E35" i="5" s="1"/>
  <c r="E36" i="5" s="1"/>
  <c r="E37" i="5" s="1"/>
  <c r="E38" i="5" s="1"/>
  <c r="E39" i="5" s="1"/>
  <c r="E40" i="5" s="1"/>
  <c r="E41" i="5" s="1"/>
  <c r="E42" i="5" s="1"/>
  <c r="E43" i="5" s="1"/>
  <c r="E44" i="5" s="1"/>
  <c r="E45" i="5" s="1"/>
  <c r="E46" i="5" s="1"/>
  <c r="E47" i="5" s="1"/>
  <c r="E48" i="5" s="1"/>
  <c r="E49" i="5" s="1"/>
  <c r="E50" i="5" s="1"/>
  <c r="E51" i="5" s="1"/>
  <c r="E52" i="5" s="1"/>
  <c r="E53" i="5" s="1"/>
  <c r="E54" i="5" s="1"/>
  <c r="E55" i="5" s="1"/>
  <c r="E56" i="5" s="1"/>
  <c r="E57" i="5" s="1"/>
  <c r="E58" i="5" s="1"/>
  <c r="E59" i="5" s="1"/>
  <c r="E60" i="5" s="1"/>
  <c r="E61" i="5" s="1"/>
  <c r="E62" i="5" s="1"/>
  <c r="E63" i="5" s="1"/>
  <c r="E64" i="5" s="1"/>
  <c r="E65" i="5" s="1"/>
  <c r="E66" i="5" s="1"/>
  <c r="E67" i="5" s="1"/>
  <c r="E68" i="5" s="1"/>
  <c r="E69" i="5" s="1"/>
  <c r="E70" i="5" s="1"/>
  <c r="E71" i="5" s="1"/>
  <c r="E72" i="5" s="1"/>
  <c r="E73" i="5" s="1"/>
  <c r="E74" i="5" s="1"/>
  <c r="E75" i="5" s="1"/>
  <c r="E76" i="5" s="1"/>
  <c r="E77" i="5" s="1"/>
  <c r="E78" i="5" s="1"/>
  <c r="E79" i="5" s="1"/>
  <c r="E80" i="5" s="1"/>
  <c r="E81" i="5" s="1"/>
  <c r="E82" i="5" s="1"/>
  <c r="E83" i="5" s="1"/>
  <c r="E84" i="5" s="1"/>
  <c r="E85" i="5" s="1"/>
  <c r="E86" i="5" s="1"/>
  <c r="E87" i="5" s="1"/>
  <c r="E88" i="5" s="1"/>
  <c r="E89" i="5" s="1"/>
  <c r="E90" i="5" s="1"/>
  <c r="E91" i="5" s="1"/>
  <c r="E92" i="5" s="1"/>
  <c r="E93" i="5" s="1"/>
  <c r="E94" i="5" s="1"/>
  <c r="E95" i="5" s="1"/>
  <c r="E96" i="5" s="1"/>
  <c r="E97" i="5" s="1"/>
  <c r="E98" i="5" s="1"/>
  <c r="E99" i="5" s="1"/>
  <c r="E100" i="5" s="1"/>
  <c r="E101" i="5" s="1"/>
  <c r="E102" i="5" s="1"/>
  <c r="E103" i="5" s="1"/>
  <c r="E104" i="5" s="1"/>
  <c r="E105" i="5" s="1"/>
  <c r="E106" i="5" s="1"/>
  <c r="E107" i="5" s="1"/>
  <c r="E108" i="5" s="1"/>
  <c r="E109" i="5" s="1"/>
  <c r="E110" i="5" s="1"/>
  <c r="E111" i="5" s="1"/>
  <c r="E112" i="5" s="1"/>
  <c r="E113" i="5" s="1"/>
  <c r="E114" i="5" s="1"/>
  <c r="E115" i="5" s="1"/>
  <c r="E116" i="5" s="1"/>
  <c r="E117" i="5" s="1"/>
  <c r="E118" i="5" s="1"/>
  <c r="E119" i="5" s="1"/>
  <c r="E120" i="5" s="1"/>
  <c r="E121" i="5" s="1"/>
  <c r="E122" i="5" s="1"/>
  <c r="E123" i="5" s="1"/>
  <c r="E124" i="5" s="1"/>
  <c r="E125" i="5" s="1"/>
  <c r="E126" i="5" s="1"/>
  <c r="E127" i="5" s="1"/>
  <c r="E128" i="5" s="1"/>
  <c r="E129" i="5" s="1"/>
  <c r="E130" i="5" s="1"/>
  <c r="E131" i="5" s="1"/>
  <c r="E132" i="5" s="1"/>
  <c r="E133" i="5" s="1"/>
  <c r="E134" i="5" s="1"/>
  <c r="E135" i="5" s="1"/>
  <c r="E136" i="5" s="1"/>
  <c r="E137" i="5" s="1"/>
  <c r="E138" i="5" s="1"/>
  <c r="E139" i="5" s="1"/>
  <c r="E140" i="5" s="1"/>
  <c r="E141" i="5" s="1"/>
  <c r="E142" i="5" s="1"/>
  <c r="E143" i="5" s="1"/>
  <c r="E144" i="5" s="1"/>
  <c r="E145" i="5" s="1"/>
  <c r="E146" i="5" s="1"/>
  <c r="E147" i="5" s="1"/>
  <c r="E148" i="5" s="1"/>
  <c r="E149" i="5" s="1"/>
  <c r="E150" i="5" s="1"/>
  <c r="E151" i="5" s="1"/>
  <c r="E152" i="5" s="1"/>
  <c r="E153" i="5" s="1"/>
  <c r="E154" i="5" s="1"/>
  <c r="E155" i="5" s="1"/>
  <c r="E156" i="5" s="1"/>
  <c r="E157" i="5" s="1"/>
  <c r="E158" i="5" s="1"/>
  <c r="E159" i="5" s="1"/>
  <c r="E160" i="5" s="1"/>
  <c r="E161" i="5" s="1"/>
  <c r="E162" i="5" s="1"/>
  <c r="E163" i="5" s="1"/>
  <c r="E164" i="5" s="1"/>
  <c r="E165" i="5" s="1"/>
  <c r="E166" i="5" s="1"/>
  <c r="E167" i="5" s="1"/>
  <c r="E168" i="5" s="1"/>
  <c r="E169" i="5" s="1"/>
  <c r="E170" i="5" s="1"/>
  <c r="E171" i="5" s="1"/>
  <c r="E172" i="5" s="1"/>
  <c r="E173" i="5" s="1"/>
  <c r="E174" i="5" s="1"/>
  <c r="E175" i="5" s="1"/>
  <c r="E176" i="5" s="1"/>
  <c r="E177" i="5" s="1"/>
  <c r="E178" i="5" s="1"/>
  <c r="E179" i="5" s="1"/>
  <c r="E180" i="5" s="1"/>
  <c r="E181" i="5" s="1"/>
  <c r="E182" i="5" s="1"/>
  <c r="E183" i="5" s="1"/>
  <c r="E184" i="5" s="1"/>
  <c r="E185" i="5" s="1"/>
  <c r="E186" i="5" s="1"/>
  <c r="E187" i="5" s="1"/>
  <c r="E188" i="5" s="1"/>
  <c r="E189" i="5" s="1"/>
  <c r="E190" i="5" s="1"/>
  <c r="E191" i="5" s="1"/>
  <c r="E192" i="5" s="1"/>
  <c r="E193" i="5" s="1"/>
  <c r="E194" i="5" s="1"/>
  <c r="E195" i="5" s="1"/>
  <c r="E196" i="5" s="1"/>
  <c r="E197" i="5" s="1"/>
  <c r="E198" i="5" s="1"/>
  <c r="E199" i="5" s="1"/>
  <c r="E200" i="5" s="1"/>
  <c r="E201" i="5" s="1"/>
  <c r="E202" i="5" s="1"/>
  <c r="E203" i="5" s="1"/>
  <c r="E204" i="5" s="1"/>
  <c r="E205" i="5" s="1"/>
  <c r="E206" i="5" s="1"/>
  <c r="E207" i="5" s="1"/>
  <c r="E208" i="5" s="1"/>
  <c r="E209" i="5" s="1"/>
  <c r="E210" i="5" s="1"/>
  <c r="E211" i="5" s="1"/>
  <c r="E212" i="5" s="1"/>
  <c r="E213" i="5" s="1"/>
  <c r="E214" i="5" s="1"/>
  <c r="E215" i="5" s="1"/>
  <c r="E216" i="5" s="1"/>
  <c r="E217" i="5" s="1"/>
  <c r="E218" i="5" s="1"/>
  <c r="E219" i="5" s="1"/>
  <c r="E220" i="5" s="1"/>
  <c r="E221" i="5" s="1"/>
  <c r="E222" i="5" s="1"/>
  <c r="E223" i="5" s="1"/>
  <c r="E224" i="5" s="1"/>
  <c r="E225" i="5" s="1"/>
  <c r="E226" i="5" s="1"/>
  <c r="E227" i="5" s="1"/>
  <c r="E228" i="5" s="1"/>
  <c r="E229" i="5" s="1"/>
  <c r="E230" i="5" s="1"/>
  <c r="E231" i="5" s="1"/>
  <c r="E232" i="5" s="1"/>
  <c r="E233" i="5" s="1"/>
  <c r="E234" i="5" s="1"/>
  <c r="E235" i="5" s="1"/>
  <c r="E236" i="5" s="1"/>
  <c r="E237" i="5" s="1"/>
  <c r="E238" i="5" s="1"/>
  <c r="E239" i="5" s="1"/>
  <c r="E240" i="5" s="1"/>
  <c r="E241" i="5" s="1"/>
  <c r="E242" i="5" s="1"/>
  <c r="E243" i="5" s="1"/>
  <c r="E244" i="5" s="1"/>
  <c r="E245" i="5" s="1"/>
  <c r="E246" i="5" s="1"/>
  <c r="E247" i="5" s="1"/>
  <c r="E248" i="5" s="1"/>
  <c r="E249" i="5" s="1"/>
  <c r="E250" i="5" s="1"/>
  <c r="I30" i="5"/>
  <c r="Q30" i="5"/>
  <c r="V30" i="5"/>
  <c r="D3" i="5"/>
  <c r="E9" i="5"/>
  <c r="U31" i="5"/>
  <c r="I31" i="5"/>
  <c r="M31" i="5"/>
  <c r="I177" i="5"/>
  <c r="M177" i="5"/>
  <c r="U177" i="5"/>
  <c r="U151" i="5"/>
  <c r="I151" i="5"/>
  <c r="M151" i="5"/>
  <c r="U167" i="5"/>
  <c r="I167" i="5"/>
  <c r="M167" i="5"/>
  <c r="I153" i="5"/>
  <c r="M153" i="5"/>
  <c r="U153" i="5"/>
  <c r="I146" i="5"/>
  <c r="M146" i="5"/>
  <c r="U146" i="5"/>
  <c r="I162" i="5"/>
  <c r="M162" i="5"/>
  <c r="U162" i="5"/>
  <c r="I149" i="5"/>
  <c r="M149" i="5"/>
  <c r="U149" i="5"/>
  <c r="I165" i="5"/>
  <c r="M165" i="5"/>
  <c r="U165" i="5"/>
  <c r="U197" i="5"/>
  <c r="I197" i="5"/>
  <c r="M197" i="5"/>
  <c r="U208" i="5"/>
  <c r="I208" i="5"/>
  <c r="M208" i="5"/>
  <c r="U224" i="5"/>
  <c r="I224" i="5"/>
  <c r="M224" i="5"/>
  <c r="I239" i="5"/>
  <c r="U239" i="5"/>
  <c r="M239" i="5"/>
  <c r="I233" i="5"/>
  <c r="M233" i="5"/>
  <c r="U233" i="5"/>
  <c r="I250" i="5"/>
  <c r="M250" i="5"/>
  <c r="U250" i="5"/>
  <c r="U209" i="5"/>
  <c r="I209" i="5"/>
  <c r="M209" i="5"/>
  <c r="U225" i="5"/>
  <c r="M225" i="5"/>
  <c r="I225" i="5"/>
  <c r="I203" i="5"/>
  <c r="M203" i="5"/>
  <c r="U203" i="5"/>
  <c r="I219" i="5"/>
  <c r="M219" i="5"/>
  <c r="U219" i="5"/>
  <c r="U236" i="5"/>
  <c r="I236" i="5"/>
  <c r="M236" i="5"/>
  <c r="I230" i="5"/>
  <c r="M230" i="5"/>
  <c r="U230" i="5"/>
  <c r="I246" i="5"/>
  <c r="M246" i="5"/>
  <c r="U246" i="5"/>
  <c r="V130" i="5"/>
  <c r="U152" i="5"/>
  <c r="I152" i="5"/>
  <c r="M152" i="5"/>
  <c r="U171" i="5"/>
  <c r="I171" i="5"/>
  <c r="M171" i="5"/>
  <c r="U179" i="5"/>
  <c r="I179" i="5"/>
  <c r="M179" i="5"/>
  <c r="I187" i="5"/>
  <c r="M187" i="5"/>
  <c r="U187" i="5"/>
  <c r="U147" i="5"/>
  <c r="I147" i="5"/>
  <c r="M147" i="5"/>
  <c r="U163" i="5"/>
  <c r="I163" i="5"/>
  <c r="M163" i="5"/>
  <c r="V189" i="5"/>
  <c r="U148" i="5"/>
  <c r="I148" i="5"/>
  <c r="M148" i="5"/>
  <c r="U164" i="5"/>
  <c r="I164" i="5"/>
  <c r="M164" i="5"/>
  <c r="I206" i="5"/>
  <c r="M206" i="5"/>
  <c r="U206" i="5"/>
  <c r="I222" i="5"/>
  <c r="M222" i="5"/>
  <c r="U222" i="5"/>
  <c r="V192" i="5"/>
  <c r="I199" i="5"/>
  <c r="M199" i="5"/>
  <c r="U199" i="5"/>
  <c r="I215" i="5"/>
  <c r="M215" i="5"/>
  <c r="U215" i="5"/>
  <c r="I242" i="5"/>
  <c r="M242" i="5"/>
  <c r="U242" i="5"/>
  <c r="U249" i="5"/>
  <c r="I249" i="5"/>
  <c r="M249" i="5"/>
  <c r="I202" i="5"/>
  <c r="M202" i="5"/>
  <c r="U202" i="5"/>
  <c r="I218" i="5"/>
  <c r="M218" i="5"/>
  <c r="U218" i="5"/>
  <c r="U204" i="5"/>
  <c r="I204" i="5"/>
  <c r="M204" i="5"/>
  <c r="U220" i="5"/>
  <c r="I220" i="5"/>
  <c r="M220" i="5"/>
  <c r="I235" i="5"/>
  <c r="U235" i="5"/>
  <c r="M235" i="5"/>
  <c r="I169" i="5"/>
  <c r="M169" i="5"/>
  <c r="U169" i="5"/>
  <c r="I185" i="5"/>
  <c r="M185" i="5"/>
  <c r="U185" i="5"/>
  <c r="U159" i="5"/>
  <c r="I159" i="5"/>
  <c r="M159" i="5"/>
  <c r="I145" i="5"/>
  <c r="M145" i="5"/>
  <c r="U145" i="5"/>
  <c r="I161" i="5"/>
  <c r="M161" i="5"/>
  <c r="U161" i="5"/>
  <c r="I154" i="5"/>
  <c r="M154" i="5"/>
  <c r="U154" i="5"/>
  <c r="I157" i="5"/>
  <c r="M157" i="5"/>
  <c r="U157" i="5"/>
  <c r="V172" i="5"/>
  <c r="U205" i="5"/>
  <c r="I205" i="5"/>
  <c r="M205" i="5"/>
  <c r="U221" i="5"/>
  <c r="I221" i="5"/>
  <c r="M221" i="5"/>
  <c r="U200" i="5"/>
  <c r="I200" i="5"/>
  <c r="M200" i="5"/>
  <c r="U216" i="5"/>
  <c r="I216" i="5"/>
  <c r="M216" i="5"/>
  <c r="U232" i="5"/>
  <c r="I232" i="5"/>
  <c r="M232" i="5"/>
  <c r="M241" i="5"/>
  <c r="I241" i="5"/>
  <c r="U241" i="5"/>
  <c r="V247" i="5"/>
  <c r="U201" i="5"/>
  <c r="I201" i="5"/>
  <c r="M201" i="5"/>
  <c r="U217" i="5"/>
  <c r="I217" i="5"/>
  <c r="M217" i="5"/>
  <c r="I195" i="5"/>
  <c r="M195" i="5"/>
  <c r="U195" i="5"/>
  <c r="I211" i="5"/>
  <c r="M211" i="5"/>
  <c r="U211" i="5"/>
  <c r="U228" i="5"/>
  <c r="I228" i="5"/>
  <c r="M228" i="5"/>
  <c r="U243" i="5"/>
  <c r="I243" i="5"/>
  <c r="M243" i="5"/>
  <c r="I238" i="5"/>
  <c r="M238" i="5"/>
  <c r="U238" i="5"/>
  <c r="I132" i="5"/>
  <c r="U132" i="5"/>
  <c r="M132" i="5"/>
  <c r="D135" i="5"/>
  <c r="D134" i="5"/>
  <c r="D139" i="5"/>
  <c r="D138" i="5"/>
  <c r="D143" i="5"/>
  <c r="D142" i="5"/>
  <c r="I181" i="5"/>
  <c r="M181" i="5"/>
  <c r="U181" i="5"/>
  <c r="I150" i="5"/>
  <c r="M150" i="5"/>
  <c r="U150" i="5"/>
  <c r="I166" i="5"/>
  <c r="M166" i="5"/>
  <c r="U166" i="5"/>
  <c r="D191" i="5"/>
  <c r="D190" i="5"/>
  <c r="U144" i="5"/>
  <c r="I144" i="5"/>
  <c r="M144" i="5"/>
  <c r="U160" i="5"/>
  <c r="I160" i="5"/>
  <c r="M160" i="5"/>
  <c r="U175" i="5"/>
  <c r="I175" i="5"/>
  <c r="M175" i="5"/>
  <c r="U183" i="5"/>
  <c r="I183" i="5"/>
  <c r="M183" i="5"/>
  <c r="V125" i="5"/>
  <c r="U155" i="5"/>
  <c r="I155" i="5"/>
  <c r="M155" i="5"/>
  <c r="U156" i="5"/>
  <c r="I156" i="5"/>
  <c r="M156" i="5"/>
  <c r="I198" i="5"/>
  <c r="M198" i="5"/>
  <c r="U198" i="5"/>
  <c r="I214" i="5"/>
  <c r="M214" i="5"/>
  <c r="U214" i="5"/>
  <c r="I207" i="5"/>
  <c r="M207" i="5"/>
  <c r="U207" i="5"/>
  <c r="I223" i="5"/>
  <c r="M223" i="5"/>
  <c r="U223" i="5"/>
  <c r="U240" i="5"/>
  <c r="I240" i="5"/>
  <c r="M240" i="5"/>
  <c r="I234" i="5"/>
  <c r="M234" i="5"/>
  <c r="U234" i="5"/>
  <c r="I194" i="5"/>
  <c r="M194" i="5"/>
  <c r="U194" i="5"/>
  <c r="I210" i="5"/>
  <c r="M210" i="5"/>
  <c r="U210" i="5"/>
  <c r="I226" i="5"/>
  <c r="M226" i="5"/>
  <c r="U226" i="5"/>
  <c r="U212" i="5"/>
  <c r="I212" i="5"/>
  <c r="M212" i="5"/>
  <c r="I227" i="5"/>
  <c r="U227" i="5"/>
  <c r="M227" i="5"/>
  <c r="U244" i="5"/>
  <c r="I244" i="5"/>
  <c r="M244" i="5"/>
  <c r="U237" i="5"/>
  <c r="I237" i="5"/>
  <c r="M237" i="5"/>
  <c r="U32" i="5" l="1"/>
  <c r="V32" i="5" s="1"/>
  <c r="I32" i="5"/>
  <c r="M248" i="5"/>
  <c r="C35" i="5"/>
  <c r="D35" i="5" s="1"/>
  <c r="B36" i="5"/>
  <c r="B37" i="5" s="1"/>
  <c r="B38" i="5" s="1"/>
  <c r="B39" i="5" s="1"/>
  <c r="B40" i="5" s="1"/>
  <c r="B41" i="5" s="1"/>
  <c r="B42" i="5" s="1"/>
  <c r="B43" i="5" s="1"/>
  <c r="B44" i="5" s="1"/>
  <c r="B45" i="5" s="1"/>
  <c r="B46" i="5" s="1"/>
  <c r="B47" i="5" s="1"/>
  <c r="B48" i="5" s="1"/>
  <c r="B49" i="5" s="1"/>
  <c r="B50" i="5" s="1"/>
  <c r="B51" i="5" s="1"/>
  <c r="B52" i="5" s="1"/>
  <c r="B53" i="5" s="1"/>
  <c r="B54" i="5" s="1"/>
  <c r="B55" i="5" s="1"/>
  <c r="B56" i="5" s="1"/>
  <c r="B57" i="5" s="1"/>
  <c r="B58" i="5" s="1"/>
  <c r="B59" i="5" s="1"/>
  <c r="B60" i="5" s="1"/>
  <c r="B61" i="5" s="1"/>
  <c r="B62" i="5" s="1"/>
  <c r="B63" i="5" s="1"/>
  <c r="B64" i="5" s="1"/>
  <c r="B65" i="5" s="1"/>
  <c r="B66" i="5" s="1"/>
  <c r="B67" i="5" s="1"/>
  <c r="B68" i="5" s="1"/>
  <c r="B69" i="5" s="1"/>
  <c r="B70" i="5" s="1"/>
  <c r="B71" i="5" s="1"/>
  <c r="B72" i="5" s="1"/>
  <c r="B73" i="5" s="1"/>
  <c r="B74" i="5" s="1"/>
  <c r="B75" i="5" s="1"/>
  <c r="B76" i="5" s="1"/>
  <c r="B77" i="5" s="1"/>
  <c r="B78" i="5" s="1"/>
  <c r="B79" i="5" s="1"/>
  <c r="B80" i="5" s="1"/>
  <c r="B81" i="5" s="1"/>
  <c r="B82" i="5" s="1"/>
  <c r="B83" i="5" s="1"/>
  <c r="B84" i="5" s="1"/>
  <c r="B85" i="5" s="1"/>
  <c r="B86" i="5" s="1"/>
  <c r="B87" i="5" s="1"/>
  <c r="B88" i="5" s="1"/>
  <c r="B89" i="5" s="1"/>
  <c r="B90" i="5" s="1"/>
  <c r="B91" i="5" s="1"/>
  <c r="B92" i="5" s="1"/>
  <c r="B93" i="5" s="1"/>
  <c r="B94" i="5" s="1"/>
  <c r="B95" i="5" s="1"/>
  <c r="B96" i="5" s="1"/>
  <c r="B97" i="5" s="1"/>
  <c r="B98" i="5" s="1"/>
  <c r="B99" i="5" s="1"/>
  <c r="B100" i="5" s="1"/>
  <c r="B101" i="5" s="1"/>
  <c r="B102" i="5" s="1"/>
  <c r="B103" i="5" s="1"/>
  <c r="B104" i="5" s="1"/>
  <c r="B105" i="5" s="1"/>
  <c r="B106" i="5" s="1"/>
  <c r="B107" i="5" s="1"/>
  <c r="B108" i="5" s="1"/>
  <c r="B109" i="5" s="1"/>
  <c r="B110" i="5" s="1"/>
  <c r="B111" i="5" s="1"/>
  <c r="B112" i="5" s="1"/>
  <c r="B113" i="5" s="1"/>
  <c r="B114" i="5" s="1"/>
  <c r="B115" i="5" s="1"/>
  <c r="B116" i="5" s="1"/>
  <c r="B117" i="5" s="1"/>
  <c r="B118" i="5" s="1"/>
  <c r="B119" i="5" s="1"/>
  <c r="B120" i="5" s="1"/>
  <c r="B121" i="5" s="1"/>
  <c r="B122" i="5" s="1"/>
  <c r="D34" i="5"/>
  <c r="M173" i="5"/>
  <c r="I173" i="5"/>
  <c r="M196" i="5"/>
  <c r="U196" i="5"/>
  <c r="V196" i="5" s="1"/>
  <c r="I229" i="5"/>
  <c r="Q35" i="5"/>
  <c r="M213" i="5"/>
  <c r="U231" i="5"/>
  <c r="V231" i="5" s="1"/>
  <c r="I127" i="5"/>
  <c r="I248" i="5"/>
  <c r="M229" i="5"/>
  <c r="M231" i="5"/>
  <c r="I213" i="5"/>
  <c r="U245" i="5"/>
  <c r="V245" i="5" s="1"/>
  <c r="M131" i="5"/>
  <c r="M158" i="5"/>
  <c r="U126" i="5"/>
  <c r="V126" i="5" s="1"/>
  <c r="U127" i="5"/>
  <c r="V127" i="5" s="1"/>
  <c r="M126" i="5"/>
  <c r="I245" i="5"/>
  <c r="I158" i="5"/>
  <c r="I193" i="5"/>
  <c r="I131" i="5"/>
  <c r="U193" i="5"/>
  <c r="V193" i="5" s="1"/>
  <c r="V223" i="5"/>
  <c r="I190" i="5"/>
  <c r="U190" i="5"/>
  <c r="M190" i="5"/>
  <c r="V181" i="5"/>
  <c r="I143" i="5"/>
  <c r="U143" i="5"/>
  <c r="M143" i="5"/>
  <c r="I135" i="5"/>
  <c r="M135" i="5"/>
  <c r="U135" i="5"/>
  <c r="V243" i="5"/>
  <c r="V228" i="5"/>
  <c r="V216" i="5"/>
  <c r="V159" i="5"/>
  <c r="V235" i="5"/>
  <c r="V218" i="5"/>
  <c r="V249" i="5"/>
  <c r="V163" i="5"/>
  <c r="V230" i="5"/>
  <c r="V219" i="5"/>
  <c r="V203" i="5"/>
  <c r="V225" i="5"/>
  <c r="V209" i="5"/>
  <c r="V233" i="5"/>
  <c r="V208" i="5"/>
  <c r="V194" i="5"/>
  <c r="V214" i="5"/>
  <c r="V183" i="5"/>
  <c r="M138" i="5"/>
  <c r="I138" i="5"/>
  <c r="U138" i="5"/>
  <c r="V244" i="5"/>
  <c r="V210" i="5"/>
  <c r="V240" i="5"/>
  <c r="V198" i="5"/>
  <c r="V175" i="5"/>
  <c r="V160" i="5"/>
  <c r="V144" i="5"/>
  <c r="V166" i="5"/>
  <c r="M142" i="5"/>
  <c r="I142" i="5"/>
  <c r="U142" i="5"/>
  <c r="M134" i="5"/>
  <c r="I134" i="5"/>
  <c r="U134" i="5"/>
  <c r="V131" i="5"/>
  <c r="V211" i="5"/>
  <c r="V195" i="5"/>
  <c r="V241" i="5"/>
  <c r="V232" i="5"/>
  <c r="V154" i="5"/>
  <c r="V145" i="5"/>
  <c r="V169" i="5"/>
  <c r="V204" i="5"/>
  <c r="V215" i="5"/>
  <c r="V199" i="5"/>
  <c r="V206" i="5"/>
  <c r="V164" i="5"/>
  <c r="V148" i="5"/>
  <c r="V171" i="5"/>
  <c r="V152" i="5"/>
  <c r="V173" i="5"/>
  <c r="V246" i="5"/>
  <c r="V250" i="5"/>
  <c r="V165" i="5"/>
  <c r="V162" i="5"/>
  <c r="V146" i="5"/>
  <c r="V153" i="5"/>
  <c r="V177" i="5"/>
  <c r="V207" i="5"/>
  <c r="V156" i="5"/>
  <c r="V237" i="5"/>
  <c r="V227" i="5"/>
  <c r="V212" i="5"/>
  <c r="V234" i="5"/>
  <c r="V155" i="5"/>
  <c r="I191" i="5"/>
  <c r="M191" i="5"/>
  <c r="U191" i="5"/>
  <c r="V150" i="5"/>
  <c r="I139" i="5"/>
  <c r="M139" i="5"/>
  <c r="U139" i="5"/>
  <c r="V132" i="5"/>
  <c r="V200" i="5"/>
  <c r="V229" i="5"/>
  <c r="V202" i="5"/>
  <c r="V242" i="5"/>
  <c r="V147" i="5"/>
  <c r="V187" i="5"/>
  <c r="V236" i="5"/>
  <c r="V224" i="5"/>
  <c r="V151" i="5"/>
  <c r="V226" i="5"/>
  <c r="V238" i="5"/>
  <c r="V217" i="5"/>
  <c r="V201" i="5"/>
  <c r="V221" i="5"/>
  <c r="V205" i="5"/>
  <c r="V157" i="5"/>
  <c r="V161" i="5"/>
  <c r="V185" i="5"/>
  <c r="V220" i="5"/>
  <c r="V222" i="5"/>
  <c r="V179" i="5"/>
  <c r="V158" i="5"/>
  <c r="V239" i="5"/>
  <c r="V213" i="5"/>
  <c r="V197" i="5"/>
  <c r="V149" i="5"/>
  <c r="V167" i="5"/>
  <c r="V31" i="5"/>
  <c r="C122" i="5" l="1"/>
  <c r="D123" i="5" s="1"/>
  <c r="Q122" i="5"/>
  <c r="C121" i="5"/>
  <c r="Q121" i="5"/>
  <c r="C120" i="5"/>
  <c r="Q120" i="5"/>
  <c r="C119" i="5"/>
  <c r="Q119" i="5"/>
  <c r="C118" i="5"/>
  <c r="Q118" i="5"/>
  <c r="C117" i="5"/>
  <c r="Q117" i="5"/>
  <c r="C116" i="5"/>
  <c r="Q116" i="5"/>
  <c r="C115" i="5"/>
  <c r="Q115" i="5"/>
  <c r="C114" i="5"/>
  <c r="Q114" i="5"/>
  <c r="C113" i="5"/>
  <c r="Q113" i="5"/>
  <c r="Q112" i="5"/>
  <c r="Q111" i="5"/>
  <c r="Q110" i="5"/>
  <c r="Q109" i="5"/>
  <c r="Q108" i="5"/>
  <c r="Q107" i="5"/>
  <c r="Q106" i="5"/>
  <c r="Q105" i="5"/>
  <c r="Q104" i="5"/>
  <c r="Q103" i="5"/>
  <c r="Q102" i="5"/>
  <c r="Q101" i="5"/>
  <c r="Q100" i="5"/>
  <c r="Q99" i="5"/>
  <c r="Q98" i="5"/>
  <c r="Q97" i="5"/>
  <c r="Q96" i="5"/>
  <c r="Q95" i="5"/>
  <c r="Q94" i="5"/>
  <c r="Q93" i="5"/>
  <c r="Q92" i="5"/>
  <c r="Q91" i="5"/>
  <c r="Q90" i="5"/>
  <c r="Q89" i="5"/>
  <c r="Q88" i="5"/>
  <c r="Q87" i="5"/>
  <c r="Q86" i="5"/>
  <c r="Q85" i="5"/>
  <c r="Q84" i="5"/>
  <c r="Q83" i="5"/>
  <c r="Q82" i="5"/>
  <c r="Q81" i="5"/>
  <c r="Q80" i="5"/>
  <c r="Q79" i="5"/>
  <c r="Q78" i="5"/>
  <c r="Q77" i="5"/>
  <c r="Q76" i="5"/>
  <c r="Q75" i="5"/>
  <c r="Q74" i="5"/>
  <c r="Q73" i="5"/>
  <c r="Q72" i="5"/>
  <c r="Q71" i="5"/>
  <c r="Q70" i="5"/>
  <c r="Q69" i="5"/>
  <c r="Q68" i="5"/>
  <c r="Q67" i="5"/>
  <c r="Q66" i="5"/>
  <c r="Q65" i="5"/>
  <c r="Q64" i="5"/>
  <c r="Q63" i="5"/>
  <c r="Q62" i="5"/>
  <c r="Q61" i="5"/>
  <c r="Q60" i="5"/>
  <c r="Q59" i="5"/>
  <c r="Q58" i="5"/>
  <c r="Q57" i="5"/>
  <c r="Q56" i="5"/>
  <c r="Q55" i="5"/>
  <c r="Q54" i="5"/>
  <c r="Q53" i="5"/>
  <c r="Q52" i="5"/>
  <c r="Q51" i="5"/>
  <c r="Q50" i="5"/>
  <c r="Q49" i="5"/>
  <c r="Q48" i="5"/>
  <c r="Q47" i="5"/>
  <c r="Q46" i="5"/>
  <c r="Q45" i="5"/>
  <c r="Q44" i="5"/>
  <c r="Q43" i="5"/>
  <c r="Q42" i="5"/>
  <c r="Q41" i="5"/>
  <c r="Q40" i="5"/>
  <c r="Q39" i="5"/>
  <c r="Q38" i="5"/>
  <c r="Q37" i="5"/>
  <c r="C36" i="5"/>
  <c r="D36" i="5" s="1"/>
  <c r="Q36" i="5"/>
  <c r="M35" i="5"/>
  <c r="I35" i="5"/>
  <c r="U35" i="5"/>
  <c r="V35" i="5" s="1"/>
  <c r="M34" i="5"/>
  <c r="U34" i="5"/>
  <c r="V34" i="5" s="1"/>
  <c r="I34" i="5"/>
  <c r="V142" i="5"/>
  <c r="V143" i="5"/>
  <c r="V191" i="5"/>
  <c r="V134" i="5"/>
  <c r="V138" i="5"/>
  <c r="V190" i="5"/>
  <c r="V139" i="5"/>
  <c r="V135" i="5"/>
  <c r="D117" i="5" l="1"/>
  <c r="I117" i="5" s="1"/>
  <c r="D115" i="5"/>
  <c r="I115" i="5" s="1"/>
  <c r="D116" i="5"/>
  <c r="U116" i="5" s="1"/>
  <c r="V116" i="5" s="1"/>
  <c r="D120" i="5"/>
  <c r="I120" i="5" s="1"/>
  <c r="D114" i="5"/>
  <c r="I114" i="5" s="1"/>
  <c r="D118" i="5"/>
  <c r="I118" i="5" s="1"/>
  <c r="D122" i="5"/>
  <c r="I122" i="5" s="1"/>
  <c r="U123" i="5"/>
  <c r="V123" i="5" s="1"/>
  <c r="M123" i="5"/>
  <c r="I123" i="5"/>
  <c r="D121" i="5"/>
  <c r="M121" i="5" s="1"/>
  <c r="D119" i="5"/>
  <c r="I119" i="5" s="1"/>
  <c r="B15" i="5"/>
  <c r="S53" i="5" s="1"/>
  <c r="C37" i="5"/>
  <c r="U36" i="5"/>
  <c r="V36" i="5" s="1"/>
  <c r="I36" i="5"/>
  <c r="M36" i="5"/>
  <c r="U117" i="5" l="1"/>
  <c r="V117" i="5" s="1"/>
  <c r="U115" i="5"/>
  <c r="V115" i="5" s="1"/>
  <c r="M117" i="5"/>
  <c r="M115" i="5"/>
  <c r="M120" i="5"/>
  <c r="U120" i="5"/>
  <c r="V120" i="5" s="1"/>
  <c r="I116" i="5"/>
  <c r="M116" i="5"/>
  <c r="U118" i="5"/>
  <c r="V118" i="5" s="1"/>
  <c r="M118" i="5"/>
  <c r="U114" i="5"/>
  <c r="V114" i="5" s="1"/>
  <c r="U119" i="5"/>
  <c r="V119" i="5" s="1"/>
  <c r="U122" i="5"/>
  <c r="V122" i="5" s="1"/>
  <c r="M114" i="5"/>
  <c r="M119" i="5"/>
  <c r="M122" i="5"/>
  <c r="I121" i="5"/>
  <c r="U121" i="5"/>
  <c r="V121" i="5" s="1"/>
  <c r="S199" i="5"/>
  <c r="S62" i="5"/>
  <c r="S59" i="5"/>
  <c r="R140" i="5"/>
  <c r="T197" i="5"/>
  <c r="S95" i="5"/>
  <c r="R65" i="5"/>
  <c r="T98" i="5"/>
  <c r="R225" i="5"/>
  <c r="R207" i="5"/>
  <c r="R141" i="5"/>
  <c r="S227" i="5"/>
  <c r="R85" i="5"/>
  <c r="T144" i="5"/>
  <c r="S178" i="5"/>
  <c r="S239" i="5"/>
  <c r="R79" i="5"/>
  <c r="T77" i="5"/>
  <c r="R40" i="5"/>
  <c r="S111" i="5"/>
  <c r="R228" i="5"/>
  <c r="T180" i="5"/>
  <c r="T59" i="5"/>
  <c r="S225" i="5"/>
  <c r="S194" i="5"/>
  <c r="R143" i="5"/>
  <c r="S150" i="5"/>
  <c r="R60" i="5"/>
  <c r="T40" i="5"/>
  <c r="S83" i="5"/>
  <c r="S231" i="5"/>
  <c r="T102" i="5"/>
  <c r="T234" i="5"/>
  <c r="R34" i="5"/>
  <c r="R96" i="5"/>
  <c r="S215" i="5"/>
  <c r="S128" i="5"/>
  <c r="R248" i="5"/>
  <c r="S78" i="5"/>
  <c r="S58" i="5"/>
  <c r="S187" i="5"/>
  <c r="T137" i="5"/>
  <c r="S195" i="5"/>
  <c r="R195" i="5"/>
  <c r="R81" i="5"/>
  <c r="R206" i="5"/>
  <c r="T153" i="5"/>
  <c r="S87" i="5"/>
  <c r="T156" i="5"/>
  <c r="T247" i="5"/>
  <c r="R103" i="5"/>
  <c r="S35" i="5"/>
  <c r="T181" i="5"/>
  <c r="S135" i="5"/>
  <c r="T216" i="5"/>
  <c r="R62" i="5"/>
  <c r="S137" i="5"/>
  <c r="S166" i="5"/>
  <c r="R184" i="5"/>
  <c r="S145" i="5"/>
  <c r="R84" i="5"/>
  <c r="T82" i="5"/>
  <c r="R199" i="5"/>
  <c r="R118" i="5"/>
  <c r="R180" i="5"/>
  <c r="T207" i="5"/>
  <c r="R130" i="5"/>
  <c r="S33" i="5"/>
  <c r="T146" i="5"/>
  <c r="R50" i="5"/>
  <c r="S201" i="5"/>
  <c r="S190" i="5"/>
  <c r="S203" i="5"/>
  <c r="R160" i="5"/>
  <c r="T191" i="5"/>
  <c r="S113" i="5"/>
  <c r="S56" i="5"/>
  <c r="R200" i="5"/>
  <c r="T47" i="5"/>
  <c r="R202" i="5"/>
  <c r="R196" i="5"/>
  <c r="R52" i="5"/>
  <c r="S66" i="5"/>
  <c r="S177" i="5"/>
  <c r="S90" i="5"/>
  <c r="S148" i="5"/>
  <c r="R35" i="5"/>
  <c r="R75" i="5"/>
  <c r="R188" i="5"/>
  <c r="T52" i="5"/>
  <c r="S149" i="5"/>
  <c r="R43" i="5"/>
  <c r="S31" i="5"/>
  <c r="T121" i="5"/>
  <c r="S54" i="5"/>
  <c r="R129" i="5"/>
  <c r="S32" i="5"/>
  <c r="S185" i="5"/>
  <c r="T136" i="5"/>
  <c r="R76" i="5"/>
  <c r="S50" i="5"/>
  <c r="R134" i="5"/>
  <c r="R78" i="5"/>
  <c r="T119" i="5"/>
  <c r="S125" i="5"/>
  <c r="R165" i="5"/>
  <c r="T89" i="5"/>
  <c r="R242" i="5"/>
  <c r="R209" i="5"/>
  <c r="R247" i="5"/>
  <c r="T68" i="5"/>
  <c r="S36" i="5"/>
  <c r="R102" i="5"/>
  <c r="T138" i="5"/>
  <c r="T217" i="5"/>
  <c r="T236" i="5"/>
  <c r="R91" i="5"/>
  <c r="S172" i="5"/>
  <c r="R237" i="5"/>
  <c r="T104" i="5"/>
  <c r="T120" i="5"/>
  <c r="T78" i="5"/>
  <c r="S102" i="5"/>
  <c r="T45" i="5"/>
  <c r="T30" i="5"/>
  <c r="T199" i="5"/>
  <c r="S157" i="5"/>
  <c r="R32" i="5"/>
  <c r="R126" i="5"/>
  <c r="R54" i="5"/>
  <c r="S123" i="5"/>
  <c r="R95" i="5"/>
  <c r="R37" i="5"/>
  <c r="S160" i="5"/>
  <c r="S131" i="5"/>
  <c r="T65" i="5"/>
  <c r="T212" i="5"/>
  <c r="R216" i="5"/>
  <c r="R249" i="5"/>
  <c r="R201" i="5"/>
  <c r="S127" i="5"/>
  <c r="T140" i="5"/>
  <c r="T210" i="5"/>
  <c r="T148" i="5"/>
  <c r="R208" i="5"/>
  <c r="S89" i="5"/>
  <c r="T135" i="5"/>
  <c r="S212" i="5"/>
  <c r="S163" i="5"/>
  <c r="R142" i="5"/>
  <c r="S216" i="5"/>
  <c r="T241" i="5"/>
  <c r="T213" i="5"/>
  <c r="R42" i="5"/>
  <c r="T81" i="5"/>
  <c r="T232" i="5"/>
  <c r="T54" i="5"/>
  <c r="T101" i="5"/>
  <c r="S233" i="5"/>
  <c r="T99" i="5"/>
  <c r="S88" i="5"/>
  <c r="T88" i="5"/>
  <c r="R234" i="5"/>
  <c r="T133" i="5"/>
  <c r="S74" i="5"/>
  <c r="T190" i="5"/>
  <c r="R151" i="5"/>
  <c r="T111" i="5"/>
  <c r="S241" i="5"/>
  <c r="S34" i="5"/>
  <c r="S189" i="5"/>
  <c r="T91" i="5"/>
  <c r="R148" i="5"/>
  <c r="R136" i="5"/>
  <c r="S182" i="5"/>
  <c r="R226" i="5"/>
  <c r="R204" i="5"/>
  <c r="T245" i="5"/>
  <c r="T182" i="5"/>
  <c r="T227" i="5"/>
  <c r="R214" i="5"/>
  <c r="S107" i="5"/>
  <c r="T57" i="5"/>
  <c r="S143" i="5"/>
  <c r="T200" i="5"/>
  <c r="R162" i="5"/>
  <c r="R197" i="5"/>
  <c r="T46" i="5"/>
  <c r="T205" i="5"/>
  <c r="S52" i="5"/>
  <c r="S70" i="5"/>
  <c r="R122" i="5"/>
  <c r="T32" i="5"/>
  <c r="R138" i="5"/>
  <c r="R205" i="5"/>
  <c r="T193" i="5"/>
  <c r="R236" i="5"/>
  <c r="R86" i="5"/>
  <c r="S117" i="5"/>
  <c r="R68" i="5"/>
  <c r="T61" i="5"/>
  <c r="T33" i="5"/>
  <c r="T87" i="5"/>
  <c r="T211" i="5"/>
  <c r="S234" i="5"/>
  <c r="T115" i="5"/>
  <c r="R31" i="5"/>
  <c r="R41" i="5"/>
  <c r="T110" i="5"/>
  <c r="T132" i="5"/>
  <c r="R223" i="5"/>
  <c r="T112" i="5"/>
  <c r="T62" i="5"/>
  <c r="T71" i="5"/>
  <c r="S236" i="5"/>
  <c r="R38" i="5"/>
  <c r="S197" i="5"/>
  <c r="T139" i="5"/>
  <c r="R123" i="5"/>
  <c r="R59" i="5"/>
  <c r="R135" i="5"/>
  <c r="R125" i="5"/>
  <c r="S43" i="5"/>
  <c r="S174" i="5"/>
  <c r="S181" i="5"/>
  <c r="R222" i="5"/>
  <c r="R194" i="5"/>
  <c r="S41" i="5"/>
  <c r="S84" i="5"/>
  <c r="R178" i="5"/>
  <c r="S55" i="5"/>
  <c r="S247" i="5"/>
  <c r="S30" i="5"/>
  <c r="R98" i="5"/>
  <c r="R224" i="5"/>
  <c r="S214" i="5"/>
  <c r="S161" i="5"/>
  <c r="S49" i="5"/>
  <c r="R212" i="5"/>
  <c r="S186" i="5"/>
  <c r="R83" i="5"/>
  <c r="T126" i="5"/>
  <c r="T214" i="5"/>
  <c r="S224" i="5"/>
  <c r="S144" i="5"/>
  <c r="T116" i="5"/>
  <c r="R127" i="5"/>
  <c r="T86" i="5"/>
  <c r="R156" i="5"/>
  <c r="T163" i="5"/>
  <c r="S106" i="5"/>
  <c r="R67" i="5"/>
  <c r="R71" i="5"/>
  <c r="R177" i="5"/>
  <c r="R185" i="5"/>
  <c r="T50" i="5"/>
  <c r="S119" i="5"/>
  <c r="R114" i="5"/>
  <c r="T161" i="5"/>
  <c r="S230" i="5"/>
  <c r="S67" i="5"/>
  <c r="S109" i="5"/>
  <c r="R120" i="5"/>
  <c r="S219" i="5"/>
  <c r="R107" i="5"/>
  <c r="S57" i="5"/>
  <c r="T131" i="5"/>
  <c r="S97" i="5"/>
  <c r="T141" i="5"/>
  <c r="R131" i="5"/>
  <c r="R219" i="5"/>
  <c r="S244" i="5"/>
  <c r="T224" i="5"/>
  <c r="T220" i="5"/>
  <c r="S69" i="5"/>
  <c r="S169" i="5"/>
  <c r="S200" i="5"/>
  <c r="T124" i="5"/>
  <c r="T206" i="5"/>
  <c r="S79" i="5"/>
  <c r="T152" i="5"/>
  <c r="S68" i="5"/>
  <c r="R74" i="5"/>
  <c r="R90" i="5"/>
  <c r="T194" i="5"/>
  <c r="S167" i="5"/>
  <c r="R64" i="5"/>
  <c r="S105" i="5"/>
  <c r="R181" i="5"/>
  <c r="S183" i="5"/>
  <c r="T185" i="5"/>
  <c r="S82" i="5"/>
  <c r="R92" i="5"/>
  <c r="T105" i="5"/>
  <c r="R33" i="5"/>
  <c r="T202" i="5"/>
  <c r="R241" i="5"/>
  <c r="T192" i="5"/>
  <c r="T35" i="5"/>
  <c r="S152" i="5"/>
  <c r="R57" i="5"/>
  <c r="T250" i="5"/>
  <c r="S48" i="5"/>
  <c r="T145" i="5"/>
  <c r="T219" i="5"/>
  <c r="S139" i="5"/>
  <c r="R161" i="5"/>
  <c r="T159" i="5"/>
  <c r="R193" i="5"/>
  <c r="S71" i="5"/>
  <c r="S250" i="5"/>
  <c r="S208" i="5"/>
  <c r="S115" i="5"/>
  <c r="R110" i="5"/>
  <c r="S196" i="5"/>
  <c r="S136" i="5"/>
  <c r="S45" i="5"/>
  <c r="R150" i="5"/>
  <c r="S162" i="5"/>
  <c r="R115" i="5"/>
  <c r="R217" i="5"/>
  <c r="T151" i="5"/>
  <c r="T165" i="5"/>
  <c r="T178" i="5"/>
  <c r="R190" i="5"/>
  <c r="R77" i="5"/>
  <c r="S141" i="5"/>
  <c r="S110" i="5"/>
  <c r="T64" i="5"/>
  <c r="S198" i="5"/>
  <c r="R106" i="5"/>
  <c r="S176" i="5"/>
  <c r="S103" i="5"/>
  <c r="T130" i="5"/>
  <c r="S100" i="5"/>
  <c r="R246" i="5"/>
  <c r="S237" i="5"/>
  <c r="T240" i="5"/>
  <c r="T174" i="5"/>
  <c r="R170" i="5"/>
  <c r="R149" i="5"/>
  <c r="T134" i="5"/>
  <c r="S243" i="5"/>
  <c r="S226" i="5"/>
  <c r="T221" i="5"/>
  <c r="T142" i="5"/>
  <c r="R229" i="5"/>
  <c r="S229" i="5"/>
  <c r="R116" i="5"/>
  <c r="T173" i="5"/>
  <c r="S206" i="5"/>
  <c r="S175" i="5"/>
  <c r="R101" i="5"/>
  <c r="T58" i="5"/>
  <c r="T183" i="5"/>
  <c r="T43" i="5"/>
  <c r="R58" i="5"/>
  <c r="S184" i="5"/>
  <c r="S73" i="5"/>
  <c r="T239" i="5"/>
  <c r="T225" i="5"/>
  <c r="S72" i="5"/>
  <c r="R44" i="5"/>
  <c r="T123" i="5"/>
  <c r="S51" i="5"/>
  <c r="T170" i="5"/>
  <c r="S170" i="5"/>
  <c r="S209" i="5"/>
  <c r="T171" i="5"/>
  <c r="R158" i="5"/>
  <c r="R113" i="5"/>
  <c r="T125" i="5"/>
  <c r="R47" i="5"/>
  <c r="S94" i="5"/>
  <c r="T154" i="5"/>
  <c r="S39" i="5"/>
  <c r="T90" i="5"/>
  <c r="T175" i="5"/>
  <c r="S85" i="5"/>
  <c r="R121" i="5"/>
  <c r="T238" i="5"/>
  <c r="S153" i="5"/>
  <c r="S249" i="5"/>
  <c r="T157" i="5"/>
  <c r="R80" i="5"/>
  <c r="R230" i="5"/>
  <c r="S133" i="5"/>
  <c r="S138" i="5"/>
  <c r="S245" i="5"/>
  <c r="T74" i="5"/>
  <c r="S65" i="5"/>
  <c r="T229" i="5"/>
  <c r="T179" i="5"/>
  <c r="T73" i="5"/>
  <c r="T109" i="5"/>
  <c r="R243" i="5"/>
  <c r="T169" i="5"/>
  <c r="T92" i="5"/>
  <c r="R144" i="5"/>
  <c r="R174" i="5"/>
  <c r="S76" i="5"/>
  <c r="S38" i="5"/>
  <c r="T228" i="5"/>
  <c r="R46" i="5"/>
  <c r="T51" i="5"/>
  <c r="R70" i="5"/>
  <c r="R146" i="5"/>
  <c r="S104" i="5"/>
  <c r="T167" i="5"/>
  <c r="S165" i="5"/>
  <c r="R189" i="5"/>
  <c r="S47" i="5"/>
  <c r="R215" i="5"/>
  <c r="T34" i="5"/>
  <c r="T118" i="5"/>
  <c r="R36" i="5"/>
  <c r="T103" i="5"/>
  <c r="T226" i="5"/>
  <c r="S223" i="5"/>
  <c r="R69" i="5"/>
  <c r="S64" i="5"/>
  <c r="R94" i="5"/>
  <c r="R213" i="5"/>
  <c r="R171" i="5"/>
  <c r="S37" i="5"/>
  <c r="T168" i="5"/>
  <c r="T49" i="5"/>
  <c r="T187" i="5"/>
  <c r="S217" i="5"/>
  <c r="T100" i="5"/>
  <c r="S124" i="5"/>
  <c r="S61" i="5"/>
  <c r="R137" i="5"/>
  <c r="R238" i="5"/>
  <c r="T201" i="5"/>
  <c r="T162" i="5"/>
  <c r="T79" i="5"/>
  <c r="S193" i="5"/>
  <c r="T53" i="5"/>
  <c r="S222" i="5"/>
  <c r="S191" i="5"/>
  <c r="S63" i="5"/>
  <c r="T164" i="5"/>
  <c r="T94" i="5"/>
  <c r="T196" i="5"/>
  <c r="R232" i="5"/>
  <c r="T108" i="5"/>
  <c r="R147" i="5"/>
  <c r="R49" i="5"/>
  <c r="R132" i="5"/>
  <c r="R48" i="5"/>
  <c r="S101" i="5"/>
  <c r="S202" i="5"/>
  <c r="T114" i="5"/>
  <c r="R231" i="5"/>
  <c r="T243" i="5"/>
  <c r="T209" i="5"/>
  <c r="R112" i="5"/>
  <c r="R73" i="5"/>
  <c r="R117" i="5"/>
  <c r="T223" i="5"/>
  <c r="S238" i="5"/>
  <c r="T69" i="5"/>
  <c r="S126" i="5"/>
  <c r="S112" i="5"/>
  <c r="T70" i="5"/>
  <c r="T246" i="5"/>
  <c r="T127" i="5"/>
  <c r="S147" i="5"/>
  <c r="T42" i="5"/>
  <c r="R109" i="5"/>
  <c r="T75" i="5"/>
  <c r="T186" i="5"/>
  <c r="S164" i="5"/>
  <c r="S211" i="5"/>
  <c r="S108" i="5"/>
  <c r="R218" i="5"/>
  <c r="S159" i="5"/>
  <c r="S156" i="5"/>
  <c r="R179" i="5"/>
  <c r="S134" i="5"/>
  <c r="T38" i="5"/>
  <c r="T158" i="5"/>
  <c r="R167" i="5"/>
  <c r="T189" i="5"/>
  <c r="S46" i="5"/>
  <c r="T244" i="5"/>
  <c r="T48" i="5"/>
  <c r="S228" i="5"/>
  <c r="R240" i="5"/>
  <c r="T242" i="5"/>
  <c r="T248" i="5"/>
  <c r="T122" i="5"/>
  <c r="S154" i="5"/>
  <c r="S204" i="5"/>
  <c r="R210" i="5"/>
  <c r="S44" i="5"/>
  <c r="T117" i="5"/>
  <c r="R227" i="5"/>
  <c r="T143" i="5"/>
  <c r="T66" i="5"/>
  <c r="R192" i="5"/>
  <c r="T55" i="5"/>
  <c r="R186" i="5"/>
  <c r="T44" i="5"/>
  <c r="T218" i="5"/>
  <c r="R66" i="5"/>
  <c r="T31" i="5"/>
  <c r="S86" i="5"/>
  <c r="R183" i="5"/>
  <c r="R220" i="5"/>
  <c r="T203" i="5"/>
  <c r="S205" i="5"/>
  <c r="S151" i="5"/>
  <c r="S218" i="5"/>
  <c r="R82" i="5"/>
  <c r="S120" i="5"/>
  <c r="T188" i="5"/>
  <c r="R152" i="5"/>
  <c r="R176" i="5"/>
  <c r="R128" i="5"/>
  <c r="T93" i="5"/>
  <c r="R157" i="5"/>
  <c r="T184" i="5"/>
  <c r="R93" i="5"/>
  <c r="T160" i="5"/>
  <c r="S220" i="5"/>
  <c r="S122" i="5"/>
  <c r="R175" i="5"/>
  <c r="T80" i="5"/>
  <c r="T97" i="5"/>
  <c r="R168" i="5"/>
  <c r="T215" i="5"/>
  <c r="T63" i="5"/>
  <c r="R233" i="5"/>
  <c r="R221" i="5"/>
  <c r="S99" i="5"/>
  <c r="S93" i="5"/>
  <c r="R105" i="5"/>
  <c r="R155" i="5"/>
  <c r="R55" i="5"/>
  <c r="S92" i="5"/>
  <c r="S118" i="5"/>
  <c r="R166" i="5"/>
  <c r="T128" i="5"/>
  <c r="T176" i="5"/>
  <c r="S116" i="5"/>
  <c r="T150" i="5"/>
  <c r="S42" i="5"/>
  <c r="S142" i="5"/>
  <c r="T230" i="5"/>
  <c r="R51" i="5"/>
  <c r="T56" i="5"/>
  <c r="S171" i="5"/>
  <c r="T231" i="5"/>
  <c r="T155" i="5"/>
  <c r="S242" i="5"/>
  <c r="R56" i="5"/>
  <c r="S180" i="5"/>
  <c r="S210" i="5"/>
  <c r="T72" i="5"/>
  <c r="R124" i="5"/>
  <c r="T36" i="5"/>
  <c r="R159" i="5"/>
  <c r="R203" i="5"/>
  <c r="S130" i="5"/>
  <c r="R104" i="5"/>
  <c r="T249" i="5"/>
  <c r="S168" i="5"/>
  <c r="R99" i="5"/>
  <c r="R173" i="5"/>
  <c r="R87" i="5"/>
  <c r="R61" i="5"/>
  <c r="S75" i="5"/>
  <c r="T67" i="5"/>
  <c r="R88" i="5"/>
  <c r="R45" i="5"/>
  <c r="R163" i="5"/>
  <c r="R164" i="5"/>
  <c r="T198" i="5"/>
  <c r="T83" i="5"/>
  <c r="T166" i="5"/>
  <c r="S60" i="5"/>
  <c r="T222" i="5"/>
  <c r="T95" i="5"/>
  <c r="S207" i="5"/>
  <c r="R30" i="5"/>
  <c r="S248" i="5"/>
  <c r="S40" i="5"/>
  <c r="T235" i="5"/>
  <c r="T37" i="5"/>
  <c r="R191" i="5"/>
  <c r="R154" i="5"/>
  <c r="R198" i="5"/>
  <c r="T208" i="5"/>
  <c r="T106" i="5"/>
  <c r="R100" i="5"/>
  <c r="R145" i="5"/>
  <c r="S121" i="5"/>
  <c r="R187" i="5"/>
  <c r="T204" i="5"/>
  <c r="R111" i="5"/>
  <c r="S158" i="5"/>
  <c r="S132" i="5"/>
  <c r="R250" i="5"/>
  <c r="T107" i="5"/>
  <c r="T113" i="5"/>
  <c r="S173" i="5"/>
  <c r="T41" i="5"/>
  <c r="R63" i="5"/>
  <c r="T172" i="5"/>
  <c r="R97" i="5"/>
  <c r="R235" i="5"/>
  <c r="R239" i="5"/>
  <c r="T85" i="5"/>
  <c r="R133" i="5"/>
  <c r="S80" i="5"/>
  <c r="S221" i="5"/>
  <c r="R244" i="5"/>
  <c r="S192" i="5"/>
  <c r="S114" i="5"/>
  <c r="S129" i="5"/>
  <c r="R119" i="5"/>
  <c r="R39" i="5"/>
  <c r="S91" i="5"/>
  <c r="T233" i="5"/>
  <c r="R139" i="5"/>
  <c r="S77" i="5"/>
  <c r="S81" i="5"/>
  <c r="R72" i="5"/>
  <c r="T149" i="5"/>
  <c r="S246" i="5"/>
  <c r="S235" i="5"/>
  <c r="T177" i="5"/>
  <c r="T96" i="5"/>
  <c r="T60" i="5"/>
  <c r="R172" i="5"/>
  <c r="S155" i="5"/>
  <c r="T147" i="5"/>
  <c r="S96" i="5"/>
  <c r="S98" i="5"/>
  <c r="S232" i="5"/>
  <c r="T237" i="5"/>
  <c r="T84" i="5"/>
  <c r="R169" i="5"/>
  <c r="R245" i="5"/>
  <c r="T195" i="5"/>
  <c r="R211" i="5"/>
  <c r="T39" i="5"/>
  <c r="R108" i="5"/>
  <c r="R53" i="5"/>
  <c r="S240" i="5"/>
  <c r="S188" i="5"/>
  <c r="S213" i="5"/>
  <c r="R89" i="5"/>
  <c r="S140" i="5"/>
  <c r="R182" i="5"/>
  <c r="T129" i="5"/>
  <c r="S146" i="5"/>
  <c r="T76" i="5"/>
  <c r="S179" i="5"/>
  <c r="R153" i="5"/>
  <c r="C38" i="5"/>
  <c r="D37" i="5"/>
  <c r="B16" i="5" l="1"/>
  <c r="B18" i="5" s="1"/>
  <c r="B19" i="5" s="1"/>
  <c r="C39" i="5"/>
  <c r="D38" i="5"/>
  <c r="M37" i="5"/>
  <c r="U37" i="5"/>
  <c r="I37" i="5"/>
  <c r="B17" i="5" l="1"/>
  <c r="C40" i="5"/>
  <c r="D39" i="5"/>
  <c r="M38" i="5"/>
  <c r="U38" i="5"/>
  <c r="V38" i="5" s="1"/>
  <c r="I38" i="5"/>
  <c r="V37" i="5"/>
  <c r="C41" i="5" l="1"/>
  <c r="D40" i="5"/>
  <c r="U39" i="5"/>
  <c r="I39" i="5"/>
  <c r="M39" i="5"/>
  <c r="C42" i="5" l="1"/>
  <c r="D41" i="5"/>
  <c r="V39" i="5"/>
  <c r="U40" i="5"/>
  <c r="M40" i="5"/>
  <c r="I40" i="5"/>
  <c r="C43" i="5" l="1"/>
  <c r="D42" i="5"/>
  <c r="M41" i="5"/>
  <c r="U41" i="5"/>
  <c r="V41" i="5" s="1"/>
  <c r="I41" i="5"/>
  <c r="V40" i="5"/>
  <c r="C44" i="5" l="1"/>
  <c r="D43" i="5"/>
  <c r="U42" i="5"/>
  <c r="V42" i="5" s="1"/>
  <c r="M42" i="5"/>
  <c r="I42" i="5"/>
  <c r="C45" i="5" l="1"/>
  <c r="D44" i="5"/>
  <c r="I43" i="5"/>
  <c r="M43" i="5"/>
  <c r="U43" i="5"/>
  <c r="V43" i="5" s="1"/>
  <c r="C46" i="5" l="1"/>
  <c r="D45" i="5"/>
  <c r="M44" i="5"/>
  <c r="I44" i="5"/>
  <c r="U44" i="5"/>
  <c r="V44" i="5" s="1"/>
  <c r="C47" i="5" l="1"/>
  <c r="D46" i="5"/>
  <c r="M45" i="5"/>
  <c r="I45" i="5"/>
  <c r="U45" i="5"/>
  <c r="V45" i="5" s="1"/>
  <c r="C48" i="5" l="1"/>
  <c r="D47" i="5"/>
  <c r="M46" i="5"/>
  <c r="I46" i="5"/>
  <c r="U46" i="5"/>
  <c r="C49" i="5" l="1"/>
  <c r="D48" i="5"/>
  <c r="U47" i="5"/>
  <c r="V47" i="5" s="1"/>
  <c r="I47" i="5"/>
  <c r="M47" i="5"/>
  <c r="V46" i="5"/>
  <c r="C50" i="5" l="1"/>
  <c r="D49" i="5"/>
  <c r="M48" i="5"/>
  <c r="U48" i="5"/>
  <c r="I48" i="5"/>
  <c r="C51" i="5" l="1"/>
  <c r="D50" i="5"/>
  <c r="U49" i="5"/>
  <c r="V49" i="5" s="1"/>
  <c r="I49" i="5"/>
  <c r="M49" i="5"/>
  <c r="V48" i="5"/>
  <c r="C52" i="5" l="1"/>
  <c r="D51" i="5"/>
  <c r="U50" i="5"/>
  <c r="V50" i="5" s="1"/>
  <c r="M50" i="5"/>
  <c r="I50" i="5"/>
  <c r="C53" i="5" l="1"/>
  <c r="D52" i="5"/>
  <c r="M51" i="5"/>
  <c r="U51" i="5"/>
  <c r="V51" i="5" s="1"/>
  <c r="I51" i="5"/>
  <c r="C54" i="5" l="1"/>
  <c r="D53" i="5"/>
  <c r="M52" i="5"/>
  <c r="I52" i="5"/>
  <c r="U52" i="5"/>
  <c r="C55" i="5" l="1"/>
  <c r="D54" i="5"/>
  <c r="M53" i="5"/>
  <c r="I53" i="5"/>
  <c r="U53" i="5"/>
  <c r="V53" i="5" s="1"/>
  <c r="V52" i="5"/>
  <c r="C56" i="5" l="1"/>
  <c r="D55" i="5"/>
  <c r="I54" i="5"/>
  <c r="M54" i="5"/>
  <c r="U54" i="5"/>
  <c r="V54" i="5" s="1"/>
  <c r="C57" i="5" l="1"/>
  <c r="D56" i="5"/>
  <c r="I55" i="5"/>
  <c r="M55" i="5"/>
  <c r="U55" i="5"/>
  <c r="C58" i="5" l="1"/>
  <c r="D57" i="5"/>
  <c r="I56" i="5"/>
  <c r="M56" i="5"/>
  <c r="U56" i="5"/>
  <c r="V56" i="5" s="1"/>
  <c r="V55" i="5"/>
  <c r="C59" i="5" l="1"/>
  <c r="D58" i="5"/>
  <c r="M57" i="5"/>
  <c r="I57" i="5"/>
  <c r="U57" i="5"/>
  <c r="V57" i="5" s="1"/>
  <c r="C60" i="5" l="1"/>
  <c r="D59" i="5"/>
  <c r="U58" i="5"/>
  <c r="M58" i="5"/>
  <c r="I58" i="5"/>
  <c r="C61" i="5" l="1"/>
  <c r="D60" i="5"/>
  <c r="U59" i="5"/>
  <c r="V59" i="5" s="1"/>
  <c r="M59" i="5"/>
  <c r="I59" i="5"/>
  <c r="V58" i="5"/>
  <c r="C62" i="5" l="1"/>
  <c r="D61" i="5"/>
  <c r="M61" i="5" s="1"/>
  <c r="M60" i="5"/>
  <c r="U60" i="5"/>
  <c r="V60" i="5" s="1"/>
  <c r="I60" i="5"/>
  <c r="U61" i="5" l="1"/>
  <c r="V61" i="5" s="1"/>
  <c r="I61" i="5"/>
  <c r="C63" i="5"/>
  <c r="D62" i="5"/>
  <c r="C64" i="5" l="1"/>
  <c r="D63" i="5"/>
  <c r="U62" i="5"/>
  <c r="I62" i="5"/>
  <c r="M62" i="5"/>
  <c r="C65" i="5" l="1"/>
  <c r="D64" i="5"/>
  <c r="M63" i="5"/>
  <c r="I63" i="5"/>
  <c r="U63" i="5"/>
  <c r="V63" i="5" s="1"/>
  <c r="V62" i="5"/>
  <c r="C66" i="5" l="1"/>
  <c r="D65" i="5"/>
  <c r="I64" i="5"/>
  <c r="U64" i="5"/>
  <c r="V64" i="5" s="1"/>
  <c r="M64" i="5"/>
  <c r="C67" i="5" l="1"/>
  <c r="D66" i="5"/>
  <c r="M65" i="5"/>
  <c r="I65" i="5"/>
  <c r="U65" i="5"/>
  <c r="C68" i="5" l="1"/>
  <c r="D67" i="5"/>
  <c r="M66" i="5"/>
  <c r="U66" i="5"/>
  <c r="V66" i="5" s="1"/>
  <c r="I66" i="5"/>
  <c r="V65" i="5"/>
  <c r="C69" i="5" l="1"/>
  <c r="D68" i="5"/>
  <c r="U67" i="5"/>
  <c r="I67" i="5"/>
  <c r="M67" i="5"/>
  <c r="C70" i="5" l="1"/>
  <c r="D69" i="5"/>
  <c r="V67" i="5"/>
  <c r="I68" i="5"/>
  <c r="U68" i="5"/>
  <c r="M68" i="5"/>
  <c r="C71" i="5" l="1"/>
  <c r="D70" i="5"/>
  <c r="M69" i="5"/>
  <c r="I69" i="5"/>
  <c r="U69" i="5"/>
  <c r="V69" i="5" s="1"/>
  <c r="V68" i="5"/>
  <c r="C72" i="5" l="1"/>
  <c r="D71" i="5"/>
  <c r="U70" i="5"/>
  <c r="V70" i="5" s="1"/>
  <c r="I70" i="5"/>
  <c r="M70" i="5"/>
  <c r="C73" i="5" l="1"/>
  <c r="D72" i="5"/>
  <c r="M71" i="5"/>
  <c r="I71" i="5"/>
  <c r="U71" i="5"/>
  <c r="C74" i="5" l="1"/>
  <c r="D73" i="5"/>
  <c r="I72" i="5"/>
  <c r="M72" i="5"/>
  <c r="U72" i="5"/>
  <c r="V72" i="5" s="1"/>
  <c r="V71" i="5"/>
  <c r="C75" i="5" l="1"/>
  <c r="D74" i="5"/>
  <c r="I73" i="5"/>
  <c r="M73" i="5"/>
  <c r="U73" i="5"/>
  <c r="V73" i="5" s="1"/>
  <c r="C76" i="5" l="1"/>
  <c r="D75" i="5"/>
  <c r="U74" i="5"/>
  <c r="I74" i="5"/>
  <c r="M74" i="5"/>
  <c r="C77" i="5" l="1"/>
  <c r="D76" i="5"/>
  <c r="V74" i="5"/>
  <c r="U75" i="5"/>
  <c r="I75" i="5"/>
  <c r="M75" i="5"/>
  <c r="C78" i="5" l="1"/>
  <c r="D77" i="5"/>
  <c r="M76" i="5"/>
  <c r="U76" i="5"/>
  <c r="V76" i="5" s="1"/>
  <c r="I76" i="5"/>
  <c r="V75" i="5"/>
  <c r="C79" i="5" l="1"/>
  <c r="D78" i="5"/>
  <c r="I77" i="5"/>
  <c r="M77" i="5"/>
  <c r="U77" i="5"/>
  <c r="V77" i="5" s="1"/>
  <c r="C80" i="5" l="1"/>
  <c r="D79" i="5"/>
  <c r="M78" i="5"/>
  <c r="U78" i="5"/>
  <c r="I78" i="5"/>
  <c r="C81" i="5" l="1"/>
  <c r="D80" i="5"/>
  <c r="I79" i="5"/>
  <c r="U79" i="5"/>
  <c r="V79" i="5" s="1"/>
  <c r="M79" i="5"/>
  <c r="V78" i="5"/>
  <c r="C82" i="5" l="1"/>
  <c r="D81" i="5"/>
  <c r="M80" i="5"/>
  <c r="U80" i="5"/>
  <c r="V80" i="5" s="1"/>
  <c r="I80" i="5"/>
  <c r="C83" i="5" l="1"/>
  <c r="D82" i="5"/>
  <c r="U81" i="5"/>
  <c r="M81" i="5"/>
  <c r="I81" i="5"/>
  <c r="C84" i="5" l="1"/>
  <c r="D83" i="5"/>
  <c r="M82" i="5"/>
  <c r="U82" i="5"/>
  <c r="I82" i="5"/>
  <c r="V81" i="5"/>
  <c r="C85" i="5" l="1"/>
  <c r="D84" i="5"/>
  <c r="U83" i="5"/>
  <c r="V83" i="5" s="1"/>
  <c r="I83" i="5"/>
  <c r="M83" i="5"/>
  <c r="V82" i="5"/>
  <c r="C86" i="5" l="1"/>
  <c r="D85" i="5"/>
  <c r="U84" i="5"/>
  <c r="V84" i="5" s="1"/>
  <c r="M84" i="5"/>
  <c r="I84" i="5"/>
  <c r="C87" i="5" l="1"/>
  <c r="D86" i="5"/>
  <c r="M85" i="5"/>
  <c r="U85" i="5"/>
  <c r="I85" i="5"/>
  <c r="C88" i="5" l="1"/>
  <c r="D87" i="5"/>
  <c r="M86" i="5"/>
  <c r="U86" i="5"/>
  <c r="V86" i="5" s="1"/>
  <c r="I86" i="5"/>
  <c r="V85" i="5"/>
  <c r="C89" i="5" l="1"/>
  <c r="D88" i="5"/>
  <c r="M87" i="5"/>
  <c r="U87" i="5"/>
  <c r="I87" i="5"/>
  <c r="C90" i="5" l="1"/>
  <c r="D89" i="5"/>
  <c r="V87" i="5"/>
  <c r="U88" i="5"/>
  <c r="I88" i="5"/>
  <c r="M88" i="5"/>
  <c r="C91" i="5" l="1"/>
  <c r="D90" i="5"/>
  <c r="M89" i="5"/>
  <c r="I89" i="5"/>
  <c r="U89" i="5"/>
  <c r="V89" i="5" s="1"/>
  <c r="V88" i="5"/>
  <c r="C92" i="5" l="1"/>
  <c r="D91" i="5"/>
  <c r="U90" i="5"/>
  <c r="I90" i="5"/>
  <c r="M90" i="5"/>
  <c r="C93" i="5" l="1"/>
  <c r="D92" i="5"/>
  <c r="V90" i="5"/>
  <c r="U91" i="5"/>
  <c r="I91" i="5"/>
  <c r="M91" i="5"/>
  <c r="C94" i="5" l="1"/>
  <c r="D93" i="5"/>
  <c r="I92" i="5"/>
  <c r="M92" i="5"/>
  <c r="U92" i="5"/>
  <c r="V92" i="5" s="1"/>
  <c r="V91" i="5"/>
  <c r="C95" i="5" l="1"/>
  <c r="D94" i="5"/>
  <c r="M93" i="5"/>
  <c r="U93" i="5"/>
  <c r="V93" i="5" s="1"/>
  <c r="I93" i="5"/>
  <c r="C96" i="5" l="1"/>
  <c r="D95" i="5"/>
  <c r="I94" i="5"/>
  <c r="M94" i="5"/>
  <c r="U94" i="5"/>
  <c r="C97" i="5" l="1"/>
  <c r="D96" i="5"/>
  <c r="M95" i="5"/>
  <c r="U95" i="5"/>
  <c r="V95" i="5" s="1"/>
  <c r="I95" i="5"/>
  <c r="V94" i="5"/>
  <c r="C98" i="5" l="1"/>
  <c r="D97" i="5"/>
  <c r="M96" i="5"/>
  <c r="I96" i="5"/>
  <c r="U96" i="5"/>
  <c r="V96" i="5" s="1"/>
  <c r="C99" i="5" l="1"/>
  <c r="D98" i="5"/>
  <c r="U97" i="5"/>
  <c r="I97" i="5"/>
  <c r="M97" i="5"/>
  <c r="C100" i="5" l="1"/>
  <c r="D99" i="5"/>
  <c r="V97" i="5"/>
  <c r="I98" i="5"/>
  <c r="M98" i="5"/>
  <c r="U98" i="5"/>
  <c r="C101" i="5" l="1"/>
  <c r="D100" i="5"/>
  <c r="U99" i="5"/>
  <c r="V99" i="5" s="1"/>
  <c r="I99" i="5"/>
  <c r="M99" i="5"/>
  <c r="V98" i="5"/>
  <c r="C102" i="5" l="1"/>
  <c r="D101" i="5"/>
  <c r="U100" i="5"/>
  <c r="V100" i="5" s="1"/>
  <c r="I100" i="5"/>
  <c r="M100" i="5"/>
  <c r="C103" i="5" l="1"/>
  <c r="D102" i="5"/>
  <c r="M101" i="5"/>
  <c r="U101" i="5"/>
  <c r="I101" i="5"/>
  <c r="C104" i="5" l="1"/>
  <c r="D103" i="5"/>
  <c r="U102" i="5"/>
  <c r="V102" i="5" s="1"/>
  <c r="I102" i="5"/>
  <c r="M102" i="5"/>
  <c r="V101" i="5"/>
  <c r="C105" i="5" l="1"/>
  <c r="D104" i="5"/>
  <c r="U103" i="5"/>
  <c r="V103" i="5" s="1"/>
  <c r="I103" i="5"/>
  <c r="M103" i="5"/>
  <c r="C106" i="5" l="1"/>
  <c r="D105" i="5"/>
  <c r="M104" i="5"/>
  <c r="U104" i="5"/>
  <c r="I104" i="5"/>
  <c r="C107" i="5" l="1"/>
  <c r="D106" i="5"/>
  <c r="V104" i="5"/>
  <c r="M105" i="5"/>
  <c r="U105" i="5"/>
  <c r="I105" i="5"/>
  <c r="C108" i="5" l="1"/>
  <c r="D107" i="5"/>
  <c r="M106" i="5"/>
  <c r="U106" i="5"/>
  <c r="V106" i="5" s="1"/>
  <c r="I106" i="5"/>
  <c r="V105" i="5"/>
  <c r="C109" i="5" l="1"/>
  <c r="D108" i="5"/>
  <c r="U107" i="5"/>
  <c r="M107" i="5"/>
  <c r="I107" i="5"/>
  <c r="C110" i="5" l="1"/>
  <c r="D109" i="5"/>
  <c r="M108" i="5"/>
  <c r="U108" i="5"/>
  <c r="V108" i="5" s="1"/>
  <c r="I108" i="5"/>
  <c r="V107" i="5"/>
  <c r="C111" i="5" l="1"/>
  <c r="D110" i="5"/>
  <c r="U109" i="5"/>
  <c r="V109" i="5" s="1"/>
  <c r="M109" i="5"/>
  <c r="I109" i="5"/>
  <c r="C112" i="5" l="1"/>
  <c r="D113" i="5" s="1"/>
  <c r="D111" i="5"/>
  <c r="U110" i="5"/>
  <c r="I110" i="5"/>
  <c r="M110" i="5"/>
  <c r="U113" i="5" l="1"/>
  <c r="V113" i="5" s="1"/>
  <c r="I113" i="5"/>
  <c r="M113" i="5"/>
  <c r="D112" i="5"/>
  <c r="M111" i="5"/>
  <c r="I111" i="5"/>
  <c r="U111" i="5"/>
  <c r="V110" i="5"/>
  <c r="U112" i="5" l="1"/>
  <c r="V112" i="5" s="1"/>
  <c r="I112" i="5"/>
  <c r="B4" i="5" s="1"/>
  <c r="K149" i="5" s="1"/>
  <c r="M112" i="5"/>
  <c r="V111" i="5"/>
  <c r="E15" i="5" l="1"/>
  <c r="X142" i="5" s="1"/>
  <c r="L208" i="5"/>
  <c r="L62" i="5"/>
  <c r="J156" i="5"/>
  <c r="K184" i="5"/>
  <c r="K177" i="5"/>
  <c r="L116" i="5"/>
  <c r="J109" i="5"/>
  <c r="L183" i="5"/>
  <c r="K65" i="5"/>
  <c r="K124" i="5"/>
  <c r="L104" i="5"/>
  <c r="J51" i="5"/>
  <c r="J196" i="5"/>
  <c r="K170" i="5"/>
  <c r="J112" i="5"/>
  <c r="K249" i="5"/>
  <c r="L89" i="5"/>
  <c r="K156" i="5"/>
  <c r="J86" i="5"/>
  <c r="L156" i="5"/>
  <c r="L237" i="5"/>
  <c r="K143" i="5"/>
  <c r="L58" i="5"/>
  <c r="L50" i="5"/>
  <c r="J32" i="5"/>
  <c r="K201" i="5"/>
  <c r="K61" i="5"/>
  <c r="J219" i="5"/>
  <c r="L115" i="5"/>
  <c r="J199" i="5"/>
  <c r="K174" i="5"/>
  <c r="K37" i="5"/>
  <c r="L199" i="5"/>
  <c r="L130" i="5"/>
  <c r="J212" i="5"/>
  <c r="J45" i="5"/>
  <c r="K117" i="5"/>
  <c r="K106" i="5"/>
  <c r="K169" i="5"/>
  <c r="K235" i="5"/>
  <c r="L179" i="5"/>
  <c r="K219" i="5"/>
  <c r="L51" i="5"/>
  <c r="L79" i="5"/>
  <c r="J84" i="5"/>
  <c r="J125" i="5"/>
  <c r="L121" i="5"/>
  <c r="K43" i="5"/>
  <c r="J39" i="5"/>
  <c r="K153" i="5"/>
  <c r="K99" i="5"/>
  <c r="J104" i="5"/>
  <c r="K116" i="5"/>
  <c r="J168" i="5"/>
  <c r="L158" i="5"/>
  <c r="J124" i="5"/>
  <c r="L202" i="5"/>
  <c r="K111" i="5"/>
  <c r="J235" i="5"/>
  <c r="J134" i="5"/>
  <c r="J234" i="5"/>
  <c r="L216" i="5"/>
  <c r="K220" i="5"/>
  <c r="K63" i="5"/>
  <c r="K91" i="5"/>
  <c r="L77" i="5"/>
  <c r="K57" i="5"/>
  <c r="K226" i="5"/>
  <c r="L223" i="5"/>
  <c r="K173" i="5"/>
  <c r="J178" i="5"/>
  <c r="J164" i="5"/>
  <c r="K202" i="5"/>
  <c r="J129" i="5"/>
  <c r="L246" i="5"/>
  <c r="J217" i="5"/>
  <c r="L55" i="5"/>
  <c r="J150" i="5"/>
  <c r="L31" i="5"/>
  <c r="K245" i="5"/>
  <c r="J216" i="5"/>
  <c r="L40" i="5"/>
  <c r="K246" i="5"/>
  <c r="L147" i="5"/>
  <c r="J64" i="5"/>
  <c r="K194" i="5"/>
  <c r="J100" i="5"/>
  <c r="K217" i="5"/>
  <c r="J147" i="5"/>
  <c r="K77" i="5"/>
  <c r="J133" i="5"/>
  <c r="L48" i="5"/>
  <c r="L198" i="5"/>
  <c r="K145" i="5"/>
  <c r="L220" i="5"/>
  <c r="L44" i="5"/>
  <c r="J132" i="5"/>
  <c r="K67" i="5"/>
  <c r="K60" i="5"/>
  <c r="J31" i="5"/>
  <c r="K73" i="5"/>
  <c r="L230" i="5"/>
  <c r="J245" i="5"/>
  <c r="K104" i="5"/>
  <c r="J166" i="5"/>
  <c r="J85" i="5"/>
  <c r="K247" i="5"/>
  <c r="L83" i="5"/>
  <c r="J240" i="5"/>
  <c r="L241" i="5"/>
  <c r="J49" i="5"/>
  <c r="J35" i="5"/>
  <c r="K122" i="5"/>
  <c r="L52" i="5"/>
  <c r="J126" i="5"/>
  <c r="K243" i="5"/>
  <c r="L60" i="5"/>
  <c r="K199" i="5"/>
  <c r="J55" i="5"/>
  <c r="L206" i="5"/>
  <c r="J143" i="5"/>
  <c r="L53" i="5"/>
  <c r="L124" i="5"/>
  <c r="L129" i="5"/>
  <c r="L150" i="5"/>
  <c r="K120" i="5"/>
  <c r="J246" i="5"/>
  <c r="J218" i="5"/>
  <c r="K152" i="5"/>
  <c r="J221" i="5"/>
  <c r="J157" i="5"/>
  <c r="L120" i="5"/>
  <c r="J52" i="5"/>
  <c r="K113" i="5"/>
  <c r="L69" i="5"/>
  <c r="J69" i="5"/>
  <c r="K186" i="5"/>
  <c r="J153" i="5"/>
  <c r="L167" i="5"/>
  <c r="J193" i="5"/>
  <c r="L111" i="5"/>
  <c r="L192" i="5"/>
  <c r="L203" i="5"/>
  <c r="K96" i="5"/>
  <c r="L61" i="5"/>
  <c r="K250" i="5"/>
  <c r="K35" i="5"/>
  <c r="L46" i="5"/>
  <c r="J65" i="5"/>
  <c r="J185" i="5"/>
  <c r="L185" i="5"/>
  <c r="J233" i="5"/>
  <c r="K166" i="5"/>
  <c r="K185" i="5"/>
  <c r="L99" i="5"/>
  <c r="K84" i="5"/>
  <c r="J96" i="5"/>
  <c r="J76" i="5"/>
  <c r="L67" i="5"/>
  <c r="L72" i="5"/>
  <c r="K87" i="5"/>
  <c r="L233" i="5"/>
  <c r="L57" i="5"/>
  <c r="K159" i="5"/>
  <c r="J30" i="5"/>
  <c r="K188" i="5"/>
  <c r="L30" i="5"/>
  <c r="K130" i="5"/>
  <c r="K97" i="5"/>
  <c r="K161" i="5"/>
  <c r="L74" i="5"/>
  <c r="K176" i="5"/>
  <c r="J149" i="5"/>
  <c r="J105" i="5"/>
  <c r="J250" i="5"/>
  <c r="J249" i="5"/>
  <c r="J61" i="5"/>
  <c r="L34" i="5"/>
  <c r="L37" i="5"/>
  <c r="K165" i="5"/>
  <c r="K182" i="5"/>
  <c r="J110" i="5"/>
  <c r="L146" i="5"/>
  <c r="J159" i="5"/>
  <c r="J225" i="5"/>
  <c r="K141" i="5"/>
  <c r="L155" i="5"/>
  <c r="K135" i="5"/>
  <c r="J136" i="5"/>
  <c r="L119" i="5"/>
  <c r="L247" i="5"/>
  <c r="L205" i="5"/>
  <c r="L148" i="5"/>
  <c r="L75" i="5"/>
  <c r="L218" i="5"/>
  <c r="J71" i="5"/>
  <c r="J122" i="5"/>
  <c r="L92" i="5"/>
  <c r="J38" i="5"/>
  <c r="L231" i="5"/>
  <c r="L73" i="5"/>
  <c r="L153" i="5"/>
  <c r="K234" i="5"/>
  <c r="L93" i="5"/>
  <c r="J40" i="5"/>
  <c r="K107" i="5"/>
  <c r="K230" i="5"/>
  <c r="K192" i="5"/>
  <c r="K98" i="5"/>
  <c r="L112" i="5"/>
  <c r="J73" i="5"/>
  <c r="J228" i="5"/>
  <c r="L224" i="5"/>
  <c r="K200" i="5"/>
  <c r="L229" i="5"/>
  <c r="J222" i="5"/>
  <c r="L159" i="5"/>
  <c r="J144" i="5"/>
  <c r="K151" i="5"/>
  <c r="K127" i="5"/>
  <c r="L214" i="5"/>
  <c r="J220" i="5"/>
  <c r="K80" i="5"/>
  <c r="L71" i="5"/>
  <c r="K189" i="5"/>
  <c r="J114" i="5"/>
  <c r="J82" i="5"/>
  <c r="L207" i="5"/>
  <c r="J239" i="5"/>
  <c r="L182" i="5"/>
  <c r="J142" i="5"/>
  <c r="L209" i="5"/>
  <c r="J103" i="5"/>
  <c r="K112" i="5"/>
  <c r="L217" i="5"/>
  <c r="J207" i="5"/>
  <c r="K115" i="5"/>
  <c r="K119" i="5"/>
  <c r="K195" i="5"/>
  <c r="K40" i="5"/>
  <c r="J191" i="5"/>
  <c r="L94" i="5"/>
  <c r="K168" i="5"/>
  <c r="J59" i="5"/>
  <c r="L239" i="5"/>
  <c r="J190" i="5"/>
  <c r="K179" i="5"/>
  <c r="J117" i="5"/>
  <c r="K212" i="5"/>
  <c r="L110" i="5"/>
  <c r="J194" i="5"/>
  <c r="L143" i="5"/>
  <c r="K125" i="5"/>
  <c r="K211" i="5"/>
  <c r="K123" i="5"/>
  <c r="K175" i="5"/>
  <c r="K228" i="5"/>
  <c r="K71" i="5"/>
  <c r="L136" i="5"/>
  <c r="J77" i="5"/>
  <c r="L139" i="5"/>
  <c r="J48" i="5"/>
  <c r="K231" i="5"/>
  <c r="K180" i="5"/>
  <c r="J99" i="5"/>
  <c r="J181" i="5"/>
  <c r="J97" i="5"/>
  <c r="J174" i="5"/>
  <c r="L191" i="5"/>
  <c r="J152" i="5"/>
  <c r="J37" i="5"/>
  <c r="L190" i="5"/>
  <c r="L227" i="5"/>
  <c r="K154" i="5"/>
  <c r="J137" i="5"/>
  <c r="K204" i="5"/>
  <c r="L219" i="5"/>
  <c r="L215" i="5"/>
  <c r="L157" i="5"/>
  <c r="K171" i="5"/>
  <c r="J154" i="5"/>
  <c r="L35" i="5"/>
  <c r="J102" i="5"/>
  <c r="L242" i="5"/>
  <c r="K72" i="5"/>
  <c r="K164" i="5"/>
  <c r="J161" i="5"/>
  <c r="L32" i="5"/>
  <c r="K240" i="5"/>
  <c r="J172" i="5"/>
  <c r="J243" i="5"/>
  <c r="J138" i="5"/>
  <c r="J180" i="5"/>
  <c r="K224" i="5"/>
  <c r="K30" i="5"/>
  <c r="K221" i="5"/>
  <c r="J204" i="5"/>
  <c r="J223" i="5"/>
  <c r="K244" i="5"/>
  <c r="K150" i="5"/>
  <c r="L96" i="5"/>
  <c r="J106" i="5"/>
  <c r="K108" i="5"/>
  <c r="K47" i="5"/>
  <c r="J33" i="5"/>
  <c r="J98" i="5"/>
  <c r="L126" i="5"/>
  <c r="K136" i="5"/>
  <c r="L127" i="5"/>
  <c r="J116" i="5"/>
  <c r="K52" i="5"/>
  <c r="J53" i="5"/>
  <c r="J42" i="5"/>
  <c r="L196" i="5"/>
  <c r="K163" i="5"/>
  <c r="J140" i="5"/>
  <c r="J208" i="5"/>
  <c r="L80" i="5"/>
  <c r="K38" i="5"/>
  <c r="J43" i="5"/>
  <c r="K198" i="5"/>
  <c r="L123" i="5"/>
  <c r="K59" i="5"/>
  <c r="K100" i="5"/>
  <c r="J205" i="5"/>
  <c r="J70" i="5"/>
  <c r="J135" i="5"/>
  <c r="L181" i="5"/>
  <c r="K83" i="5"/>
  <c r="K121" i="5"/>
  <c r="J244" i="5"/>
  <c r="L114" i="5"/>
  <c r="J151" i="5"/>
  <c r="J113" i="5"/>
  <c r="L173" i="5"/>
  <c r="K133" i="5"/>
  <c r="K206" i="5"/>
  <c r="K210" i="5"/>
  <c r="J62" i="5"/>
  <c r="L238" i="5"/>
  <c r="J213" i="5"/>
  <c r="J160" i="5"/>
  <c r="K58" i="5"/>
  <c r="J155" i="5"/>
  <c r="L170" i="5"/>
  <c r="K213" i="5"/>
  <c r="K196" i="5"/>
  <c r="J115" i="5"/>
  <c r="L132" i="5"/>
  <c r="J198" i="5"/>
  <c r="J94" i="5"/>
  <c r="K81" i="5"/>
  <c r="L240" i="5"/>
  <c r="K214" i="5"/>
  <c r="J226" i="5"/>
  <c r="J179" i="5"/>
  <c r="K242" i="5"/>
  <c r="K75" i="5"/>
  <c r="J41" i="5"/>
  <c r="L133" i="5"/>
  <c r="J95" i="5"/>
  <c r="J182" i="5"/>
  <c r="L56" i="5"/>
  <c r="L178" i="5"/>
  <c r="J127" i="5"/>
  <c r="K233" i="5"/>
  <c r="J247" i="5"/>
  <c r="L101" i="5"/>
  <c r="L175" i="5"/>
  <c r="L38" i="5"/>
  <c r="K74" i="5"/>
  <c r="L54" i="5"/>
  <c r="L106" i="5"/>
  <c r="L152" i="5"/>
  <c r="J148" i="5"/>
  <c r="L200" i="5"/>
  <c r="L107" i="5"/>
  <c r="J139" i="5"/>
  <c r="L102" i="5"/>
  <c r="L45" i="5"/>
  <c r="L98" i="5"/>
  <c r="L43" i="5"/>
  <c r="K88" i="5"/>
  <c r="L188" i="5"/>
  <c r="J175" i="5"/>
  <c r="L39" i="5"/>
  <c r="L222" i="5"/>
  <c r="L91" i="5"/>
  <c r="L68" i="5"/>
  <c r="L70" i="5"/>
  <c r="J72" i="5"/>
  <c r="L164" i="5"/>
  <c r="J201" i="5"/>
  <c r="L160" i="5"/>
  <c r="L193" i="5"/>
  <c r="J89" i="5"/>
  <c r="K218" i="5"/>
  <c r="K55" i="5"/>
  <c r="L154" i="5"/>
  <c r="L86" i="5"/>
  <c r="L213" i="5"/>
  <c r="K44" i="5"/>
  <c r="L162" i="5"/>
  <c r="J184" i="5"/>
  <c r="K95" i="5"/>
  <c r="L90" i="5"/>
  <c r="J79" i="5"/>
  <c r="L36" i="5"/>
  <c r="J163" i="5"/>
  <c r="J87" i="5"/>
  <c r="L118" i="5"/>
  <c r="K103" i="5"/>
  <c r="K236" i="5"/>
  <c r="L187" i="5"/>
  <c r="J215" i="5"/>
  <c r="L141" i="5"/>
  <c r="J80" i="5"/>
  <c r="L59" i="5"/>
  <c r="J50" i="5"/>
  <c r="K90" i="5"/>
  <c r="K109" i="5"/>
  <c r="L248" i="5"/>
  <c r="J171" i="5"/>
  <c r="J173" i="5"/>
  <c r="K69" i="5"/>
  <c r="L186" i="5"/>
  <c r="K229" i="5"/>
  <c r="J210" i="5"/>
  <c r="K126" i="5"/>
  <c r="K94" i="5"/>
  <c r="K225" i="5"/>
  <c r="L204" i="5"/>
  <c r="L128" i="5"/>
  <c r="K132" i="5"/>
  <c r="K31" i="5"/>
  <c r="K50" i="5"/>
  <c r="J169" i="5"/>
  <c r="L82" i="5"/>
  <c r="L180" i="5"/>
  <c r="K48" i="5"/>
  <c r="L232" i="5"/>
  <c r="K193" i="5"/>
  <c r="L134" i="5"/>
  <c r="K190" i="5"/>
  <c r="K148" i="5"/>
  <c r="L117" i="5"/>
  <c r="K114" i="5"/>
  <c r="J203" i="5"/>
  <c r="J67" i="5"/>
  <c r="K79" i="5"/>
  <c r="J56" i="5"/>
  <c r="K142" i="5"/>
  <c r="L210" i="5"/>
  <c r="L172" i="5"/>
  <c r="J230" i="5"/>
  <c r="L169" i="5"/>
  <c r="J229" i="5"/>
  <c r="L108" i="5"/>
  <c r="L125" i="5"/>
  <c r="L145" i="5"/>
  <c r="K155" i="5"/>
  <c r="L81" i="5"/>
  <c r="K146" i="5"/>
  <c r="J108" i="5"/>
  <c r="J120" i="5"/>
  <c r="L137" i="5"/>
  <c r="L226" i="5"/>
  <c r="J176" i="5"/>
  <c r="J57" i="5"/>
  <c r="K232" i="5"/>
  <c r="K227" i="5"/>
  <c r="L64" i="5"/>
  <c r="J192" i="5"/>
  <c r="L165" i="5"/>
  <c r="J145" i="5"/>
  <c r="J47" i="5"/>
  <c r="J121" i="5"/>
  <c r="J74" i="5"/>
  <c r="L194" i="5"/>
  <c r="J187" i="5"/>
  <c r="L135" i="5"/>
  <c r="K33" i="5"/>
  <c r="K92" i="5"/>
  <c r="K162" i="5"/>
  <c r="J68" i="5"/>
  <c r="J90" i="5"/>
  <c r="L76" i="5"/>
  <c r="J189" i="5"/>
  <c r="J34" i="5"/>
  <c r="J146" i="5"/>
  <c r="K102" i="5"/>
  <c r="K215" i="5"/>
  <c r="L249" i="5"/>
  <c r="J170" i="5"/>
  <c r="L212" i="5"/>
  <c r="K66" i="5"/>
  <c r="K178" i="5"/>
  <c r="J236" i="5"/>
  <c r="J195" i="5"/>
  <c r="K183" i="5"/>
  <c r="J63" i="5"/>
  <c r="L103" i="5"/>
  <c r="J202" i="5"/>
  <c r="K64" i="5"/>
  <c r="L197" i="5"/>
  <c r="L87" i="5"/>
  <c r="J88" i="5"/>
  <c r="L184" i="5"/>
  <c r="L163" i="5"/>
  <c r="L105" i="5"/>
  <c r="K76" i="5"/>
  <c r="J58" i="5"/>
  <c r="J91" i="5"/>
  <c r="L243" i="5"/>
  <c r="K137" i="5"/>
  <c r="K144" i="5"/>
  <c r="J107" i="5"/>
  <c r="L211" i="5"/>
  <c r="K70" i="5"/>
  <c r="K191" i="5"/>
  <c r="L161" i="5"/>
  <c r="K167" i="5"/>
  <c r="J242" i="5"/>
  <c r="L149" i="5"/>
  <c r="J165" i="5"/>
  <c r="L138" i="5"/>
  <c r="K89" i="5"/>
  <c r="L100" i="5"/>
  <c r="K239" i="5"/>
  <c r="L195" i="5"/>
  <c r="K46" i="5"/>
  <c r="J75" i="5"/>
  <c r="L250" i="5"/>
  <c r="K187" i="5"/>
  <c r="K82" i="5"/>
  <c r="K93" i="5"/>
  <c r="K139" i="5"/>
  <c r="L235" i="5"/>
  <c r="K205" i="5"/>
  <c r="K197" i="5"/>
  <c r="J81" i="5"/>
  <c r="J237" i="5"/>
  <c r="J248" i="5"/>
  <c r="K128" i="5"/>
  <c r="L176" i="5"/>
  <c r="K203" i="5"/>
  <c r="K39" i="5"/>
  <c r="J60" i="5"/>
  <c r="L221" i="5"/>
  <c r="L131" i="5"/>
  <c r="L177" i="5"/>
  <c r="K41" i="5"/>
  <c r="L171" i="5"/>
  <c r="L166" i="5"/>
  <c r="L88" i="5"/>
  <c r="K222" i="5"/>
  <c r="J241" i="5"/>
  <c r="K78" i="5"/>
  <c r="J211" i="5"/>
  <c r="J162" i="5"/>
  <c r="K207" i="5"/>
  <c r="J131" i="5"/>
  <c r="K237" i="5"/>
  <c r="J238" i="5"/>
  <c r="K181" i="5"/>
  <c r="L228" i="5"/>
  <c r="K157" i="5"/>
  <c r="L109" i="5"/>
  <c r="K51" i="5"/>
  <c r="K56" i="5"/>
  <c r="J46" i="5"/>
  <c r="J44" i="5"/>
  <c r="L47" i="5"/>
  <c r="J83" i="5"/>
  <c r="L122" i="5"/>
  <c r="L244" i="5"/>
  <c r="J167" i="5"/>
  <c r="K53" i="5"/>
  <c r="K131" i="5"/>
  <c r="K238" i="5"/>
  <c r="L49" i="5"/>
  <c r="L33" i="5"/>
  <c r="K216" i="5"/>
  <c r="K147" i="5"/>
  <c r="J119" i="5"/>
  <c r="K209" i="5"/>
  <c r="J188" i="5"/>
  <c r="J197" i="5"/>
  <c r="L41" i="5"/>
  <c r="K138" i="5"/>
  <c r="L201" i="5"/>
  <c r="J231" i="5"/>
  <c r="K241" i="5"/>
  <c r="L63" i="5"/>
  <c r="J141" i="5"/>
  <c r="K129" i="5"/>
  <c r="K105" i="5"/>
  <c r="L144" i="5"/>
  <c r="K45" i="5"/>
  <c r="J209" i="5"/>
  <c r="J123" i="5"/>
  <c r="J183" i="5"/>
  <c r="K101" i="5"/>
  <c r="K158" i="5"/>
  <c r="L84" i="5"/>
  <c r="L168" i="5"/>
  <c r="J224" i="5"/>
  <c r="J54" i="5"/>
  <c r="J214" i="5"/>
  <c r="J177" i="5"/>
  <c r="K68" i="5"/>
  <c r="L42" i="5"/>
  <c r="J118" i="5"/>
  <c r="K54" i="5"/>
  <c r="K42" i="5"/>
  <c r="K118" i="5"/>
  <c r="L97" i="5"/>
  <c r="L78" i="5"/>
  <c r="K85" i="5"/>
  <c r="J186" i="5"/>
  <c r="L225" i="5"/>
  <c r="J66" i="5"/>
  <c r="L174" i="5"/>
  <c r="J36" i="5"/>
  <c r="J111" i="5"/>
  <c r="K34" i="5"/>
  <c r="L66" i="5"/>
  <c r="K32" i="5"/>
  <c r="L113" i="5"/>
  <c r="J200" i="5"/>
  <c r="K62" i="5"/>
  <c r="K160" i="5"/>
  <c r="J206" i="5"/>
  <c r="L189" i="5"/>
  <c r="J227" i="5"/>
  <c r="L234" i="5"/>
  <c r="K110" i="5"/>
  <c r="L85" i="5"/>
  <c r="K134" i="5"/>
  <c r="J128" i="5"/>
  <c r="J232" i="5"/>
  <c r="K49" i="5"/>
  <c r="K140" i="5"/>
  <c r="L245" i="5"/>
  <c r="K208" i="5"/>
  <c r="K248" i="5"/>
  <c r="J158" i="5"/>
  <c r="L95" i="5"/>
  <c r="J101" i="5"/>
  <c r="L140" i="5"/>
  <c r="J92" i="5"/>
  <c r="K172" i="5"/>
  <c r="L65" i="5"/>
  <c r="K223" i="5"/>
  <c r="K86" i="5"/>
  <c r="J78" i="5"/>
  <c r="J93" i="5"/>
  <c r="J130" i="5"/>
  <c r="L151" i="5"/>
  <c r="L142" i="5"/>
  <c r="K36" i="5"/>
  <c r="L236" i="5"/>
  <c r="W103" i="5" l="1"/>
  <c r="Y153" i="5"/>
  <c r="X61" i="5"/>
  <c r="X118" i="5"/>
  <c r="W160" i="5"/>
  <c r="W223" i="5"/>
  <c r="Y87" i="5"/>
  <c r="W218" i="5"/>
  <c r="Y132" i="5"/>
  <c r="X228" i="5"/>
  <c r="W36" i="5"/>
  <c r="X97" i="5"/>
  <c r="X57" i="5"/>
  <c r="W81" i="5"/>
  <c r="X237" i="5"/>
  <c r="X225" i="5"/>
  <c r="W227" i="5"/>
  <c r="Y113" i="5"/>
  <c r="Y124" i="5"/>
  <c r="W210" i="5"/>
  <c r="Y55" i="5"/>
  <c r="X222" i="5"/>
  <c r="Y197" i="5"/>
  <c r="X31" i="5"/>
  <c r="W200" i="5"/>
  <c r="Y85" i="5"/>
  <c r="X99" i="5"/>
  <c r="X169" i="5"/>
  <c r="X182" i="5"/>
  <c r="Y75" i="5"/>
  <c r="W92" i="5"/>
  <c r="Y126" i="5"/>
  <c r="Y162" i="5"/>
  <c r="X190" i="5"/>
  <c r="W151" i="5"/>
  <c r="X33" i="5"/>
  <c r="X129" i="5"/>
  <c r="X218" i="5"/>
  <c r="Y203" i="5"/>
  <c r="W171" i="5"/>
  <c r="X156" i="5"/>
  <c r="X46" i="5"/>
  <c r="W231" i="5"/>
  <c r="W93" i="5"/>
  <c r="W141" i="5"/>
  <c r="X236" i="5"/>
  <c r="W64" i="5"/>
  <c r="Y214" i="5"/>
  <c r="Y149" i="5"/>
  <c r="W125" i="5"/>
  <c r="Y159" i="5"/>
  <c r="W47" i="5"/>
  <c r="Y46" i="5"/>
  <c r="W167" i="5"/>
  <c r="Y226" i="5"/>
  <c r="X159" i="5"/>
  <c r="Y223" i="5"/>
  <c r="Y175" i="5"/>
  <c r="Y84" i="5"/>
  <c r="X127" i="5"/>
  <c r="Y122" i="5"/>
  <c r="W105" i="5"/>
  <c r="W162" i="5"/>
  <c r="Y54" i="5"/>
  <c r="W86" i="5"/>
  <c r="W127" i="5"/>
  <c r="X204" i="5"/>
  <c r="X122" i="5"/>
  <c r="W43" i="5"/>
  <c r="W183" i="5"/>
  <c r="Y105" i="5"/>
  <c r="Y81" i="5"/>
  <c r="Y120" i="5"/>
  <c r="Y157" i="5"/>
  <c r="X43" i="5"/>
  <c r="Y178" i="5"/>
  <c r="W170" i="5"/>
  <c r="Y99" i="5"/>
  <c r="Y96" i="5"/>
  <c r="Y143" i="5"/>
  <c r="X64" i="5"/>
  <c r="X200" i="5"/>
  <c r="W150" i="5"/>
  <c r="Y42" i="5"/>
  <c r="X73" i="5"/>
  <c r="W148" i="5"/>
  <c r="W62" i="5"/>
  <c r="W185" i="5"/>
  <c r="W199" i="5"/>
  <c r="W149" i="5"/>
  <c r="W115" i="5"/>
  <c r="W63" i="5"/>
  <c r="W205" i="5"/>
  <c r="X144" i="5"/>
  <c r="W46" i="5"/>
  <c r="X186" i="5"/>
  <c r="W169" i="5"/>
  <c r="X152" i="5"/>
  <c r="Y150" i="5"/>
  <c r="X201" i="5"/>
  <c r="X121" i="5"/>
  <c r="Y209" i="5"/>
  <c r="X87" i="5"/>
  <c r="Y208" i="5"/>
  <c r="X91" i="5"/>
  <c r="Y114" i="5"/>
  <c r="X79" i="5"/>
  <c r="X219" i="5"/>
  <c r="Y115" i="5"/>
  <c r="Y129" i="5"/>
  <c r="X154" i="5"/>
  <c r="Y140" i="5"/>
  <c r="X208" i="5"/>
  <c r="X67" i="5"/>
  <c r="X131" i="5"/>
  <c r="Y40" i="5"/>
  <c r="Y236" i="5"/>
  <c r="W39" i="5"/>
  <c r="Y201" i="5"/>
  <c r="X199" i="5"/>
  <c r="Y80" i="5"/>
  <c r="X108" i="5"/>
  <c r="W184" i="5"/>
  <c r="Y128" i="5"/>
  <c r="W215" i="5"/>
  <c r="W146" i="5"/>
  <c r="W143" i="5"/>
  <c r="X176" i="5"/>
  <c r="W195" i="5"/>
  <c r="X177" i="5"/>
  <c r="X78" i="5"/>
  <c r="Y243" i="5"/>
  <c r="X242" i="5"/>
  <c r="Y146" i="5"/>
  <c r="Y229" i="5"/>
  <c r="W165" i="5"/>
  <c r="W229" i="5"/>
  <c r="Y181" i="5"/>
  <c r="W186" i="5"/>
  <c r="Y68" i="5"/>
  <c r="Y205" i="5"/>
  <c r="W202" i="5"/>
  <c r="X153" i="5"/>
  <c r="W111" i="5"/>
  <c r="X198" i="5"/>
  <c r="X112" i="5"/>
  <c r="Y139" i="5"/>
  <c r="Y51" i="5"/>
  <c r="Y93" i="5"/>
  <c r="X224" i="5"/>
  <c r="W235" i="5"/>
  <c r="Y60" i="5"/>
  <c r="W123" i="5"/>
  <c r="W219" i="5"/>
  <c r="X167" i="5"/>
  <c r="Y83" i="5"/>
  <c r="X85" i="5"/>
  <c r="W41" i="5"/>
  <c r="Y65" i="5"/>
  <c r="W176" i="5"/>
  <c r="X140" i="5"/>
  <c r="Y43" i="5"/>
  <c r="W136" i="5"/>
  <c r="Y222" i="5"/>
  <c r="W242" i="5"/>
  <c r="W100" i="5"/>
  <c r="Y94" i="5"/>
  <c r="Y103" i="5"/>
  <c r="W118" i="5"/>
  <c r="Y117" i="5"/>
  <c r="X215" i="5"/>
  <c r="X249" i="5"/>
  <c r="Y104" i="5"/>
  <c r="Y88" i="5"/>
  <c r="X197" i="5"/>
  <c r="Y102" i="5"/>
  <c r="W158" i="5"/>
  <c r="X227" i="5"/>
  <c r="X207" i="5"/>
  <c r="X60" i="5"/>
  <c r="W82" i="5"/>
  <c r="Y182" i="5"/>
  <c r="Y233" i="5"/>
  <c r="X106" i="5"/>
  <c r="W209" i="5"/>
  <c r="W163" i="5"/>
  <c r="W147" i="5"/>
  <c r="W31" i="5"/>
  <c r="X65" i="5"/>
  <c r="Y37" i="5"/>
  <c r="Y200" i="5"/>
  <c r="Y207" i="5"/>
  <c r="W30" i="5"/>
  <c r="Y39" i="5"/>
  <c r="X206" i="5"/>
  <c r="W213" i="5"/>
  <c r="W144" i="5"/>
  <c r="Y160" i="5"/>
  <c r="W246" i="5"/>
  <c r="Y206" i="5"/>
  <c r="W102" i="5"/>
  <c r="Y66" i="5"/>
  <c r="Y127" i="5"/>
  <c r="X235" i="5"/>
  <c r="W120" i="5"/>
  <c r="X94" i="5"/>
  <c r="Y100" i="5"/>
  <c r="Y212" i="5"/>
  <c r="Y86" i="5"/>
  <c r="W175" i="5"/>
  <c r="X75" i="5"/>
  <c r="Y163" i="5"/>
  <c r="X70" i="5"/>
  <c r="Y82" i="5"/>
  <c r="W113" i="5"/>
  <c r="W60" i="5"/>
  <c r="X183" i="5"/>
  <c r="X74" i="5"/>
  <c r="X240" i="5"/>
  <c r="W142" i="5"/>
  <c r="Y142" i="5"/>
  <c r="W204" i="5"/>
  <c r="X76" i="5"/>
  <c r="X40" i="5"/>
  <c r="W75" i="5"/>
  <c r="X202" i="5"/>
  <c r="X243" i="5"/>
  <c r="Y111" i="5"/>
  <c r="Y101" i="5"/>
  <c r="W96" i="5"/>
  <c r="Y70" i="5"/>
  <c r="W189" i="5"/>
  <c r="X170" i="5"/>
  <c r="X192" i="5"/>
  <c r="Y49" i="5"/>
  <c r="X211" i="5"/>
  <c r="W232" i="5"/>
  <c r="W203" i="5"/>
  <c r="X189" i="5"/>
  <c r="Y219" i="5"/>
  <c r="Y241" i="5"/>
  <c r="W137" i="5"/>
  <c r="Y179" i="5"/>
  <c r="W97" i="5"/>
  <c r="Y53" i="5"/>
  <c r="X213" i="5"/>
  <c r="X82" i="5"/>
  <c r="Y136" i="5"/>
  <c r="Y245" i="5"/>
  <c r="Y56" i="5"/>
  <c r="W134" i="5"/>
  <c r="W221" i="5"/>
  <c r="X115" i="5"/>
  <c r="Y97" i="5"/>
  <c r="W55" i="5"/>
  <c r="Y79" i="5"/>
  <c r="W44" i="5"/>
  <c r="X216" i="5"/>
  <c r="Y52" i="5"/>
  <c r="Y173" i="5"/>
  <c r="X230" i="5"/>
  <c r="Y41" i="5"/>
  <c r="W88" i="5"/>
  <c r="X184" i="5"/>
  <c r="Y125" i="5"/>
  <c r="X172" i="5"/>
  <c r="W216" i="5"/>
  <c r="Y188" i="5"/>
  <c r="X56" i="5"/>
  <c r="X165" i="5"/>
  <c r="W244" i="5"/>
  <c r="X80" i="5"/>
  <c r="Y211" i="5"/>
  <c r="Y180" i="5"/>
  <c r="X133" i="5"/>
  <c r="X223" i="5"/>
  <c r="X66" i="5"/>
  <c r="Y59" i="5"/>
  <c r="W230" i="5"/>
  <c r="W222" i="5"/>
  <c r="X238" i="5"/>
  <c r="W78" i="5"/>
  <c r="W104" i="5"/>
  <c r="W54" i="5"/>
  <c r="Y62" i="5"/>
  <c r="X98" i="5"/>
  <c r="Y145" i="5"/>
  <c r="X151" i="5"/>
  <c r="X174" i="5"/>
  <c r="X248" i="5"/>
  <c r="W154" i="5"/>
  <c r="Y196" i="5"/>
  <c r="X53" i="5"/>
  <c r="X68" i="5"/>
  <c r="W83" i="5"/>
  <c r="Y240" i="5"/>
  <c r="X178" i="5"/>
  <c r="Y169" i="5"/>
  <c r="W42" i="5"/>
  <c r="W119" i="5"/>
  <c r="X32" i="5"/>
  <c r="Y108" i="5"/>
  <c r="X164" i="5"/>
  <c r="X50" i="5"/>
  <c r="W94" i="5"/>
  <c r="W250" i="5"/>
  <c r="Y112" i="5"/>
  <c r="X155" i="5"/>
  <c r="Y193" i="5"/>
  <c r="W132" i="5"/>
  <c r="W112" i="5"/>
  <c r="X45" i="5"/>
  <c r="X117" i="5"/>
  <c r="X116" i="5"/>
  <c r="W52" i="5"/>
  <c r="W32" i="5"/>
  <c r="Y190" i="5"/>
  <c r="Y248" i="5"/>
  <c r="X250" i="5"/>
  <c r="W241" i="5"/>
  <c r="W190" i="5"/>
  <c r="X71" i="5"/>
  <c r="W122" i="5"/>
  <c r="Y185" i="5"/>
  <c r="Y195" i="5"/>
  <c r="W53" i="5"/>
  <c r="W50" i="5"/>
  <c r="Y239" i="5"/>
  <c r="W140" i="5"/>
  <c r="Y31" i="5"/>
  <c r="Y234" i="5"/>
  <c r="X193" i="5"/>
  <c r="W224" i="5"/>
  <c r="W233" i="5"/>
  <c r="Y155" i="5"/>
  <c r="X84" i="5"/>
  <c r="Y152" i="5"/>
  <c r="X132" i="5"/>
  <c r="X157" i="5"/>
  <c r="X39" i="5"/>
  <c r="X221" i="5"/>
  <c r="Y198" i="5"/>
  <c r="W181" i="5"/>
  <c r="Y213" i="5"/>
  <c r="X47" i="5"/>
  <c r="W101" i="5"/>
  <c r="X150" i="5"/>
  <c r="X130" i="5"/>
  <c r="W180" i="5"/>
  <c r="Y98" i="5"/>
  <c r="W198" i="5"/>
  <c r="Y71" i="5"/>
  <c r="Y235" i="5"/>
  <c r="Y177" i="5"/>
  <c r="Y90" i="5"/>
  <c r="X30" i="5"/>
  <c r="X41" i="5"/>
  <c r="Y45" i="5"/>
  <c r="X195" i="5"/>
  <c r="W220" i="5"/>
  <c r="X138" i="5"/>
  <c r="W65" i="5"/>
  <c r="W193" i="5"/>
  <c r="X233" i="5"/>
  <c r="Y189" i="5"/>
  <c r="W74" i="5"/>
  <c r="X205" i="5"/>
  <c r="X100" i="5"/>
  <c r="Y44" i="5"/>
  <c r="W109" i="5"/>
  <c r="Y147" i="5"/>
  <c r="Y50" i="5"/>
  <c r="W237" i="5"/>
  <c r="Y64" i="5"/>
  <c r="X160" i="5"/>
  <c r="W72" i="5"/>
  <c r="Y238" i="5"/>
  <c r="X125" i="5"/>
  <c r="W69" i="5"/>
  <c r="W131" i="5"/>
  <c r="W129" i="5"/>
  <c r="W48" i="5"/>
  <c r="W161" i="5"/>
  <c r="X107" i="5"/>
  <c r="X126" i="5"/>
  <c r="W85" i="5"/>
  <c r="X231" i="5"/>
  <c r="W117" i="5"/>
  <c r="X113" i="5"/>
  <c r="Y220" i="5"/>
  <c r="X69" i="5"/>
  <c r="Y156" i="5"/>
  <c r="W211" i="5"/>
  <c r="X139" i="5"/>
  <c r="X58" i="5"/>
  <c r="Y91" i="5"/>
  <c r="W236" i="5"/>
  <c r="Y246" i="5"/>
  <c r="W196" i="5"/>
  <c r="X246" i="5"/>
  <c r="X245" i="5"/>
  <c r="X232" i="5"/>
  <c r="X162" i="5"/>
  <c r="W68" i="5"/>
  <c r="W157" i="5"/>
  <c r="X212" i="5"/>
  <c r="W168" i="5"/>
  <c r="Y247" i="5"/>
  <c r="W135" i="5"/>
  <c r="W108" i="5"/>
  <c r="X88" i="5"/>
  <c r="Y74" i="5"/>
  <c r="X51" i="5"/>
  <c r="Y191" i="5"/>
  <c r="X146" i="5"/>
  <c r="W156" i="5"/>
  <c r="Y228" i="5"/>
  <c r="X241" i="5"/>
  <c r="X77" i="5"/>
  <c r="X105" i="5"/>
  <c r="X86" i="5"/>
  <c r="X110" i="5"/>
  <c r="X148" i="5"/>
  <c r="W71" i="5"/>
  <c r="Y172" i="5"/>
  <c r="Y168" i="5"/>
  <c r="X244" i="5"/>
  <c r="X141" i="5"/>
  <c r="W164" i="5"/>
  <c r="X220" i="5"/>
  <c r="Y141" i="5"/>
  <c r="Y170" i="5"/>
  <c r="Y204" i="5"/>
  <c r="W179" i="5"/>
  <c r="Y36" i="5"/>
  <c r="W99" i="5"/>
  <c r="X120" i="5"/>
  <c r="W145" i="5"/>
  <c r="Y187" i="5"/>
  <c r="X214" i="5"/>
  <c r="X93" i="5"/>
  <c r="W214" i="5"/>
  <c r="Y216" i="5"/>
  <c r="Y137" i="5"/>
  <c r="W133" i="5"/>
  <c r="Y148" i="5"/>
  <c r="X92" i="5"/>
  <c r="Y69" i="5"/>
  <c r="Y225" i="5"/>
  <c r="Y89" i="5"/>
  <c r="X123" i="5"/>
  <c r="Y186" i="5"/>
  <c r="X101" i="5"/>
  <c r="W90" i="5"/>
  <c r="X90" i="5"/>
  <c r="Y215" i="5"/>
  <c r="W73" i="5"/>
  <c r="Y184" i="5"/>
  <c r="W166" i="5"/>
  <c r="X175" i="5"/>
  <c r="Y154" i="5"/>
  <c r="Y135" i="5"/>
  <c r="W80" i="5"/>
  <c r="X191" i="5"/>
  <c r="W249" i="5"/>
  <c r="W89" i="5"/>
  <c r="X49" i="5"/>
  <c r="X136" i="5"/>
  <c r="X168" i="5"/>
  <c r="Y57" i="5"/>
  <c r="X96" i="5"/>
  <c r="Y109" i="5"/>
  <c r="Y158" i="5"/>
  <c r="X34" i="5"/>
  <c r="Y48" i="5"/>
  <c r="W182" i="5"/>
  <c r="X137" i="5"/>
  <c r="X234" i="5"/>
  <c r="X196" i="5"/>
  <c r="Y118" i="5"/>
  <c r="X62" i="5"/>
  <c r="Y165" i="5"/>
  <c r="W225" i="5"/>
  <c r="X149" i="5"/>
  <c r="X143" i="5"/>
  <c r="X103" i="5"/>
  <c r="Y78" i="5"/>
  <c r="W34" i="5"/>
  <c r="W139" i="5"/>
  <c r="W59" i="5"/>
  <c r="Y63" i="5"/>
  <c r="Y174" i="5"/>
  <c r="W124" i="5"/>
  <c r="X226" i="5"/>
  <c r="X247" i="5"/>
  <c r="X161" i="5"/>
  <c r="X166" i="5"/>
  <c r="W45" i="5"/>
  <c r="W197" i="5"/>
  <c r="W201" i="5"/>
  <c r="W51" i="5"/>
  <c r="X52" i="5"/>
  <c r="X59" i="5"/>
  <c r="W239" i="5"/>
  <c r="W172" i="5"/>
  <c r="W67" i="5"/>
  <c r="W248" i="5"/>
  <c r="Y230" i="5"/>
  <c r="X187" i="5"/>
  <c r="Y231" i="5"/>
  <c r="Y199" i="5"/>
  <c r="W84" i="5"/>
  <c r="W238" i="5"/>
  <c r="Y161" i="5"/>
  <c r="Y217" i="5"/>
  <c r="Y30" i="5"/>
  <c r="W191" i="5"/>
  <c r="X203" i="5"/>
  <c r="W126" i="5"/>
  <c r="Y47" i="5"/>
  <c r="W130" i="5"/>
  <c r="X209" i="5"/>
  <c r="Y95" i="5"/>
  <c r="X119" i="5"/>
  <c r="W192" i="5"/>
  <c r="W70" i="5"/>
  <c r="X83" i="5"/>
  <c r="Y166" i="5"/>
  <c r="W38" i="5"/>
  <c r="Y33" i="5"/>
  <c r="Y167" i="5"/>
  <c r="W187" i="5"/>
  <c r="X36" i="5"/>
  <c r="Y76" i="5"/>
  <c r="Y38" i="5"/>
  <c r="Y183" i="5"/>
  <c r="X158" i="5"/>
  <c r="X72" i="5"/>
  <c r="W153" i="5"/>
  <c r="W114" i="5"/>
  <c r="W98" i="5"/>
  <c r="X114" i="5"/>
  <c r="W173" i="5"/>
  <c r="X54" i="5"/>
  <c r="W208" i="5"/>
  <c r="X102" i="5"/>
  <c r="X109" i="5"/>
  <c r="W91" i="5"/>
  <c r="X147" i="5"/>
  <c r="Y34" i="5"/>
  <c r="W155" i="5"/>
  <c r="W138" i="5"/>
  <c r="X89" i="5"/>
  <c r="Y116" i="5"/>
  <c r="Y218" i="5"/>
  <c r="W234" i="5"/>
  <c r="X44" i="5"/>
  <c r="W87" i="5"/>
  <c r="W95" i="5"/>
  <c r="X135" i="5"/>
  <c r="Y202" i="5"/>
  <c r="Y121" i="5"/>
  <c r="X81" i="5"/>
  <c r="W245" i="5"/>
  <c r="Y35" i="5"/>
  <c r="W76" i="5"/>
  <c r="Y138" i="5"/>
  <c r="W79" i="5"/>
  <c r="X185" i="5"/>
  <c r="W159" i="5"/>
  <c r="Y164" i="5"/>
  <c r="X229" i="5"/>
  <c r="Y32" i="5"/>
  <c r="W226" i="5"/>
  <c r="Y221" i="5"/>
  <c r="X171" i="5"/>
  <c r="Y210" i="5"/>
  <c r="W121" i="5"/>
  <c r="Y224" i="5"/>
  <c r="X124" i="5"/>
  <c r="Y58" i="5"/>
  <c r="W49" i="5"/>
  <c r="W194" i="5"/>
  <c r="W110" i="5"/>
  <c r="Y77" i="5"/>
  <c r="W177" i="5"/>
  <c r="Y151" i="5"/>
  <c r="X210" i="5"/>
  <c r="X173" i="5"/>
  <c r="W56" i="5"/>
  <c r="W77" i="5"/>
  <c r="Y123" i="5"/>
  <c r="W206" i="5"/>
  <c r="Y61" i="5"/>
  <c r="Y171" i="5"/>
  <c r="W37" i="5"/>
  <c r="X48" i="5"/>
  <c r="X111" i="5"/>
  <c r="X163" i="5"/>
  <c r="W107" i="5"/>
  <c r="Y106" i="5"/>
  <c r="W188" i="5"/>
  <c r="Y110" i="5"/>
  <c r="Y130" i="5"/>
  <c r="X134" i="5"/>
  <c r="W128" i="5"/>
  <c r="W247" i="5"/>
  <c r="Y92" i="5"/>
  <c r="X188" i="5"/>
  <c r="X104" i="5"/>
  <c r="W152" i="5"/>
  <c r="W243" i="5"/>
  <c r="Y133" i="5"/>
  <c r="Y194" i="5"/>
  <c r="W240" i="5"/>
  <c r="Y67" i="5"/>
  <c r="W217" i="5"/>
  <c r="Y227" i="5"/>
  <c r="W116" i="5"/>
  <c r="W66" i="5"/>
  <c r="X42" i="5"/>
  <c r="X194" i="5"/>
  <c r="X128" i="5"/>
  <c r="X145" i="5"/>
  <c r="Y176" i="5"/>
  <c r="Y237" i="5"/>
  <c r="Y134" i="5"/>
  <c r="Y244" i="5"/>
  <c r="W40" i="5"/>
  <c r="W35" i="5"/>
  <c r="W33" i="5"/>
  <c r="W106" i="5"/>
  <c r="X37" i="5"/>
  <c r="Y131" i="5"/>
  <c r="X55" i="5"/>
  <c r="W174" i="5"/>
  <c r="X35" i="5"/>
  <c r="W207" i="5"/>
  <c r="X239" i="5"/>
  <c r="X181" i="5"/>
  <c r="X217" i="5"/>
  <c r="Y144" i="5"/>
  <c r="Y249" i="5"/>
  <c r="X38" i="5"/>
  <c r="X63" i="5"/>
  <c r="W212" i="5"/>
  <c r="X180" i="5"/>
  <c r="W58" i="5"/>
  <c r="Y73" i="5"/>
  <c r="W57" i="5"/>
  <c r="Y192" i="5"/>
  <c r="Y250" i="5"/>
  <c r="W61" i="5"/>
  <c r="Y242" i="5"/>
  <c r="Y119" i="5"/>
  <c r="Y72" i="5"/>
  <c r="W178" i="5"/>
  <c r="Y232" i="5"/>
  <c r="X95" i="5"/>
  <c r="Y107" i="5"/>
  <c r="W228" i="5"/>
  <c r="X179" i="5"/>
  <c r="B5" i="5"/>
  <c r="B6" i="5" s="1"/>
  <c r="E16" i="5" l="1"/>
  <c r="E17" i="5" s="1"/>
  <c r="B7" i="5"/>
  <c r="E18" i="5" l="1"/>
  <c r="E19" i="5" s="1"/>
</calcChain>
</file>

<file path=xl/sharedStrings.xml><?xml version="1.0" encoding="utf-8"?>
<sst xmlns="http://schemas.openxmlformats.org/spreadsheetml/2006/main" count="920" uniqueCount="313">
  <si>
    <t>(mm)</t>
  </si>
  <si>
    <t xml:space="preserve">SAMPLE TYPE: </t>
  </si>
  <si>
    <t>METHOD OF</t>
  </si>
  <si>
    <t>GRADISTAT</t>
  </si>
  <si>
    <t>A Grain Size Distribution and Statistics Package for the Analysis of</t>
  </si>
  <si>
    <t>Unconsolidated Sediments by Sieving or Laser Granulometer</t>
  </si>
  <si>
    <t>Instructions on the Use of the GRADISTAT Program</t>
  </si>
  <si>
    <t>Mode</t>
  </si>
  <si>
    <t>FirstMode</t>
  </si>
  <si>
    <t>SecondMode</t>
  </si>
  <si>
    <t>ThirdMode</t>
  </si>
  <si>
    <t>Mean:</t>
  </si>
  <si>
    <t>Std. Dev.</t>
  </si>
  <si>
    <t>ClassMode1</t>
  </si>
  <si>
    <t>ClassMode2</t>
  </si>
  <si>
    <t>ClassMode3</t>
  </si>
  <si>
    <t>Classmode4</t>
  </si>
  <si>
    <t>ClassMode5</t>
  </si>
  <si>
    <t>Skewness</t>
  </si>
  <si>
    <t>Kurtosis</t>
  </si>
  <si>
    <t>Sum of Sieve Classes</t>
  </si>
  <si>
    <t>Sum of Proportion Classes</t>
  </si>
  <si>
    <t>Mean (mm)</t>
  </si>
  <si>
    <t>Std. Dev. (mm)</t>
  </si>
  <si>
    <t>Skewness (mm)</t>
  </si>
  <si>
    <t>Kurtosis (mm)</t>
  </si>
  <si>
    <t>Kurtosis (mm) - 3</t>
  </si>
  <si>
    <t>STATISTICS BY METHOD OF MOMENTS</t>
  </si>
  <si>
    <t>APERTURE</t>
  </si>
  <si>
    <t>CUM. MASS</t>
  </si>
  <si>
    <t>CLASS</t>
  </si>
  <si>
    <t>NORMALISED</t>
  </si>
  <si>
    <t>(metric)</t>
  </si>
  <si>
    <t>(PHI Scale)</t>
  </si>
  <si>
    <t xml:space="preserve"> RETAINED</t>
  </si>
  <si>
    <t>WEIGHT</t>
  </si>
  <si>
    <t>CLASS WEIGHT</t>
  </si>
  <si>
    <t>(PHI)</t>
  </si>
  <si>
    <t>(%)</t>
  </si>
  <si>
    <t>(g)</t>
  </si>
  <si>
    <t>(no units)</t>
  </si>
  <si>
    <t>SAMPLE STATISTICS</t>
  </si>
  <si>
    <t>FOLK AND</t>
  </si>
  <si>
    <t>WARD METHOD</t>
  </si>
  <si>
    <t>Print</t>
  </si>
  <si>
    <t>ANALYST AND DATE:</t>
  </si>
  <si>
    <t xml:space="preserve">TEXTURAL GROUP: </t>
  </si>
  <si>
    <t xml:space="preserve">SEDIMENT NAME: </t>
  </si>
  <si>
    <r>
      <t>MODE 1 (</t>
    </r>
    <r>
      <rPr>
        <sz val="10"/>
        <rFont val="Symbol"/>
        <family val="1"/>
        <charset val="2"/>
      </rPr>
      <t>f</t>
    </r>
    <r>
      <rPr>
        <sz val="10"/>
        <rFont val="Arial"/>
        <family val="2"/>
      </rPr>
      <t>):</t>
    </r>
  </si>
  <si>
    <r>
      <t>MODE 2 (</t>
    </r>
    <r>
      <rPr>
        <sz val="10"/>
        <rFont val="Symbol"/>
        <family val="1"/>
        <charset val="2"/>
      </rPr>
      <t>f</t>
    </r>
    <r>
      <rPr>
        <sz val="10"/>
        <rFont val="Arial"/>
        <family val="2"/>
      </rPr>
      <t>):</t>
    </r>
  </si>
  <si>
    <r>
      <t>MODE 3 (</t>
    </r>
    <r>
      <rPr>
        <sz val="10"/>
        <rFont val="Symbol"/>
        <family val="1"/>
        <charset val="2"/>
      </rPr>
      <t>f</t>
    </r>
    <r>
      <rPr>
        <sz val="10"/>
        <rFont val="Arial"/>
        <family val="2"/>
      </rPr>
      <t>):</t>
    </r>
  </si>
  <si>
    <r>
      <t>D</t>
    </r>
    <r>
      <rPr>
        <vertAlign val="subscript"/>
        <sz val="10"/>
        <rFont val="Arial"/>
        <family val="2"/>
      </rPr>
      <t>10</t>
    </r>
    <r>
      <rPr>
        <sz val="10"/>
        <rFont val="Arial"/>
        <family val="2"/>
      </rPr>
      <t xml:space="preserve"> (</t>
    </r>
    <r>
      <rPr>
        <sz val="10"/>
        <rFont val="Symbol"/>
        <family val="1"/>
        <charset val="2"/>
      </rPr>
      <t>f</t>
    </r>
    <r>
      <rPr>
        <sz val="10"/>
        <rFont val="Arial"/>
        <family val="2"/>
      </rPr>
      <t>):</t>
    </r>
  </si>
  <si>
    <r>
      <t>D</t>
    </r>
    <r>
      <rPr>
        <vertAlign val="subscript"/>
        <sz val="10"/>
        <rFont val="Arial"/>
        <family val="2"/>
      </rPr>
      <t>50</t>
    </r>
    <r>
      <rPr>
        <sz val="10"/>
        <rFont val="Arial"/>
        <family val="2"/>
      </rPr>
      <t xml:space="preserve"> (</t>
    </r>
    <r>
      <rPr>
        <sz val="10"/>
        <rFont val="Symbol"/>
        <family val="1"/>
        <charset val="2"/>
      </rPr>
      <t>f</t>
    </r>
    <r>
      <rPr>
        <sz val="10"/>
        <rFont val="Arial"/>
        <family val="2"/>
      </rPr>
      <t>):</t>
    </r>
  </si>
  <si>
    <r>
      <t>D</t>
    </r>
    <r>
      <rPr>
        <vertAlign val="subscript"/>
        <sz val="10"/>
        <rFont val="Arial"/>
        <family val="2"/>
      </rPr>
      <t>90</t>
    </r>
    <r>
      <rPr>
        <sz val="10"/>
        <rFont val="Arial"/>
        <family val="2"/>
      </rPr>
      <t xml:space="preserve"> (</t>
    </r>
    <r>
      <rPr>
        <sz val="10"/>
        <rFont val="Symbol"/>
        <family val="1"/>
        <charset val="2"/>
      </rPr>
      <t>f</t>
    </r>
    <r>
      <rPr>
        <sz val="10"/>
        <rFont val="Arial"/>
        <family val="2"/>
      </rPr>
      <t>):</t>
    </r>
  </si>
  <si>
    <t>% GRAVEL:</t>
  </si>
  <si>
    <t>% SAND:</t>
  </si>
  <si>
    <t>% MUD:</t>
  </si>
  <si>
    <t>% V COARSE GRAVEL:</t>
  </si>
  <si>
    <t>% COARSE GRAVEL:</t>
  </si>
  <si>
    <t>% MEDIUM GRAVEL:</t>
  </si>
  <si>
    <t>% FINE GRAVEL:</t>
  </si>
  <si>
    <t>% V FINE GRAVEL:</t>
  </si>
  <si>
    <t>% V COARSE SAND:</t>
  </si>
  <si>
    <t>% COARSE SAND:</t>
  </si>
  <si>
    <t>% MEDIUM SAND:</t>
  </si>
  <si>
    <t>% FINE SAND:</t>
  </si>
  <si>
    <t>% V FINE SAND:</t>
  </si>
  <si>
    <t>% V COARSE SILT:</t>
  </si>
  <si>
    <t>% COARSE SILT:</t>
  </si>
  <si>
    <t>% MEDIUM SILT:</t>
  </si>
  <si>
    <t>% FINE SILT:</t>
  </si>
  <si>
    <t>% V FINE SILT:</t>
  </si>
  <si>
    <t>% CLAY:</t>
  </si>
  <si>
    <r>
      <t>MEAN</t>
    </r>
    <r>
      <rPr>
        <sz val="10"/>
        <rFont val="Arial"/>
        <family val="2"/>
      </rPr>
      <t>:</t>
    </r>
  </si>
  <si>
    <r>
      <t>(</t>
    </r>
    <r>
      <rPr>
        <sz val="10"/>
        <rFont val="Symbol"/>
        <family val="1"/>
        <charset val="2"/>
      </rPr>
      <t>f</t>
    </r>
    <r>
      <rPr>
        <sz val="10"/>
        <rFont val="Arial"/>
        <family val="2"/>
      </rPr>
      <t>)</t>
    </r>
  </si>
  <si>
    <r>
      <t>(D</t>
    </r>
    <r>
      <rPr>
        <vertAlign val="subscript"/>
        <sz val="10"/>
        <rFont val="Arial"/>
        <family val="2"/>
      </rPr>
      <t>90</t>
    </r>
    <r>
      <rPr>
        <sz val="10"/>
        <rFont val="Arial"/>
        <family val="2"/>
      </rPr>
      <t xml:space="preserve"> / D</t>
    </r>
    <r>
      <rPr>
        <vertAlign val="subscript"/>
        <sz val="10"/>
        <rFont val="Arial"/>
        <family val="2"/>
      </rPr>
      <t>10</t>
    </r>
    <r>
      <rPr>
        <sz val="10"/>
        <rFont val="Arial"/>
        <family val="2"/>
      </rPr>
      <t>) (</t>
    </r>
    <r>
      <rPr>
        <sz val="10"/>
        <rFont val="Symbol"/>
        <family val="1"/>
        <charset val="2"/>
      </rPr>
      <t>f</t>
    </r>
    <r>
      <rPr>
        <sz val="10"/>
        <rFont val="Arial"/>
        <family val="2"/>
      </rPr>
      <t>):</t>
    </r>
  </si>
  <si>
    <r>
      <t>(D</t>
    </r>
    <r>
      <rPr>
        <vertAlign val="subscript"/>
        <sz val="10"/>
        <rFont val="Arial"/>
        <family val="2"/>
      </rPr>
      <t>90</t>
    </r>
    <r>
      <rPr>
        <sz val="10"/>
        <rFont val="Arial"/>
        <family val="2"/>
      </rPr>
      <t xml:space="preserve"> - D</t>
    </r>
    <r>
      <rPr>
        <vertAlign val="subscript"/>
        <sz val="10"/>
        <rFont val="Arial"/>
        <family val="2"/>
      </rPr>
      <t>10</t>
    </r>
    <r>
      <rPr>
        <sz val="10"/>
        <rFont val="Arial"/>
        <family val="2"/>
      </rPr>
      <t>) (</t>
    </r>
    <r>
      <rPr>
        <sz val="10"/>
        <rFont val="Symbol"/>
        <family val="1"/>
        <charset val="2"/>
      </rPr>
      <t>f</t>
    </r>
    <r>
      <rPr>
        <sz val="10"/>
        <rFont val="Arial"/>
        <family val="2"/>
      </rPr>
      <t>):</t>
    </r>
  </si>
  <si>
    <t>(Description)</t>
  </si>
  <si>
    <t>Please wait while the</t>
  </si>
  <si>
    <t>Samples remaining:</t>
  </si>
  <si>
    <t>statistics are calculated</t>
  </si>
  <si>
    <t>Date</t>
  </si>
  <si>
    <t>Method of Moments - Logarithmic</t>
  </si>
  <si>
    <t>Method of Moments - Arithmetic</t>
  </si>
  <si>
    <t>LOGARITHMIC</t>
  </si>
  <si>
    <t>MID-POINT (m)</t>
  </si>
  <si>
    <t>WEIGHT (f)</t>
  </si>
  <si>
    <t>fm</t>
  </si>
  <si>
    <r>
      <t>f(m-M)</t>
    </r>
    <r>
      <rPr>
        <vertAlign val="superscript"/>
        <sz val="10"/>
        <rFont val="Arial"/>
        <family val="2"/>
      </rPr>
      <t>2</t>
    </r>
  </si>
  <si>
    <r>
      <t>f(m-M)</t>
    </r>
    <r>
      <rPr>
        <vertAlign val="superscript"/>
        <sz val="10"/>
        <rFont val="Arial"/>
        <family val="2"/>
      </rPr>
      <t>4</t>
    </r>
  </si>
  <si>
    <r>
      <t>f(m-M)</t>
    </r>
    <r>
      <rPr>
        <vertAlign val="superscript"/>
        <sz val="10"/>
        <rFont val="Arial"/>
        <family val="2"/>
      </rPr>
      <t>3</t>
    </r>
  </si>
  <si>
    <t>ARITHMETIC</t>
  </si>
  <si>
    <t>log m</t>
  </si>
  <si>
    <t>f log m</t>
  </si>
  <si>
    <t>Method of Moments - Geometric</t>
  </si>
  <si>
    <t>Mean (um)</t>
  </si>
  <si>
    <t>Std. Dev. (um)</t>
  </si>
  <si>
    <t>Skewness (um)</t>
  </si>
  <si>
    <t>Kurtosis (um)</t>
  </si>
  <si>
    <t>Kurtosis (um) - 3</t>
  </si>
  <si>
    <t>MOMENTS</t>
  </si>
  <si>
    <r>
      <t>Logarithmic (</t>
    </r>
    <r>
      <rPr>
        <sz val="10"/>
        <rFont val="Symbol"/>
        <family val="1"/>
        <charset val="2"/>
      </rPr>
      <t>f</t>
    </r>
    <r>
      <rPr>
        <sz val="10"/>
        <rFont val="Arial"/>
        <family val="2"/>
      </rPr>
      <t>)</t>
    </r>
  </si>
  <si>
    <t>GEOMETIC</t>
  </si>
  <si>
    <r>
      <t>f(logm-logM)</t>
    </r>
    <r>
      <rPr>
        <vertAlign val="superscript"/>
        <sz val="10"/>
        <rFont val="Arial"/>
        <family val="2"/>
      </rPr>
      <t>2</t>
    </r>
  </si>
  <si>
    <r>
      <t>f(logm-logM)</t>
    </r>
    <r>
      <rPr>
        <vertAlign val="superscript"/>
        <sz val="10"/>
        <rFont val="Arial"/>
        <family val="2"/>
      </rPr>
      <t>3</t>
    </r>
  </si>
  <si>
    <r>
      <t>f(logm-logM)</t>
    </r>
    <r>
      <rPr>
        <vertAlign val="superscript"/>
        <sz val="10"/>
        <rFont val="Arial"/>
        <family val="2"/>
      </rPr>
      <t>4</t>
    </r>
  </si>
  <si>
    <r>
      <t>(</t>
    </r>
    <r>
      <rPr>
        <sz val="10"/>
        <rFont val="Symbol"/>
        <family val="1"/>
        <charset val="2"/>
      </rPr>
      <t>m</t>
    </r>
    <r>
      <rPr>
        <sz val="10"/>
        <rFont val="Arial"/>
        <family val="2"/>
      </rPr>
      <t>m)</t>
    </r>
  </si>
  <si>
    <t>Texure</t>
  </si>
  <si>
    <r>
      <t>Arithmetic (</t>
    </r>
    <r>
      <rPr>
        <sz val="11"/>
        <rFont val="Symbol"/>
        <family val="1"/>
        <charset val="2"/>
      </rPr>
      <t>m</t>
    </r>
    <r>
      <rPr>
        <sz val="10"/>
        <rFont val="Arial"/>
        <family val="2"/>
      </rPr>
      <t>m)</t>
    </r>
  </si>
  <si>
    <r>
      <t>Geometric (</t>
    </r>
    <r>
      <rPr>
        <sz val="11"/>
        <rFont val="Symbol"/>
        <family val="1"/>
        <charset val="2"/>
      </rPr>
      <t>m</t>
    </r>
    <r>
      <rPr>
        <sz val="10"/>
        <rFont val="Arial"/>
        <family val="2"/>
      </rPr>
      <t>m)</t>
    </r>
  </si>
  <si>
    <r>
      <t>SORTING</t>
    </r>
    <r>
      <rPr>
        <sz val="10"/>
        <rFont val="Arial"/>
        <family val="2"/>
      </rPr>
      <t>:</t>
    </r>
  </si>
  <si>
    <r>
      <t>SKEWNESS</t>
    </r>
    <r>
      <rPr>
        <sz val="10"/>
        <rFont val="Arial"/>
        <family val="2"/>
      </rPr>
      <t>:</t>
    </r>
  </si>
  <si>
    <r>
      <t>KURTOSIS</t>
    </r>
    <r>
      <rPr>
        <sz val="10"/>
        <rFont val="Arial"/>
        <family val="2"/>
      </rPr>
      <t>:</t>
    </r>
  </si>
  <si>
    <r>
      <t>MODE 1 (</t>
    </r>
    <r>
      <rPr>
        <sz val="11"/>
        <rFont val="Symbol"/>
        <family val="1"/>
        <charset val="2"/>
      </rPr>
      <t>m</t>
    </r>
    <r>
      <rPr>
        <sz val="10"/>
        <rFont val="Arial"/>
        <family val="2"/>
      </rPr>
      <t>m):</t>
    </r>
  </si>
  <si>
    <r>
      <t>MODE 2 (</t>
    </r>
    <r>
      <rPr>
        <sz val="11"/>
        <rFont val="Symbol"/>
        <family val="1"/>
        <charset val="2"/>
      </rPr>
      <t>m</t>
    </r>
    <r>
      <rPr>
        <sz val="10"/>
        <rFont val="Arial"/>
        <family val="2"/>
      </rPr>
      <t>m):</t>
    </r>
  </si>
  <si>
    <r>
      <t>MODE 3 (</t>
    </r>
    <r>
      <rPr>
        <sz val="11"/>
        <rFont val="Symbol"/>
        <family val="1"/>
        <charset val="2"/>
      </rPr>
      <t>m</t>
    </r>
    <r>
      <rPr>
        <sz val="10"/>
        <rFont val="Arial"/>
        <family val="2"/>
      </rPr>
      <t>m):</t>
    </r>
  </si>
  <si>
    <r>
      <t>D</t>
    </r>
    <r>
      <rPr>
        <vertAlign val="subscript"/>
        <sz val="10"/>
        <rFont val="Arial"/>
        <family val="2"/>
      </rPr>
      <t>10</t>
    </r>
    <r>
      <rPr>
        <sz val="10"/>
        <rFont val="Arial"/>
        <family val="2"/>
      </rPr>
      <t xml:space="preserve"> (</t>
    </r>
    <r>
      <rPr>
        <sz val="11"/>
        <rFont val="Symbol"/>
        <family val="1"/>
        <charset val="2"/>
      </rPr>
      <t>m</t>
    </r>
    <r>
      <rPr>
        <sz val="10"/>
        <rFont val="Arial"/>
        <family val="2"/>
      </rPr>
      <t>m):</t>
    </r>
  </si>
  <si>
    <r>
      <t>D</t>
    </r>
    <r>
      <rPr>
        <vertAlign val="subscript"/>
        <sz val="10"/>
        <rFont val="Arial"/>
        <family val="2"/>
      </rPr>
      <t>50</t>
    </r>
    <r>
      <rPr>
        <sz val="10"/>
        <rFont val="Arial"/>
        <family val="2"/>
      </rPr>
      <t xml:space="preserve"> (</t>
    </r>
    <r>
      <rPr>
        <sz val="11"/>
        <rFont val="Symbol"/>
        <family val="1"/>
        <charset val="2"/>
      </rPr>
      <t>m</t>
    </r>
    <r>
      <rPr>
        <sz val="10"/>
        <rFont val="Arial"/>
        <family val="2"/>
      </rPr>
      <t>m):</t>
    </r>
  </si>
  <si>
    <r>
      <t>D</t>
    </r>
    <r>
      <rPr>
        <vertAlign val="subscript"/>
        <sz val="10"/>
        <rFont val="Arial"/>
        <family val="2"/>
      </rPr>
      <t>90</t>
    </r>
    <r>
      <rPr>
        <sz val="10"/>
        <rFont val="Arial"/>
        <family val="2"/>
      </rPr>
      <t xml:space="preserve"> (</t>
    </r>
    <r>
      <rPr>
        <sz val="11"/>
        <rFont val="Symbol"/>
        <family val="1"/>
        <charset val="2"/>
      </rPr>
      <t>m</t>
    </r>
    <r>
      <rPr>
        <sz val="10"/>
        <rFont val="Arial"/>
        <family val="2"/>
      </rPr>
      <t>m):</t>
    </r>
  </si>
  <si>
    <r>
      <t>(D</t>
    </r>
    <r>
      <rPr>
        <vertAlign val="subscript"/>
        <sz val="10"/>
        <rFont val="Arial"/>
        <family val="2"/>
      </rPr>
      <t>90</t>
    </r>
    <r>
      <rPr>
        <sz val="10"/>
        <rFont val="Arial"/>
        <family val="2"/>
      </rPr>
      <t xml:space="preserve"> / D</t>
    </r>
    <r>
      <rPr>
        <vertAlign val="subscript"/>
        <sz val="10"/>
        <rFont val="Arial"/>
        <family val="2"/>
      </rPr>
      <t>10</t>
    </r>
    <r>
      <rPr>
        <sz val="10"/>
        <rFont val="Arial"/>
        <family val="2"/>
      </rPr>
      <t>) (</t>
    </r>
    <r>
      <rPr>
        <sz val="11"/>
        <rFont val="Symbol"/>
        <family val="1"/>
        <charset val="2"/>
      </rPr>
      <t>m</t>
    </r>
    <r>
      <rPr>
        <sz val="10"/>
        <rFont val="Arial"/>
        <family val="2"/>
      </rPr>
      <t>m):</t>
    </r>
  </si>
  <si>
    <r>
      <t>(D</t>
    </r>
    <r>
      <rPr>
        <vertAlign val="subscript"/>
        <sz val="10"/>
        <rFont val="Arial"/>
        <family val="2"/>
      </rPr>
      <t>90</t>
    </r>
    <r>
      <rPr>
        <sz val="10"/>
        <rFont val="Arial"/>
        <family val="2"/>
      </rPr>
      <t xml:space="preserve"> - D</t>
    </r>
    <r>
      <rPr>
        <vertAlign val="subscript"/>
        <sz val="10"/>
        <rFont val="Arial"/>
        <family val="2"/>
      </rPr>
      <t>10</t>
    </r>
    <r>
      <rPr>
        <sz val="10"/>
        <rFont val="Arial"/>
        <family val="2"/>
      </rPr>
      <t>) (</t>
    </r>
    <r>
      <rPr>
        <sz val="11"/>
        <rFont val="Symbol"/>
        <family val="1"/>
        <charset val="2"/>
      </rPr>
      <t>m</t>
    </r>
    <r>
      <rPr>
        <sz val="10"/>
        <rFont val="Arial"/>
        <family val="2"/>
      </rPr>
      <t>m):</t>
    </r>
  </si>
  <si>
    <t>SORTING</t>
  </si>
  <si>
    <t>MEAN</t>
  </si>
  <si>
    <t>SKEWNESS</t>
  </si>
  <si>
    <t>KURTOSIS</t>
  </si>
  <si>
    <t>Maximum Frequency</t>
  </si>
  <si>
    <r>
      <t>(</t>
    </r>
    <r>
      <rPr>
        <sz val="11"/>
        <rFont val="Symbol"/>
        <family val="1"/>
        <charset val="2"/>
      </rPr>
      <t>m</t>
    </r>
    <r>
      <rPr>
        <sz val="10"/>
        <rFont val="Arial"/>
        <family val="2"/>
      </rPr>
      <t>m)</t>
    </r>
  </si>
  <si>
    <t>Shape</t>
  </si>
  <si>
    <t>Line</t>
  </si>
  <si>
    <r>
      <t>(D</t>
    </r>
    <r>
      <rPr>
        <vertAlign val="subscript"/>
        <sz val="10"/>
        <rFont val="Arial"/>
        <family val="2"/>
      </rPr>
      <t>75</t>
    </r>
    <r>
      <rPr>
        <sz val="10"/>
        <rFont val="Arial"/>
        <family val="2"/>
      </rPr>
      <t xml:space="preserve"> / D</t>
    </r>
    <r>
      <rPr>
        <vertAlign val="subscript"/>
        <sz val="10"/>
        <rFont val="Arial"/>
        <family val="2"/>
      </rPr>
      <t>25</t>
    </r>
    <r>
      <rPr>
        <sz val="10"/>
        <rFont val="Arial"/>
        <family val="2"/>
      </rPr>
      <t>) (</t>
    </r>
    <r>
      <rPr>
        <sz val="10"/>
        <rFont val="Symbol"/>
        <family val="1"/>
        <charset val="2"/>
      </rPr>
      <t>f</t>
    </r>
    <r>
      <rPr>
        <sz val="10"/>
        <rFont val="Arial"/>
        <family val="2"/>
      </rPr>
      <t>):</t>
    </r>
  </si>
  <si>
    <r>
      <t>(D</t>
    </r>
    <r>
      <rPr>
        <vertAlign val="subscript"/>
        <sz val="10"/>
        <rFont val="Arial"/>
        <family val="2"/>
      </rPr>
      <t>75</t>
    </r>
    <r>
      <rPr>
        <sz val="10"/>
        <rFont val="Arial"/>
        <family val="2"/>
      </rPr>
      <t xml:space="preserve"> - D</t>
    </r>
    <r>
      <rPr>
        <vertAlign val="subscript"/>
        <sz val="10"/>
        <rFont val="Arial"/>
        <family val="2"/>
      </rPr>
      <t>25</t>
    </r>
    <r>
      <rPr>
        <sz val="10"/>
        <rFont val="Arial"/>
        <family val="2"/>
      </rPr>
      <t>) (</t>
    </r>
    <r>
      <rPr>
        <sz val="10"/>
        <rFont val="Symbol"/>
        <family val="1"/>
        <charset val="2"/>
      </rPr>
      <t>f</t>
    </r>
    <r>
      <rPr>
        <sz val="10"/>
        <rFont val="Arial"/>
        <family val="2"/>
      </rPr>
      <t>):</t>
    </r>
  </si>
  <si>
    <r>
      <t>(D</t>
    </r>
    <r>
      <rPr>
        <vertAlign val="subscript"/>
        <sz val="10"/>
        <rFont val="Arial"/>
        <family val="2"/>
      </rPr>
      <t>75</t>
    </r>
    <r>
      <rPr>
        <sz val="10"/>
        <rFont val="Arial"/>
        <family val="2"/>
      </rPr>
      <t xml:space="preserve"> / D</t>
    </r>
    <r>
      <rPr>
        <vertAlign val="subscript"/>
        <sz val="10"/>
        <rFont val="Arial"/>
        <family val="2"/>
      </rPr>
      <t>25</t>
    </r>
    <r>
      <rPr>
        <sz val="10"/>
        <rFont val="Arial"/>
        <family val="2"/>
      </rPr>
      <t>) (</t>
    </r>
    <r>
      <rPr>
        <sz val="11"/>
        <rFont val="Symbol"/>
        <family val="1"/>
        <charset val="2"/>
      </rPr>
      <t>m</t>
    </r>
    <r>
      <rPr>
        <sz val="10"/>
        <rFont val="Arial"/>
        <family val="2"/>
      </rPr>
      <t>m):</t>
    </r>
  </si>
  <si>
    <r>
      <t>(D</t>
    </r>
    <r>
      <rPr>
        <vertAlign val="subscript"/>
        <sz val="10"/>
        <rFont val="Arial"/>
        <family val="2"/>
      </rPr>
      <t>75</t>
    </r>
    <r>
      <rPr>
        <sz val="10"/>
        <rFont val="Arial"/>
        <family val="2"/>
      </rPr>
      <t xml:space="preserve"> - D</t>
    </r>
    <r>
      <rPr>
        <vertAlign val="subscript"/>
        <sz val="10"/>
        <rFont val="Arial"/>
        <family val="2"/>
      </rPr>
      <t>25</t>
    </r>
    <r>
      <rPr>
        <sz val="10"/>
        <rFont val="Arial"/>
        <family val="2"/>
      </rPr>
      <t>) (</t>
    </r>
    <r>
      <rPr>
        <sz val="11"/>
        <rFont val="Symbol"/>
        <family val="1"/>
        <charset val="2"/>
      </rPr>
      <t>m</t>
    </r>
    <r>
      <rPr>
        <sz val="10"/>
        <rFont val="Arial"/>
        <family val="2"/>
      </rPr>
      <t>m):</t>
    </r>
  </si>
  <si>
    <t>SIEVING ERROR:</t>
  </si>
  <si>
    <t>E-mail:   s.blott@kpal.co.uk</t>
  </si>
  <si>
    <t>Kenneth Pye Associates Ltd.</t>
  </si>
  <si>
    <t>Crowthorne Enterprise Centre</t>
  </si>
  <si>
    <t>Old Wokingham Road</t>
  </si>
  <si>
    <t>Crowthorne</t>
  </si>
  <si>
    <t>UK</t>
  </si>
  <si>
    <t>Berkshire RG45 6AW</t>
  </si>
  <si>
    <t>Tel/Fax:  +44 (0)1344 751610</t>
  </si>
  <si>
    <r>
      <t xml:space="preserve">Developed by </t>
    </r>
    <r>
      <rPr>
        <b/>
        <sz val="10"/>
        <rFont val="Arial"/>
        <family val="2"/>
      </rPr>
      <t>Dr Simon J Blott</t>
    </r>
  </si>
  <si>
    <t>Version 8.0</t>
  </si>
  <si>
    <t>Page View Split         ------&gt;</t>
  </si>
  <si>
    <t>13BIM05-14_00.0-03.0cm_Set1_Run1</t>
  </si>
  <si>
    <t>13BIM05-14_00.0-03.0cm_Set1_Run2</t>
  </si>
  <si>
    <t>13BIM05-14_00.0-03.0cm_Set1_Run3</t>
  </si>
  <si>
    <t>13BIM05-14_00.0-03.0cm_Set2_Run1</t>
  </si>
  <si>
    <t>13BIM05-14_00.0-03.0cm_Set2_Run2</t>
  </si>
  <si>
    <t>13BIM05-14_00.0-03.0cm_Set2_Run3</t>
  </si>
  <si>
    <t>13BIM05-14_04.0-06.5cm_Set1_Run1</t>
  </si>
  <si>
    <t>13BIM05-14_04.0-06.5cm_Set1_Run2</t>
  </si>
  <si>
    <t>13BIM05-14_04.0-06.5cm_Set1_Run3</t>
  </si>
  <si>
    <t>13BIM05-14_04.0-06.5cm_Set2_Run1</t>
  </si>
  <si>
    <t>13BIM05-14_04.0-06.5cm_Set2_Run2</t>
  </si>
  <si>
    <t>13BIM05-14_04.0-06.5cm_Set2_Run3</t>
  </si>
  <si>
    <t>13BIM05-14_06.5-09.0cm_Set1_Run1</t>
  </si>
  <si>
    <t>13BIM05-14_06.5-09.0cm_Set1_Run2</t>
  </si>
  <si>
    <t>13BIM05-14_06.5-09.0cm_Set1_Run3</t>
  </si>
  <si>
    <t>13BIM05-14_06.5-09.0cm_Set2_Run1</t>
  </si>
  <si>
    <t>13BIM05-14_06.5-09.0cm_Set2_Run2</t>
  </si>
  <si>
    <t>13BIM05-14_06.5-09.0cm_Set2_Run3</t>
  </si>
  <si>
    <t>13BIM05-14_09.0-11.5cm_Set1_Run1</t>
  </si>
  <si>
    <t>13BIM05-14_09.0-11.5cm_Set1_Run2</t>
  </si>
  <si>
    <t>13BIM05-14_09.0-11.5cm_Set1_Run3</t>
  </si>
  <si>
    <t>13BIM05-14_09.0-11.5cm_Set2_Run1</t>
  </si>
  <si>
    <t>13BIM05-14_09.0-11.5cm_Set2_Run2</t>
  </si>
  <si>
    <t>13BIM05-14_09.0-11.5cm_Set2_Run3</t>
  </si>
  <si>
    <t>13BIM05-14_11.5-14.0cm_Set1_Run1</t>
  </si>
  <si>
    <t>13BIM05-14_11.5-14.0cm_Set1_Run2</t>
  </si>
  <si>
    <t>13BIM05-14_11.5-14.0cm_Set1_Run3</t>
  </si>
  <si>
    <t>13BIM05-14_11.5-14.0cm_Set2_Run1</t>
  </si>
  <si>
    <t>13BIM05-14_11.5-14.0cm_Set2_Run2</t>
  </si>
  <si>
    <t>13BIM05-14_11.5-14.0cm_Set2_Run3</t>
  </si>
  <si>
    <t>13BIM05-14_15.0-17.5cm_Set1_Run2</t>
  </si>
  <si>
    <t>13BIM05-14_15.0-17.5cm_Set1_Run3</t>
  </si>
  <si>
    <t>13BIM05-14_15.0-17.5cm_Set1_Run4</t>
  </si>
  <si>
    <t>13BIM05-14_15.0-17.5cm_Set2_Run2</t>
  </si>
  <si>
    <t>13BIM05-14_15.0-17.5cm_Set2_Run3</t>
  </si>
  <si>
    <t>13BIM05-14_15.0-17.5cm_Set2_Run4</t>
  </si>
  <si>
    <t>13BIM05-14_17.5-20.0cm_Set1_Run1</t>
  </si>
  <si>
    <t>13BIM05-14_17.5-20.0cm_Set1_Run2</t>
  </si>
  <si>
    <t>13BIM05-14_17.5-20.0cm_Set1_Run3</t>
  </si>
  <si>
    <t>13BIM05-14_17.5-20.0cm_Set2_Run1</t>
  </si>
  <si>
    <t>13BIM05-14_17.5-20.0cm_Set2_Run2</t>
  </si>
  <si>
    <t>13BIM05-14_17.5-20.0cm_Set2_Run3</t>
  </si>
  <si>
    <t>13BIM05-14_21.0-23.0cm_Set1_Run1</t>
  </si>
  <si>
    <t>13BIM05-14_21.0-23.0cm_Set1_Run2</t>
  </si>
  <si>
    <t>13BIM05-14_21.0-23.0cm_Set1_Run3</t>
  </si>
  <si>
    <t>13BIM05-14_21.0-23.0cm_Set2_Run1</t>
  </si>
  <si>
    <t>13BIM05-14_21.0-23.0cm_Set2_Run2</t>
  </si>
  <si>
    <t>13BIM05-14_21.0-23.0cm_Set2_Run3</t>
  </si>
  <si>
    <t>13BIM05-14_23.0-25.5cm_Set1_Run1</t>
  </si>
  <si>
    <t>13BIM05-14_23.0-25.5cm_Set1_Run2</t>
  </si>
  <si>
    <t>13BIM05-14_23.0-25.5cm_Set1_Run3</t>
  </si>
  <si>
    <t>13BIM05-14_23.0-25.5cm_Set2_Run1</t>
  </si>
  <si>
    <t>13BIM05-14_23.0-25.5cm_Set2_Run2</t>
  </si>
  <si>
    <t>13BIM05-14_23.0-25.5cm_Set2_Run3</t>
  </si>
  <si>
    <t>13BIM05-14_25.5-27.5cm_Set1_Run1</t>
  </si>
  <si>
    <t>13BIM05-14_25.5-27.5cm_Set1_Run2</t>
  </si>
  <si>
    <t>13BIM05-14_25.5-27.5cm_Set1_Run3</t>
  </si>
  <si>
    <t>13BIM05-14_25.5-27.5cm_Set2_Run1</t>
  </si>
  <si>
    <t>13BIM05-14_25.5-27.5cm_Set2_Run2</t>
  </si>
  <si>
    <t>13BIM05-14_25.5-27.5cm_Set2_Run3</t>
  </si>
  <si>
    <t>13BIM05-14_27.5-30.0cm_Set1_Run1</t>
  </si>
  <si>
    <t>13BIM05-14_27.5-30.0cm_Set1_Run2</t>
  </si>
  <si>
    <t>13BIM05-14_27.5-30.0cm_Set1_Run3</t>
  </si>
  <si>
    <t>13BIM05-14_27.5-30.0cm_Set2_Run1</t>
  </si>
  <si>
    <t>13BIM05-14_27.5-30.0cm_Set2_Run2</t>
  </si>
  <si>
    <t>13BIM05-14_27.5-30.0cm_Set2_Run3</t>
  </si>
  <si>
    <t>13BIM05-14_30.0-32.0cm_Set1_Run1</t>
  </si>
  <si>
    <t>13BIM05-14_30.0-32.0cm_Set1_Run2</t>
  </si>
  <si>
    <t>13BIM05-14_30.0-32.0cm_Set1_Run3</t>
  </si>
  <si>
    <t>13BIM05-14_30.0-32.0cm_Set2_Run1</t>
  </si>
  <si>
    <t>13BIM05-14_30.0-32.0cm_Set2_Run2</t>
  </si>
  <si>
    <t>13BIM05-14_30.0-32.0cm_Set2_Run3</t>
  </si>
  <si>
    <t>13BIM05-14_33.0-35.5cm_Set1_Run1</t>
  </si>
  <si>
    <t>13BIM05-14_33.0-35.5cm_Set1_Run2</t>
  </si>
  <si>
    <t>13BIM05-14_33.0-35.5cm_Set1_Run3</t>
  </si>
  <si>
    <t>13BIM05-14_33.0-35.5cm_Set2_Run1</t>
  </si>
  <si>
    <t>13BIM05-14_33.0-35.5cm_Set2_Run2</t>
  </si>
  <si>
    <t>13BIM05-14_33.0-35.5cm_Set2_Run3</t>
  </si>
  <si>
    <t>Wheaton, 3/14/2014  10:55:00 AM</t>
  </si>
  <si>
    <t>Fine Sand</t>
  </si>
  <si>
    <t>Well Sorted</t>
  </si>
  <si>
    <t>Symmetrical</t>
  </si>
  <si>
    <t>Mesokurtic</t>
  </si>
  <si>
    <t>Unimodal, Well Sorted</t>
  </si>
  <si>
    <t>Sand</t>
  </si>
  <si>
    <t>Well Sorted Fine Sand</t>
  </si>
  <si>
    <t>Wheaton, 3/14/2014  10:57:00 AM</t>
  </si>
  <si>
    <t>Wheaton, 3/14/2014  10:59:00 AM</t>
  </si>
  <si>
    <t>Wheaton, 3/14/2014  11:06:00 AM</t>
  </si>
  <si>
    <t>Wheaton, 3/14/2014  11:08:00 AM</t>
  </si>
  <si>
    <t>Wheaton, 3/14/2014  11:10:00 AM</t>
  </si>
  <si>
    <t>Wheaton, 3/14/2014  11:18:00 AM</t>
  </si>
  <si>
    <t>Wheaton, 3/14/2014  11:21:00 AM</t>
  </si>
  <si>
    <t>Wheaton, 3/14/2014  11:23:00 AM</t>
  </si>
  <si>
    <t>Wheaton, 3/14/2014  11:30:00 AM</t>
  </si>
  <si>
    <t>Wheaton, 3/14/2014  11:33:00 AM</t>
  </si>
  <si>
    <t>Wheaton, 3/14/2014  11:35:00 AM</t>
  </si>
  <si>
    <t>Wheaton, 3/14/2014  11:44:00 AM</t>
  </si>
  <si>
    <t>Wheaton, 3/14/2014  11:46:00 AM</t>
  </si>
  <si>
    <t>Wheaton, 3/14/2014  11:48:00 AM</t>
  </si>
  <si>
    <t>Wheaton, 3/14/2014  11:58:00 AM</t>
  </si>
  <si>
    <t>Wheaton, 3/14/2014  12:00:00 PM</t>
  </si>
  <si>
    <t>Wheaton, 3/14/2014  12:02:00 PM</t>
  </si>
  <si>
    <t>Wheaton, 3/14/2014  12:09:00 PM</t>
  </si>
  <si>
    <t>Wheaton, 3/14/2014  12:11:00 PM</t>
  </si>
  <si>
    <t>Wheaton, 3/14/2014  12:14:00 PM</t>
  </si>
  <si>
    <t>Wheaton, 3/14/2014  12:21:00 PM</t>
  </si>
  <si>
    <t>Wheaton, 3/14/2014  12:23:00 PM</t>
  </si>
  <si>
    <t>Wheaton, 3/14/2014  12:25:00 PM</t>
  </si>
  <si>
    <t>Wheaton, 3/14/2014  12:33:00 PM</t>
  </si>
  <si>
    <t>Wheaton, 3/14/2014  12:35:00 PM</t>
  </si>
  <si>
    <t>Wheaton, 3/14/2014  12:37:00 PM</t>
  </si>
  <si>
    <t>Wheaton, 3/14/2014  12:45:00 PM</t>
  </si>
  <si>
    <t>Wheaton, 3/14/2014  12:47:00 PM</t>
  </si>
  <si>
    <t>Wheaton, 3/14/2014  12:50:00 PM</t>
  </si>
  <si>
    <t>Wheaton,  8:45  17 Mar 2014</t>
  </si>
  <si>
    <t>Wheaton,  8:47  17 Mar 2014</t>
  </si>
  <si>
    <t>Wheaton,  8:50  17 Mar 2014</t>
  </si>
  <si>
    <t>Wheaton,  9:00  17 Mar 2014</t>
  </si>
  <si>
    <t>Wheaton,  9:02  17 Mar 2014</t>
  </si>
  <si>
    <t>Wheaton,  9:05  17 Mar 2014</t>
  </si>
  <si>
    <t>Coarse Skewed</t>
  </si>
  <si>
    <t>Wheaton,  9:14  17 Mar 2014</t>
  </si>
  <si>
    <t>Wheaton,  9:16  17 Mar 2014</t>
  </si>
  <si>
    <t>Wheaton,  9:18  17 Mar 2014</t>
  </si>
  <si>
    <t>Wheaton,  9:31  17 Mar 2014</t>
  </si>
  <si>
    <t>Wheaton,  9:33  17 Mar 2014</t>
  </si>
  <si>
    <t>Wheaton,  9:35  17 Mar 2014</t>
  </si>
  <si>
    <t>Wheaton,  9:46  17 Mar 2014</t>
  </si>
  <si>
    <t>Wheaton,  9:48  17 Mar 2014</t>
  </si>
  <si>
    <t>Wheaton,  9:50  17 Mar 2014</t>
  </si>
  <si>
    <t>Wheaton,  9:57  17 Mar 2014</t>
  </si>
  <si>
    <t>Wheaton,  9:59  17 Mar 2014</t>
  </si>
  <si>
    <t>Wheaton, 3/17/2014  10:02:00 AM</t>
  </si>
  <si>
    <t>Wheaton, 3/17/2014  10:18:00 AM</t>
  </si>
  <si>
    <t>Wheaton, 3/17/2014  10:20:00 AM</t>
  </si>
  <si>
    <t>Wheaton, 3/17/2014  10:22:00 AM</t>
  </si>
  <si>
    <t>Wheaton, 3/17/2014  10:30:00 AM</t>
  </si>
  <si>
    <t>Wheaton, 3/17/2014  10:32:00 AM</t>
  </si>
  <si>
    <t>Wheaton, 3/17/2014  10:34:00 AM</t>
  </si>
  <si>
    <t>Wheaton, 3/17/2014  10:45:00 AM</t>
  </si>
  <si>
    <t>Wheaton, 3/17/2014  10:47:00 AM</t>
  </si>
  <si>
    <t>Wheaton, 3/17/2014  10:49:00 AM</t>
  </si>
  <si>
    <t>Wheaton, 3/17/2014  10:56:00 AM</t>
  </si>
  <si>
    <t>Wheaton, 3/17/2014  10:59:00 AM</t>
  </si>
  <si>
    <t>Wheaton, 3/17/2014  11:01:00 AM</t>
  </si>
  <si>
    <t>Wheaton, 3/17/2014  11:08:00 AM</t>
  </si>
  <si>
    <t>Wheaton, 3/17/2014  11:11:00 AM</t>
  </si>
  <si>
    <t>Wheaton, 3/17/2014  11:13:00 AM</t>
  </si>
  <si>
    <t>Wheaton, 3/17/2014  11:20:00 AM</t>
  </si>
  <si>
    <t>Wheaton, 3/17/2014  11:22:00 AM</t>
  </si>
  <si>
    <t>Wheaton, 3/17/2014  11:24:00 AM</t>
  </si>
  <si>
    <t>Wheaton, 3/17/2014  11:34:00 AM</t>
  </si>
  <si>
    <t>Wheaton, 3/17/2014  11:36:00 AM</t>
  </si>
  <si>
    <t>Wheaton, 3/17/2014  11:38:00 AM</t>
  </si>
  <si>
    <t>Wheaton, 3/17/2014  11:49:00 AM</t>
  </si>
  <si>
    <t>Wheaton, 3/17/2014  11:51:00 AM</t>
  </si>
  <si>
    <t>Wheaton, 3/17/2014  11:54:00 AM</t>
  </si>
  <si>
    <t>Wheaton, 3/17/2014  12:05:00 PM</t>
  </si>
  <si>
    <t>Wheaton, 3/17/2014  12:07:00 PM</t>
  </si>
  <si>
    <t>Wheaton, 3/17/2014  12:10:00 PM</t>
  </si>
  <si>
    <t>Wheaton, 3/17/2014  12:16:00 PM</t>
  </si>
  <si>
    <t>Wheaton, 3/17/2014  12:18:00 PM</t>
  </si>
  <si>
    <t>3/17/2014  12:20:00 PM</t>
  </si>
  <si>
    <t>Wheaton, 3/17/2014  12:20:00 PM</t>
  </si>
  <si>
    <t>Standard Deviation</t>
  </si>
  <si>
    <t>Averaged Data (N=6)</t>
  </si>
  <si>
    <t>Averaged Data (N=3)</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</si>
</sst>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0.0"/>
    <numFmt numFmtId="165" formatCode="0.000"/>
    <numFmt numFmtId="166" formatCode="0.00000"/>
    <numFmt numFmtId="167" formatCode="0.0000"/>
    <numFmt numFmtId="168" formatCode="0.0%"/>
    <numFmt numFmtId="169" formatCode="0.00000000E+00"/>
  </numFmts>
  <fonts count="23" x14ac:knownFonts="1">
    <font>
      <sz val="10"/>
      <name val="Arial"/>
    </font>
    <font>
      <b/>
      <sz val="10"/>
      <name val="Arial"/>
      <family val="2"/>
    </font>
    <font>
      <sz val="10"/>
      <name val="Arial"/>
      <family val="2"/>
    </font>
    <font>
      <b/>
      <sz val="12"/>
      <name val="Arial"/>
      <family val="2"/>
    </font>
    <font>
      <u/>
      <sz val="10"/>
      <name val="Arial"/>
      <family val="2"/>
    </font>
    <font>
      <b/>
      <u/>
      <sz val="12"/>
      <name val="Arial"/>
      <family val="2"/>
    </font>
    <font>
      <b/>
      <u/>
      <sz val="10"/>
      <name val="Arial"/>
      <family val="2"/>
    </font>
    <font>
      <b/>
      <sz val="10"/>
      <name val="Arial"/>
      <family val="2"/>
    </font>
    <font>
      <sz val="10"/>
      <name val="Arial"/>
      <family val="2"/>
    </font>
    <font>
      <sz val="10"/>
      <name val="Symbol"/>
      <family val="1"/>
      <charset val="2"/>
    </font>
    <font>
      <vertAlign val="subscript"/>
      <sz val="10"/>
      <name val="Arial"/>
      <family val="2"/>
    </font>
    <font>
      <b/>
      <sz val="10"/>
      <name val="Arial"/>
      <family val="2"/>
    </font>
    <font>
      <b/>
      <sz val="14"/>
      <name val="Arial"/>
      <family val="2"/>
    </font>
    <font>
      <b/>
      <sz val="12"/>
      <name val="Arial"/>
      <family val="2"/>
    </font>
    <font>
      <i/>
      <sz val="10"/>
      <name val="Arial"/>
      <family val="2"/>
    </font>
    <font>
      <vertAlign val="superscript"/>
      <sz val="10"/>
      <name val="Arial"/>
      <family val="2"/>
    </font>
    <font>
      <sz val="20"/>
      <name val="Arial"/>
      <family val="2"/>
    </font>
    <font>
      <sz val="20"/>
      <color indexed="56"/>
      <name val="Arial"/>
      <family val="2"/>
    </font>
    <font>
      <sz val="10"/>
      <color indexed="56"/>
      <name val="Arial"/>
      <family val="2"/>
    </font>
    <font>
      <sz val="12"/>
      <name val="Arial"/>
      <family val="2"/>
    </font>
    <font>
      <sz val="24"/>
      <color indexed="17"/>
      <name val="Arial"/>
      <family val="2"/>
    </font>
    <font>
      <sz val="20"/>
      <color indexed="18"/>
      <name val="Arial"/>
      <family val="2"/>
    </font>
    <font>
      <sz val="11"/>
      <name val="Symbol"/>
      <family val="1"/>
      <charset val="2"/>
    </font>
  </fonts>
  <fills count="5">
    <fill>
      <patternFill patternType="none"/>
    </fill>
    <fill>
      <patternFill patternType="gray125"/>
    </fill>
    <fill>
      <patternFill patternType="solid">
        <fgColor indexed="9"/>
        <bgColor indexed="64"/>
      </patternFill>
    </fill>
    <fill>
      <patternFill patternType="solid">
        <fgColor indexed="56"/>
        <bgColor indexed="64"/>
      </patternFill>
    </fill>
    <fill>
      <patternFill patternType="solid">
        <fgColor rgb="FFFFFF00"/>
        <bgColor indexed="64"/>
      </patternFill>
    </fill>
  </fills>
  <borders count="41">
    <border>
      <left/>
      <right/>
      <top/>
      <bottom/>
      <diagonal/>
    </border>
    <border>
      <left/>
      <right style="thin">
        <color indexed="64"/>
      </right>
      <top style="thin">
        <color indexed="64"/>
      </top>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right/>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right/>
      <top style="medium">
        <color indexed="64"/>
      </top>
      <bottom style="thin">
        <color indexed="64"/>
      </bottom>
      <diagonal/>
    </border>
    <border>
      <left/>
      <right/>
      <top style="thin">
        <color indexed="64"/>
      </top>
      <bottom style="medium">
        <color indexed="64"/>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diagonal/>
    </border>
    <border>
      <left style="thin">
        <color indexed="64"/>
      </left>
      <right style="thin">
        <color indexed="64"/>
      </right>
      <top/>
      <bottom/>
      <diagonal/>
    </border>
    <border>
      <left/>
      <right style="thin">
        <color indexed="64"/>
      </right>
      <top/>
      <bottom/>
      <diagonal/>
    </border>
    <border>
      <left/>
      <right style="thin">
        <color indexed="64"/>
      </right>
      <top/>
      <bottom style="thin">
        <color indexed="64"/>
      </bottom>
      <diagonal/>
    </border>
    <border>
      <left style="thin">
        <color indexed="64"/>
      </left>
      <right/>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s>
  <cellStyleXfs count="3">
    <xf numFmtId="0" fontId="0" fillId="0" borderId="0"/>
    <xf numFmtId="9" fontId="2" fillId="0" borderId="0" applyFont="0" applyFill="0" applyBorder="0" applyAlignment="0" applyProtection="0"/>
    <xf numFmtId="0" fontId="2" fillId="0" borderId="0"/>
  </cellStyleXfs>
  <cellXfs count="220">
    <xf numFmtId="0" fontId="0" fillId="0" borderId="0" xfId="0"/>
    <xf numFmtId="0" fontId="0" fillId="0" borderId="1" xfId="0" applyBorder="1" applyProtection="1"/>
    <xf numFmtId="0" fontId="0" fillId="0" borderId="0" xfId="0" applyBorder="1" applyProtection="1"/>
    <xf numFmtId="0" fontId="0" fillId="0" borderId="2" xfId="0" applyBorder="1" applyProtection="1"/>
    <xf numFmtId="0" fontId="0" fillId="0" borderId="0" xfId="0" applyBorder="1" applyAlignment="1" applyProtection="1">
      <alignment vertical="center"/>
    </xf>
    <xf numFmtId="0" fontId="0" fillId="0" borderId="2" xfId="0" applyBorder="1" applyAlignment="1" applyProtection="1">
      <alignment vertical="center"/>
    </xf>
    <xf numFmtId="0" fontId="0" fillId="0" borderId="0" xfId="0" applyBorder="1" applyAlignment="1" applyProtection="1">
      <alignment horizontal="right" vertical="center"/>
    </xf>
    <xf numFmtId="165" fontId="0" fillId="0" borderId="3" xfId="0" applyNumberFormat="1" applyBorder="1" applyAlignment="1" applyProtection="1">
      <alignment horizontal="center"/>
    </xf>
    <xf numFmtId="0" fontId="0" fillId="0" borderId="0" xfId="0" applyAlignment="1">
      <alignment horizontal="center"/>
    </xf>
    <xf numFmtId="0" fontId="0" fillId="0" borderId="0" xfId="0" applyBorder="1" applyAlignment="1" applyProtection="1">
      <alignment horizontal="left" vertical="center"/>
    </xf>
    <xf numFmtId="0" fontId="12" fillId="0" borderId="0" xfId="0" applyFont="1" applyAlignment="1">
      <alignment horizontal="center"/>
    </xf>
    <xf numFmtId="0" fontId="13" fillId="0" borderId="0" xfId="0" applyFont="1" applyAlignment="1">
      <alignment horizontal="center"/>
    </xf>
    <xf numFmtId="0" fontId="14" fillId="0" borderId="0" xfId="0" applyFont="1" applyAlignment="1">
      <alignment horizontal="center"/>
    </xf>
    <xf numFmtId="0" fontId="8" fillId="0" borderId="0" xfId="0" applyFont="1" applyBorder="1"/>
    <xf numFmtId="0" fontId="8" fillId="0" borderId="0" xfId="0" applyFont="1"/>
    <xf numFmtId="0" fontId="5" fillId="0" borderId="0" xfId="0" applyFont="1"/>
    <xf numFmtId="0" fontId="11" fillId="0" borderId="11" xfId="0" applyFont="1" applyBorder="1" applyAlignment="1">
      <alignment horizontal="center"/>
    </xf>
    <xf numFmtId="0" fontId="11" fillId="0" borderId="12" xfId="0" applyFont="1" applyBorder="1" applyAlignment="1">
      <alignment horizontal="center"/>
    </xf>
    <xf numFmtId="0" fontId="8" fillId="0" borderId="13" xfId="0" applyFont="1" applyBorder="1" applyAlignment="1">
      <alignment horizontal="center"/>
    </xf>
    <xf numFmtId="0" fontId="8" fillId="0" borderId="14" xfId="0" applyFont="1" applyBorder="1" applyAlignment="1">
      <alignment horizontal="center"/>
    </xf>
    <xf numFmtId="0" fontId="8" fillId="0" borderId="15" xfId="0" applyFont="1" applyBorder="1" applyAlignment="1">
      <alignment horizontal="center"/>
    </xf>
    <xf numFmtId="0" fontId="8" fillId="0" borderId="8" xfId="0" applyFont="1" applyBorder="1" applyAlignment="1">
      <alignment horizontal="center"/>
    </xf>
    <xf numFmtId="0" fontId="8" fillId="0" borderId="3" xfId="0" applyFont="1" applyBorder="1" applyAlignment="1">
      <alignment horizontal="center"/>
    </xf>
    <xf numFmtId="165" fontId="8" fillId="0" borderId="8" xfId="0" applyNumberFormat="1" applyFont="1" applyBorder="1" applyAlignment="1">
      <alignment horizontal="center"/>
    </xf>
    <xf numFmtId="165" fontId="8" fillId="0" borderId="3" xfId="0" applyNumberFormat="1" applyFont="1" applyBorder="1" applyAlignment="1">
      <alignment horizontal="center"/>
    </xf>
    <xf numFmtId="168" fontId="8" fillId="0" borderId="8" xfId="1" applyNumberFormat="1" applyFont="1" applyBorder="1" applyAlignment="1">
      <alignment horizontal="center"/>
    </xf>
    <xf numFmtId="168" fontId="8" fillId="0" borderId="3" xfId="1" applyNumberFormat="1" applyFont="1" applyBorder="1" applyAlignment="1">
      <alignment horizontal="center"/>
    </xf>
    <xf numFmtId="168" fontId="8" fillId="0" borderId="3" xfId="1" applyNumberFormat="1" applyFont="1" applyBorder="1" applyAlignment="1" applyProtection="1">
      <alignment horizontal="center" vertical="center"/>
    </xf>
    <xf numFmtId="168" fontId="8" fillId="0" borderId="8" xfId="1" applyNumberFormat="1" applyFont="1" applyFill="1" applyBorder="1" applyAlignment="1">
      <alignment horizontal="center"/>
    </xf>
    <xf numFmtId="168" fontId="8" fillId="0" borderId="3" xfId="0" applyNumberFormat="1" applyFont="1" applyBorder="1" applyAlignment="1">
      <alignment horizontal="center"/>
    </xf>
    <xf numFmtId="168" fontId="8" fillId="0" borderId="5" xfId="1" applyNumberFormat="1" applyFont="1" applyFill="1" applyBorder="1" applyAlignment="1">
      <alignment horizontal="center"/>
    </xf>
    <xf numFmtId="168" fontId="8" fillId="0" borderId="16" xfId="0" applyNumberFormat="1" applyFont="1" applyBorder="1" applyAlignment="1">
      <alignment horizontal="center"/>
    </xf>
    <xf numFmtId="0" fontId="8" fillId="0" borderId="17" xfId="0" applyFont="1" applyBorder="1" applyAlignment="1" applyProtection="1">
      <alignment horizontal="left" vertical="center"/>
    </xf>
    <xf numFmtId="0" fontId="8" fillId="0" borderId="4" xfId="0" applyFont="1" applyBorder="1" applyAlignment="1" applyProtection="1">
      <alignment horizontal="left" vertical="center"/>
    </xf>
    <xf numFmtId="0" fontId="8" fillId="0" borderId="0" xfId="0" applyFont="1" applyAlignment="1">
      <alignment vertical="center"/>
    </xf>
    <xf numFmtId="0" fontId="8" fillId="0" borderId="6" xfId="0" applyFont="1" applyBorder="1" applyAlignment="1">
      <alignment vertical="center"/>
    </xf>
    <xf numFmtId="0" fontId="8" fillId="0" borderId="7" xfId="0" applyFont="1" applyBorder="1" applyAlignment="1">
      <alignment vertical="center"/>
    </xf>
    <xf numFmtId="0" fontId="8" fillId="0" borderId="18" xfId="0" applyFont="1" applyBorder="1" applyAlignment="1">
      <alignment vertical="center"/>
    </xf>
    <xf numFmtId="0" fontId="8" fillId="0" borderId="19" xfId="0" applyFont="1" applyBorder="1" applyAlignment="1">
      <alignment horizontal="center"/>
    </xf>
    <xf numFmtId="0" fontId="8" fillId="0" borderId="20" xfId="0" applyFont="1" applyBorder="1" applyAlignment="1">
      <alignment horizontal="center"/>
    </xf>
    <xf numFmtId="0" fontId="8" fillId="0" borderId="21" xfId="0" applyFont="1" applyBorder="1" applyAlignment="1" applyProtection="1">
      <alignment horizontal="left" vertical="center"/>
    </xf>
    <xf numFmtId="165" fontId="8" fillId="0" borderId="15" xfId="0" applyNumberFormat="1" applyFont="1" applyBorder="1" applyAlignment="1">
      <alignment horizontal="center"/>
    </xf>
    <xf numFmtId="0" fontId="8" fillId="0" borderId="22" xfId="0" applyFont="1" applyBorder="1" applyAlignment="1" applyProtection="1">
      <alignment horizontal="left" vertical="center"/>
    </xf>
    <xf numFmtId="165" fontId="8" fillId="0" borderId="16" xfId="0" applyNumberFormat="1" applyFont="1" applyBorder="1" applyAlignment="1">
      <alignment horizontal="center"/>
    </xf>
    <xf numFmtId="0" fontId="8" fillId="0" borderId="2" xfId="0" applyFont="1" applyBorder="1" applyAlignment="1" applyProtection="1">
      <alignment horizontal="left" vertical="center"/>
    </xf>
    <xf numFmtId="165" fontId="8" fillId="0" borderId="19" xfId="0" applyNumberFormat="1" applyFont="1" applyBorder="1" applyAlignment="1">
      <alignment horizontal="center"/>
    </xf>
    <xf numFmtId="165" fontId="8" fillId="0" borderId="20" xfId="0" applyNumberFormat="1" applyFont="1" applyBorder="1" applyAlignment="1">
      <alignment horizontal="center"/>
    </xf>
    <xf numFmtId="165" fontId="8" fillId="0" borderId="23" xfId="0" applyNumberFormat="1" applyFont="1" applyBorder="1" applyAlignment="1">
      <alignment horizontal="center"/>
    </xf>
    <xf numFmtId="165" fontId="8" fillId="0" borderId="24" xfId="0" applyNumberFormat="1" applyFont="1" applyBorder="1" applyAlignment="1">
      <alignment horizontal="center"/>
    </xf>
    <xf numFmtId="165" fontId="8" fillId="0" borderId="25" xfId="0" applyNumberFormat="1" applyFont="1" applyBorder="1" applyAlignment="1">
      <alignment horizontal="center"/>
    </xf>
    <xf numFmtId="0" fontId="8" fillId="0" borderId="26" xfId="0" applyFont="1" applyBorder="1" applyAlignment="1" applyProtection="1">
      <alignment horizontal="left" vertical="center"/>
    </xf>
    <xf numFmtId="0" fontId="8" fillId="0" borderId="27" xfId="0" applyFont="1" applyBorder="1" applyAlignment="1" applyProtection="1">
      <alignment horizontal="left" vertical="center"/>
    </xf>
    <xf numFmtId="0" fontId="8" fillId="0" borderId="28" xfId="0" applyFont="1" applyBorder="1" applyAlignment="1" applyProtection="1">
      <alignment horizontal="left" vertical="center"/>
    </xf>
    <xf numFmtId="168" fontId="8" fillId="0" borderId="13" xfId="1" applyNumberFormat="1" applyFont="1" applyBorder="1" applyAlignment="1">
      <alignment horizontal="center"/>
    </xf>
    <xf numFmtId="168" fontId="8" fillId="0" borderId="14" xfId="1" applyNumberFormat="1" applyFont="1" applyBorder="1" applyAlignment="1">
      <alignment horizontal="center"/>
    </xf>
    <xf numFmtId="164" fontId="8" fillId="0" borderId="14" xfId="0" applyNumberFormat="1" applyFont="1" applyBorder="1" applyAlignment="1">
      <alignment horizontal="center"/>
    </xf>
    <xf numFmtId="164" fontId="8" fillId="0" borderId="3" xfId="0" applyNumberFormat="1" applyFont="1" applyBorder="1" applyAlignment="1">
      <alignment horizontal="center"/>
    </xf>
    <xf numFmtId="164" fontId="8" fillId="0" borderId="16" xfId="0" applyNumberFormat="1" applyFont="1" applyBorder="1" applyAlignment="1">
      <alignment horizontal="center"/>
    </xf>
    <xf numFmtId="0" fontId="0" fillId="0" borderId="0" xfId="0" applyBorder="1" applyAlignment="1" applyProtection="1">
      <alignment horizontal="center"/>
    </xf>
    <xf numFmtId="165" fontId="0" fillId="0" borderId="0" xfId="0" applyNumberFormat="1" applyBorder="1" applyAlignment="1" applyProtection="1">
      <alignment horizontal="center"/>
    </xf>
    <xf numFmtId="165" fontId="8" fillId="0" borderId="0" xfId="0" applyNumberFormat="1" applyFont="1" applyBorder="1" applyAlignment="1">
      <alignment horizontal="center"/>
    </xf>
    <xf numFmtId="0" fontId="8" fillId="0" borderId="29" xfId="0" applyFont="1" applyBorder="1" applyAlignment="1" applyProtection="1">
      <alignment horizontal="left" vertical="center"/>
    </xf>
    <xf numFmtId="164" fontId="8" fillId="0" borderId="9" xfId="0" applyNumberFormat="1" applyFont="1" applyBorder="1" applyAlignment="1">
      <alignment horizontal="center"/>
    </xf>
    <xf numFmtId="164" fontId="8" fillId="0" borderId="15" xfId="0" applyNumberFormat="1" applyFont="1" applyBorder="1" applyAlignment="1">
      <alignment horizontal="center"/>
    </xf>
    <xf numFmtId="2" fontId="8" fillId="0" borderId="3" xfId="0" applyNumberFormat="1" applyFont="1" applyBorder="1" applyAlignment="1">
      <alignment horizontal="center"/>
    </xf>
    <xf numFmtId="2" fontId="8" fillId="0" borderId="20" xfId="0" applyNumberFormat="1" applyFont="1" applyBorder="1" applyAlignment="1">
      <alignment horizontal="center"/>
    </xf>
    <xf numFmtId="2" fontId="8" fillId="0" borderId="16" xfId="0" applyNumberFormat="1" applyFont="1" applyBorder="1" applyAlignment="1">
      <alignment horizontal="center"/>
    </xf>
    <xf numFmtId="165" fontId="8" fillId="0" borderId="14" xfId="0" applyNumberFormat="1" applyFont="1" applyBorder="1" applyAlignment="1">
      <alignment horizontal="center"/>
    </xf>
    <xf numFmtId="165" fontId="0" fillId="0" borderId="14" xfId="0" applyNumberFormat="1" applyBorder="1" applyAlignment="1" applyProtection="1">
      <alignment horizontal="center"/>
    </xf>
    <xf numFmtId="0" fontId="5" fillId="0" borderId="0" xfId="0" applyFont="1" applyBorder="1" applyAlignment="1" applyProtection="1">
      <alignment horizontal="center" vertical="center"/>
    </xf>
    <xf numFmtId="164" fontId="8" fillId="0" borderId="13" xfId="0" applyNumberFormat="1" applyFont="1" applyBorder="1" applyAlignment="1">
      <alignment horizontal="center"/>
    </xf>
    <xf numFmtId="164" fontId="8" fillId="0" borderId="23" xfId="0" applyNumberFormat="1" applyFont="1" applyBorder="1" applyAlignment="1">
      <alignment horizontal="center"/>
    </xf>
    <xf numFmtId="164" fontId="8" fillId="0" borderId="24" xfId="0" applyNumberFormat="1" applyFont="1" applyBorder="1" applyAlignment="1">
      <alignment horizontal="center"/>
    </xf>
    <xf numFmtId="0" fontId="0" fillId="0" borderId="0" xfId="0" applyProtection="1"/>
    <xf numFmtId="0" fontId="4" fillId="0" borderId="0" xfId="0" applyFont="1" applyProtection="1"/>
    <xf numFmtId="0" fontId="8" fillId="0" borderId="0" xfId="0" applyFont="1" applyBorder="1" applyProtection="1"/>
    <xf numFmtId="0" fontId="0" fillId="0" borderId="0" xfId="0" applyAlignment="1" applyProtection="1">
      <alignment horizontal="center"/>
    </xf>
    <xf numFmtId="0" fontId="8" fillId="0" borderId="0" xfId="0" applyFont="1" applyBorder="1" applyAlignment="1" applyProtection="1">
      <alignment horizontal="center"/>
    </xf>
    <xf numFmtId="0" fontId="4" fillId="0" borderId="0" xfId="0" applyFont="1" applyBorder="1" applyAlignment="1" applyProtection="1">
      <alignment horizontal="centerContinuous"/>
    </xf>
    <xf numFmtId="0" fontId="5" fillId="0" borderId="0" xfId="0" applyFont="1" applyBorder="1" applyAlignment="1" applyProtection="1">
      <alignment horizontal="centerContinuous" vertical="center"/>
    </xf>
    <xf numFmtId="49" fontId="8" fillId="0" borderId="0" xfId="0" applyNumberFormat="1" applyFont="1" applyBorder="1" applyProtection="1"/>
    <xf numFmtId="0" fontId="0" fillId="0" borderId="9" xfId="0" applyBorder="1" applyProtection="1"/>
    <xf numFmtId="165" fontId="0" fillId="0" borderId="30" xfId="0" applyNumberFormat="1" applyBorder="1" applyAlignment="1" applyProtection="1">
      <alignment horizontal="center"/>
    </xf>
    <xf numFmtId="0" fontId="3" fillId="0" borderId="0" xfId="0" applyFont="1" applyBorder="1" applyProtection="1"/>
    <xf numFmtId="0" fontId="0" fillId="0" borderId="8" xfId="0" applyBorder="1" applyProtection="1"/>
    <xf numFmtId="165" fontId="0" fillId="0" borderId="31" xfId="0" applyNumberFormat="1" applyBorder="1" applyAlignment="1" applyProtection="1">
      <alignment horizontal="center"/>
    </xf>
    <xf numFmtId="0" fontId="5" fillId="0" borderId="0" xfId="0" applyFont="1" applyBorder="1" applyProtection="1"/>
    <xf numFmtId="0" fontId="8" fillId="0" borderId="0" xfId="0" applyFont="1" applyProtection="1"/>
    <xf numFmtId="0" fontId="0" fillId="0" borderId="5" xfId="0" applyBorder="1" applyProtection="1"/>
    <xf numFmtId="165" fontId="0" fillId="0" borderId="32" xfId="0" applyNumberFormat="1" applyBorder="1" applyAlignment="1" applyProtection="1">
      <alignment horizontal="center"/>
    </xf>
    <xf numFmtId="167" fontId="5" fillId="0" borderId="0" xfId="0" applyNumberFormat="1" applyFont="1" applyBorder="1" applyProtection="1"/>
    <xf numFmtId="166" fontId="5" fillId="0" borderId="0" xfId="0" applyNumberFormat="1" applyFont="1" applyBorder="1" applyProtection="1"/>
    <xf numFmtId="2" fontId="0" fillId="0" borderId="0" xfId="0" applyNumberFormat="1" applyProtection="1"/>
    <xf numFmtId="164" fontId="8" fillId="0" borderId="0" xfId="0" applyNumberFormat="1" applyFont="1" applyBorder="1" applyProtection="1"/>
    <xf numFmtId="0" fontId="20" fillId="0" borderId="0" xfId="0" applyFont="1" applyBorder="1" applyProtection="1"/>
    <xf numFmtId="0" fontId="5" fillId="0" borderId="0" xfId="0" applyFont="1" applyFill="1" applyBorder="1" applyProtection="1"/>
    <xf numFmtId="0" fontId="0" fillId="0" borderId="0" xfId="0" applyFill="1" applyBorder="1" applyProtection="1"/>
    <xf numFmtId="9" fontId="0" fillId="0" borderId="0" xfId="0" applyNumberFormat="1" applyBorder="1" applyAlignment="1" applyProtection="1">
      <alignment horizontal="center"/>
    </xf>
    <xf numFmtId="14" fontId="0" fillId="0" borderId="0" xfId="0" applyNumberFormat="1" applyBorder="1" applyAlignment="1" applyProtection="1">
      <alignment horizontal="center" vertical="center"/>
    </xf>
    <xf numFmtId="0" fontId="6" fillId="0" borderId="0" xfId="0" applyFont="1" applyBorder="1" applyAlignment="1" applyProtection="1">
      <alignment horizontal="left"/>
    </xf>
    <xf numFmtId="0" fontId="21" fillId="0" borderId="0" xfId="0" applyFont="1" applyBorder="1" applyProtection="1"/>
    <xf numFmtId="0" fontId="18" fillId="0" borderId="0" xfId="0" applyFont="1" applyProtection="1"/>
    <xf numFmtId="0" fontId="16" fillId="0" borderId="0" xfId="0" applyFont="1" applyProtection="1"/>
    <xf numFmtId="0" fontId="17" fillId="0" borderId="0" xfId="0" applyFont="1" applyProtection="1"/>
    <xf numFmtId="165" fontId="8" fillId="0" borderId="32" xfId="0" applyNumberFormat="1" applyFont="1" applyFill="1" applyBorder="1" applyAlignment="1" applyProtection="1">
      <alignment horizontal="center"/>
    </xf>
    <xf numFmtId="0" fontId="3" fillId="0" borderId="0" xfId="0" applyFont="1" applyFill="1" applyProtection="1"/>
    <xf numFmtId="0" fontId="0" fillId="0" borderId="0" xfId="0" applyFill="1" applyProtection="1"/>
    <xf numFmtId="166" fontId="0" fillId="0" borderId="0" xfId="0" applyNumberFormat="1" applyBorder="1" applyProtection="1"/>
    <xf numFmtId="0" fontId="0" fillId="0" borderId="0" xfId="0" applyBorder="1" applyAlignment="1" applyProtection="1">
      <alignment vertical="top"/>
    </xf>
    <xf numFmtId="0" fontId="0" fillId="0" borderId="0" xfId="0" applyBorder="1" applyAlignment="1" applyProtection="1">
      <alignment horizontal="right" vertical="top"/>
    </xf>
    <xf numFmtId="0" fontId="7" fillId="0" borderId="0" xfId="0" applyFont="1" applyBorder="1" applyAlignment="1" applyProtection="1">
      <alignment horizontal="left" vertical="top"/>
    </xf>
    <xf numFmtId="0" fontId="2" fillId="0" borderId="0" xfId="0" applyFont="1" applyFill="1" applyProtection="1"/>
    <xf numFmtId="2" fontId="0" fillId="0" borderId="0" xfId="0" applyNumberFormat="1" applyFill="1" applyProtection="1"/>
    <xf numFmtId="0" fontId="0" fillId="0" borderId="0" xfId="0" applyBorder="1" applyAlignment="1" applyProtection="1">
      <alignment horizontal="right"/>
    </xf>
    <xf numFmtId="0" fontId="0" fillId="0" borderId="0" xfId="0" applyFill="1" applyAlignment="1" applyProtection="1">
      <alignment horizontal="right"/>
    </xf>
    <xf numFmtId="0" fontId="7" fillId="0" borderId="0" xfId="0" applyFont="1" applyBorder="1" applyAlignment="1" applyProtection="1">
      <alignment horizontal="left" vertical="center"/>
    </xf>
    <xf numFmtId="168" fontId="7" fillId="0" borderId="0" xfId="0" applyNumberFormat="1" applyFont="1" applyBorder="1" applyAlignment="1" applyProtection="1">
      <alignment horizontal="left" vertical="center"/>
    </xf>
    <xf numFmtId="165" fontId="0" fillId="0" borderId="0" xfId="0" applyNumberFormat="1" applyFill="1" applyProtection="1"/>
    <xf numFmtId="14" fontId="0" fillId="0" borderId="0" xfId="0" applyNumberFormat="1" applyFill="1" applyAlignment="1" applyProtection="1">
      <alignment horizontal="right"/>
    </xf>
    <xf numFmtId="0" fontId="1" fillId="0" borderId="0" xfId="0" applyFont="1" applyBorder="1" applyAlignment="1" applyProtection="1">
      <alignment horizontal="left" vertical="center"/>
    </xf>
    <xf numFmtId="14" fontId="8" fillId="0" borderId="0" xfId="0" applyNumberFormat="1" applyFont="1" applyFill="1" applyAlignment="1" applyProtection="1">
      <alignment horizontal="right"/>
    </xf>
    <xf numFmtId="0" fontId="0" fillId="0" borderId="33" xfId="0" applyFill="1" applyBorder="1" applyProtection="1"/>
    <xf numFmtId="0" fontId="0" fillId="0" borderId="20" xfId="0" applyBorder="1" applyAlignment="1" applyProtection="1">
      <alignment horizontal="center"/>
    </xf>
    <xf numFmtId="0" fontId="0" fillId="0" borderId="2" xfId="0" applyBorder="1" applyAlignment="1" applyProtection="1">
      <alignment horizontal="center"/>
    </xf>
    <xf numFmtId="0" fontId="0" fillId="0" borderId="20" xfId="0" applyBorder="1" applyProtection="1"/>
    <xf numFmtId="0" fontId="4" fillId="0" borderId="34" xfId="0" applyFont="1" applyBorder="1" applyAlignment="1" applyProtection="1">
      <alignment horizontal="centerContinuous"/>
    </xf>
    <xf numFmtId="0" fontId="4" fillId="0" borderId="2" xfId="0" applyFont="1" applyBorder="1" applyAlignment="1" applyProtection="1">
      <alignment horizontal="centerContinuous"/>
    </xf>
    <xf numFmtId="0" fontId="4" fillId="0" borderId="1" xfId="0" applyFont="1" applyBorder="1" applyAlignment="1" applyProtection="1">
      <alignment horizontal="centerContinuous"/>
    </xf>
    <xf numFmtId="0" fontId="0" fillId="0" borderId="34" xfId="0" applyBorder="1" applyProtection="1"/>
    <xf numFmtId="0" fontId="0" fillId="0" borderId="35" xfId="0" applyBorder="1" applyAlignment="1" applyProtection="1">
      <alignment horizontal="center"/>
    </xf>
    <xf numFmtId="0" fontId="0" fillId="0" borderId="36" xfId="0" applyBorder="1" applyAlignment="1" applyProtection="1">
      <alignment horizontal="center"/>
    </xf>
    <xf numFmtId="0" fontId="0" fillId="0" borderId="10" xfId="0" applyBorder="1" applyAlignment="1" applyProtection="1">
      <alignment horizontal="centerContinuous"/>
    </xf>
    <xf numFmtId="0" fontId="0" fillId="0" borderId="36" xfId="0" applyBorder="1" applyAlignment="1" applyProtection="1">
      <alignment horizontal="centerContinuous"/>
    </xf>
    <xf numFmtId="1" fontId="0" fillId="0" borderId="0" xfId="0" applyNumberFormat="1" applyProtection="1"/>
    <xf numFmtId="0" fontId="0" fillId="0" borderId="10" xfId="0" applyBorder="1" applyProtection="1"/>
    <xf numFmtId="0" fontId="1" fillId="2" borderId="0" xfId="0" applyFont="1" applyFill="1" applyBorder="1" applyAlignment="1" applyProtection="1">
      <alignment horizontal="left"/>
    </xf>
    <xf numFmtId="0" fontId="1" fillId="2" borderId="0" xfId="0" applyFont="1" applyFill="1" applyBorder="1" applyProtection="1"/>
    <xf numFmtId="0" fontId="0" fillId="0" borderId="36" xfId="0" applyBorder="1" applyProtection="1"/>
    <xf numFmtId="165" fontId="0" fillId="0" borderId="36" xfId="0" applyNumberFormat="1" applyBorder="1" applyAlignment="1" applyProtection="1">
      <alignment horizontal="center" vertical="center"/>
    </xf>
    <xf numFmtId="2" fontId="0" fillId="0" borderId="10" xfId="0" applyNumberFormat="1" applyBorder="1" applyAlignment="1" applyProtection="1">
      <alignment horizontal="center" vertical="center"/>
    </xf>
    <xf numFmtId="0" fontId="0" fillId="0" borderId="0" xfId="0" applyBorder="1" applyAlignment="1" applyProtection="1">
      <alignment horizontal="centerContinuous" vertical="center"/>
    </xf>
    <xf numFmtId="168" fontId="7" fillId="0" borderId="36" xfId="0" applyNumberFormat="1" applyFont="1" applyBorder="1" applyAlignment="1" applyProtection="1">
      <alignment horizontal="left" vertical="center"/>
    </xf>
    <xf numFmtId="164" fontId="0" fillId="0" borderId="0" xfId="0" applyNumberFormat="1" applyProtection="1"/>
    <xf numFmtId="0" fontId="0" fillId="0" borderId="10" xfId="0" applyBorder="1" applyAlignment="1" applyProtection="1">
      <alignment horizontal="right"/>
    </xf>
    <xf numFmtId="0" fontId="0" fillId="0" borderId="36" xfId="0" applyBorder="1" applyAlignment="1" applyProtection="1">
      <alignment horizontal="right"/>
    </xf>
    <xf numFmtId="0" fontId="0" fillId="0" borderId="10" xfId="0" applyBorder="1" applyAlignment="1" applyProtection="1">
      <alignment horizontal="center"/>
    </xf>
    <xf numFmtId="165" fontId="0" fillId="0" borderId="35" xfId="0" applyNumberFormat="1" applyBorder="1" applyAlignment="1" applyProtection="1">
      <alignment horizontal="center"/>
    </xf>
    <xf numFmtId="168" fontId="0" fillId="0" borderId="36" xfId="1" applyNumberFormat="1" applyFont="1" applyBorder="1" applyAlignment="1" applyProtection="1">
      <alignment horizontal="center"/>
    </xf>
    <xf numFmtId="0" fontId="0" fillId="0" borderId="0" xfId="0" applyBorder="1" applyAlignment="1" applyProtection="1">
      <alignment horizontal="center" vertical="center"/>
    </xf>
    <xf numFmtId="2" fontId="0" fillId="0" borderId="14" xfId="0" applyNumberFormat="1" applyBorder="1" applyAlignment="1" applyProtection="1">
      <alignment horizontal="right"/>
    </xf>
    <xf numFmtId="0" fontId="0" fillId="0" borderId="37" xfId="0" applyBorder="1" applyProtection="1"/>
    <xf numFmtId="2" fontId="0" fillId="0" borderId="17" xfId="0" applyNumberFormat="1" applyBorder="1" applyAlignment="1" applyProtection="1">
      <alignment horizontal="right"/>
    </xf>
    <xf numFmtId="0" fontId="0" fillId="0" borderId="14" xfId="0" applyBorder="1" applyAlignment="1" applyProtection="1">
      <alignment horizontal="right"/>
    </xf>
    <xf numFmtId="2" fontId="0" fillId="0" borderId="14" xfId="0" applyNumberFormat="1" applyBorder="1" applyAlignment="1" applyProtection="1">
      <alignment horizontal="center"/>
    </xf>
    <xf numFmtId="0" fontId="0" fillId="0" borderId="14" xfId="0" applyBorder="1" applyAlignment="1" applyProtection="1">
      <alignment horizontal="center"/>
    </xf>
    <xf numFmtId="0" fontId="0" fillId="0" borderId="38" xfId="0" applyBorder="1" applyProtection="1"/>
    <xf numFmtId="0" fontId="0" fillId="0" borderId="17" xfId="0" applyBorder="1" applyProtection="1"/>
    <xf numFmtId="168" fontId="0" fillId="0" borderId="37" xfId="1" applyNumberFormat="1" applyFont="1" applyBorder="1" applyAlignment="1" applyProtection="1">
      <alignment horizontal="center"/>
    </xf>
    <xf numFmtId="2" fontId="0" fillId="0" borderId="38" xfId="0" applyNumberFormat="1" applyBorder="1" applyAlignment="1" applyProtection="1">
      <alignment horizontal="center" vertical="center"/>
    </xf>
    <xf numFmtId="165" fontId="0" fillId="0" borderId="17" xfId="0" applyNumberFormat="1" applyBorder="1" applyAlignment="1" applyProtection="1">
      <alignment horizontal="centerContinuous" vertical="center"/>
    </xf>
    <xf numFmtId="0" fontId="0" fillId="0" borderId="17" xfId="0" applyBorder="1" applyAlignment="1" applyProtection="1">
      <alignment horizontal="right" vertical="center"/>
    </xf>
    <xf numFmtId="168" fontId="7" fillId="0" borderId="37" xfId="0" applyNumberFormat="1" applyFont="1" applyBorder="1" applyAlignment="1" applyProtection="1">
      <alignment horizontal="left" vertical="center"/>
    </xf>
    <xf numFmtId="2" fontId="0" fillId="0" borderId="3" xfId="0" applyNumberFormat="1" applyBorder="1" applyAlignment="1" applyProtection="1">
      <alignment horizontal="center"/>
    </xf>
    <xf numFmtId="167" fontId="0" fillId="0" borderId="3" xfId="0" applyNumberFormat="1" applyBorder="1" applyAlignment="1" applyProtection="1">
      <alignment horizontal="center"/>
    </xf>
    <xf numFmtId="2" fontId="0" fillId="0" borderId="3" xfId="0" applyNumberFormat="1" applyFill="1" applyBorder="1" applyAlignment="1" applyProtection="1">
      <alignment horizontal="center"/>
    </xf>
    <xf numFmtId="166" fontId="0" fillId="0" borderId="3" xfId="0" applyNumberFormat="1" applyBorder="1" applyAlignment="1" applyProtection="1">
      <alignment horizontal="center"/>
    </xf>
    <xf numFmtId="2" fontId="0" fillId="0" borderId="3" xfId="1" applyNumberFormat="1" applyFont="1" applyBorder="1" applyAlignment="1" applyProtection="1">
      <alignment horizontal="center"/>
    </xf>
    <xf numFmtId="166" fontId="0" fillId="0" borderId="14" xfId="0" applyNumberFormat="1" applyBorder="1" applyAlignment="1" applyProtection="1">
      <alignment horizontal="center"/>
    </xf>
    <xf numFmtId="0" fontId="0" fillId="0" borderId="3" xfId="0" applyBorder="1" applyAlignment="1" applyProtection="1">
      <alignment horizontal="center"/>
    </xf>
    <xf numFmtId="2" fontId="8" fillId="0" borderId="15" xfId="0" applyNumberFormat="1" applyFont="1" applyBorder="1" applyAlignment="1">
      <alignment horizontal="center"/>
    </xf>
    <xf numFmtId="2" fontId="8" fillId="0" borderId="14" xfId="0" applyNumberFormat="1" applyFont="1" applyBorder="1" applyAlignment="1">
      <alignment horizontal="center"/>
    </xf>
    <xf numFmtId="2" fontId="8" fillId="0" borderId="8" xfId="0" applyNumberFormat="1" applyFont="1" applyBorder="1" applyAlignment="1">
      <alignment horizontal="center"/>
    </xf>
    <xf numFmtId="165" fontId="8" fillId="0" borderId="5" xfId="0" applyNumberFormat="1" applyFont="1" applyBorder="1" applyAlignment="1">
      <alignment horizontal="center"/>
    </xf>
    <xf numFmtId="169" fontId="0" fillId="0" borderId="0" xfId="0" applyNumberFormat="1" applyBorder="1" applyProtection="1"/>
    <xf numFmtId="165" fontId="8" fillId="0" borderId="0" xfId="0" applyNumberFormat="1" applyFont="1" applyFill="1" applyBorder="1" applyAlignment="1" applyProtection="1">
      <alignment horizontal="center"/>
    </xf>
    <xf numFmtId="0" fontId="8" fillId="0" borderId="0" xfId="0" applyFont="1" applyFill="1" applyBorder="1" applyAlignment="1" applyProtection="1">
      <alignment horizontal="left" vertical="center"/>
    </xf>
    <xf numFmtId="0" fontId="8" fillId="0" borderId="28" xfId="0" applyFont="1" applyFill="1" applyBorder="1" applyAlignment="1" applyProtection="1">
      <alignment horizontal="left" vertical="center"/>
    </xf>
    <xf numFmtId="165" fontId="8" fillId="0" borderId="13" xfId="0" applyNumberFormat="1" applyFont="1" applyBorder="1" applyAlignment="1">
      <alignment horizontal="center"/>
    </xf>
    <xf numFmtId="164" fontId="8" fillId="0" borderId="8" xfId="0" applyNumberFormat="1" applyFont="1" applyBorder="1" applyAlignment="1">
      <alignment horizontal="center"/>
    </xf>
    <xf numFmtId="164" fontId="8" fillId="0" borderId="5" xfId="0" applyNumberFormat="1" applyFont="1" applyBorder="1" applyAlignment="1">
      <alignment horizontal="center"/>
    </xf>
    <xf numFmtId="0" fontId="8" fillId="0" borderId="0" xfId="0" applyFont="1" applyBorder="1" applyAlignment="1" applyProtection="1">
      <alignment horizontal="left"/>
    </xf>
    <xf numFmtId="0" fontId="0" fillId="0" borderId="0" xfId="0" applyBorder="1" applyAlignment="1" applyProtection="1">
      <alignment horizontal="left"/>
    </xf>
    <xf numFmtId="165" fontId="8" fillId="0" borderId="1" xfId="0" applyNumberFormat="1" applyFont="1" applyBorder="1" applyAlignment="1">
      <alignment horizontal="center"/>
    </xf>
    <xf numFmtId="164" fontId="8" fillId="0" borderId="20" xfId="0" applyNumberFormat="1" applyFont="1" applyBorder="1" applyAlignment="1">
      <alignment horizontal="center"/>
    </xf>
    <xf numFmtId="164" fontId="0" fillId="0" borderId="3" xfId="0" applyNumberFormat="1" applyBorder="1" applyAlignment="1" applyProtection="1">
      <alignment horizontal="center"/>
    </xf>
    <xf numFmtId="0" fontId="8" fillId="0" borderId="27" xfId="0" applyFont="1" applyBorder="1" applyAlignment="1">
      <alignment horizontal="left" vertical="center"/>
    </xf>
    <xf numFmtId="0" fontId="0" fillId="3" borderId="40" xfId="0" applyFill="1" applyBorder="1" applyProtection="1"/>
    <xf numFmtId="0" fontId="0" fillId="3" borderId="39" xfId="0" applyFill="1" applyBorder="1" applyProtection="1"/>
    <xf numFmtId="0" fontId="3" fillId="0" borderId="0" xfId="0" applyFont="1" applyAlignment="1">
      <alignment horizontal="center"/>
    </xf>
    <xf numFmtId="2" fontId="8" fillId="0" borderId="24" xfId="0" applyNumberFormat="1" applyFont="1" applyBorder="1" applyAlignment="1">
      <alignment horizontal="center"/>
    </xf>
    <xf numFmtId="0" fontId="11" fillId="4" borderId="12" xfId="0" applyFont="1" applyFill="1" applyBorder="1" applyAlignment="1">
      <alignment horizontal="center"/>
    </xf>
    <xf numFmtId="0" fontId="8" fillId="4" borderId="14" xfId="0" applyFont="1" applyFill="1" applyBorder="1" applyAlignment="1">
      <alignment horizontal="center"/>
    </xf>
    <xf numFmtId="168" fontId="8" fillId="4" borderId="3" xfId="1" applyNumberFormat="1" applyFont="1" applyFill="1" applyBorder="1" applyAlignment="1">
      <alignment horizontal="center"/>
    </xf>
    <xf numFmtId="0" fontId="8" fillId="4" borderId="3" xfId="0" applyFont="1" applyFill="1" applyBorder="1" applyAlignment="1">
      <alignment horizontal="center"/>
    </xf>
    <xf numFmtId="0" fontId="8" fillId="4" borderId="20" xfId="0" applyFont="1" applyFill="1" applyBorder="1" applyAlignment="1">
      <alignment horizontal="center"/>
    </xf>
    <xf numFmtId="164" fontId="8" fillId="4" borderId="15" xfId="0" applyNumberFormat="1" applyFont="1" applyFill="1" applyBorder="1" applyAlignment="1">
      <alignment horizontal="center"/>
    </xf>
    <xf numFmtId="2" fontId="8" fillId="4" borderId="3" xfId="0" applyNumberFormat="1" applyFont="1" applyFill="1" applyBorder="1" applyAlignment="1">
      <alignment horizontal="center"/>
    </xf>
    <xf numFmtId="165" fontId="8" fillId="4" borderId="3" xfId="0" applyNumberFormat="1" applyFont="1" applyFill="1" applyBorder="1" applyAlignment="1">
      <alignment horizontal="center"/>
    </xf>
    <xf numFmtId="165" fontId="8" fillId="4" borderId="16" xfId="0" applyNumberFormat="1" applyFont="1" applyFill="1" applyBorder="1" applyAlignment="1">
      <alignment horizontal="center"/>
    </xf>
    <xf numFmtId="164" fontId="8" fillId="4" borderId="14" xfId="0" applyNumberFormat="1" applyFont="1" applyFill="1" applyBorder="1" applyAlignment="1">
      <alignment horizontal="center"/>
    </xf>
    <xf numFmtId="165" fontId="8" fillId="4" borderId="20" xfId="0" applyNumberFormat="1" applyFont="1" applyFill="1" applyBorder="1" applyAlignment="1">
      <alignment horizontal="center"/>
    </xf>
    <xf numFmtId="165" fontId="8" fillId="4" borderId="15" xfId="0" applyNumberFormat="1" applyFont="1" applyFill="1" applyBorder="1" applyAlignment="1">
      <alignment horizontal="center"/>
    </xf>
    <xf numFmtId="165" fontId="8" fillId="4" borderId="14" xfId="0" applyNumberFormat="1" applyFont="1" applyFill="1" applyBorder="1" applyAlignment="1">
      <alignment horizontal="center"/>
    </xf>
    <xf numFmtId="164" fontId="8" fillId="4" borderId="3" xfId="0" applyNumberFormat="1" applyFont="1" applyFill="1" applyBorder="1" applyAlignment="1">
      <alignment horizontal="center"/>
    </xf>
    <xf numFmtId="164" fontId="8" fillId="4" borderId="16" xfId="0" applyNumberFormat="1" applyFont="1" applyFill="1" applyBorder="1" applyAlignment="1">
      <alignment horizontal="center"/>
    </xf>
    <xf numFmtId="168" fontId="8" fillId="4" borderId="14" xfId="1" applyNumberFormat="1" applyFont="1" applyFill="1" applyBorder="1" applyAlignment="1">
      <alignment horizontal="center"/>
    </xf>
    <xf numFmtId="168" fontId="8" fillId="4" borderId="3" xfId="0" applyNumberFormat="1" applyFont="1" applyFill="1" applyBorder="1" applyAlignment="1">
      <alignment horizontal="center"/>
    </xf>
    <xf numFmtId="168" fontId="8" fillId="4" borderId="16" xfId="0" applyNumberFormat="1" applyFont="1" applyFill="1" applyBorder="1" applyAlignment="1">
      <alignment horizontal="center"/>
    </xf>
    <xf numFmtId="2" fontId="8" fillId="4" borderId="20" xfId="0" applyNumberFormat="1" applyFont="1" applyFill="1" applyBorder="1" applyAlignment="1">
      <alignment horizontal="center"/>
    </xf>
    <xf numFmtId="2" fontId="8" fillId="4" borderId="16" xfId="0" applyNumberFormat="1" applyFont="1" applyFill="1" applyBorder="1" applyAlignment="1">
      <alignment horizontal="center"/>
    </xf>
    <xf numFmtId="0" fontId="1" fillId="0" borderId="12" xfId="0" applyFont="1" applyBorder="1" applyAlignment="1">
      <alignment horizontal="center"/>
    </xf>
    <xf numFmtId="9" fontId="19" fillId="0" borderId="0" xfId="0" applyNumberFormat="1" applyFont="1" applyAlignment="1" applyProtection="1">
      <alignment horizontal="left"/>
    </xf>
    <xf numFmtId="0" fontId="21" fillId="0" borderId="0" xfId="0" applyFont="1" applyAlignment="1" applyProtection="1">
      <alignment horizontal="center"/>
    </xf>
    <xf numFmtId="9" fontId="19" fillId="0" borderId="0" xfId="0" applyNumberFormat="1" applyFont="1" applyBorder="1" applyAlignment="1" applyProtection="1">
      <alignment horizontal="left"/>
    </xf>
    <xf numFmtId="0" fontId="4" fillId="0" borderId="10" xfId="0" applyFont="1" applyBorder="1" applyAlignment="1" applyProtection="1">
      <alignment horizontal="center"/>
    </xf>
    <xf numFmtId="0" fontId="4" fillId="0" borderId="0" xfId="0" applyFont="1" applyBorder="1" applyAlignment="1" applyProtection="1">
      <alignment horizontal="center"/>
    </xf>
    <xf numFmtId="0" fontId="4" fillId="0" borderId="36" xfId="0" applyFont="1" applyBorder="1" applyAlignment="1" applyProtection="1">
      <alignment horizontal="center"/>
    </xf>
    <xf numFmtId="0" fontId="4" fillId="0" borderId="34" xfId="0" applyFont="1" applyBorder="1" applyAlignment="1" applyProtection="1">
      <alignment horizontal="center"/>
    </xf>
    <xf numFmtId="0" fontId="4" fillId="0" borderId="2" xfId="0" applyFont="1" applyBorder="1" applyAlignment="1" applyProtection="1">
      <alignment horizontal="center"/>
    </xf>
    <xf numFmtId="0" fontId="4" fillId="0" borderId="1" xfId="0" applyFont="1" applyBorder="1" applyAlignment="1" applyProtection="1">
      <alignment horizontal="center"/>
    </xf>
  </cellXfs>
  <cellStyles count="3">
    <cellStyle name="Normal" xfId="0" builtinId="0"/>
    <cellStyle name="Normal 2" xfId="2"/>
    <cellStyle name="Percent" xfId="1" builtinId="5"/>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7.xml"/><Relationship Id="rId3" Type="http://schemas.openxmlformats.org/officeDocument/2006/relationships/worksheet" Target="worksheets/sheet3.xml"/><Relationship Id="rId7" Type="http://schemas.openxmlformats.org/officeDocument/2006/relationships/worksheet" Target="worksheets/sheet6.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5.xml"/><Relationship Id="rId11" Type="http://schemas.openxmlformats.org/officeDocument/2006/relationships/sharedStrings" Target="sharedStrings.xml"/><Relationship Id="rId5" Type="http://schemas.openxmlformats.org/officeDocument/2006/relationships/worksheet" Target="worksheets/sheet4.xml"/><Relationship Id="rId10" Type="http://schemas.openxmlformats.org/officeDocument/2006/relationships/styles" Target="styles.xml"/><Relationship Id="rId4" Type="http://schemas.openxmlformats.org/officeDocument/2006/relationships/chartsheet" Target="chartsheets/sheet1.xml"/><Relationship Id="rId9"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1.0341261633919338E-2"/>
          <c:y val="1.6949152542372881E-2"/>
          <c:w val="0.97414684591520162"/>
          <c:h val="0.96610169491525422"/>
        </c:manualLayout>
      </c:layout>
      <c:barChart>
        <c:barDir val="col"/>
        <c:grouping val="clustered"/>
        <c:varyColors val="0"/>
        <c:dLbls>
          <c:showLegendKey val="0"/>
          <c:showVal val="0"/>
          <c:showCatName val="0"/>
          <c:showSerName val="0"/>
          <c:showPercent val="0"/>
          <c:showBubbleSize val="0"/>
        </c:dLbls>
        <c:gapWidth val="150"/>
        <c:axId val="263095424"/>
        <c:axId val="263096960"/>
      </c:barChart>
      <c:catAx>
        <c:axId val="263095424"/>
        <c:scaling>
          <c:orientation val="minMax"/>
        </c:scaling>
        <c:delete val="0"/>
        <c:axPos val="b"/>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en-US"/>
          </a:p>
        </c:txPr>
        <c:crossAx val="263096960"/>
        <c:crosses val="autoZero"/>
        <c:auto val="0"/>
        <c:lblAlgn val="ctr"/>
        <c:lblOffset val="100"/>
        <c:tickMarkSkip val="1"/>
        <c:noMultiLvlLbl val="0"/>
      </c:catAx>
      <c:valAx>
        <c:axId val="263096960"/>
        <c:scaling>
          <c:orientation val="minMax"/>
        </c:scaling>
        <c:delete val="0"/>
        <c:axPos val="l"/>
        <c:majorGridlines>
          <c:spPr>
            <a:ln w="3175">
              <a:solidFill>
                <a:srgbClr val="000000"/>
              </a:solidFill>
              <a:prstDash val="solid"/>
            </a:ln>
          </c:spPr>
        </c:majorGridlines>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en-US"/>
          </a:p>
        </c:txPr>
        <c:crossAx val="263095424"/>
        <c:crosses val="autoZero"/>
        <c:crossBetween val="between"/>
      </c:valAx>
      <c:spPr>
        <a:solidFill>
          <a:srgbClr val="C0C0C0"/>
        </a:solidFill>
        <a:ln w="12700">
          <a:solidFill>
            <a:srgbClr val="808080"/>
          </a:solidFill>
          <a:prstDash val="solid"/>
        </a:ln>
      </c:spPr>
    </c:plotArea>
    <c:legend>
      <c:legendPos val="r"/>
      <c:layout>
        <c:manualLayout>
          <c:xMode val="edge"/>
          <c:yMode val="edge"/>
          <c:x val="0.99586349534643226"/>
          <c:y val="0.5"/>
          <c:w val="0"/>
          <c:h val="1.6949152542372881E-3"/>
        </c:manualLayout>
      </c:layout>
      <c:overlay val="0"/>
      <c:spPr>
        <a:solidFill>
          <a:srgbClr val="FFFFFF"/>
        </a:solidFill>
        <a:ln w="3175">
          <a:solidFill>
            <a:srgbClr val="000000"/>
          </a:solidFill>
          <a:prstDash val="solid"/>
        </a:ln>
      </c:spPr>
      <c:txPr>
        <a:bodyPr/>
        <a:lstStyle/>
        <a:p>
          <a:pPr>
            <a:defRPr sz="920" b="0" i="0" u="none" strike="noStrike" baseline="0">
              <a:solidFill>
                <a:srgbClr val="000000"/>
              </a:solidFill>
              <a:latin typeface="Arial"/>
              <a:ea typeface="Arial"/>
              <a:cs typeface="Arial"/>
            </a:defRPr>
          </a:pPr>
          <a:endParaRPr lang="en-US"/>
        </a:p>
      </c:txPr>
    </c:legend>
    <c:plotVisOnly val="1"/>
    <c:dispBlanksAs val="gap"/>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en-US"/>
    </a:p>
  </c:txPr>
  <c:userShapes r:id="rId1"/>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chartsheets/sheet1.xml><?xml version="1.0" encoding="utf-8"?>
<chartsheet xmlns="http://schemas.openxmlformats.org/spreadsheetml/2006/main" xmlns:r="http://schemas.openxmlformats.org/officeDocument/2006/relationships">
  <sheetPr codeName="Chart10"/>
  <sheetViews>
    <sheetView zoomScale="75" workbookViewId="0"/>
  </sheetViews>
  <pageMargins left="0.75" right="0.75" top="1" bottom="1" header="0.5" footer="0.5"/>
  <pageSetup paperSize="9" orientation="landscape" horizontalDpi="300" verticalDpi="300" r:id="rId1"/>
  <headerFooter alignWithMargins="0">
    <oddHeader>&amp;CTriangular Diagram</oddHeader>
  </headerFooter>
  <drawing r:id="rId2"/>
</chartsheet>
</file>

<file path=xl/drawings/_rels/drawing1.xml.rels><?xml version="1.0" encoding="UTF-8" standalone="yes"?>
<Relationships xmlns="http://schemas.openxmlformats.org/package/2006/relationships"><Relationship Id="rId2" Type="http://schemas.openxmlformats.org/officeDocument/2006/relationships/image" Target="../media/image3.emf"/><Relationship Id="rId1" Type="http://schemas.openxmlformats.org/officeDocument/2006/relationships/image" Target="../media/image2.emf"/></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8" Type="http://schemas.openxmlformats.org/officeDocument/2006/relationships/image" Target="../media/image11.emf"/><Relationship Id="rId13" Type="http://schemas.openxmlformats.org/officeDocument/2006/relationships/image" Target="../media/image16.emf"/><Relationship Id="rId18" Type="http://schemas.openxmlformats.org/officeDocument/2006/relationships/image" Target="../media/image21.emf"/><Relationship Id="rId3" Type="http://schemas.openxmlformats.org/officeDocument/2006/relationships/image" Target="../media/image6.emf"/><Relationship Id="rId7" Type="http://schemas.openxmlformats.org/officeDocument/2006/relationships/image" Target="../media/image10.emf"/><Relationship Id="rId12" Type="http://schemas.openxmlformats.org/officeDocument/2006/relationships/image" Target="../media/image15.emf"/><Relationship Id="rId17" Type="http://schemas.openxmlformats.org/officeDocument/2006/relationships/image" Target="../media/image20.emf"/><Relationship Id="rId2" Type="http://schemas.openxmlformats.org/officeDocument/2006/relationships/image" Target="../media/image5.emf"/><Relationship Id="rId16" Type="http://schemas.openxmlformats.org/officeDocument/2006/relationships/image" Target="../media/image19.emf"/><Relationship Id="rId1" Type="http://schemas.openxmlformats.org/officeDocument/2006/relationships/image" Target="../media/image4.emf"/><Relationship Id="rId6" Type="http://schemas.openxmlformats.org/officeDocument/2006/relationships/image" Target="../media/image9.emf"/><Relationship Id="rId11" Type="http://schemas.openxmlformats.org/officeDocument/2006/relationships/image" Target="../media/image14.emf"/><Relationship Id="rId5" Type="http://schemas.openxmlformats.org/officeDocument/2006/relationships/image" Target="../media/image8.emf"/><Relationship Id="rId15" Type="http://schemas.openxmlformats.org/officeDocument/2006/relationships/image" Target="../media/image18.emf"/><Relationship Id="rId10" Type="http://schemas.openxmlformats.org/officeDocument/2006/relationships/image" Target="../media/image13.emf"/><Relationship Id="rId19" Type="http://schemas.openxmlformats.org/officeDocument/2006/relationships/image" Target="../media/image22.emf"/><Relationship Id="rId4" Type="http://schemas.openxmlformats.org/officeDocument/2006/relationships/image" Target="../media/image7.emf"/><Relationship Id="rId9" Type="http://schemas.openxmlformats.org/officeDocument/2006/relationships/image" Target="../media/image12.emf"/><Relationship Id="rId14" Type="http://schemas.openxmlformats.org/officeDocument/2006/relationships/image" Target="../media/image17.emf"/></Relationships>
</file>

<file path=xl/drawings/drawing1.xml><?xml version="1.0" encoding="utf-8"?>
<xdr:wsDr xmlns:xdr="http://schemas.openxmlformats.org/drawingml/2006/spreadsheetDrawing" xmlns:a="http://schemas.openxmlformats.org/drawingml/2006/main">
  <xdr:twoCellAnchor>
    <xdr:from>
      <xdr:col>0</xdr:col>
      <xdr:colOff>95250</xdr:colOff>
      <xdr:row>18</xdr:row>
      <xdr:rowOff>38100</xdr:rowOff>
    </xdr:from>
    <xdr:to>
      <xdr:col>9</xdr:col>
      <xdr:colOff>447675</xdr:colOff>
      <xdr:row>58</xdr:row>
      <xdr:rowOff>142875</xdr:rowOff>
    </xdr:to>
    <xdr:sp macro="" textlink="">
      <xdr:nvSpPr>
        <xdr:cNvPr id="3073" name="Text 1"/>
        <xdr:cNvSpPr txBox="1">
          <a:spLocks noChangeArrowheads="1"/>
        </xdr:cNvSpPr>
      </xdr:nvSpPr>
      <xdr:spPr bwMode="auto">
        <a:xfrm>
          <a:off x="95250" y="3057525"/>
          <a:ext cx="5838825" cy="6581775"/>
        </a:xfrm>
        <a:prstGeom prst="rect">
          <a:avLst/>
        </a:prstGeom>
        <a:noFill/>
        <a:ln w="9525">
          <a:noFill/>
          <a:miter lim="800000"/>
          <a:headEnd/>
          <a:tailEnd/>
        </a:ln>
      </xdr:spPr>
      <xdr:txBody>
        <a:bodyPr vertOverflow="clip" wrap="square" lIns="27432" tIns="22860" rIns="27432" bIns="0" anchor="t" upright="1"/>
        <a:lstStyle/>
        <a:p>
          <a:pPr algn="just" rtl="0">
            <a:defRPr sz="1000"/>
          </a:pPr>
          <a:endParaRPr lang="en-GB" sz="1000" b="0" i="0" u="none" strike="noStrike" baseline="0">
            <a:solidFill>
              <a:srgbClr val="000000"/>
            </a:solidFill>
            <a:latin typeface="Arial"/>
            <a:cs typeface="Arial"/>
          </a:endParaRPr>
        </a:p>
        <a:p>
          <a:pPr algn="just" rtl="0">
            <a:defRPr sz="1000"/>
          </a:pPr>
          <a:r>
            <a:rPr lang="en-GB" sz="1000" b="0" i="0" u="none" strike="noStrike" baseline="0">
              <a:solidFill>
                <a:srgbClr val="000000"/>
              </a:solidFill>
              <a:latin typeface="Arial"/>
              <a:cs typeface="Arial"/>
            </a:rPr>
            <a:t>        The development of this program was inspired by Dave Thornley and John Jack at the Postgraduate Research Institute for Sedimentology at the University of Reading, UK, and the Department of Geology at Royal Holloway University of London, UK.  It is provided in Microsoft Excel format to allow both spreadsheet and graphical output.  The program is best suited to analyse data obtained from sieve or laser granulometer analysis.  The user is required to input the mass or percentage of sediment retained on sieves spaced at any intervals, or the percentage of sediment detected in each bin of a Laser Granulometer.    The following sample statistics are then calculated using the Method of Moments in Microsoft Visual Basic programming language: mean, mode(s), sorting (standard deviation), skewness, kurtosis, D</a:t>
          </a:r>
          <a:r>
            <a:rPr lang="en-GB" sz="1000" b="0" i="0" u="none" strike="noStrike" baseline="-25000">
              <a:solidFill>
                <a:srgbClr val="000000"/>
              </a:solidFill>
              <a:latin typeface="Arial"/>
              <a:cs typeface="Arial"/>
            </a:rPr>
            <a:t>10</a:t>
          </a:r>
          <a:r>
            <a:rPr lang="en-GB" sz="1000" b="0" i="0" u="none" strike="noStrike" baseline="0">
              <a:solidFill>
                <a:srgbClr val="000000"/>
              </a:solidFill>
              <a:latin typeface="Arial"/>
              <a:cs typeface="Arial"/>
            </a:rPr>
            <a:t>, D</a:t>
          </a:r>
          <a:r>
            <a:rPr lang="en-GB" sz="1000" b="0" i="0" u="none" strike="noStrike" baseline="-25000">
              <a:solidFill>
                <a:srgbClr val="000000"/>
              </a:solidFill>
              <a:latin typeface="Arial"/>
              <a:cs typeface="Arial"/>
            </a:rPr>
            <a:t>50</a:t>
          </a:r>
          <a:r>
            <a:rPr lang="en-GB" sz="1000" b="0" i="0" u="none" strike="noStrike" baseline="0">
              <a:solidFill>
                <a:srgbClr val="000000"/>
              </a:solidFill>
              <a:latin typeface="Arial"/>
              <a:cs typeface="Arial"/>
            </a:rPr>
            <a:t>, D</a:t>
          </a:r>
          <a:r>
            <a:rPr lang="en-GB" sz="1000" b="0" i="0" u="none" strike="noStrike" baseline="-25000">
              <a:solidFill>
                <a:srgbClr val="000000"/>
              </a:solidFill>
              <a:latin typeface="Arial"/>
              <a:cs typeface="Arial"/>
            </a:rPr>
            <a:t>90</a:t>
          </a:r>
          <a:r>
            <a:rPr lang="en-GB" sz="1000" b="0" i="0" u="none" strike="noStrike" baseline="0">
              <a:solidFill>
                <a:srgbClr val="000000"/>
              </a:solidFill>
              <a:latin typeface="Arial"/>
              <a:cs typeface="Arial"/>
            </a:rPr>
            <a:t>, D</a:t>
          </a:r>
          <a:r>
            <a:rPr lang="en-GB" sz="1000" b="0" i="0" u="none" strike="noStrike" baseline="-25000">
              <a:solidFill>
                <a:srgbClr val="000000"/>
              </a:solidFill>
              <a:latin typeface="Arial"/>
              <a:cs typeface="Arial"/>
            </a:rPr>
            <a:t>90</a:t>
          </a:r>
          <a:r>
            <a:rPr lang="en-GB" sz="1000" b="0" i="0" u="none" strike="noStrike" baseline="0">
              <a:solidFill>
                <a:srgbClr val="000000"/>
              </a:solidFill>
              <a:latin typeface="Arial"/>
              <a:cs typeface="Arial"/>
            </a:rPr>
            <a:t>/D</a:t>
          </a:r>
          <a:r>
            <a:rPr lang="en-GB" sz="1000" b="0" i="0" u="none" strike="noStrike" baseline="-25000">
              <a:solidFill>
                <a:srgbClr val="000000"/>
              </a:solidFill>
              <a:latin typeface="Arial"/>
              <a:cs typeface="Arial"/>
            </a:rPr>
            <a:t>10</a:t>
          </a:r>
          <a:r>
            <a:rPr lang="en-GB" sz="1000" b="0" i="0" u="none" strike="noStrike" baseline="0">
              <a:solidFill>
                <a:srgbClr val="000000"/>
              </a:solidFill>
              <a:latin typeface="Arial"/>
              <a:cs typeface="Arial"/>
            </a:rPr>
            <a:t>, D</a:t>
          </a:r>
          <a:r>
            <a:rPr lang="en-GB" sz="1000" b="0" i="0" u="none" strike="noStrike" baseline="-25000">
              <a:solidFill>
                <a:srgbClr val="000000"/>
              </a:solidFill>
              <a:latin typeface="Arial"/>
              <a:cs typeface="Arial"/>
            </a:rPr>
            <a:t>90</a:t>
          </a:r>
          <a:r>
            <a:rPr lang="en-GB" sz="1000" b="0" i="0" u="none" strike="noStrike" baseline="0">
              <a:solidFill>
                <a:srgbClr val="000000"/>
              </a:solidFill>
              <a:latin typeface="Arial"/>
              <a:cs typeface="Arial"/>
            </a:rPr>
            <a:t>-D</a:t>
          </a:r>
          <a:r>
            <a:rPr lang="en-GB" sz="1000" b="0" i="0" u="none" strike="noStrike" baseline="-25000">
              <a:solidFill>
                <a:srgbClr val="000000"/>
              </a:solidFill>
              <a:latin typeface="Arial"/>
              <a:cs typeface="Arial"/>
            </a:rPr>
            <a:t>10</a:t>
          </a:r>
          <a:r>
            <a:rPr lang="en-GB" sz="1000" b="0" i="0" u="none" strike="noStrike" baseline="0">
              <a:solidFill>
                <a:srgbClr val="000000"/>
              </a:solidFill>
              <a:latin typeface="Arial"/>
              <a:cs typeface="Arial"/>
            </a:rPr>
            <a:t>, D</a:t>
          </a:r>
          <a:r>
            <a:rPr lang="en-GB" sz="1000" b="0" i="0" u="none" strike="noStrike" baseline="-25000">
              <a:solidFill>
                <a:srgbClr val="000000"/>
              </a:solidFill>
              <a:latin typeface="Arial"/>
              <a:cs typeface="Arial"/>
            </a:rPr>
            <a:t>75</a:t>
          </a:r>
          <a:r>
            <a:rPr lang="en-GB" sz="1000" b="0" i="0" u="none" strike="noStrike" baseline="0">
              <a:solidFill>
                <a:srgbClr val="000000"/>
              </a:solidFill>
              <a:latin typeface="Arial"/>
              <a:cs typeface="Arial"/>
            </a:rPr>
            <a:t>/D</a:t>
          </a:r>
          <a:r>
            <a:rPr lang="en-GB" sz="1000" b="0" i="0" u="none" strike="noStrike" baseline="-25000">
              <a:solidFill>
                <a:srgbClr val="000000"/>
              </a:solidFill>
              <a:latin typeface="Arial"/>
              <a:cs typeface="Arial"/>
            </a:rPr>
            <a:t>25</a:t>
          </a:r>
          <a:r>
            <a:rPr lang="en-GB" sz="1000" b="0" i="0" u="none" strike="noStrike" baseline="0">
              <a:solidFill>
                <a:srgbClr val="000000"/>
              </a:solidFill>
              <a:latin typeface="Arial"/>
              <a:cs typeface="Arial"/>
            </a:rPr>
            <a:t> and D</a:t>
          </a:r>
          <a:r>
            <a:rPr lang="en-GB" sz="1000" b="0" i="0" u="none" strike="noStrike" baseline="-25000">
              <a:solidFill>
                <a:srgbClr val="000000"/>
              </a:solidFill>
              <a:latin typeface="Arial"/>
              <a:cs typeface="Arial"/>
            </a:rPr>
            <a:t>75</a:t>
          </a:r>
          <a:r>
            <a:rPr lang="en-GB" sz="1000" b="0" i="0" u="none" strike="noStrike" baseline="0">
              <a:solidFill>
                <a:srgbClr val="000000"/>
              </a:solidFill>
              <a:latin typeface="Arial"/>
              <a:cs typeface="Arial"/>
            </a:rPr>
            <a:t>-D</a:t>
          </a:r>
          <a:r>
            <a:rPr lang="en-GB" sz="1000" b="0" i="0" u="none" strike="noStrike" baseline="-25000">
              <a:solidFill>
                <a:srgbClr val="000000"/>
              </a:solidFill>
              <a:latin typeface="Arial"/>
              <a:cs typeface="Arial"/>
            </a:rPr>
            <a:t>25</a:t>
          </a:r>
          <a:r>
            <a:rPr lang="en-GB" sz="1000" b="0" i="0" u="none" strike="noStrike" baseline="0">
              <a:solidFill>
                <a:srgbClr val="000000"/>
              </a:solidFill>
              <a:latin typeface="Arial"/>
              <a:cs typeface="Arial"/>
            </a:rPr>
            <a:t>.  Grain size parameters are calculated arithmetically and geometrically (in microns) and logarithmically (using the phi scale) (Krumbein and Pettijohn, 1938</a:t>
          </a:r>
          <a:r>
            <a:rPr lang="en-GB" sz="1000" b="0" i="0" u="none" strike="noStrike" baseline="30000">
              <a:solidFill>
                <a:srgbClr val="000000"/>
              </a:solidFill>
              <a:latin typeface="Arial"/>
              <a:cs typeface="Arial"/>
            </a:rPr>
            <a:t>1</a:t>
          </a:r>
          <a:r>
            <a:rPr lang="en-GB" sz="1000" b="0" i="0" u="none" strike="noStrike" baseline="0">
              <a:solidFill>
                <a:srgbClr val="000000"/>
              </a:solidFill>
              <a:latin typeface="Arial"/>
              <a:cs typeface="Arial"/>
            </a:rPr>
            <a:t>; Table 1).  Linear interpolation is also used to calculate statistical parameters by the Folk and Ward (1957)</a:t>
          </a:r>
          <a:r>
            <a:rPr lang="en-GB" sz="1000" b="0" i="0" u="none" strike="noStrike" baseline="30000">
              <a:solidFill>
                <a:srgbClr val="000000"/>
              </a:solidFill>
              <a:latin typeface="Arial"/>
              <a:cs typeface="Arial"/>
            </a:rPr>
            <a:t>2</a:t>
          </a:r>
          <a:r>
            <a:rPr lang="en-GB" sz="1000" b="0" i="0" u="none" strike="noStrike" baseline="0">
              <a:solidFill>
                <a:srgbClr val="000000"/>
              </a:solidFill>
              <a:latin typeface="Arial"/>
              <a:cs typeface="Arial"/>
            </a:rPr>
            <a:t> graphical method and derive physical descriptions (such as “very coarse sand” and “moderately sorted”).  The program also provides a physical description of the textural group which the sample belongs to and the sediment name (such as “fine gravelly coarse sand”) after Folk (1954)</a:t>
          </a:r>
          <a:r>
            <a:rPr lang="en-GB" sz="1000" b="0" i="0" u="none" strike="noStrike" baseline="30000">
              <a:solidFill>
                <a:srgbClr val="000000"/>
              </a:solidFill>
              <a:latin typeface="Arial"/>
              <a:cs typeface="Arial"/>
            </a:rPr>
            <a:t>3</a:t>
          </a:r>
          <a:r>
            <a:rPr lang="en-GB" sz="1000" b="0" i="0" u="none" strike="noStrike" baseline="0">
              <a:solidFill>
                <a:srgbClr val="000000"/>
              </a:solidFill>
              <a:latin typeface="Arial"/>
              <a:cs typeface="Arial"/>
            </a:rPr>
            <a:t>.  Also included is a table giving the percentage of grains falling into each size fraction, modified from Udden (1914)</a:t>
          </a:r>
          <a:r>
            <a:rPr lang="en-GB" sz="1000" b="0" i="0" u="none" strike="noStrike" baseline="30000">
              <a:solidFill>
                <a:srgbClr val="000000"/>
              </a:solidFill>
              <a:latin typeface="Arial"/>
              <a:cs typeface="Arial"/>
            </a:rPr>
            <a:t>4</a:t>
          </a:r>
          <a:r>
            <a:rPr lang="en-GB" sz="1000" b="0" i="0" u="none" strike="noStrike" baseline="0">
              <a:solidFill>
                <a:srgbClr val="000000"/>
              </a:solidFill>
              <a:latin typeface="Arial"/>
              <a:cs typeface="Arial"/>
            </a:rPr>
            <a:t> and Wentworth (1922)</a:t>
          </a:r>
          <a:r>
            <a:rPr lang="en-GB" sz="1000" b="0" i="0" u="none" strike="noStrike" baseline="30000">
              <a:solidFill>
                <a:srgbClr val="000000"/>
              </a:solidFill>
              <a:latin typeface="Arial"/>
              <a:cs typeface="Arial"/>
            </a:rPr>
            <a:t>5</a:t>
          </a:r>
          <a:r>
            <a:rPr lang="en-GB" sz="1000" b="0" i="0" u="none" strike="noStrike" baseline="0">
              <a:solidFill>
                <a:srgbClr val="000000"/>
              </a:solidFill>
              <a:latin typeface="Arial"/>
              <a:cs typeface="Arial"/>
            </a:rPr>
            <a:t> (see Table 2).  In terms of graphical output, the program provides graphs of the grain size distribution and cumulative distribution of the data in both metric and phi units, and displays the sample grain size on triangular diagrams.  Samples may be analysed singularly, or up to 250 samples may be analysed together.</a:t>
          </a:r>
        </a:p>
        <a:p>
          <a:pPr algn="just" rtl="0">
            <a:defRPr sz="1000"/>
          </a:pPr>
          <a:endParaRPr lang="en-GB" sz="1000" b="0" i="0" u="none" strike="noStrike" baseline="0">
            <a:solidFill>
              <a:srgbClr val="000000"/>
            </a:solidFill>
            <a:latin typeface="Arial"/>
            <a:cs typeface="Arial"/>
          </a:endParaRPr>
        </a:p>
        <a:p>
          <a:pPr algn="just" rtl="0">
            <a:defRPr sz="1000"/>
          </a:pPr>
          <a:r>
            <a:rPr lang="en-GB" sz="1000" b="0" i="0" u="none" strike="noStrike" baseline="0">
              <a:solidFill>
                <a:srgbClr val="000000"/>
              </a:solidFill>
              <a:latin typeface="Arial"/>
              <a:cs typeface="Arial"/>
            </a:rPr>
            <a:t>         The program is ideal for the rapid analysis of sieve data and is freely available from the author at the above address.  Please note that the copyright for the program is held by author, and any distribution or use of the program should be acknowledged to him. </a:t>
          </a:r>
        </a:p>
        <a:p>
          <a:pPr algn="just" rtl="0">
            <a:defRPr sz="1000"/>
          </a:pPr>
          <a:endParaRPr lang="en-GB" sz="1000" b="0" i="0" u="none" strike="noStrike" baseline="0">
            <a:solidFill>
              <a:srgbClr val="000000"/>
            </a:solidFill>
            <a:latin typeface="Arial"/>
            <a:cs typeface="Arial"/>
          </a:endParaRPr>
        </a:p>
        <a:p>
          <a:pPr algn="just" rtl="0">
            <a:defRPr sz="1000"/>
          </a:pPr>
          <a:r>
            <a:rPr lang="en-GB" sz="1000" b="1" i="0" u="none" strike="noStrike" baseline="0">
              <a:solidFill>
                <a:srgbClr val="000000"/>
              </a:solidFill>
              <a:latin typeface="Arial"/>
              <a:cs typeface="Arial"/>
            </a:rPr>
            <a:t>S. Blott     November 2010</a:t>
          </a:r>
        </a:p>
        <a:p>
          <a:pPr algn="just" rtl="0">
            <a:defRPr sz="1000"/>
          </a:pPr>
          <a:endParaRPr lang="en-GB" sz="1000" b="1" i="0" u="none" strike="noStrike" baseline="0">
            <a:solidFill>
              <a:srgbClr val="000000"/>
            </a:solidFill>
            <a:latin typeface="Arial"/>
            <a:cs typeface="Arial"/>
          </a:endParaRPr>
        </a:p>
        <a:p>
          <a:pPr algn="just" rtl="0">
            <a:defRPr sz="1000"/>
          </a:pPr>
          <a:r>
            <a:rPr lang="en-GB" sz="1000" b="0" i="0" u="none" strike="noStrike" baseline="30000">
              <a:solidFill>
                <a:srgbClr val="000000"/>
              </a:solidFill>
              <a:latin typeface="Arial"/>
              <a:cs typeface="Arial"/>
            </a:rPr>
            <a:t>1</a:t>
          </a:r>
          <a:r>
            <a:rPr lang="en-GB" sz="800" b="0" i="0" u="none" strike="noStrike" baseline="0">
              <a:solidFill>
                <a:srgbClr val="000000"/>
              </a:solidFill>
              <a:latin typeface="Arial"/>
              <a:cs typeface="Arial"/>
            </a:rPr>
            <a:t>Krumbein, W.C. and Pettijohn, F.J. (1938)  </a:t>
          </a:r>
          <a:r>
            <a:rPr lang="en-GB" sz="800" b="0" i="1" u="none" strike="noStrike" baseline="0">
              <a:solidFill>
                <a:srgbClr val="000000"/>
              </a:solidFill>
              <a:latin typeface="Arial"/>
              <a:cs typeface="Arial"/>
            </a:rPr>
            <a:t>Manual of Sedimentary Petrography</a:t>
          </a:r>
          <a:r>
            <a:rPr lang="en-GB" sz="800" b="0" i="0" u="none" strike="noStrike" baseline="0">
              <a:solidFill>
                <a:srgbClr val="000000"/>
              </a:solidFill>
              <a:latin typeface="Arial"/>
              <a:cs typeface="Arial"/>
            </a:rPr>
            <a:t>. Appleton-Century-Crofts, New York.</a:t>
          </a:r>
          <a:endParaRPr lang="en-GB" sz="1000" b="0" i="0" u="none" strike="noStrike" baseline="30000">
            <a:solidFill>
              <a:srgbClr val="000000"/>
            </a:solidFill>
            <a:latin typeface="Arial"/>
            <a:cs typeface="Arial"/>
          </a:endParaRPr>
        </a:p>
        <a:p>
          <a:pPr algn="just" rtl="0">
            <a:defRPr sz="1000"/>
          </a:pPr>
          <a:endParaRPr lang="en-GB" sz="1000" b="0" i="0" u="none" strike="noStrike" baseline="30000">
            <a:solidFill>
              <a:srgbClr val="000000"/>
            </a:solidFill>
            <a:latin typeface="Arial"/>
            <a:cs typeface="Arial"/>
          </a:endParaRPr>
        </a:p>
        <a:p>
          <a:pPr algn="just" rtl="0">
            <a:defRPr sz="1000"/>
          </a:pPr>
          <a:r>
            <a:rPr lang="en-GB" sz="1000" b="0" i="0" u="none" strike="noStrike" baseline="30000">
              <a:solidFill>
                <a:srgbClr val="000000"/>
              </a:solidFill>
              <a:latin typeface="Arial"/>
              <a:cs typeface="Arial"/>
            </a:rPr>
            <a:t>2</a:t>
          </a:r>
          <a:r>
            <a:rPr lang="en-GB" sz="800" b="0" i="0" u="none" strike="noStrike" baseline="0">
              <a:solidFill>
                <a:srgbClr val="000000"/>
              </a:solidFill>
              <a:latin typeface="Arial"/>
              <a:cs typeface="Arial"/>
            </a:rPr>
            <a:t>Folk, R.L. and Ward, W.C. (1957)  Brazos River bar: a study in the significance of grain size parameters.  </a:t>
          </a:r>
          <a:r>
            <a:rPr lang="en-GB" sz="800" b="0" i="1" u="none" strike="noStrike" baseline="0">
              <a:solidFill>
                <a:srgbClr val="000000"/>
              </a:solidFill>
              <a:latin typeface="Arial"/>
              <a:cs typeface="Arial"/>
            </a:rPr>
            <a:t>Journal of Sedimentary Petrology</a:t>
          </a:r>
          <a:r>
            <a:rPr lang="en-GB" sz="800" b="0" i="0" u="none" strike="noStrike" baseline="0">
              <a:solidFill>
                <a:srgbClr val="000000"/>
              </a:solidFill>
              <a:latin typeface="Arial"/>
              <a:cs typeface="Arial"/>
            </a:rPr>
            <a:t>, </a:t>
          </a:r>
          <a:r>
            <a:rPr lang="en-GB" sz="800" b="1" i="0" u="none" strike="noStrike" baseline="0">
              <a:solidFill>
                <a:srgbClr val="000000"/>
              </a:solidFill>
              <a:latin typeface="Arial"/>
              <a:cs typeface="Arial"/>
            </a:rPr>
            <a:t>27</a:t>
          </a:r>
          <a:r>
            <a:rPr lang="en-GB" sz="800" b="0" i="0" u="none" strike="noStrike" baseline="0">
              <a:solidFill>
                <a:srgbClr val="000000"/>
              </a:solidFill>
              <a:latin typeface="Arial"/>
              <a:cs typeface="Arial"/>
            </a:rPr>
            <a:t>, 3-26.</a:t>
          </a:r>
        </a:p>
        <a:p>
          <a:pPr algn="just" rtl="0">
            <a:defRPr sz="1000"/>
          </a:pPr>
          <a:endParaRPr lang="en-GB" sz="800" b="0" i="0" u="none" strike="noStrike" baseline="0">
            <a:solidFill>
              <a:srgbClr val="000000"/>
            </a:solidFill>
            <a:latin typeface="Arial"/>
            <a:cs typeface="Arial"/>
          </a:endParaRPr>
        </a:p>
        <a:p>
          <a:pPr algn="just" rtl="0">
            <a:defRPr sz="1000"/>
          </a:pPr>
          <a:r>
            <a:rPr lang="en-GB" sz="1000" b="0" i="0" u="none" strike="noStrike" baseline="30000">
              <a:solidFill>
                <a:srgbClr val="000000"/>
              </a:solidFill>
              <a:latin typeface="Arial"/>
              <a:cs typeface="Arial"/>
            </a:rPr>
            <a:t>3</a:t>
          </a:r>
          <a:r>
            <a:rPr lang="en-GB" sz="800" b="0" i="0" u="none" strike="noStrike" baseline="0">
              <a:solidFill>
                <a:srgbClr val="000000"/>
              </a:solidFill>
              <a:latin typeface="Arial"/>
              <a:cs typeface="Arial"/>
            </a:rPr>
            <a:t>Folk, R.L. (1954)  The distinction between grain size and mineral composition in sedimentary-rock nomenclature.  </a:t>
          </a:r>
          <a:r>
            <a:rPr lang="en-GB" sz="800" b="0" i="1" u="none" strike="noStrike" baseline="0">
              <a:solidFill>
                <a:srgbClr val="000000"/>
              </a:solidFill>
              <a:latin typeface="Arial"/>
              <a:cs typeface="Arial"/>
            </a:rPr>
            <a:t>Journal of Geology</a:t>
          </a:r>
          <a:r>
            <a:rPr lang="en-GB" sz="800" b="0" i="0" u="none" strike="noStrike" baseline="0">
              <a:solidFill>
                <a:srgbClr val="000000"/>
              </a:solidFill>
              <a:latin typeface="Arial"/>
              <a:cs typeface="Arial"/>
            </a:rPr>
            <a:t>,</a:t>
          </a:r>
          <a:r>
            <a:rPr lang="en-GB" sz="800" b="1" i="0" u="none" strike="noStrike" baseline="0">
              <a:solidFill>
                <a:srgbClr val="000000"/>
              </a:solidFill>
              <a:latin typeface="Arial"/>
              <a:cs typeface="Arial"/>
            </a:rPr>
            <a:t> 62</a:t>
          </a:r>
          <a:r>
            <a:rPr lang="en-GB" sz="800" b="0" i="0" u="none" strike="noStrike" baseline="0">
              <a:solidFill>
                <a:srgbClr val="000000"/>
              </a:solidFill>
              <a:latin typeface="Arial"/>
              <a:cs typeface="Arial"/>
            </a:rPr>
            <a:t>, 344-359.</a:t>
          </a:r>
        </a:p>
        <a:p>
          <a:pPr algn="just" rtl="0">
            <a:defRPr sz="1000"/>
          </a:pPr>
          <a:endParaRPr lang="en-GB" sz="800" b="0" i="0" u="none" strike="noStrike" baseline="0">
            <a:solidFill>
              <a:srgbClr val="000000"/>
            </a:solidFill>
            <a:latin typeface="Arial"/>
            <a:cs typeface="Arial"/>
          </a:endParaRPr>
        </a:p>
        <a:p>
          <a:pPr algn="just" rtl="0">
            <a:defRPr sz="1000"/>
          </a:pPr>
          <a:r>
            <a:rPr lang="en-GB" sz="1000" b="0" i="0" u="none" strike="noStrike" baseline="30000">
              <a:solidFill>
                <a:srgbClr val="000000"/>
              </a:solidFill>
              <a:latin typeface="Arial"/>
              <a:cs typeface="Arial"/>
            </a:rPr>
            <a:t>4</a:t>
          </a:r>
          <a:r>
            <a:rPr lang="en-GB" sz="800" b="0" i="0" u="none" strike="noStrike" baseline="0">
              <a:solidFill>
                <a:srgbClr val="000000"/>
              </a:solidFill>
              <a:latin typeface="Arial"/>
              <a:cs typeface="Arial"/>
            </a:rPr>
            <a:t>Udden, J.A. (1914)  Mechanical composition of clastic sediments.  </a:t>
          </a:r>
          <a:r>
            <a:rPr lang="en-GB" sz="800" b="0" i="1" u="none" strike="noStrike" baseline="0">
              <a:solidFill>
                <a:srgbClr val="000000"/>
              </a:solidFill>
              <a:latin typeface="Arial"/>
              <a:cs typeface="Arial"/>
            </a:rPr>
            <a:t>Bulletin of the Geological Society of America</a:t>
          </a:r>
          <a:r>
            <a:rPr lang="en-GB" sz="800" b="0" i="0" u="none" strike="noStrike" baseline="0">
              <a:solidFill>
                <a:srgbClr val="000000"/>
              </a:solidFill>
              <a:latin typeface="Arial"/>
              <a:cs typeface="Arial"/>
            </a:rPr>
            <a:t>, </a:t>
          </a:r>
          <a:r>
            <a:rPr lang="en-GB" sz="800" b="1" i="0" u="none" strike="noStrike" baseline="0">
              <a:solidFill>
                <a:srgbClr val="000000"/>
              </a:solidFill>
              <a:latin typeface="Arial"/>
              <a:cs typeface="Arial"/>
            </a:rPr>
            <a:t>25</a:t>
          </a:r>
          <a:r>
            <a:rPr lang="en-GB" sz="800" b="0" i="0" u="none" strike="noStrike" baseline="0">
              <a:solidFill>
                <a:srgbClr val="000000"/>
              </a:solidFill>
              <a:latin typeface="Arial"/>
              <a:cs typeface="Arial"/>
            </a:rPr>
            <a:t>, 655-744.</a:t>
          </a:r>
        </a:p>
        <a:p>
          <a:pPr algn="just" rtl="0">
            <a:defRPr sz="1000"/>
          </a:pPr>
          <a:endParaRPr lang="en-GB" sz="800" b="0" i="0" u="none" strike="noStrike" baseline="0">
            <a:solidFill>
              <a:srgbClr val="000000"/>
            </a:solidFill>
            <a:latin typeface="Arial"/>
            <a:cs typeface="Arial"/>
          </a:endParaRPr>
        </a:p>
        <a:p>
          <a:pPr algn="just" rtl="0">
            <a:defRPr sz="1000"/>
          </a:pPr>
          <a:r>
            <a:rPr lang="en-GB" sz="1000" b="0" i="0" u="none" strike="noStrike" baseline="30000">
              <a:solidFill>
                <a:srgbClr val="000000"/>
              </a:solidFill>
              <a:latin typeface="Arial"/>
              <a:cs typeface="Arial"/>
            </a:rPr>
            <a:t>5</a:t>
          </a:r>
          <a:r>
            <a:rPr lang="en-GB" sz="800" b="0" i="0" u="none" strike="noStrike" baseline="0">
              <a:solidFill>
                <a:srgbClr val="000000"/>
              </a:solidFill>
              <a:latin typeface="Arial"/>
              <a:cs typeface="Arial"/>
            </a:rPr>
            <a:t>Wentworth, C.K. (1922)  A scale of grade and class terms for clastic sediments.  </a:t>
          </a:r>
          <a:r>
            <a:rPr lang="en-GB" sz="800" b="0" i="1" u="none" strike="noStrike" baseline="0">
              <a:solidFill>
                <a:srgbClr val="000000"/>
              </a:solidFill>
              <a:latin typeface="Arial"/>
              <a:cs typeface="Arial"/>
            </a:rPr>
            <a:t>Journal of Geology</a:t>
          </a:r>
          <a:r>
            <a:rPr lang="en-GB" sz="800" b="0" i="0" u="none" strike="noStrike" baseline="0">
              <a:solidFill>
                <a:srgbClr val="000000"/>
              </a:solidFill>
              <a:latin typeface="Arial"/>
              <a:cs typeface="Arial"/>
            </a:rPr>
            <a:t>, </a:t>
          </a:r>
          <a:r>
            <a:rPr lang="en-GB" sz="800" b="1" i="0" u="none" strike="noStrike" baseline="0">
              <a:solidFill>
                <a:srgbClr val="000000"/>
              </a:solidFill>
              <a:latin typeface="Arial"/>
              <a:cs typeface="Arial"/>
            </a:rPr>
            <a:t>30</a:t>
          </a:r>
          <a:r>
            <a:rPr lang="en-GB" sz="800" b="0" i="0" u="none" strike="noStrike" baseline="0">
              <a:solidFill>
                <a:srgbClr val="000000"/>
              </a:solidFill>
              <a:latin typeface="Arial"/>
              <a:cs typeface="Arial"/>
            </a:rPr>
            <a:t>, 377-392.</a:t>
          </a:r>
          <a:endParaRPr lang="en-GB" sz="1000" b="1" i="0" u="none" strike="noStrike" baseline="0">
            <a:solidFill>
              <a:srgbClr val="000000"/>
            </a:solidFill>
            <a:latin typeface="Arial"/>
            <a:cs typeface="Arial"/>
          </a:endParaRPr>
        </a:p>
        <a:p>
          <a:pPr algn="just" rtl="0">
            <a:defRPr sz="1000"/>
          </a:pPr>
          <a:endParaRPr lang="en-GB" sz="1000" b="1" i="0" u="none" strike="noStrike" baseline="0">
            <a:solidFill>
              <a:srgbClr val="000000"/>
            </a:solidFill>
            <a:latin typeface="Arial"/>
            <a:cs typeface="Arial"/>
          </a:endParaRPr>
        </a:p>
      </xdr:txBody>
    </xdr:sp>
    <xdr:clientData/>
  </xdr:twoCellAnchor>
  <xdr:twoCellAnchor>
    <xdr:from>
      <xdr:col>0</xdr:col>
      <xdr:colOff>95250</xdr:colOff>
      <xdr:row>62</xdr:row>
      <xdr:rowOff>19050</xdr:rowOff>
    </xdr:from>
    <xdr:to>
      <xdr:col>9</xdr:col>
      <xdr:colOff>447675</xdr:colOff>
      <xdr:row>161</xdr:row>
      <xdr:rowOff>142875</xdr:rowOff>
    </xdr:to>
    <xdr:sp macro="" textlink="">
      <xdr:nvSpPr>
        <xdr:cNvPr id="3074" name="Text 2"/>
        <xdr:cNvSpPr txBox="1">
          <a:spLocks noChangeArrowheads="1"/>
        </xdr:cNvSpPr>
      </xdr:nvSpPr>
      <xdr:spPr bwMode="auto">
        <a:xfrm>
          <a:off x="95250" y="10201275"/>
          <a:ext cx="5838825" cy="16154400"/>
        </a:xfrm>
        <a:prstGeom prst="rect">
          <a:avLst/>
        </a:prstGeom>
        <a:noFill/>
        <a:ln w="9525">
          <a:noFill/>
          <a:miter lim="800000"/>
          <a:headEnd/>
          <a:tailEnd/>
        </a:ln>
      </xdr:spPr>
      <xdr:txBody>
        <a:bodyPr vertOverflow="clip" wrap="square" lIns="27432" tIns="22860" rIns="27432" bIns="0" anchor="t" upright="1"/>
        <a:lstStyle/>
        <a:p>
          <a:pPr algn="just" rtl="0">
            <a:defRPr sz="1000"/>
          </a:pPr>
          <a:r>
            <a:rPr lang="en-GB" sz="1000" b="1" i="0" u="none" strike="noStrike" baseline="0">
              <a:solidFill>
                <a:srgbClr val="000000"/>
              </a:solidFill>
              <a:latin typeface="Arial"/>
              <a:cs typeface="Arial"/>
            </a:rPr>
            <a:t>Single Sample Analysis</a:t>
          </a:r>
          <a:endParaRPr lang="en-GB" sz="1000" b="0" i="0" u="none" strike="noStrike" baseline="0">
            <a:solidFill>
              <a:srgbClr val="000000"/>
            </a:solidFill>
            <a:latin typeface="Arial"/>
            <a:cs typeface="Arial"/>
          </a:endParaRPr>
        </a:p>
        <a:p>
          <a:pPr algn="just" rtl="0">
            <a:defRPr sz="1000"/>
          </a:pPr>
          <a:endParaRPr lang="en-GB" sz="1000" b="0" i="0" u="none" strike="noStrike" baseline="0">
            <a:solidFill>
              <a:srgbClr val="000000"/>
            </a:solidFill>
            <a:latin typeface="Arial"/>
            <a:cs typeface="Arial"/>
          </a:endParaRPr>
        </a:p>
        <a:p>
          <a:pPr algn="just" rtl="0">
            <a:defRPr sz="1000"/>
          </a:pPr>
          <a:r>
            <a:rPr lang="en-GB" sz="1000" b="0" i="0" u="none" strike="noStrike" baseline="0">
              <a:solidFill>
                <a:srgbClr val="000000"/>
              </a:solidFill>
              <a:latin typeface="Arial"/>
              <a:cs typeface="Arial"/>
            </a:rPr>
            <a:t>1. Switch to the "Single Sample Data Input" sheet if it is not already active.  Enter the aperture sizes of the sieves or Laser Granulometer bins used in the analysis into the cells in column B.  Sizes may be entered either in ascending or descending numerical order.  For convenience, you can click on one of the standard sieve or Laser Granulometer size intervals and GRADISTAT will enter the size classes for you.  Any non-standard sieve sizes can be used, although some of the statistics may not be calculated if you have not used sieves with at least whole phi intervals.  See the section below if the sample contains unanalysed sediment, such as material retained in the pan after sieving.  At least one size class larger than the largest particles in the sample should also be entered.  A large area to the right of the data columns is provided for the cut and paste of data from other spreadsheets, such as the import of Laser Granulometer data.</a:t>
          </a:r>
        </a:p>
        <a:p>
          <a:pPr algn="just" rtl="0">
            <a:defRPr sz="1000"/>
          </a:pPr>
          <a:endParaRPr lang="en-GB" sz="1000" b="0" i="0" u="none" strike="noStrike" baseline="0">
            <a:solidFill>
              <a:srgbClr val="000000"/>
            </a:solidFill>
            <a:latin typeface="Arial"/>
            <a:cs typeface="Arial"/>
          </a:endParaRPr>
        </a:p>
        <a:p>
          <a:pPr algn="just" rtl="0">
            <a:defRPr sz="1000"/>
          </a:pPr>
          <a:r>
            <a:rPr lang="en-GB" sz="1000" b="0" i="0" u="none" strike="noStrike" baseline="0">
              <a:solidFill>
                <a:srgbClr val="000000"/>
              </a:solidFill>
              <a:latin typeface="Arial"/>
              <a:cs typeface="Arial"/>
            </a:rPr>
            <a:t>2. Enter the weight or percentage of sample beside each size class in column C.  When you have finished, make sure there are no data further down the spreadsheet which could cause an error.  The program will accept data down to row 230.</a:t>
          </a:r>
        </a:p>
        <a:p>
          <a:pPr algn="just" rtl="0">
            <a:defRPr sz="1000"/>
          </a:pPr>
          <a:endParaRPr lang="en-GB" sz="1000" b="0" i="0" u="none" strike="noStrike" baseline="0">
            <a:solidFill>
              <a:srgbClr val="000000"/>
            </a:solidFill>
            <a:latin typeface="Arial"/>
            <a:cs typeface="Arial"/>
          </a:endParaRPr>
        </a:p>
        <a:p>
          <a:pPr algn="just" rtl="0">
            <a:defRPr sz="1000"/>
          </a:pPr>
          <a:r>
            <a:rPr lang="en-GB" sz="1000" b="0" i="0" u="none" strike="noStrike" baseline="0">
              <a:solidFill>
                <a:srgbClr val="000000"/>
              </a:solidFill>
              <a:latin typeface="Arial"/>
              <a:cs typeface="Arial"/>
            </a:rPr>
            <a:t>3. Enter the sample identity, analyst, date and initial sample weight (optional) at the top of the "Single Sample Data Input" sheet.</a:t>
          </a:r>
        </a:p>
        <a:p>
          <a:pPr algn="just" rtl="0">
            <a:defRPr sz="1000"/>
          </a:pPr>
          <a:endParaRPr lang="en-GB" sz="1000" b="0" i="0" u="none" strike="noStrike" baseline="0">
            <a:solidFill>
              <a:srgbClr val="000000"/>
            </a:solidFill>
            <a:latin typeface="Arial"/>
            <a:cs typeface="Arial"/>
          </a:endParaRPr>
        </a:p>
        <a:p>
          <a:pPr algn="just" rtl="0">
            <a:defRPr sz="1000"/>
          </a:pPr>
          <a:r>
            <a:rPr lang="en-GB" sz="1000" b="0" i="0" u="none" strike="noStrike" baseline="0">
              <a:solidFill>
                <a:srgbClr val="000000"/>
              </a:solidFill>
              <a:latin typeface="Arial"/>
              <a:cs typeface="Arial"/>
            </a:rPr>
            <a:t>4. Click the "Calculate Statistics" button and wait a few moments for the program to finish running.  When the dialog box appears, click "OK".</a:t>
          </a:r>
        </a:p>
        <a:p>
          <a:pPr algn="just" rtl="0">
            <a:defRPr sz="1000"/>
          </a:pPr>
          <a:endParaRPr lang="en-GB" sz="1000" b="0" i="0" u="none" strike="noStrike" baseline="0">
            <a:solidFill>
              <a:srgbClr val="000000"/>
            </a:solidFill>
            <a:latin typeface="Arial"/>
            <a:cs typeface="Arial"/>
          </a:endParaRPr>
        </a:p>
        <a:p>
          <a:pPr algn="just" rtl="0">
            <a:defRPr sz="1000"/>
          </a:pPr>
          <a:r>
            <a:rPr lang="en-GB" sz="1000" b="0" i="0" u="none" strike="noStrike" baseline="0">
              <a:solidFill>
                <a:srgbClr val="000000"/>
              </a:solidFill>
              <a:latin typeface="Arial"/>
              <a:cs typeface="Arial"/>
            </a:rPr>
            <a:t>5. The results are summarised on the "Single Sample Statistics" sheet, which includes a distribution histogram of the sample.  Select "Print..." from the file menu to print the Summary Statistics page.  The data is also shown on triangular diagrams on the "Gravel Sand Mud" and "Sand Silt Clay" sheets.  Further cumulative and distribution plots are given on other sheets.</a:t>
          </a:r>
        </a:p>
        <a:p>
          <a:pPr algn="just" rtl="0">
            <a:defRPr sz="1000"/>
          </a:pPr>
          <a:endParaRPr lang="en-GB" sz="1000" b="0" i="0" u="none" strike="noStrike" baseline="0">
            <a:solidFill>
              <a:srgbClr val="000000"/>
            </a:solidFill>
            <a:latin typeface="Arial"/>
            <a:cs typeface="Arial"/>
          </a:endParaRPr>
        </a:p>
        <a:p>
          <a:pPr algn="just" rtl="0">
            <a:defRPr sz="1000"/>
          </a:pPr>
          <a:endParaRPr lang="en-GB" sz="1000" b="0" i="0" u="none" strike="noStrike" baseline="0">
            <a:solidFill>
              <a:srgbClr val="000000"/>
            </a:solidFill>
            <a:latin typeface="Arial"/>
            <a:cs typeface="Arial"/>
          </a:endParaRPr>
        </a:p>
        <a:p>
          <a:pPr algn="just" rtl="0">
            <a:defRPr sz="1000"/>
          </a:pPr>
          <a:r>
            <a:rPr lang="en-GB" sz="1000" b="1" i="0" u="none" strike="noStrike" baseline="0">
              <a:solidFill>
                <a:srgbClr val="000000"/>
              </a:solidFill>
              <a:latin typeface="Arial"/>
              <a:cs typeface="Arial"/>
            </a:rPr>
            <a:t>Multiple Sample Analysis</a:t>
          </a:r>
          <a:endParaRPr lang="en-GB" sz="1000" b="0" i="0" u="none" strike="noStrike" baseline="0">
            <a:solidFill>
              <a:srgbClr val="000000"/>
            </a:solidFill>
            <a:latin typeface="Arial"/>
            <a:cs typeface="Arial"/>
          </a:endParaRPr>
        </a:p>
        <a:p>
          <a:pPr algn="just" rtl="0">
            <a:defRPr sz="1000"/>
          </a:pPr>
          <a:endParaRPr lang="en-GB" sz="1000" b="0" i="0" u="none" strike="noStrike" baseline="0">
            <a:solidFill>
              <a:srgbClr val="000000"/>
            </a:solidFill>
            <a:latin typeface="Arial"/>
            <a:cs typeface="Arial"/>
          </a:endParaRPr>
        </a:p>
        <a:p>
          <a:pPr algn="just" rtl="0">
            <a:defRPr sz="1000"/>
          </a:pPr>
          <a:r>
            <a:rPr lang="en-GB" sz="1000" b="0" i="0" u="none" strike="noStrike" baseline="0">
              <a:solidFill>
                <a:srgbClr val="000000"/>
              </a:solidFill>
              <a:latin typeface="Arial"/>
              <a:cs typeface="Arial"/>
            </a:rPr>
            <a:t>1. Switch to the "Multiple Sample Data Input" sheet.  Enter the aperture sizes of the sieves or Laser Granulometer bins used in the analysis into the cells in column B.  The aperture sizes must be the same for all the samples.  Sizes may be entered either in ascending or descending numerical order.  For convenience, you can click on one of the standard sieve or Laser Granulometer size intervals and GRADISTAT will enter the size classes for you.  Any non-standard sieve sizes can be used, although some of the statistics may not be calculated if you have not used sieves with at least whole phi intervals.  See the section below if samples contain unanalysed sediment, such as material retained in the pan after sieving.  At least one size class larger than the largest particles in the sample should also be entered.</a:t>
          </a:r>
        </a:p>
        <a:p>
          <a:pPr algn="just" rtl="0">
            <a:defRPr sz="1000"/>
          </a:pPr>
          <a:endParaRPr lang="en-GB" sz="1000" b="0" i="0" u="none" strike="noStrike" baseline="0">
            <a:solidFill>
              <a:srgbClr val="000000"/>
            </a:solidFill>
            <a:latin typeface="Arial"/>
            <a:cs typeface="Arial"/>
          </a:endParaRPr>
        </a:p>
        <a:p>
          <a:pPr algn="just" rtl="0">
            <a:defRPr sz="1000"/>
          </a:pPr>
          <a:r>
            <a:rPr lang="en-GB" sz="1000" b="0" i="0" u="none" strike="noStrike" baseline="0">
              <a:solidFill>
                <a:srgbClr val="000000"/>
              </a:solidFill>
              <a:latin typeface="Arial"/>
              <a:cs typeface="Arial"/>
            </a:rPr>
            <a:t>2. Enter the weight or percentage of sample in column C onwards.  Make sure there are no data further down the spreadsheet which could cause an error.  The program will accept data down to row 230.</a:t>
          </a:r>
        </a:p>
        <a:p>
          <a:pPr algn="just" rtl="0">
            <a:defRPr sz="1000"/>
          </a:pPr>
          <a:endParaRPr lang="en-GB" sz="1000" b="0" i="0" u="none" strike="noStrike" baseline="0">
            <a:solidFill>
              <a:srgbClr val="000000"/>
            </a:solidFill>
            <a:latin typeface="Arial"/>
            <a:cs typeface="Arial"/>
          </a:endParaRPr>
        </a:p>
        <a:p>
          <a:pPr algn="just" rtl="0">
            <a:defRPr sz="1000"/>
          </a:pPr>
          <a:r>
            <a:rPr lang="en-GB" sz="1000" b="0" i="0" u="none" strike="noStrike" baseline="0">
              <a:solidFill>
                <a:srgbClr val="000000"/>
              </a:solidFill>
              <a:latin typeface="Arial"/>
              <a:cs typeface="Arial"/>
            </a:rPr>
            <a:t>3. Enter the sample identity, analyst, date and initial sample weight (optional) in the green cells above each sample listing.</a:t>
          </a:r>
        </a:p>
        <a:p>
          <a:pPr algn="just" rtl="0">
            <a:defRPr sz="1000"/>
          </a:pPr>
          <a:endParaRPr lang="en-GB" sz="1000" b="0" i="0" u="none" strike="noStrike" baseline="0">
            <a:solidFill>
              <a:srgbClr val="000000"/>
            </a:solidFill>
            <a:latin typeface="Arial"/>
            <a:cs typeface="Arial"/>
          </a:endParaRPr>
        </a:p>
        <a:p>
          <a:pPr algn="just" rtl="0">
            <a:defRPr sz="1000"/>
          </a:pPr>
          <a:r>
            <a:rPr lang="en-GB" sz="1000" b="0" i="0" u="none" strike="noStrike" baseline="0">
              <a:solidFill>
                <a:srgbClr val="000000"/>
              </a:solidFill>
              <a:latin typeface="Arial"/>
              <a:cs typeface="Arial"/>
            </a:rPr>
            <a:t>4. If you require a Summary Statistics printout for each sample, select a tick in the option box.</a:t>
          </a:r>
        </a:p>
        <a:p>
          <a:pPr algn="just" rtl="0">
            <a:defRPr sz="1000"/>
          </a:pPr>
          <a:endParaRPr lang="en-GB" sz="1000" b="0" i="0" u="none" strike="noStrike" baseline="0">
            <a:solidFill>
              <a:srgbClr val="000000"/>
            </a:solidFill>
            <a:latin typeface="Arial"/>
            <a:cs typeface="Arial"/>
          </a:endParaRPr>
        </a:p>
        <a:p>
          <a:pPr algn="just" rtl="0">
            <a:defRPr sz="1000"/>
          </a:pPr>
          <a:r>
            <a:rPr lang="en-GB" sz="1000" b="0" i="0" u="none" strike="noStrike" baseline="0">
              <a:solidFill>
                <a:srgbClr val="000000"/>
              </a:solidFill>
              <a:latin typeface="Arial"/>
              <a:cs typeface="Arial"/>
            </a:rPr>
            <a:t>5. Click the "Calculate Statistics" button and wait for the program to finish running (this may take several minutes).  GRADISTAT will give a warning if it detects a sample whose combined weight is greater than the given sample weight.  Click "OK" when prompted on the dialog boxes.</a:t>
          </a:r>
        </a:p>
        <a:p>
          <a:pPr algn="just" rtl="0">
            <a:defRPr sz="1000"/>
          </a:pPr>
          <a:endParaRPr lang="en-GB" sz="1000" b="0" i="0" u="none" strike="noStrike" baseline="0">
            <a:solidFill>
              <a:srgbClr val="000000"/>
            </a:solidFill>
            <a:latin typeface="Arial"/>
            <a:cs typeface="Arial"/>
          </a:endParaRPr>
        </a:p>
        <a:p>
          <a:pPr algn="just" rtl="0">
            <a:defRPr sz="1000"/>
          </a:pPr>
          <a:r>
            <a:rPr lang="en-GB" sz="1000" b="0" i="0" u="none" strike="noStrike" baseline="0">
              <a:solidFill>
                <a:srgbClr val="000000"/>
              </a:solidFill>
              <a:latin typeface="Arial"/>
              <a:cs typeface="Arial"/>
            </a:rPr>
            <a:t>6. The resulting statistics for all samples are summarised on the "Multiple Sample Statistics" sheet.  The data for each sample included in the analysis are also shown on triangular diagrams on the "Gravel Sand Mud" and "Sand Silt Clay" sheets.  Cumulative and distribution plots will show the results for the last sample in the analysis.  If graphical plots for other samples are required, use separate single sample analyses (above).</a:t>
          </a:r>
        </a:p>
        <a:p>
          <a:pPr algn="just" rtl="0">
            <a:defRPr sz="1000"/>
          </a:pPr>
          <a:endParaRPr lang="en-GB" sz="1000" b="0" i="0" u="none" strike="noStrike" baseline="0">
            <a:solidFill>
              <a:srgbClr val="000000"/>
            </a:solidFill>
            <a:latin typeface="Arial"/>
            <a:cs typeface="Arial"/>
          </a:endParaRPr>
        </a:p>
        <a:p>
          <a:pPr algn="just" rtl="0">
            <a:defRPr sz="1000"/>
          </a:pPr>
          <a:endParaRPr lang="en-GB" sz="1000" b="0" i="0" u="none" strike="noStrike" baseline="0">
            <a:solidFill>
              <a:srgbClr val="000000"/>
            </a:solidFill>
            <a:latin typeface="Arial"/>
            <a:cs typeface="Arial"/>
          </a:endParaRPr>
        </a:p>
        <a:p>
          <a:pPr algn="just" rtl="0">
            <a:defRPr sz="1000"/>
          </a:pPr>
          <a:r>
            <a:rPr lang="en-GB" sz="1000" b="1" i="0" u="none" strike="noStrike" baseline="0">
              <a:solidFill>
                <a:srgbClr val="000000"/>
              </a:solidFill>
              <a:latin typeface="Arial"/>
              <a:cs typeface="Arial"/>
            </a:rPr>
            <a:t>Unanalysed Sediment</a:t>
          </a:r>
          <a:endParaRPr lang="en-GB" sz="1000" b="0" i="0" u="none" strike="noStrike" baseline="0">
            <a:solidFill>
              <a:srgbClr val="000000"/>
            </a:solidFill>
            <a:latin typeface="Arial"/>
            <a:cs typeface="Arial"/>
          </a:endParaRPr>
        </a:p>
        <a:p>
          <a:pPr algn="just" rtl="0">
            <a:defRPr sz="1000"/>
          </a:pPr>
          <a:endParaRPr lang="en-GB" sz="1000" b="0" i="0" u="none" strike="noStrike" baseline="0">
            <a:solidFill>
              <a:srgbClr val="000000"/>
            </a:solidFill>
            <a:latin typeface="Arial"/>
            <a:cs typeface="Arial"/>
          </a:endParaRPr>
        </a:p>
        <a:p>
          <a:pPr algn="just" rtl="0">
            <a:defRPr sz="1000"/>
          </a:pPr>
          <a:r>
            <a:rPr lang="en-GB" sz="1000" b="0" i="0" u="none" strike="noStrike" baseline="0">
              <a:solidFill>
                <a:srgbClr val="000000"/>
              </a:solidFill>
              <a:latin typeface="Arial"/>
              <a:cs typeface="Arial"/>
            </a:rPr>
            <a:t>Occasionally, samples may contain sediment in a size fraction of unspecified size, such as material retained in the pan after sieving.  Ideally, the whole size range in a sample should be analysed, and this may require further analysis of sediment remaining in the pan after sieving.  The larger the quantity of sediment remaining in the pan, the less accurate the calculation of grain size statistics, with statistics calculated by the Method of Moments being most susceptible.  Errors in Folk and Ward parameters become significant only when more than 5% of the sample is undetermined.  If the sample contains sediment in the pan the user should do one of the following:</a:t>
          </a:r>
        </a:p>
        <a:p>
          <a:pPr algn="just" rtl="0">
            <a:defRPr sz="1000"/>
          </a:pPr>
          <a:endParaRPr lang="en-GB" sz="1000" b="0" i="0" u="none" strike="noStrike" baseline="0">
            <a:solidFill>
              <a:srgbClr val="000000"/>
            </a:solidFill>
            <a:latin typeface="Arial"/>
            <a:cs typeface="Arial"/>
          </a:endParaRPr>
        </a:p>
        <a:p>
          <a:pPr algn="just" rtl="0">
            <a:defRPr sz="1000"/>
          </a:pPr>
          <a:r>
            <a:rPr lang="en-GB" sz="1000" b="0" i="0" u="none" strike="noStrike" baseline="0">
              <a:solidFill>
                <a:srgbClr val="000000"/>
              </a:solidFill>
              <a:latin typeface="Arial"/>
              <a:cs typeface="Arial"/>
            </a:rPr>
            <a:t>1. Enter the weight or percentage of sample in the pan with a class size of zero (or leave the class size blank).  GRADISTAT calculates the statistics assuming all sediment in the pan is larger than 10 </a:t>
          </a:r>
          <a:r>
            <a:rPr lang="en-GB" sz="1000" b="0" i="0" u="none" strike="noStrike" baseline="0">
              <a:solidFill>
                <a:srgbClr val="000000"/>
              </a:solidFill>
              <a:latin typeface="Symbol"/>
            </a:rPr>
            <a:t>f</a:t>
          </a:r>
          <a:r>
            <a:rPr lang="en-GB" sz="1000" b="0" i="0" u="none" strike="noStrike" baseline="0">
              <a:solidFill>
                <a:srgbClr val="000000"/>
              </a:solidFill>
              <a:latin typeface="Arial"/>
              <a:cs typeface="Arial"/>
            </a:rPr>
            <a:t> (1 </a:t>
          </a:r>
          <a:r>
            <a:rPr lang="en-GB" sz="1000" b="0" i="0" u="none" strike="noStrike" baseline="0">
              <a:solidFill>
                <a:srgbClr val="000000"/>
              </a:solidFill>
              <a:latin typeface="Symbol"/>
            </a:rPr>
            <a:t>m</a:t>
          </a:r>
          <a:r>
            <a:rPr lang="en-GB" sz="1000" b="0" i="0" u="none" strike="noStrike" baseline="0">
              <a:solidFill>
                <a:srgbClr val="000000"/>
              </a:solidFill>
              <a:latin typeface="Arial"/>
              <a:cs typeface="Arial"/>
            </a:rPr>
            <a:t>m).  The grain size distribution graphs do not however plot the quantity of sediment in the pan.</a:t>
          </a:r>
        </a:p>
        <a:p>
          <a:pPr algn="just" rtl="0">
            <a:defRPr sz="1000"/>
          </a:pPr>
          <a:endParaRPr lang="en-GB" sz="1000" b="0" i="0" u="none" strike="noStrike" baseline="0">
            <a:solidFill>
              <a:srgbClr val="000000"/>
            </a:solidFill>
            <a:latin typeface="Arial"/>
            <a:cs typeface="Arial"/>
          </a:endParaRPr>
        </a:p>
        <a:p>
          <a:pPr algn="just" rtl="0">
            <a:defRPr sz="1000"/>
          </a:pPr>
          <a:r>
            <a:rPr lang="en-GB" sz="1000" b="0" i="0" u="none" strike="noStrike" baseline="0">
              <a:solidFill>
                <a:srgbClr val="000000"/>
              </a:solidFill>
              <a:latin typeface="Arial"/>
              <a:cs typeface="Arial"/>
            </a:rPr>
            <a:t>2. Enter the weight or percentage of sample in the pan with a class size which the user considers to be the lower size limit of sediment in the pan.  GRADISTAT calculates the statistics assuming all sediment in the pan is larger than this value and plots this quantity on the grain size distribution graphs.</a:t>
          </a:r>
        </a:p>
        <a:p>
          <a:pPr algn="just" rtl="0">
            <a:defRPr sz="1000"/>
          </a:pPr>
          <a:endParaRPr lang="en-GB" sz="1000" b="0" i="0" u="none" strike="noStrike" baseline="0">
            <a:solidFill>
              <a:srgbClr val="000000"/>
            </a:solidFill>
            <a:latin typeface="Arial"/>
            <a:cs typeface="Arial"/>
          </a:endParaRPr>
        </a:p>
        <a:p>
          <a:pPr algn="just" rtl="0">
            <a:defRPr sz="1000"/>
          </a:pPr>
          <a:r>
            <a:rPr lang="en-GB" sz="1000" b="0" i="0" u="none" strike="noStrike" baseline="0">
              <a:solidFill>
                <a:srgbClr val="000000"/>
              </a:solidFill>
              <a:latin typeface="Arial"/>
              <a:cs typeface="Arial"/>
            </a:rPr>
            <a:t>The above two options are recommended where there is less than 1% of the sample remaining in the pan.</a:t>
          </a:r>
        </a:p>
        <a:p>
          <a:pPr algn="just" rtl="0">
            <a:defRPr sz="1000"/>
          </a:pPr>
          <a:endParaRPr lang="en-GB" sz="1000" b="0" i="0" u="none" strike="noStrike" baseline="0">
            <a:solidFill>
              <a:srgbClr val="000000"/>
            </a:solidFill>
            <a:latin typeface="Arial"/>
            <a:cs typeface="Arial"/>
          </a:endParaRPr>
        </a:p>
        <a:p>
          <a:pPr algn="just" rtl="0">
            <a:defRPr sz="1000"/>
          </a:pPr>
          <a:r>
            <a:rPr lang="en-GB" sz="1000" b="0" i="0" u="none" strike="noStrike" baseline="0">
              <a:solidFill>
                <a:srgbClr val="000000"/>
              </a:solidFill>
              <a:latin typeface="Arial"/>
              <a:cs typeface="Arial"/>
            </a:rPr>
            <a:t>3. Do not enter the quantity of sediment in the pan at all.  GRADISTAT calculates the statistics ignoring the sediment in the pan as if it were not present in the sample.  This is recommended where there is more than 1% of the sample remaining in the pan.</a:t>
          </a:r>
        </a:p>
        <a:p>
          <a:pPr algn="just" rtl="0">
            <a:defRPr sz="1000"/>
          </a:pPr>
          <a:endParaRPr lang="en-GB" sz="1000" b="0" i="0" u="none" strike="noStrike" baseline="0">
            <a:solidFill>
              <a:srgbClr val="000000"/>
            </a:solidFill>
            <a:latin typeface="Arial"/>
            <a:cs typeface="Arial"/>
          </a:endParaRPr>
        </a:p>
        <a:p>
          <a:pPr algn="just" rtl="0">
            <a:defRPr sz="1000"/>
          </a:pPr>
          <a:r>
            <a:rPr lang="en-GB" sz="1000" b="0" i="0" u="none" strike="noStrike" baseline="0">
              <a:solidFill>
                <a:srgbClr val="000000"/>
              </a:solidFill>
              <a:latin typeface="Arial"/>
              <a:cs typeface="Arial"/>
            </a:rPr>
            <a:t>Samples containing more than 5% of sediment in the pan should ideally be analysed using a different technique, such as sedimentation or laser granulometry.  Great care must however be taken when merging data obtained by different methods.</a:t>
          </a:r>
        </a:p>
        <a:p>
          <a:pPr algn="just" rtl="0">
            <a:defRPr sz="1000"/>
          </a:pPr>
          <a:endParaRPr lang="en-GB" sz="1000" b="0" i="0" u="none" strike="noStrike" baseline="0">
            <a:solidFill>
              <a:srgbClr val="000000"/>
            </a:solidFill>
            <a:latin typeface="Arial"/>
            <a:cs typeface="Arial"/>
          </a:endParaRPr>
        </a:p>
        <a:p>
          <a:pPr algn="just" rtl="0">
            <a:defRPr sz="1000"/>
          </a:pPr>
          <a:endParaRPr lang="en-GB" sz="1000" b="0" i="0" u="none" strike="noStrike" baseline="0">
            <a:solidFill>
              <a:srgbClr val="000000"/>
            </a:solidFill>
            <a:latin typeface="Arial"/>
            <a:cs typeface="Arial"/>
          </a:endParaRPr>
        </a:p>
        <a:p>
          <a:pPr algn="just" rtl="0">
            <a:defRPr sz="1000"/>
          </a:pPr>
          <a:r>
            <a:rPr lang="en-GB" sz="1000" b="1" i="0" u="none" strike="noStrike" baseline="0">
              <a:solidFill>
                <a:srgbClr val="000000"/>
              </a:solidFill>
              <a:latin typeface="Arial"/>
              <a:cs typeface="Arial"/>
            </a:rPr>
            <a:t>Graph Scales</a:t>
          </a:r>
          <a:endParaRPr lang="en-GB" sz="1000" b="0" i="0" u="none" strike="noStrike" baseline="0">
            <a:solidFill>
              <a:srgbClr val="000000"/>
            </a:solidFill>
            <a:latin typeface="Arial"/>
            <a:cs typeface="Arial"/>
          </a:endParaRPr>
        </a:p>
        <a:p>
          <a:pPr algn="just" rtl="0">
            <a:defRPr sz="1000"/>
          </a:pPr>
          <a:endParaRPr lang="en-GB" sz="1000" b="0" i="0" u="none" strike="noStrike" baseline="0">
            <a:solidFill>
              <a:srgbClr val="000000"/>
            </a:solidFill>
            <a:latin typeface="Arial"/>
            <a:cs typeface="Arial"/>
          </a:endParaRPr>
        </a:p>
        <a:p>
          <a:pPr algn="just" rtl="0">
            <a:defRPr sz="1000"/>
          </a:pPr>
          <a:r>
            <a:rPr lang="en-GB" sz="1000" b="0" i="0" u="none" strike="noStrike" baseline="0">
              <a:solidFill>
                <a:srgbClr val="000000"/>
              </a:solidFill>
              <a:latin typeface="Arial"/>
              <a:cs typeface="Arial"/>
            </a:rPr>
            <a:t>The size scale used in graphical plots is dependent upon the range of sizes specified on the sample input sheets: the first and last values provide the extreme values on the graphs.  While one size class larger than the largest particles in the sample should be entered, other size classes outside the grain size range of the sample have no influence on the statistical calculations.  These classes may be deleted to narrow the size scale on graphs.  Note that unused size classes within the size range of the sample should also be deleted, otherwise GRADISTAT assumes that zero sample weight was present in those size classes.</a:t>
          </a:r>
        </a:p>
        <a:p>
          <a:pPr algn="just" rtl="0">
            <a:defRPr sz="1000"/>
          </a:pPr>
          <a:endParaRPr lang="en-GB" sz="1000" b="0" i="0" u="none" strike="noStrike" baseline="0">
            <a:solidFill>
              <a:srgbClr val="000000"/>
            </a:solidFill>
            <a:latin typeface="Arial"/>
            <a:cs typeface="Arial"/>
          </a:endParaRPr>
        </a:p>
        <a:p>
          <a:pPr algn="just" rtl="0">
            <a:defRPr sz="1000"/>
          </a:pPr>
          <a:endParaRPr lang="en-GB" sz="1000" b="0" i="0" u="none" strike="noStrike" baseline="0">
            <a:solidFill>
              <a:srgbClr val="000000"/>
            </a:solidFill>
            <a:latin typeface="Arial"/>
            <a:cs typeface="Arial"/>
          </a:endParaRPr>
        </a:p>
        <a:p>
          <a:pPr algn="just" rtl="0">
            <a:defRPr sz="1000"/>
          </a:pPr>
          <a:r>
            <a:rPr lang="en-GB" sz="1000" b="0" i="0" u="none" strike="noStrike" baseline="0">
              <a:solidFill>
                <a:srgbClr val="000000"/>
              </a:solidFill>
              <a:latin typeface="Arial"/>
              <a:cs typeface="Arial"/>
            </a:rPr>
            <a:t>© Copyright Simon Blott (2000)</a:t>
          </a:r>
        </a:p>
      </xdr:txBody>
    </xdr:sp>
    <xdr:clientData/>
  </xdr:twoCellAnchor>
  <mc:AlternateContent xmlns:mc="http://schemas.openxmlformats.org/markup-compatibility/2006">
    <mc:Choice xmlns:a14="http://schemas.microsoft.com/office/drawing/2010/main" Requires="a14">
      <xdr:twoCellAnchor editAs="oneCell">
        <xdr:from>
          <xdr:col>0</xdr:col>
          <xdr:colOff>85725</xdr:colOff>
          <xdr:row>254</xdr:row>
          <xdr:rowOff>57150</xdr:rowOff>
        </xdr:from>
        <xdr:to>
          <xdr:col>9</xdr:col>
          <xdr:colOff>142875</xdr:colOff>
          <xdr:row>300</xdr:row>
          <xdr:rowOff>9525</xdr:rowOff>
        </xdr:to>
        <xdr:sp macro="" textlink="">
          <xdr:nvSpPr>
            <xdr:cNvPr id="3078" name="Object 6" hidden="1">
              <a:extLst>
                <a:ext uri="{63B3BB69-23CF-44E3-9099-C40C66FF867C}">
                  <a14:compatExt spid="_x0000_s3078"/>
                </a:ext>
              </a:extLst>
            </xdr:cNvPr>
            <xdr:cNvSpPr/>
          </xdr:nvSpPr>
          <xdr:spPr>
            <a:xfrm>
              <a:off x="0" y="0"/>
              <a:ext cx="0" cy="0"/>
            </a:xfrm>
            <a:prstGeom prst="rect">
              <a:avLst/>
            </a:prstGeom>
          </xdr:spPr>
        </xdr:sp>
        <xdr:clientData/>
      </xdr:twoCellAnchor>
    </mc:Choice>
    <mc:Fallback/>
  </mc:AlternateContent>
  <xdr:twoCellAnchor editAs="oneCell">
    <xdr:from>
      <xdr:col>0</xdr:col>
      <xdr:colOff>0</xdr:colOff>
      <xdr:row>162</xdr:row>
      <xdr:rowOff>38100</xdr:rowOff>
    </xdr:from>
    <xdr:to>
      <xdr:col>10</xdr:col>
      <xdr:colOff>142875</xdr:colOff>
      <xdr:row>210</xdr:row>
      <xdr:rowOff>104775</xdr:rowOff>
    </xdr:to>
    <xdr:pic>
      <xdr:nvPicPr>
        <xdr:cNvPr id="23" name="Picture 22"/>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26412825"/>
          <a:ext cx="6238875" cy="78390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211</xdr:row>
      <xdr:rowOff>28575</xdr:rowOff>
    </xdr:from>
    <xdr:to>
      <xdr:col>10</xdr:col>
      <xdr:colOff>57150</xdr:colOff>
      <xdr:row>252</xdr:row>
      <xdr:rowOff>85725</xdr:rowOff>
    </xdr:to>
    <xdr:pic>
      <xdr:nvPicPr>
        <xdr:cNvPr id="25" name="Picture 24"/>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0" y="34337625"/>
          <a:ext cx="6153150" cy="66960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619125</xdr:colOff>
          <xdr:row>10</xdr:row>
          <xdr:rowOff>0</xdr:rowOff>
        </xdr:from>
        <xdr:to>
          <xdr:col>1</xdr:col>
          <xdr:colOff>952500</xdr:colOff>
          <xdr:row>11</xdr:row>
          <xdr:rowOff>19050</xdr:rowOff>
        </xdr:to>
        <xdr:sp macro="" textlink="">
          <xdr:nvSpPr>
            <xdr:cNvPr id="6165" name="Object 21" hidden="1">
              <a:extLst>
                <a:ext uri="{63B3BB69-23CF-44E3-9099-C40C66FF867C}">
                  <a14:compatExt spid="_x0000_s616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409575</xdr:colOff>
          <xdr:row>9</xdr:row>
          <xdr:rowOff>0</xdr:rowOff>
        </xdr:from>
        <xdr:to>
          <xdr:col>1</xdr:col>
          <xdr:colOff>714375</xdr:colOff>
          <xdr:row>10</xdr:row>
          <xdr:rowOff>19050</xdr:rowOff>
        </xdr:to>
        <xdr:sp macro="" textlink="">
          <xdr:nvSpPr>
            <xdr:cNvPr id="6166" name="Object 22" hidden="1">
              <a:extLst>
                <a:ext uri="{63B3BB69-23CF-44E3-9099-C40C66FF867C}">
                  <a14:compatExt spid="_x0000_s616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781050</xdr:colOff>
          <xdr:row>11</xdr:row>
          <xdr:rowOff>0</xdr:rowOff>
        </xdr:from>
        <xdr:to>
          <xdr:col>1</xdr:col>
          <xdr:colOff>1152525</xdr:colOff>
          <xdr:row>12</xdr:row>
          <xdr:rowOff>19050</xdr:rowOff>
        </xdr:to>
        <xdr:sp macro="" textlink="">
          <xdr:nvSpPr>
            <xdr:cNvPr id="6167" name="Object 23" hidden="1">
              <a:extLst>
                <a:ext uri="{63B3BB69-23CF-44E3-9099-C40C66FF867C}">
                  <a14:compatExt spid="_x0000_s616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695325</xdr:colOff>
          <xdr:row>12</xdr:row>
          <xdr:rowOff>0</xdr:rowOff>
        </xdr:from>
        <xdr:to>
          <xdr:col>1</xdr:col>
          <xdr:colOff>1038225</xdr:colOff>
          <xdr:row>13</xdr:row>
          <xdr:rowOff>19050</xdr:rowOff>
        </xdr:to>
        <xdr:sp macro="" textlink="">
          <xdr:nvSpPr>
            <xdr:cNvPr id="6168" name="Object 24" hidden="1">
              <a:extLst>
                <a:ext uri="{63B3BB69-23CF-44E3-9099-C40C66FF867C}">
                  <a14:compatExt spid="_x0000_s616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409575</xdr:colOff>
          <xdr:row>13</xdr:row>
          <xdr:rowOff>0</xdr:rowOff>
        </xdr:from>
        <xdr:to>
          <xdr:col>1</xdr:col>
          <xdr:colOff>723900</xdr:colOff>
          <xdr:row>14</xdr:row>
          <xdr:rowOff>28575</xdr:rowOff>
        </xdr:to>
        <xdr:sp macro="" textlink="">
          <xdr:nvSpPr>
            <xdr:cNvPr id="6169" name="Object 25" hidden="1">
              <a:extLst>
                <a:ext uri="{63B3BB69-23CF-44E3-9099-C40C66FF867C}">
                  <a14:compatExt spid="_x0000_s616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619125</xdr:colOff>
          <xdr:row>14</xdr:row>
          <xdr:rowOff>0</xdr:rowOff>
        </xdr:from>
        <xdr:to>
          <xdr:col>1</xdr:col>
          <xdr:colOff>962025</xdr:colOff>
          <xdr:row>15</xdr:row>
          <xdr:rowOff>28575</xdr:rowOff>
        </xdr:to>
        <xdr:sp macro="" textlink="">
          <xdr:nvSpPr>
            <xdr:cNvPr id="6170" name="Object 26" hidden="1">
              <a:extLst>
                <a:ext uri="{63B3BB69-23CF-44E3-9099-C40C66FF867C}">
                  <a14:compatExt spid="_x0000_s617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781050</xdr:colOff>
          <xdr:row>15</xdr:row>
          <xdr:rowOff>0</xdr:rowOff>
        </xdr:from>
        <xdr:to>
          <xdr:col>1</xdr:col>
          <xdr:colOff>1152525</xdr:colOff>
          <xdr:row>16</xdr:row>
          <xdr:rowOff>28575</xdr:rowOff>
        </xdr:to>
        <xdr:sp macro="" textlink="">
          <xdr:nvSpPr>
            <xdr:cNvPr id="6171" name="Object 27" hidden="1">
              <a:extLst>
                <a:ext uri="{63B3BB69-23CF-44E3-9099-C40C66FF867C}">
                  <a14:compatExt spid="_x0000_s617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695325</xdr:colOff>
          <xdr:row>16</xdr:row>
          <xdr:rowOff>0</xdr:rowOff>
        </xdr:from>
        <xdr:to>
          <xdr:col>1</xdr:col>
          <xdr:colOff>1038225</xdr:colOff>
          <xdr:row>17</xdr:row>
          <xdr:rowOff>28575</xdr:rowOff>
        </xdr:to>
        <xdr:sp macro="" textlink="">
          <xdr:nvSpPr>
            <xdr:cNvPr id="6172" name="Object 28" hidden="1">
              <a:extLst>
                <a:ext uri="{63B3BB69-23CF-44E3-9099-C40C66FF867C}">
                  <a14:compatExt spid="_x0000_s617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409575</xdr:colOff>
          <xdr:row>17</xdr:row>
          <xdr:rowOff>0</xdr:rowOff>
        </xdr:from>
        <xdr:to>
          <xdr:col>1</xdr:col>
          <xdr:colOff>714375</xdr:colOff>
          <xdr:row>18</xdr:row>
          <xdr:rowOff>28575</xdr:rowOff>
        </xdr:to>
        <xdr:sp macro="" textlink="">
          <xdr:nvSpPr>
            <xdr:cNvPr id="6173" name="Object 29" hidden="1">
              <a:extLst>
                <a:ext uri="{63B3BB69-23CF-44E3-9099-C40C66FF867C}">
                  <a14:compatExt spid="_x0000_s617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619125</xdr:colOff>
          <xdr:row>18</xdr:row>
          <xdr:rowOff>0</xdr:rowOff>
        </xdr:from>
        <xdr:to>
          <xdr:col>1</xdr:col>
          <xdr:colOff>952500</xdr:colOff>
          <xdr:row>19</xdr:row>
          <xdr:rowOff>28575</xdr:rowOff>
        </xdr:to>
        <xdr:sp macro="" textlink="">
          <xdr:nvSpPr>
            <xdr:cNvPr id="6175" name="Object 31" hidden="1">
              <a:extLst>
                <a:ext uri="{63B3BB69-23CF-44E3-9099-C40C66FF867C}">
                  <a14:compatExt spid="_x0000_s617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781050</xdr:colOff>
          <xdr:row>19</xdr:row>
          <xdr:rowOff>0</xdr:rowOff>
        </xdr:from>
        <xdr:to>
          <xdr:col>1</xdr:col>
          <xdr:colOff>1133475</xdr:colOff>
          <xdr:row>20</xdr:row>
          <xdr:rowOff>28575</xdr:rowOff>
        </xdr:to>
        <xdr:sp macro="" textlink="">
          <xdr:nvSpPr>
            <xdr:cNvPr id="6176" name="Object 32" hidden="1">
              <a:extLst>
                <a:ext uri="{63B3BB69-23CF-44E3-9099-C40C66FF867C}">
                  <a14:compatExt spid="_x0000_s617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704850</xdr:colOff>
          <xdr:row>20</xdr:row>
          <xdr:rowOff>0</xdr:rowOff>
        </xdr:from>
        <xdr:to>
          <xdr:col>1</xdr:col>
          <xdr:colOff>1047750</xdr:colOff>
          <xdr:row>21</xdr:row>
          <xdr:rowOff>28575</xdr:rowOff>
        </xdr:to>
        <xdr:sp macro="" textlink="">
          <xdr:nvSpPr>
            <xdr:cNvPr id="6177" name="Object 33" hidden="1">
              <a:extLst>
                <a:ext uri="{63B3BB69-23CF-44E3-9099-C40C66FF867C}">
                  <a14:compatExt spid="_x0000_s617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409575</xdr:colOff>
          <xdr:row>25</xdr:row>
          <xdr:rowOff>0</xdr:rowOff>
        </xdr:from>
        <xdr:to>
          <xdr:col>1</xdr:col>
          <xdr:colOff>790575</xdr:colOff>
          <xdr:row>26</xdr:row>
          <xdr:rowOff>19050</xdr:rowOff>
        </xdr:to>
        <xdr:sp macro="" textlink="">
          <xdr:nvSpPr>
            <xdr:cNvPr id="6178" name="Object 34" hidden="1">
              <a:extLst>
                <a:ext uri="{63B3BB69-23CF-44E3-9099-C40C66FF867C}">
                  <a14:compatExt spid="_x0000_s617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619125</xdr:colOff>
          <xdr:row>26</xdr:row>
          <xdr:rowOff>0</xdr:rowOff>
        </xdr:from>
        <xdr:to>
          <xdr:col>1</xdr:col>
          <xdr:colOff>952500</xdr:colOff>
          <xdr:row>27</xdr:row>
          <xdr:rowOff>19050</xdr:rowOff>
        </xdr:to>
        <xdr:sp macro="" textlink="">
          <xdr:nvSpPr>
            <xdr:cNvPr id="6180" name="Object 36" hidden="1">
              <a:extLst>
                <a:ext uri="{63B3BB69-23CF-44E3-9099-C40C66FF867C}">
                  <a14:compatExt spid="_x0000_s618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781050</xdr:colOff>
          <xdr:row>27</xdr:row>
          <xdr:rowOff>0</xdr:rowOff>
        </xdr:from>
        <xdr:to>
          <xdr:col>1</xdr:col>
          <xdr:colOff>1152525</xdr:colOff>
          <xdr:row>28</xdr:row>
          <xdr:rowOff>19050</xdr:rowOff>
        </xdr:to>
        <xdr:sp macro="" textlink="">
          <xdr:nvSpPr>
            <xdr:cNvPr id="6181" name="Object 37" hidden="1">
              <a:extLst>
                <a:ext uri="{63B3BB69-23CF-44E3-9099-C40C66FF867C}">
                  <a14:compatExt spid="_x0000_s618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695325</xdr:colOff>
          <xdr:row>28</xdr:row>
          <xdr:rowOff>0</xdr:rowOff>
        </xdr:from>
        <xdr:to>
          <xdr:col>1</xdr:col>
          <xdr:colOff>1047750</xdr:colOff>
          <xdr:row>29</xdr:row>
          <xdr:rowOff>19050</xdr:rowOff>
        </xdr:to>
        <xdr:sp macro="" textlink="">
          <xdr:nvSpPr>
            <xdr:cNvPr id="6182" name="Object 38" hidden="1">
              <a:extLst>
                <a:ext uri="{63B3BB69-23CF-44E3-9099-C40C66FF867C}">
                  <a14:compatExt spid="_x0000_s618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695325</xdr:colOff>
          <xdr:row>24</xdr:row>
          <xdr:rowOff>0</xdr:rowOff>
        </xdr:from>
        <xdr:to>
          <xdr:col>1</xdr:col>
          <xdr:colOff>1047750</xdr:colOff>
          <xdr:row>25</xdr:row>
          <xdr:rowOff>19050</xdr:rowOff>
        </xdr:to>
        <xdr:sp macro="" textlink="">
          <xdr:nvSpPr>
            <xdr:cNvPr id="6186" name="Object 42" hidden="1">
              <a:extLst>
                <a:ext uri="{63B3BB69-23CF-44E3-9099-C40C66FF867C}">
                  <a14:compatExt spid="_x0000_s618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409575</xdr:colOff>
          <xdr:row>21</xdr:row>
          <xdr:rowOff>0</xdr:rowOff>
        </xdr:from>
        <xdr:to>
          <xdr:col>1</xdr:col>
          <xdr:colOff>790575</xdr:colOff>
          <xdr:row>22</xdr:row>
          <xdr:rowOff>19050</xdr:rowOff>
        </xdr:to>
        <xdr:sp macro="" textlink="">
          <xdr:nvSpPr>
            <xdr:cNvPr id="6187" name="Object 43" hidden="1">
              <a:extLst>
                <a:ext uri="{63B3BB69-23CF-44E3-9099-C40C66FF867C}">
                  <a14:compatExt spid="_x0000_s618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628650</xdr:colOff>
          <xdr:row>22</xdr:row>
          <xdr:rowOff>0</xdr:rowOff>
        </xdr:from>
        <xdr:to>
          <xdr:col>1</xdr:col>
          <xdr:colOff>971550</xdr:colOff>
          <xdr:row>23</xdr:row>
          <xdr:rowOff>19050</xdr:rowOff>
        </xdr:to>
        <xdr:sp macro="" textlink="">
          <xdr:nvSpPr>
            <xdr:cNvPr id="6188" name="Object 44" hidden="1">
              <a:extLst>
                <a:ext uri="{63B3BB69-23CF-44E3-9099-C40C66FF867C}">
                  <a14:compatExt spid="_x0000_s618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781050</xdr:colOff>
          <xdr:row>23</xdr:row>
          <xdr:rowOff>0</xdr:rowOff>
        </xdr:from>
        <xdr:to>
          <xdr:col>1</xdr:col>
          <xdr:colOff>1162050</xdr:colOff>
          <xdr:row>24</xdr:row>
          <xdr:rowOff>19050</xdr:rowOff>
        </xdr:to>
        <xdr:sp macro="" textlink="">
          <xdr:nvSpPr>
            <xdr:cNvPr id="6189" name="Object 45" hidden="1">
              <a:extLst>
                <a:ext uri="{63B3BB69-23CF-44E3-9099-C40C66FF867C}">
                  <a14:compatExt spid="_x0000_s6189"/>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absoluteAnchor>
    <xdr:pos x="0" y="0"/>
    <xdr:ext cx="9207500" cy="561340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4.xml><?xml version="1.0" encoding="utf-8"?>
<c:userShapes xmlns:c="http://schemas.openxmlformats.org/drawingml/2006/chart">
  <cdr:relSizeAnchor xmlns:cdr="http://schemas.openxmlformats.org/drawingml/2006/chartDrawing">
    <cdr:from>
      <cdr:x>0.12725</cdr:x>
      <cdr:y>0.043</cdr:y>
    </cdr:from>
    <cdr:to>
      <cdr:x>0.76825</cdr:x>
      <cdr:y>0.956</cdr:y>
    </cdr:to>
    <cdr:sp macro="" textlink="">
      <cdr:nvSpPr>
        <cdr:cNvPr id="12289" name="Drawing 1"/>
        <cdr:cNvSpPr>
          <a:spLocks xmlns:a="http://schemas.openxmlformats.org/drawingml/2006/main"/>
        </cdr:cNvSpPr>
      </cdr:nvSpPr>
      <cdr:spPr bwMode="auto">
        <a:xfrm xmlns:a="http://schemas.openxmlformats.org/drawingml/2006/main">
          <a:off x="1172058" y="241649"/>
          <a:ext cx="5904043" cy="5130832"/>
        </a:xfrm>
        <a:custGeom xmlns:a="http://schemas.openxmlformats.org/drawingml/2006/main">
          <a:avLst/>
          <a:gdLst/>
          <a:ahLst/>
          <a:cxnLst>
            <a:cxn ang="0">
              <a:pos x="0" y="16384"/>
            </a:cxn>
            <a:cxn ang="0">
              <a:pos x="8194" y="0"/>
            </a:cxn>
            <a:cxn ang="0">
              <a:pos x="16384" y="16379"/>
            </a:cxn>
            <a:cxn ang="0">
              <a:pos x="0" y="16384"/>
            </a:cxn>
          </a:cxnLst>
          <a:rect l="0" t="0" r="r" b="b"/>
          <a:pathLst>
            <a:path w="16384" h="16384">
              <a:moveTo>
                <a:pt x="0" y="16384"/>
              </a:moveTo>
              <a:lnTo>
                <a:pt x="8194" y="0"/>
              </a:lnTo>
              <a:lnTo>
                <a:pt x="16384" y="16379"/>
              </a:lnTo>
              <a:lnTo>
                <a:pt x="0" y="16384"/>
              </a:lnTo>
              <a:close/>
            </a:path>
          </a:pathLst>
        </a:custGeom>
        <a:noFill xmlns:a="http://schemas.openxmlformats.org/drawingml/2006/main"/>
        <a:ln xmlns:a="http://schemas.openxmlformats.org/drawingml/2006/main" w="9525">
          <a:solidFill>
            <a:srgbClr val="000000"/>
          </a:solidFill>
          <a:prstDash val="solid"/>
          <a:round/>
          <a:headEnd/>
          <a:tailEnd/>
        </a:ln>
      </cdr:spPr>
    </cdr:sp>
  </cdr:relSizeAnchor>
  <cdr:relSizeAnchor xmlns:cdr="http://schemas.openxmlformats.org/drawingml/2006/chartDrawing">
    <cdr:from>
      <cdr:x>0.15825</cdr:x>
      <cdr:y>0.86525</cdr:y>
    </cdr:from>
    <cdr:to>
      <cdr:x>0.736</cdr:x>
      <cdr:y>0.86525</cdr:y>
    </cdr:to>
    <cdr:sp macro="" textlink="">
      <cdr:nvSpPr>
        <cdr:cNvPr id="12291" name="Line 3"/>
        <cdr:cNvSpPr>
          <a:spLocks xmlns:a="http://schemas.openxmlformats.org/drawingml/2006/main" noChangeShapeType="1"/>
        </cdr:cNvSpPr>
      </cdr:nvSpPr>
      <cdr:spPr bwMode="auto">
        <a:xfrm xmlns:a="http://schemas.openxmlformats.org/drawingml/2006/main">
          <a:off x="1457589" y="4862489"/>
          <a:ext cx="5321468" cy="0"/>
        </a:xfrm>
        <a:prstGeom xmlns:a="http://schemas.openxmlformats.org/drawingml/2006/main" prst="line">
          <a:avLst/>
        </a:prstGeom>
        <a:noFill xmlns:a="http://schemas.openxmlformats.org/drawingml/2006/main"/>
        <a:ln xmlns:a="http://schemas.openxmlformats.org/drawingml/2006/main" w="9525">
          <a:solidFill>
            <a:srgbClr val="000000"/>
          </a:solidFill>
          <a:round/>
          <a:headEnd/>
          <a:tailEnd/>
        </a:ln>
      </cdr:spPr>
    </cdr:sp>
  </cdr:relSizeAnchor>
  <cdr:relSizeAnchor xmlns:cdr="http://schemas.openxmlformats.org/drawingml/2006/chartDrawing">
    <cdr:from>
      <cdr:x>0.286</cdr:x>
      <cdr:y>0.502</cdr:y>
    </cdr:from>
    <cdr:to>
      <cdr:x>0.6075</cdr:x>
      <cdr:y>0.502</cdr:y>
    </cdr:to>
    <cdr:sp macro="" textlink="">
      <cdr:nvSpPr>
        <cdr:cNvPr id="12292" name="Line 4"/>
        <cdr:cNvSpPr>
          <a:spLocks xmlns:a="http://schemas.openxmlformats.org/drawingml/2006/main" noChangeShapeType="1"/>
        </cdr:cNvSpPr>
      </cdr:nvSpPr>
      <cdr:spPr bwMode="auto">
        <a:xfrm xmlns:a="http://schemas.openxmlformats.org/drawingml/2006/main" flipV="1">
          <a:off x="2634253" y="2821115"/>
          <a:ext cx="2961232" cy="0"/>
        </a:xfrm>
        <a:prstGeom xmlns:a="http://schemas.openxmlformats.org/drawingml/2006/main" prst="line">
          <a:avLst/>
        </a:prstGeom>
        <a:noFill xmlns:a="http://schemas.openxmlformats.org/drawingml/2006/main"/>
        <a:ln xmlns:a="http://schemas.openxmlformats.org/drawingml/2006/main" w="9525">
          <a:solidFill>
            <a:srgbClr val="000000"/>
          </a:solidFill>
          <a:round/>
          <a:headEnd/>
          <a:tailEnd/>
        </a:ln>
      </cdr:spPr>
    </cdr:sp>
  </cdr:relSizeAnchor>
  <cdr:relSizeAnchor xmlns:cdr="http://schemas.openxmlformats.org/drawingml/2006/chartDrawing">
    <cdr:from>
      <cdr:x>0.4145</cdr:x>
      <cdr:y>0.13475</cdr:y>
    </cdr:from>
    <cdr:to>
      <cdr:x>0.47875</cdr:x>
      <cdr:y>0.13475</cdr:y>
    </cdr:to>
    <cdr:sp macro="" textlink="">
      <cdr:nvSpPr>
        <cdr:cNvPr id="12293" name="Line 5"/>
        <cdr:cNvSpPr>
          <a:spLocks xmlns:a="http://schemas.openxmlformats.org/drawingml/2006/main" noChangeShapeType="1"/>
        </cdr:cNvSpPr>
      </cdr:nvSpPr>
      <cdr:spPr bwMode="auto">
        <a:xfrm xmlns:a="http://schemas.openxmlformats.org/drawingml/2006/main">
          <a:off x="3817825" y="757261"/>
          <a:ext cx="591786" cy="0"/>
        </a:xfrm>
        <a:prstGeom xmlns:a="http://schemas.openxmlformats.org/drawingml/2006/main" prst="line">
          <a:avLst/>
        </a:prstGeom>
        <a:noFill xmlns:a="http://schemas.openxmlformats.org/drawingml/2006/main"/>
        <a:ln xmlns:a="http://schemas.openxmlformats.org/drawingml/2006/main" w="9525">
          <a:solidFill>
            <a:srgbClr val="000000"/>
          </a:solidFill>
          <a:round/>
          <a:headEnd/>
          <a:tailEnd/>
        </a:ln>
      </cdr:spPr>
    </cdr:sp>
  </cdr:relSizeAnchor>
  <cdr:relSizeAnchor xmlns:cdr="http://schemas.openxmlformats.org/drawingml/2006/chartDrawing">
    <cdr:from>
      <cdr:x>0.4575</cdr:x>
      <cdr:y>0.13475</cdr:y>
    </cdr:from>
    <cdr:to>
      <cdr:x>0.55475</cdr:x>
      <cdr:y>0.956</cdr:y>
    </cdr:to>
    <cdr:sp macro="" textlink="">
      <cdr:nvSpPr>
        <cdr:cNvPr id="12296" name="Line 8"/>
        <cdr:cNvSpPr>
          <a:spLocks xmlns:a="http://schemas.openxmlformats.org/drawingml/2006/main" noChangeShapeType="1"/>
        </cdr:cNvSpPr>
      </cdr:nvSpPr>
      <cdr:spPr bwMode="auto">
        <a:xfrm xmlns:a="http://schemas.openxmlformats.org/drawingml/2006/main" flipH="1" flipV="1">
          <a:off x="4213884" y="757261"/>
          <a:ext cx="895738" cy="4615220"/>
        </a:xfrm>
        <a:prstGeom xmlns:a="http://schemas.openxmlformats.org/drawingml/2006/main" prst="line">
          <a:avLst/>
        </a:prstGeom>
        <a:noFill xmlns:a="http://schemas.openxmlformats.org/drawingml/2006/main"/>
        <a:ln xmlns:a="http://schemas.openxmlformats.org/drawingml/2006/main" w="9525">
          <a:solidFill>
            <a:srgbClr val="000000"/>
          </a:solidFill>
          <a:round/>
          <a:headEnd/>
          <a:tailEnd/>
        </a:ln>
      </cdr:spPr>
    </cdr:sp>
  </cdr:relSizeAnchor>
  <cdr:relSizeAnchor xmlns:cdr="http://schemas.openxmlformats.org/drawingml/2006/chartDrawing">
    <cdr:from>
      <cdr:x>0.76825</cdr:x>
      <cdr:y>0.9415</cdr:y>
    </cdr:from>
    <cdr:to>
      <cdr:x>0.8345</cdr:x>
      <cdr:y>0.9755</cdr:y>
    </cdr:to>
    <cdr:sp macro="" textlink="">
      <cdr:nvSpPr>
        <cdr:cNvPr id="12297" name="Text 9"/>
        <cdr:cNvSpPr txBox="1">
          <a:spLocks xmlns:a="http://schemas.openxmlformats.org/drawingml/2006/main" noChangeArrowheads="1"/>
        </cdr:cNvSpPr>
      </cdr:nvSpPr>
      <cdr:spPr bwMode="auto">
        <a:xfrm xmlns:a="http://schemas.openxmlformats.org/drawingml/2006/main">
          <a:off x="7076101" y="5290995"/>
          <a:ext cx="610207" cy="191071"/>
        </a:xfrm>
        <a:prstGeom xmlns:a="http://schemas.openxmlformats.org/drawingml/2006/main" prst="rect">
          <a:avLst/>
        </a:prstGeom>
        <a:noFill xmlns:a="http://schemas.openxmlformats.org/drawingml/2006/main"/>
        <a:ln xmlns:a="http://schemas.openxmlformats.org/drawingml/2006/main" w="1">
          <a:noFill/>
          <a:miter lim="800000"/>
          <a:headEnd/>
          <a:tailEnd/>
        </a:ln>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en-GB" sz="1000" b="1" i="0" u="none" strike="noStrike" baseline="0">
              <a:solidFill>
                <a:srgbClr val="000000"/>
              </a:solidFill>
              <a:latin typeface="Arial"/>
              <a:cs typeface="Arial"/>
            </a:rPr>
            <a:t>Silt</a:t>
          </a:r>
        </a:p>
      </cdr:txBody>
    </cdr:sp>
  </cdr:relSizeAnchor>
  <cdr:relSizeAnchor xmlns:cdr="http://schemas.openxmlformats.org/drawingml/2006/chartDrawing">
    <cdr:from>
      <cdr:x>0.08725</cdr:x>
      <cdr:y>0.9415</cdr:y>
    </cdr:from>
    <cdr:to>
      <cdr:x>0.141</cdr:x>
      <cdr:y>0.9755</cdr:y>
    </cdr:to>
    <cdr:sp macro="" textlink="">
      <cdr:nvSpPr>
        <cdr:cNvPr id="12298" name="Text 10"/>
        <cdr:cNvSpPr txBox="1">
          <a:spLocks xmlns:a="http://schemas.openxmlformats.org/drawingml/2006/main" noChangeArrowheads="1"/>
        </cdr:cNvSpPr>
      </cdr:nvSpPr>
      <cdr:spPr bwMode="auto">
        <a:xfrm xmlns:a="http://schemas.openxmlformats.org/drawingml/2006/main">
          <a:off x="803631" y="5290995"/>
          <a:ext cx="495074" cy="191071"/>
        </a:xfrm>
        <a:prstGeom xmlns:a="http://schemas.openxmlformats.org/drawingml/2006/main" prst="rect">
          <a:avLst/>
        </a:prstGeom>
        <a:noFill xmlns:a="http://schemas.openxmlformats.org/drawingml/2006/main"/>
        <a:ln xmlns:a="http://schemas.openxmlformats.org/drawingml/2006/main" w="1">
          <a:noFill/>
          <a:miter lim="800000"/>
          <a:headEnd/>
          <a:tailEnd/>
        </a:ln>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en-GB" sz="1000" b="1" i="0" u="none" strike="noStrike" baseline="0">
              <a:solidFill>
                <a:srgbClr val="000000"/>
              </a:solidFill>
              <a:latin typeface="Arial"/>
              <a:cs typeface="Arial"/>
            </a:rPr>
            <a:t>Clay</a:t>
          </a:r>
        </a:p>
      </cdr:txBody>
    </cdr:sp>
  </cdr:relSizeAnchor>
  <cdr:relSizeAnchor xmlns:cdr="http://schemas.openxmlformats.org/drawingml/2006/chartDrawing">
    <cdr:from>
      <cdr:x>0.42625</cdr:x>
      <cdr:y>0.012</cdr:y>
    </cdr:from>
    <cdr:to>
      <cdr:x>0.482</cdr:x>
      <cdr:y>0.046</cdr:y>
    </cdr:to>
    <cdr:sp macro="" textlink="">
      <cdr:nvSpPr>
        <cdr:cNvPr id="12299" name="Text 11"/>
        <cdr:cNvSpPr txBox="1">
          <a:spLocks xmlns:a="http://schemas.openxmlformats.org/drawingml/2006/main" noChangeArrowheads="1"/>
        </cdr:cNvSpPr>
      </cdr:nvSpPr>
      <cdr:spPr bwMode="auto">
        <a:xfrm xmlns:a="http://schemas.openxmlformats.org/drawingml/2006/main">
          <a:off x="3926050" y="67437"/>
          <a:ext cx="513495" cy="191072"/>
        </a:xfrm>
        <a:prstGeom xmlns:a="http://schemas.openxmlformats.org/drawingml/2006/main" prst="rect">
          <a:avLst/>
        </a:prstGeom>
        <a:noFill xmlns:a="http://schemas.openxmlformats.org/drawingml/2006/main"/>
        <a:ln xmlns:a="http://schemas.openxmlformats.org/drawingml/2006/main" w="1">
          <a:noFill/>
          <a:miter lim="800000"/>
          <a:headEnd/>
          <a:tailEnd/>
        </a:ln>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en-GB" sz="1000" b="1" i="0" u="none" strike="noStrike" baseline="0">
              <a:solidFill>
                <a:srgbClr val="000000"/>
              </a:solidFill>
              <a:latin typeface="Arial"/>
              <a:cs typeface="Arial"/>
            </a:rPr>
            <a:t>Sand</a:t>
          </a:r>
        </a:p>
      </cdr:txBody>
    </cdr:sp>
  </cdr:relSizeAnchor>
  <cdr:relSizeAnchor xmlns:cdr="http://schemas.openxmlformats.org/drawingml/2006/chartDrawing">
    <cdr:from>
      <cdr:x>0.38625</cdr:x>
      <cdr:y>0.12125</cdr:y>
    </cdr:from>
    <cdr:to>
      <cdr:x>0.4235</cdr:x>
      <cdr:y>0.15525</cdr:y>
    </cdr:to>
    <cdr:sp macro="" textlink="">
      <cdr:nvSpPr>
        <cdr:cNvPr id="12300" name="Text 12"/>
        <cdr:cNvSpPr txBox="1">
          <a:spLocks xmlns:a="http://schemas.openxmlformats.org/drawingml/2006/main" noChangeArrowheads="1"/>
        </cdr:cNvSpPr>
      </cdr:nvSpPr>
      <cdr:spPr bwMode="auto">
        <a:xfrm xmlns:a="http://schemas.openxmlformats.org/drawingml/2006/main">
          <a:off x="3557623" y="681395"/>
          <a:ext cx="343098" cy="191071"/>
        </a:xfrm>
        <a:prstGeom xmlns:a="http://schemas.openxmlformats.org/drawingml/2006/main" prst="rect">
          <a:avLst/>
        </a:prstGeom>
        <a:noFill xmlns:a="http://schemas.openxmlformats.org/drawingml/2006/main"/>
        <a:ln xmlns:a="http://schemas.openxmlformats.org/drawingml/2006/main" w="1">
          <a:noFill/>
          <a:miter lim="800000"/>
          <a:headEnd/>
          <a:tailEnd/>
        </a:ln>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en-GB" sz="800" b="0" i="0" u="none" strike="noStrike" baseline="0">
              <a:solidFill>
                <a:srgbClr val="000000"/>
              </a:solidFill>
              <a:latin typeface="Arial"/>
              <a:cs typeface="Arial"/>
            </a:rPr>
            <a:t>90%</a:t>
          </a:r>
        </a:p>
      </cdr:txBody>
    </cdr:sp>
  </cdr:relSizeAnchor>
  <cdr:relSizeAnchor xmlns:cdr="http://schemas.openxmlformats.org/drawingml/2006/chartDrawing">
    <cdr:from>
      <cdr:x>0.25775</cdr:x>
      <cdr:y>0.4875</cdr:y>
    </cdr:from>
    <cdr:to>
      <cdr:x>0.299</cdr:x>
      <cdr:y>0.5145</cdr:y>
    </cdr:to>
    <cdr:sp macro="" textlink="">
      <cdr:nvSpPr>
        <cdr:cNvPr id="12301" name="Text 13"/>
        <cdr:cNvSpPr txBox="1">
          <a:spLocks xmlns:a="http://schemas.openxmlformats.org/drawingml/2006/main" noChangeArrowheads="1"/>
        </cdr:cNvSpPr>
      </cdr:nvSpPr>
      <cdr:spPr bwMode="auto">
        <a:xfrm xmlns:a="http://schemas.openxmlformats.org/drawingml/2006/main">
          <a:off x="2374051" y="2739628"/>
          <a:ext cx="379941" cy="151733"/>
        </a:xfrm>
        <a:prstGeom xmlns:a="http://schemas.openxmlformats.org/drawingml/2006/main" prst="rect">
          <a:avLst/>
        </a:prstGeom>
        <a:noFill xmlns:a="http://schemas.openxmlformats.org/drawingml/2006/main"/>
        <a:ln xmlns:a="http://schemas.openxmlformats.org/drawingml/2006/main" w="1">
          <a:noFill/>
          <a:miter lim="800000"/>
          <a:headEnd/>
          <a:tailEnd/>
        </a:ln>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en-GB" sz="800" b="0" i="0" u="none" strike="noStrike" baseline="0">
              <a:solidFill>
                <a:srgbClr val="000000"/>
              </a:solidFill>
              <a:latin typeface="Arial"/>
              <a:cs typeface="Arial"/>
            </a:rPr>
            <a:t>50%</a:t>
          </a:r>
        </a:p>
      </cdr:txBody>
    </cdr:sp>
  </cdr:relSizeAnchor>
  <cdr:relSizeAnchor xmlns:cdr="http://schemas.openxmlformats.org/drawingml/2006/chartDrawing">
    <cdr:from>
      <cdr:x>0.131</cdr:x>
      <cdr:y>0.84775</cdr:y>
    </cdr:from>
    <cdr:to>
      <cdr:x>0.16825</cdr:x>
      <cdr:y>0.87475</cdr:y>
    </cdr:to>
    <cdr:sp macro="" textlink="">
      <cdr:nvSpPr>
        <cdr:cNvPr id="12302" name="Text 14"/>
        <cdr:cNvSpPr txBox="1">
          <a:spLocks xmlns:a="http://schemas.openxmlformats.org/drawingml/2006/main" noChangeArrowheads="1"/>
        </cdr:cNvSpPr>
      </cdr:nvSpPr>
      <cdr:spPr bwMode="auto">
        <a:xfrm xmlns:a="http://schemas.openxmlformats.org/drawingml/2006/main">
          <a:off x="1206598" y="4764143"/>
          <a:ext cx="343098" cy="151733"/>
        </a:xfrm>
        <a:prstGeom xmlns:a="http://schemas.openxmlformats.org/drawingml/2006/main" prst="rect">
          <a:avLst/>
        </a:prstGeom>
        <a:noFill xmlns:a="http://schemas.openxmlformats.org/drawingml/2006/main"/>
        <a:ln xmlns:a="http://schemas.openxmlformats.org/drawingml/2006/main" w="1">
          <a:noFill/>
          <a:miter lim="800000"/>
          <a:headEnd/>
          <a:tailEnd/>
        </a:ln>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en-GB" sz="800" b="0" i="0" u="none" strike="noStrike" baseline="0">
              <a:solidFill>
                <a:srgbClr val="000000"/>
              </a:solidFill>
              <a:latin typeface="Arial"/>
              <a:cs typeface="Arial"/>
            </a:rPr>
            <a:t>10%</a:t>
          </a:r>
        </a:p>
      </cdr:txBody>
    </cdr:sp>
  </cdr:relSizeAnchor>
  <cdr:relSizeAnchor xmlns:cdr="http://schemas.openxmlformats.org/drawingml/2006/chartDrawing">
    <cdr:from>
      <cdr:x>0.327</cdr:x>
      <cdr:y>0.96175</cdr:y>
    </cdr:from>
    <cdr:to>
      <cdr:x>0.36425</cdr:x>
      <cdr:y>0.98875</cdr:y>
    </cdr:to>
    <cdr:sp macro="" textlink="">
      <cdr:nvSpPr>
        <cdr:cNvPr id="12304" name="Text 16"/>
        <cdr:cNvSpPr txBox="1">
          <a:spLocks xmlns:a="http://schemas.openxmlformats.org/drawingml/2006/main" noChangeArrowheads="1"/>
        </cdr:cNvSpPr>
      </cdr:nvSpPr>
      <cdr:spPr bwMode="auto">
        <a:xfrm xmlns:a="http://schemas.openxmlformats.org/drawingml/2006/main">
          <a:off x="3011891" y="5404795"/>
          <a:ext cx="343097" cy="151733"/>
        </a:xfrm>
        <a:prstGeom xmlns:a="http://schemas.openxmlformats.org/drawingml/2006/main" prst="rect">
          <a:avLst/>
        </a:prstGeom>
        <a:noFill xmlns:a="http://schemas.openxmlformats.org/drawingml/2006/main"/>
        <a:ln xmlns:a="http://schemas.openxmlformats.org/drawingml/2006/main" w="1">
          <a:noFill/>
          <a:miter lim="800000"/>
          <a:headEnd/>
          <a:tailEnd/>
        </a:ln>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en-GB" sz="800" b="0" i="0" u="none" strike="noStrike" baseline="0">
              <a:solidFill>
                <a:srgbClr val="000000"/>
              </a:solidFill>
              <a:latin typeface="Arial"/>
              <a:cs typeface="Arial"/>
            </a:rPr>
            <a:t>1:2</a:t>
          </a:r>
        </a:p>
      </cdr:txBody>
    </cdr:sp>
  </cdr:relSizeAnchor>
  <cdr:relSizeAnchor xmlns:cdr="http://schemas.openxmlformats.org/drawingml/2006/chartDrawing">
    <cdr:from>
      <cdr:x>0.545</cdr:x>
      <cdr:y>0.96175</cdr:y>
    </cdr:from>
    <cdr:to>
      <cdr:x>0.58225</cdr:x>
      <cdr:y>0.98875</cdr:y>
    </cdr:to>
    <cdr:sp macro="" textlink="">
      <cdr:nvSpPr>
        <cdr:cNvPr id="12306" name="Text 18"/>
        <cdr:cNvSpPr txBox="1">
          <a:spLocks xmlns:a="http://schemas.openxmlformats.org/drawingml/2006/main" noChangeArrowheads="1"/>
        </cdr:cNvSpPr>
      </cdr:nvSpPr>
      <cdr:spPr bwMode="auto">
        <a:xfrm xmlns:a="http://schemas.openxmlformats.org/drawingml/2006/main">
          <a:off x="5019818" y="5404795"/>
          <a:ext cx="343098" cy="151733"/>
        </a:xfrm>
        <a:prstGeom xmlns:a="http://schemas.openxmlformats.org/drawingml/2006/main" prst="rect">
          <a:avLst/>
        </a:prstGeom>
        <a:noFill xmlns:a="http://schemas.openxmlformats.org/drawingml/2006/main"/>
        <a:ln xmlns:a="http://schemas.openxmlformats.org/drawingml/2006/main" w="1">
          <a:noFill/>
          <a:miter lim="800000"/>
          <a:headEnd/>
          <a:tailEnd/>
        </a:ln>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en-GB" sz="800" b="0" i="0" u="none" strike="noStrike" baseline="0">
              <a:solidFill>
                <a:srgbClr val="000000"/>
              </a:solidFill>
              <a:latin typeface="Arial"/>
              <a:cs typeface="Arial"/>
            </a:rPr>
            <a:t>2:1</a:t>
          </a:r>
        </a:p>
      </cdr:txBody>
    </cdr:sp>
  </cdr:relSizeAnchor>
  <cdr:relSizeAnchor xmlns:cdr="http://schemas.openxmlformats.org/drawingml/2006/chartDrawing">
    <cdr:from>
      <cdr:x>0.39125</cdr:x>
      <cdr:y>0.966</cdr:y>
    </cdr:from>
    <cdr:to>
      <cdr:x>0.57325</cdr:x>
      <cdr:y>1</cdr:y>
    </cdr:to>
    <cdr:sp macro="" textlink="">
      <cdr:nvSpPr>
        <cdr:cNvPr id="12307" name="Text 19"/>
        <cdr:cNvSpPr txBox="1">
          <a:spLocks xmlns:a="http://schemas.openxmlformats.org/drawingml/2006/main" noChangeArrowheads="1"/>
        </cdr:cNvSpPr>
      </cdr:nvSpPr>
      <cdr:spPr bwMode="auto">
        <a:xfrm xmlns:a="http://schemas.openxmlformats.org/drawingml/2006/main">
          <a:off x="3603677" y="5559338"/>
          <a:ext cx="1676342" cy="191071"/>
        </a:xfrm>
        <a:prstGeom xmlns:a="http://schemas.openxmlformats.org/drawingml/2006/main" prst="rect">
          <a:avLst/>
        </a:prstGeom>
        <a:noFill xmlns:a="http://schemas.openxmlformats.org/drawingml/2006/main"/>
        <a:ln xmlns:a="http://schemas.openxmlformats.org/drawingml/2006/main" w="1">
          <a:noFill/>
          <a:miter lim="800000"/>
          <a:headEnd/>
          <a:tailEnd/>
        </a:ln>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en-GB" sz="900" b="1" i="0" u="none" strike="noStrike" baseline="0">
              <a:solidFill>
                <a:srgbClr val="000000"/>
              </a:solidFill>
              <a:latin typeface="Arial"/>
              <a:cs typeface="Arial"/>
            </a:rPr>
            <a:t>Silt:Clay Ratio</a:t>
          </a:r>
        </a:p>
      </cdr:txBody>
    </cdr:sp>
  </cdr:relSizeAnchor>
  <cdr:relSizeAnchor xmlns:cdr="http://schemas.openxmlformats.org/drawingml/2006/chartDrawing">
    <cdr:from>
      <cdr:x>0.21775</cdr:x>
      <cdr:y>0.4265</cdr:y>
    </cdr:from>
    <cdr:to>
      <cdr:x>0.313</cdr:x>
      <cdr:y>0.4605</cdr:y>
    </cdr:to>
    <cdr:sp macro="" textlink="">
      <cdr:nvSpPr>
        <cdr:cNvPr id="12308" name="Text 20"/>
        <cdr:cNvSpPr txBox="1">
          <a:spLocks xmlns:a="http://schemas.openxmlformats.org/drawingml/2006/main" noChangeArrowheads="1"/>
        </cdr:cNvSpPr>
      </cdr:nvSpPr>
      <cdr:spPr bwMode="auto">
        <a:xfrm xmlns:a="http://schemas.openxmlformats.org/drawingml/2006/main">
          <a:off x="2005624" y="2396823"/>
          <a:ext cx="877317" cy="191072"/>
        </a:xfrm>
        <a:prstGeom xmlns:a="http://schemas.openxmlformats.org/drawingml/2006/main" prst="rect">
          <a:avLst/>
        </a:prstGeom>
        <a:noFill xmlns:a="http://schemas.openxmlformats.org/drawingml/2006/main"/>
        <a:ln xmlns:a="http://schemas.openxmlformats.org/drawingml/2006/main" w="1">
          <a:noFill/>
          <a:miter lim="800000"/>
          <a:headEnd/>
          <a:tailEnd/>
        </a:ln>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en-GB" sz="900" b="1" i="0" u="none" strike="noStrike" baseline="0">
              <a:solidFill>
                <a:srgbClr val="000000"/>
              </a:solidFill>
              <a:latin typeface="Arial"/>
              <a:cs typeface="Arial"/>
            </a:rPr>
            <a:t>Sand %</a:t>
          </a:r>
        </a:p>
      </cdr:txBody>
    </cdr:sp>
  </cdr:relSizeAnchor>
  <cdr:relSizeAnchor xmlns:cdr="http://schemas.openxmlformats.org/drawingml/2006/chartDrawing">
    <cdr:from>
      <cdr:x>0.433</cdr:x>
      <cdr:y>0.09425</cdr:y>
    </cdr:from>
    <cdr:to>
      <cdr:x>0.47025</cdr:x>
      <cdr:y>0.14175</cdr:y>
    </cdr:to>
    <cdr:sp macro="" textlink="">
      <cdr:nvSpPr>
        <cdr:cNvPr id="12309" name="Text 61"/>
        <cdr:cNvSpPr txBox="1">
          <a:spLocks xmlns:a="http://schemas.openxmlformats.org/drawingml/2006/main" noChangeArrowheads="1"/>
        </cdr:cNvSpPr>
      </cdr:nvSpPr>
      <cdr:spPr bwMode="auto">
        <a:xfrm xmlns:a="http://schemas.openxmlformats.org/drawingml/2006/main">
          <a:off x="3988222" y="529661"/>
          <a:ext cx="343098" cy="266939"/>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en-GB" sz="800" b="0" i="0" u="none" strike="noStrike" baseline="0">
              <a:solidFill>
                <a:srgbClr val="000000"/>
              </a:solidFill>
              <a:latin typeface="Arial"/>
              <a:cs typeface="Arial"/>
            </a:rPr>
            <a:t>Sand</a:t>
          </a:r>
        </a:p>
      </cdr:txBody>
    </cdr:sp>
  </cdr:relSizeAnchor>
  <cdr:relSizeAnchor xmlns:cdr="http://schemas.openxmlformats.org/drawingml/2006/chartDrawing">
    <cdr:from>
      <cdr:x>0.327</cdr:x>
      <cdr:y>0.39275</cdr:y>
    </cdr:from>
    <cdr:to>
      <cdr:x>0.42225</cdr:x>
      <cdr:y>0.45375</cdr:y>
    </cdr:to>
    <cdr:sp macro="" textlink="">
      <cdr:nvSpPr>
        <cdr:cNvPr id="12310" name="Text 62"/>
        <cdr:cNvSpPr txBox="1">
          <a:spLocks xmlns:a="http://schemas.openxmlformats.org/drawingml/2006/main" noChangeArrowheads="1"/>
        </cdr:cNvSpPr>
      </cdr:nvSpPr>
      <cdr:spPr bwMode="auto">
        <a:xfrm xmlns:a="http://schemas.openxmlformats.org/drawingml/2006/main">
          <a:off x="3011891" y="2207157"/>
          <a:ext cx="877317" cy="342805"/>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en-GB" sz="800" b="0" i="0" u="none" strike="noStrike" baseline="0">
              <a:solidFill>
                <a:srgbClr val="000000"/>
              </a:solidFill>
              <a:latin typeface="Arial"/>
              <a:cs typeface="Arial"/>
            </a:rPr>
            <a:t>Clayey Sand</a:t>
          </a:r>
        </a:p>
      </cdr:txBody>
    </cdr:sp>
  </cdr:relSizeAnchor>
  <cdr:relSizeAnchor xmlns:cdr="http://schemas.openxmlformats.org/drawingml/2006/chartDrawing">
    <cdr:from>
      <cdr:x>0.4145</cdr:x>
      <cdr:y>0.39275</cdr:y>
    </cdr:from>
    <cdr:to>
      <cdr:x>0.489</cdr:x>
      <cdr:y>0.45375</cdr:y>
    </cdr:to>
    <cdr:sp macro="" textlink="">
      <cdr:nvSpPr>
        <cdr:cNvPr id="12311" name="Text 63"/>
        <cdr:cNvSpPr txBox="1">
          <a:spLocks xmlns:a="http://schemas.openxmlformats.org/drawingml/2006/main" noChangeArrowheads="1"/>
        </cdr:cNvSpPr>
      </cdr:nvSpPr>
      <cdr:spPr bwMode="auto">
        <a:xfrm xmlns:a="http://schemas.openxmlformats.org/drawingml/2006/main">
          <a:off x="3817825" y="2207157"/>
          <a:ext cx="686195" cy="342805"/>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ctr" rtl="0">
            <a:defRPr sz="1000"/>
          </a:pPr>
          <a:r>
            <a:rPr lang="en-GB" sz="800" b="0" i="0" u="none" strike="noStrike" baseline="0">
              <a:solidFill>
                <a:srgbClr val="000000"/>
              </a:solidFill>
              <a:latin typeface="Arial"/>
              <a:cs typeface="Arial"/>
            </a:rPr>
            <a:t>Muddy Sand</a:t>
          </a:r>
        </a:p>
      </cdr:txBody>
    </cdr:sp>
  </cdr:relSizeAnchor>
  <cdr:relSizeAnchor xmlns:cdr="http://schemas.openxmlformats.org/drawingml/2006/chartDrawing">
    <cdr:from>
      <cdr:x>0.25775</cdr:x>
      <cdr:y>0.67875</cdr:y>
    </cdr:from>
    <cdr:to>
      <cdr:x>0.33025</cdr:x>
      <cdr:y>0.7195</cdr:y>
    </cdr:to>
    <cdr:sp macro="" textlink="">
      <cdr:nvSpPr>
        <cdr:cNvPr id="12312" name="Text 64"/>
        <cdr:cNvSpPr txBox="1">
          <a:spLocks xmlns:a="http://schemas.openxmlformats.org/drawingml/2006/main" noChangeArrowheads="1"/>
        </cdr:cNvSpPr>
      </cdr:nvSpPr>
      <cdr:spPr bwMode="auto">
        <a:xfrm xmlns:a="http://schemas.openxmlformats.org/drawingml/2006/main">
          <a:off x="2374051" y="3814405"/>
          <a:ext cx="667774" cy="229005"/>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en-GB" sz="800" b="0" i="0" u="none" strike="noStrike" baseline="0">
              <a:solidFill>
                <a:srgbClr val="000000"/>
              </a:solidFill>
              <a:latin typeface="Arial"/>
              <a:cs typeface="Arial"/>
            </a:rPr>
            <a:t>Sandy Clay</a:t>
          </a:r>
        </a:p>
      </cdr:txBody>
    </cdr:sp>
  </cdr:relSizeAnchor>
  <cdr:relSizeAnchor xmlns:cdr="http://schemas.openxmlformats.org/drawingml/2006/chartDrawing">
    <cdr:from>
      <cdr:x>0.5675</cdr:x>
      <cdr:y>0.67875</cdr:y>
    </cdr:from>
    <cdr:to>
      <cdr:x>0.63875</cdr:x>
      <cdr:y>0.733</cdr:y>
    </cdr:to>
    <cdr:sp macro="" textlink="">
      <cdr:nvSpPr>
        <cdr:cNvPr id="12313" name="Text 65"/>
        <cdr:cNvSpPr txBox="1">
          <a:spLocks xmlns:a="http://schemas.openxmlformats.org/drawingml/2006/main" noChangeArrowheads="1"/>
        </cdr:cNvSpPr>
      </cdr:nvSpPr>
      <cdr:spPr bwMode="auto">
        <a:xfrm xmlns:a="http://schemas.openxmlformats.org/drawingml/2006/main">
          <a:off x="5227058" y="3814405"/>
          <a:ext cx="656261" cy="304872"/>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en-GB" sz="800" b="0" i="0" u="none" strike="noStrike" baseline="0">
              <a:solidFill>
                <a:srgbClr val="000000"/>
              </a:solidFill>
              <a:latin typeface="Arial"/>
              <a:cs typeface="Arial"/>
            </a:rPr>
            <a:t>Sandy Silt</a:t>
          </a:r>
        </a:p>
      </cdr:txBody>
    </cdr:sp>
  </cdr:relSizeAnchor>
  <cdr:relSizeAnchor xmlns:cdr="http://schemas.openxmlformats.org/drawingml/2006/chartDrawing">
    <cdr:from>
      <cdr:x>0.394</cdr:x>
      <cdr:y>0.67875</cdr:y>
    </cdr:from>
    <cdr:to>
      <cdr:x>0.49225</cdr:x>
      <cdr:y>0.733</cdr:y>
    </cdr:to>
    <cdr:sp macro="" textlink="">
      <cdr:nvSpPr>
        <cdr:cNvPr id="12316" name="Text 68"/>
        <cdr:cNvSpPr txBox="1">
          <a:spLocks xmlns:a="http://schemas.openxmlformats.org/drawingml/2006/main" noChangeArrowheads="1"/>
        </cdr:cNvSpPr>
      </cdr:nvSpPr>
      <cdr:spPr bwMode="auto">
        <a:xfrm xmlns:a="http://schemas.openxmlformats.org/drawingml/2006/main">
          <a:off x="3629006" y="3814405"/>
          <a:ext cx="904949" cy="304872"/>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ctr" rtl="0">
            <a:defRPr sz="1000"/>
          </a:pPr>
          <a:r>
            <a:rPr lang="en-GB" sz="800" b="0" i="0" u="none" strike="noStrike" baseline="0">
              <a:solidFill>
                <a:srgbClr val="000000"/>
              </a:solidFill>
              <a:latin typeface="Arial"/>
              <a:cs typeface="Arial"/>
            </a:rPr>
            <a:t>Sandy Mud</a:t>
          </a:r>
        </a:p>
      </cdr:txBody>
    </cdr:sp>
  </cdr:relSizeAnchor>
  <cdr:relSizeAnchor xmlns:cdr="http://schemas.openxmlformats.org/drawingml/2006/chartDrawing">
    <cdr:from>
      <cdr:x>0.21475</cdr:x>
      <cdr:y>0.895</cdr:y>
    </cdr:from>
    <cdr:to>
      <cdr:x>0.27275</cdr:x>
      <cdr:y>0.929</cdr:y>
    </cdr:to>
    <cdr:sp macro="" textlink="">
      <cdr:nvSpPr>
        <cdr:cNvPr id="12317" name="Text 69"/>
        <cdr:cNvSpPr txBox="1">
          <a:spLocks xmlns:a="http://schemas.openxmlformats.org/drawingml/2006/main" noChangeArrowheads="1"/>
        </cdr:cNvSpPr>
      </cdr:nvSpPr>
      <cdr:spPr bwMode="auto">
        <a:xfrm xmlns:a="http://schemas.openxmlformats.org/drawingml/2006/main">
          <a:off x="1977992" y="5029676"/>
          <a:ext cx="534220" cy="191072"/>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en-GB" sz="800" b="0" i="0" u="none" strike="noStrike" baseline="0">
              <a:solidFill>
                <a:srgbClr val="000000"/>
              </a:solidFill>
              <a:latin typeface="Arial"/>
              <a:cs typeface="Arial"/>
            </a:rPr>
            <a:t>Clay</a:t>
          </a:r>
        </a:p>
      </cdr:txBody>
    </cdr:sp>
  </cdr:relSizeAnchor>
  <cdr:relSizeAnchor xmlns:cdr="http://schemas.openxmlformats.org/drawingml/2006/chartDrawing">
    <cdr:from>
      <cdr:x>0.437</cdr:x>
      <cdr:y>0.89425</cdr:y>
    </cdr:from>
    <cdr:to>
      <cdr:x>0.496</cdr:x>
      <cdr:y>0.94175</cdr:y>
    </cdr:to>
    <cdr:sp macro="" textlink="">
      <cdr:nvSpPr>
        <cdr:cNvPr id="12318" name="Text 70"/>
        <cdr:cNvSpPr txBox="1">
          <a:spLocks xmlns:a="http://schemas.openxmlformats.org/drawingml/2006/main" noChangeArrowheads="1"/>
        </cdr:cNvSpPr>
      </cdr:nvSpPr>
      <cdr:spPr bwMode="auto">
        <a:xfrm xmlns:a="http://schemas.openxmlformats.org/drawingml/2006/main">
          <a:off x="4025065" y="5025461"/>
          <a:ext cx="543430" cy="266939"/>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en-GB" sz="800" b="0" i="0" u="none" strike="noStrike" baseline="0">
              <a:solidFill>
                <a:srgbClr val="000000"/>
              </a:solidFill>
              <a:latin typeface="Arial"/>
              <a:cs typeface="Arial"/>
            </a:rPr>
            <a:t>Mud</a:t>
          </a:r>
        </a:p>
      </cdr:txBody>
    </cdr:sp>
  </cdr:relSizeAnchor>
  <cdr:relSizeAnchor xmlns:cdr="http://schemas.openxmlformats.org/drawingml/2006/chartDrawing">
    <cdr:from>
      <cdr:x>0.63275</cdr:x>
      <cdr:y>0.895</cdr:y>
    </cdr:from>
    <cdr:to>
      <cdr:x>0.67925</cdr:x>
      <cdr:y>0.929</cdr:y>
    </cdr:to>
    <cdr:sp macro="" textlink="">
      <cdr:nvSpPr>
        <cdr:cNvPr id="12319" name="Text 71"/>
        <cdr:cNvSpPr txBox="1">
          <a:spLocks xmlns:a="http://schemas.openxmlformats.org/drawingml/2006/main" noChangeArrowheads="1"/>
        </cdr:cNvSpPr>
      </cdr:nvSpPr>
      <cdr:spPr bwMode="auto">
        <a:xfrm xmlns:a="http://schemas.openxmlformats.org/drawingml/2006/main">
          <a:off x="5828055" y="5029676"/>
          <a:ext cx="428296" cy="191072"/>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en-GB" sz="800" b="0" i="0" u="none" strike="noStrike" baseline="0">
              <a:solidFill>
                <a:srgbClr val="000000"/>
              </a:solidFill>
              <a:latin typeface="Arial"/>
              <a:cs typeface="Arial"/>
            </a:rPr>
            <a:t>Silt</a:t>
          </a:r>
        </a:p>
      </cdr:txBody>
    </cdr:sp>
  </cdr:relSizeAnchor>
  <cdr:relSizeAnchor xmlns:cdr="http://schemas.openxmlformats.org/drawingml/2006/chartDrawing">
    <cdr:from>
      <cdr:x>0.50525</cdr:x>
      <cdr:y>0.39275</cdr:y>
    </cdr:from>
    <cdr:to>
      <cdr:x>0.56725</cdr:x>
      <cdr:y>0.447</cdr:y>
    </cdr:to>
    <cdr:sp macro="" textlink="">
      <cdr:nvSpPr>
        <cdr:cNvPr id="12323" name="Text 75"/>
        <cdr:cNvSpPr txBox="1">
          <a:spLocks xmlns:a="http://schemas.openxmlformats.org/drawingml/2006/main" noChangeArrowheads="1"/>
        </cdr:cNvSpPr>
      </cdr:nvSpPr>
      <cdr:spPr bwMode="auto">
        <a:xfrm xmlns:a="http://schemas.openxmlformats.org/drawingml/2006/main">
          <a:off x="4653694" y="2207157"/>
          <a:ext cx="571061" cy="304871"/>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ctr" rtl="0">
            <a:defRPr sz="1000"/>
          </a:pPr>
          <a:r>
            <a:rPr lang="en-GB" sz="800" b="0" i="0" u="none" strike="noStrike" baseline="0">
              <a:solidFill>
                <a:srgbClr val="000000"/>
              </a:solidFill>
              <a:latin typeface="Arial"/>
              <a:cs typeface="Arial"/>
            </a:rPr>
            <a:t>Silty Sand</a:t>
          </a:r>
        </a:p>
      </cdr:txBody>
    </cdr:sp>
  </cdr:relSizeAnchor>
  <cdr:relSizeAnchor xmlns:cdr="http://schemas.openxmlformats.org/drawingml/2006/chartDrawing">
    <cdr:from>
      <cdr:x>0.3385</cdr:x>
      <cdr:y>0.13475</cdr:y>
    </cdr:from>
    <cdr:to>
      <cdr:x>0.437</cdr:x>
      <cdr:y>0.955</cdr:y>
    </cdr:to>
    <cdr:sp macro="" textlink="">
      <cdr:nvSpPr>
        <cdr:cNvPr id="12382" name="Line 94"/>
        <cdr:cNvSpPr>
          <a:spLocks xmlns:a="http://schemas.openxmlformats.org/drawingml/2006/main" noChangeShapeType="1"/>
        </cdr:cNvSpPr>
      </cdr:nvSpPr>
      <cdr:spPr bwMode="auto">
        <a:xfrm xmlns:a="http://schemas.openxmlformats.org/drawingml/2006/main" flipV="1">
          <a:off x="3117813" y="757261"/>
          <a:ext cx="907252" cy="4609600"/>
        </a:xfrm>
        <a:prstGeom xmlns:a="http://schemas.openxmlformats.org/drawingml/2006/main" prst="line">
          <a:avLst/>
        </a:prstGeom>
        <a:noFill xmlns:a="http://schemas.openxmlformats.org/drawingml/2006/main"/>
        <a:ln xmlns:a="http://schemas.openxmlformats.org/drawingml/2006/main" w="9525">
          <a:solidFill>
            <a:srgbClr val="000000"/>
          </a:solidFill>
          <a:round/>
          <a:headEnd/>
          <a:tailEnd/>
        </a:ln>
      </cdr:spPr>
    </cdr:sp>
  </cdr:relSizeAnchor>
  <cdr:relSizeAnchor xmlns:cdr="http://schemas.openxmlformats.org/drawingml/2006/chartDrawing">
    <cdr:from>
      <cdr:x>0.545</cdr:x>
      <cdr:y>0.0045</cdr:y>
    </cdr:from>
    <cdr:to>
      <cdr:x>0.701</cdr:x>
      <cdr:y>0.1715</cdr:y>
    </cdr:to>
    <cdr:sp macro="" textlink="">
      <cdr:nvSpPr>
        <cdr:cNvPr id="12413" name="Text Box 125"/>
        <cdr:cNvSpPr txBox="1">
          <a:spLocks xmlns:a="http://schemas.openxmlformats.org/drawingml/2006/main" noChangeArrowheads="1"/>
        </cdr:cNvSpPr>
      </cdr:nvSpPr>
      <cdr:spPr bwMode="auto">
        <a:xfrm xmlns:a="http://schemas.openxmlformats.org/drawingml/2006/main">
          <a:off x="5019818" y="25289"/>
          <a:ext cx="1436865" cy="938498"/>
        </a:xfrm>
        <a:prstGeom xmlns:a="http://schemas.openxmlformats.org/drawingml/2006/main" prst="rect">
          <a:avLst/>
        </a:prstGeom>
        <a:noFill xmlns:a="http://schemas.openxmlformats.org/drawingml/2006/main"/>
        <a:ln xmlns:a="http://schemas.openxmlformats.org/drawingml/2006/main" w="9525">
          <a:solidFill>
            <a:srgbClr val="000000"/>
          </a:solidFill>
          <a:miter lim="800000"/>
          <a:headEnd/>
          <a:tailEnd/>
        </a:ln>
      </cdr:spPr>
      <cdr:txBody>
        <a:bodyPr xmlns:a="http://schemas.openxmlformats.org/drawingml/2006/main" vertOverflow="clip" wrap="square" lIns="182880" tIns="91440" rIns="182880" bIns="91440" anchor="t" upright="1"/>
        <a:lstStyle xmlns:a="http://schemas.openxmlformats.org/drawingml/2006/main"/>
        <a:p xmlns:a="http://schemas.openxmlformats.org/drawingml/2006/main">
          <a:pPr algn="l" rtl="0">
            <a:defRPr sz="1000"/>
          </a:pPr>
          <a:r>
            <a:rPr lang="en-GB" sz="1200" b="1" i="0" u="none" strike="noStrike" baseline="0">
              <a:solidFill>
                <a:srgbClr val="000000"/>
              </a:solidFill>
              <a:latin typeface="Arial"/>
              <a:cs typeface="Arial"/>
            </a:rPr>
            <a:t>NOTE</a:t>
          </a:r>
        </a:p>
        <a:p xmlns:a="http://schemas.openxmlformats.org/drawingml/2006/main">
          <a:pPr algn="l" rtl="0">
            <a:defRPr sz="1000"/>
          </a:pPr>
          <a:r>
            <a:rPr lang="en-GB" sz="1000" b="1" i="0" u="none" strike="noStrike" baseline="0">
              <a:solidFill>
                <a:srgbClr val="000000"/>
              </a:solidFill>
              <a:latin typeface="Arial"/>
              <a:cs typeface="Arial"/>
            </a:rPr>
            <a:t>Gravel is also present in</a:t>
          </a:r>
        </a:p>
        <a:p xmlns:a="http://schemas.openxmlformats.org/drawingml/2006/main">
          <a:pPr algn="l" rtl="0">
            <a:defRPr sz="1000"/>
          </a:pPr>
          <a:r>
            <a:rPr lang="en-GB" sz="1000" b="1" i="0" u="none" strike="noStrike" baseline="0">
              <a:solidFill>
                <a:srgbClr val="000000"/>
              </a:solidFill>
              <a:latin typeface="Arial"/>
              <a:cs typeface="Arial"/>
            </a:rPr>
            <a:t>this sample</a:t>
          </a:r>
        </a:p>
      </cdr:txBody>
    </cdr:sp>
  </cdr:relSizeAnchor>
  <cdr:relSizeAnchor xmlns:cdr="http://schemas.openxmlformats.org/drawingml/2006/chartDrawing">
    <cdr:from>
      <cdr:x>0.4509</cdr:x>
      <cdr:y>0.0573</cdr:y>
    </cdr:from>
    <cdr:to>
      <cdr:x>0.4571</cdr:x>
      <cdr:y>0.06748</cdr:y>
    </cdr:to>
    <cdr:sp macro="" textlink="">
      <cdr:nvSpPr>
        <cdr:cNvPr id="2" name="Oval 1"/>
        <cdr:cNvSpPr/>
      </cdr:nvSpPr>
      <cdr:spPr bwMode="auto">
        <a:xfrm xmlns:a="http://schemas.openxmlformats.org/drawingml/2006/main">
          <a:off x="4151630" y="321666"/>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0.4509</cdr:x>
      <cdr:y>0.0573</cdr:y>
    </cdr:from>
    <cdr:to>
      <cdr:x>0.4571</cdr:x>
      <cdr:y>0.06748</cdr:y>
    </cdr:to>
    <cdr:sp macro="" textlink="">
      <cdr:nvSpPr>
        <cdr:cNvPr id="3" name="Oval 2"/>
        <cdr:cNvSpPr/>
      </cdr:nvSpPr>
      <cdr:spPr bwMode="auto">
        <a:xfrm xmlns:a="http://schemas.openxmlformats.org/drawingml/2006/main">
          <a:off x="4151630" y="321666"/>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0.4509</cdr:x>
      <cdr:y>0.0573</cdr:y>
    </cdr:from>
    <cdr:to>
      <cdr:x>0.4571</cdr:x>
      <cdr:y>0.06748</cdr:y>
    </cdr:to>
    <cdr:sp macro="" textlink="">
      <cdr:nvSpPr>
        <cdr:cNvPr id="4" name="Oval 3"/>
        <cdr:cNvSpPr/>
      </cdr:nvSpPr>
      <cdr:spPr bwMode="auto">
        <a:xfrm xmlns:a="http://schemas.openxmlformats.org/drawingml/2006/main">
          <a:off x="4151630" y="321666"/>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0.4509</cdr:x>
      <cdr:y>0.0573</cdr:y>
    </cdr:from>
    <cdr:to>
      <cdr:x>0.4571</cdr:x>
      <cdr:y>0.06748</cdr:y>
    </cdr:to>
    <cdr:sp macro="" textlink="">
      <cdr:nvSpPr>
        <cdr:cNvPr id="5" name="Oval 4"/>
        <cdr:cNvSpPr/>
      </cdr:nvSpPr>
      <cdr:spPr bwMode="auto">
        <a:xfrm xmlns:a="http://schemas.openxmlformats.org/drawingml/2006/main">
          <a:off x="4151630" y="321666"/>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0.4509</cdr:x>
      <cdr:y>0.0573</cdr:y>
    </cdr:from>
    <cdr:to>
      <cdr:x>0.4571</cdr:x>
      <cdr:y>0.06748</cdr:y>
    </cdr:to>
    <cdr:sp macro="" textlink="">
      <cdr:nvSpPr>
        <cdr:cNvPr id="6" name="Oval 5"/>
        <cdr:cNvSpPr/>
      </cdr:nvSpPr>
      <cdr:spPr bwMode="auto">
        <a:xfrm xmlns:a="http://schemas.openxmlformats.org/drawingml/2006/main">
          <a:off x="4151630" y="321666"/>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0.4509</cdr:x>
      <cdr:y>0.0573</cdr:y>
    </cdr:from>
    <cdr:to>
      <cdr:x>0.4571</cdr:x>
      <cdr:y>0.06748</cdr:y>
    </cdr:to>
    <cdr:sp macro="" textlink="">
      <cdr:nvSpPr>
        <cdr:cNvPr id="7" name="Oval 6"/>
        <cdr:cNvSpPr/>
      </cdr:nvSpPr>
      <cdr:spPr bwMode="auto">
        <a:xfrm xmlns:a="http://schemas.openxmlformats.org/drawingml/2006/main">
          <a:off x="4151630" y="321666"/>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0.4509</cdr:x>
      <cdr:y>0.0573</cdr:y>
    </cdr:from>
    <cdr:to>
      <cdr:x>0.4571</cdr:x>
      <cdr:y>0.06748</cdr:y>
    </cdr:to>
    <cdr:sp macro="" textlink="">
      <cdr:nvSpPr>
        <cdr:cNvPr id="8" name="Oval 7"/>
        <cdr:cNvSpPr/>
      </cdr:nvSpPr>
      <cdr:spPr bwMode="auto">
        <a:xfrm xmlns:a="http://schemas.openxmlformats.org/drawingml/2006/main">
          <a:off x="4151630" y="321666"/>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0.4509</cdr:x>
      <cdr:y>0.0573</cdr:y>
    </cdr:from>
    <cdr:to>
      <cdr:x>0.4571</cdr:x>
      <cdr:y>0.06748</cdr:y>
    </cdr:to>
    <cdr:sp macro="" textlink="">
      <cdr:nvSpPr>
        <cdr:cNvPr id="9" name="Oval 8"/>
        <cdr:cNvSpPr/>
      </cdr:nvSpPr>
      <cdr:spPr bwMode="auto">
        <a:xfrm xmlns:a="http://schemas.openxmlformats.org/drawingml/2006/main">
          <a:off x="4151630" y="321666"/>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0.4509</cdr:x>
      <cdr:y>0.0573</cdr:y>
    </cdr:from>
    <cdr:to>
      <cdr:x>0.4571</cdr:x>
      <cdr:y>0.06748</cdr:y>
    </cdr:to>
    <cdr:sp macro="" textlink="">
      <cdr:nvSpPr>
        <cdr:cNvPr id="10" name="Oval 9"/>
        <cdr:cNvSpPr/>
      </cdr:nvSpPr>
      <cdr:spPr bwMode="auto">
        <a:xfrm xmlns:a="http://schemas.openxmlformats.org/drawingml/2006/main">
          <a:off x="4151630" y="321666"/>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0.4509</cdr:x>
      <cdr:y>0.0573</cdr:y>
    </cdr:from>
    <cdr:to>
      <cdr:x>0.4571</cdr:x>
      <cdr:y>0.06748</cdr:y>
    </cdr:to>
    <cdr:sp macro="" textlink="">
      <cdr:nvSpPr>
        <cdr:cNvPr id="11" name="Oval 10"/>
        <cdr:cNvSpPr/>
      </cdr:nvSpPr>
      <cdr:spPr bwMode="auto">
        <a:xfrm xmlns:a="http://schemas.openxmlformats.org/drawingml/2006/main">
          <a:off x="4151630" y="321666"/>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0.4509</cdr:x>
      <cdr:y>0.0573</cdr:y>
    </cdr:from>
    <cdr:to>
      <cdr:x>0.4571</cdr:x>
      <cdr:y>0.06748</cdr:y>
    </cdr:to>
    <cdr:sp macro="" textlink="">
      <cdr:nvSpPr>
        <cdr:cNvPr id="12" name="Oval 11"/>
        <cdr:cNvSpPr/>
      </cdr:nvSpPr>
      <cdr:spPr bwMode="auto">
        <a:xfrm xmlns:a="http://schemas.openxmlformats.org/drawingml/2006/main">
          <a:off x="4151630" y="321666"/>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0.4509</cdr:x>
      <cdr:y>0.0573</cdr:y>
    </cdr:from>
    <cdr:to>
      <cdr:x>0.4571</cdr:x>
      <cdr:y>0.06748</cdr:y>
    </cdr:to>
    <cdr:sp macro="" textlink="">
      <cdr:nvSpPr>
        <cdr:cNvPr id="13" name="Oval 12"/>
        <cdr:cNvSpPr/>
      </cdr:nvSpPr>
      <cdr:spPr bwMode="auto">
        <a:xfrm xmlns:a="http://schemas.openxmlformats.org/drawingml/2006/main">
          <a:off x="4151630" y="321666"/>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0.4509</cdr:x>
      <cdr:y>0.0573</cdr:y>
    </cdr:from>
    <cdr:to>
      <cdr:x>0.4571</cdr:x>
      <cdr:y>0.06748</cdr:y>
    </cdr:to>
    <cdr:sp macro="" textlink="">
      <cdr:nvSpPr>
        <cdr:cNvPr id="14" name="Oval 13"/>
        <cdr:cNvSpPr/>
      </cdr:nvSpPr>
      <cdr:spPr bwMode="auto">
        <a:xfrm xmlns:a="http://schemas.openxmlformats.org/drawingml/2006/main">
          <a:off x="4151630" y="321666"/>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0.4509</cdr:x>
      <cdr:y>0.0573</cdr:y>
    </cdr:from>
    <cdr:to>
      <cdr:x>0.4571</cdr:x>
      <cdr:y>0.06748</cdr:y>
    </cdr:to>
    <cdr:sp macro="" textlink="">
      <cdr:nvSpPr>
        <cdr:cNvPr id="15" name="Oval 14"/>
        <cdr:cNvSpPr/>
      </cdr:nvSpPr>
      <cdr:spPr bwMode="auto">
        <a:xfrm xmlns:a="http://schemas.openxmlformats.org/drawingml/2006/main">
          <a:off x="4151630" y="321666"/>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0.4509</cdr:x>
      <cdr:y>0.0573</cdr:y>
    </cdr:from>
    <cdr:to>
      <cdr:x>0.4571</cdr:x>
      <cdr:y>0.06748</cdr:y>
    </cdr:to>
    <cdr:sp macro="" textlink="">
      <cdr:nvSpPr>
        <cdr:cNvPr id="16" name="Oval 15"/>
        <cdr:cNvSpPr/>
      </cdr:nvSpPr>
      <cdr:spPr bwMode="auto">
        <a:xfrm xmlns:a="http://schemas.openxmlformats.org/drawingml/2006/main">
          <a:off x="4151630" y="321666"/>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0.4509</cdr:x>
      <cdr:y>0.0573</cdr:y>
    </cdr:from>
    <cdr:to>
      <cdr:x>0.4571</cdr:x>
      <cdr:y>0.06748</cdr:y>
    </cdr:to>
    <cdr:sp macro="" textlink="">
      <cdr:nvSpPr>
        <cdr:cNvPr id="17" name="Oval 16"/>
        <cdr:cNvSpPr/>
      </cdr:nvSpPr>
      <cdr:spPr bwMode="auto">
        <a:xfrm xmlns:a="http://schemas.openxmlformats.org/drawingml/2006/main">
          <a:off x="4151630" y="321666"/>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0.4509</cdr:x>
      <cdr:y>0.0573</cdr:y>
    </cdr:from>
    <cdr:to>
      <cdr:x>0.4571</cdr:x>
      <cdr:y>0.06748</cdr:y>
    </cdr:to>
    <cdr:sp macro="" textlink="">
      <cdr:nvSpPr>
        <cdr:cNvPr id="18" name="Oval 17"/>
        <cdr:cNvSpPr/>
      </cdr:nvSpPr>
      <cdr:spPr bwMode="auto">
        <a:xfrm xmlns:a="http://schemas.openxmlformats.org/drawingml/2006/main">
          <a:off x="4151630" y="321666"/>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0.4509</cdr:x>
      <cdr:y>0.0573</cdr:y>
    </cdr:from>
    <cdr:to>
      <cdr:x>0.4571</cdr:x>
      <cdr:y>0.06748</cdr:y>
    </cdr:to>
    <cdr:sp macro="" textlink="">
      <cdr:nvSpPr>
        <cdr:cNvPr id="19" name="Oval 18"/>
        <cdr:cNvSpPr/>
      </cdr:nvSpPr>
      <cdr:spPr bwMode="auto">
        <a:xfrm xmlns:a="http://schemas.openxmlformats.org/drawingml/2006/main">
          <a:off x="4151630" y="321666"/>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0.4509</cdr:x>
      <cdr:y>0.0573</cdr:y>
    </cdr:from>
    <cdr:to>
      <cdr:x>0.4571</cdr:x>
      <cdr:y>0.06748</cdr:y>
    </cdr:to>
    <cdr:sp macro="" textlink="">
      <cdr:nvSpPr>
        <cdr:cNvPr id="20" name="Oval 19"/>
        <cdr:cNvSpPr/>
      </cdr:nvSpPr>
      <cdr:spPr bwMode="auto">
        <a:xfrm xmlns:a="http://schemas.openxmlformats.org/drawingml/2006/main">
          <a:off x="4151630" y="321666"/>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0.4509</cdr:x>
      <cdr:y>0.0573</cdr:y>
    </cdr:from>
    <cdr:to>
      <cdr:x>0.4571</cdr:x>
      <cdr:y>0.06748</cdr:y>
    </cdr:to>
    <cdr:sp macro="" textlink="">
      <cdr:nvSpPr>
        <cdr:cNvPr id="21" name="Oval 20"/>
        <cdr:cNvSpPr/>
      </cdr:nvSpPr>
      <cdr:spPr bwMode="auto">
        <a:xfrm xmlns:a="http://schemas.openxmlformats.org/drawingml/2006/main">
          <a:off x="4151630" y="321666"/>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0.4509</cdr:x>
      <cdr:y>0.0573</cdr:y>
    </cdr:from>
    <cdr:to>
      <cdr:x>0.4571</cdr:x>
      <cdr:y>0.06748</cdr:y>
    </cdr:to>
    <cdr:sp macro="" textlink="">
      <cdr:nvSpPr>
        <cdr:cNvPr id="22" name="Oval 21"/>
        <cdr:cNvSpPr/>
      </cdr:nvSpPr>
      <cdr:spPr bwMode="auto">
        <a:xfrm xmlns:a="http://schemas.openxmlformats.org/drawingml/2006/main">
          <a:off x="4151630" y="321666"/>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0.4509</cdr:x>
      <cdr:y>0.0573</cdr:y>
    </cdr:from>
    <cdr:to>
      <cdr:x>0.4571</cdr:x>
      <cdr:y>0.06748</cdr:y>
    </cdr:to>
    <cdr:sp macro="" textlink="">
      <cdr:nvSpPr>
        <cdr:cNvPr id="23" name="Oval 22"/>
        <cdr:cNvSpPr/>
      </cdr:nvSpPr>
      <cdr:spPr bwMode="auto">
        <a:xfrm xmlns:a="http://schemas.openxmlformats.org/drawingml/2006/main">
          <a:off x="4151630" y="321666"/>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0.4509</cdr:x>
      <cdr:y>0.0573</cdr:y>
    </cdr:from>
    <cdr:to>
      <cdr:x>0.4571</cdr:x>
      <cdr:y>0.06748</cdr:y>
    </cdr:to>
    <cdr:sp macro="" textlink="">
      <cdr:nvSpPr>
        <cdr:cNvPr id="24" name="Oval 23"/>
        <cdr:cNvSpPr/>
      </cdr:nvSpPr>
      <cdr:spPr bwMode="auto">
        <a:xfrm xmlns:a="http://schemas.openxmlformats.org/drawingml/2006/main">
          <a:off x="4151630" y="321666"/>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0.4509</cdr:x>
      <cdr:y>0.0573</cdr:y>
    </cdr:from>
    <cdr:to>
      <cdr:x>0.4571</cdr:x>
      <cdr:y>0.06748</cdr:y>
    </cdr:to>
    <cdr:sp macro="" textlink="">
      <cdr:nvSpPr>
        <cdr:cNvPr id="25" name="Oval 24"/>
        <cdr:cNvSpPr/>
      </cdr:nvSpPr>
      <cdr:spPr bwMode="auto">
        <a:xfrm xmlns:a="http://schemas.openxmlformats.org/drawingml/2006/main">
          <a:off x="4151630" y="321666"/>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0.4509</cdr:x>
      <cdr:y>0.0573</cdr:y>
    </cdr:from>
    <cdr:to>
      <cdr:x>0.4571</cdr:x>
      <cdr:y>0.06748</cdr:y>
    </cdr:to>
    <cdr:sp macro="" textlink="">
      <cdr:nvSpPr>
        <cdr:cNvPr id="26" name="Oval 25"/>
        <cdr:cNvSpPr/>
      </cdr:nvSpPr>
      <cdr:spPr bwMode="auto">
        <a:xfrm xmlns:a="http://schemas.openxmlformats.org/drawingml/2006/main">
          <a:off x="4151630" y="321666"/>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0.4509</cdr:x>
      <cdr:y>0.0573</cdr:y>
    </cdr:from>
    <cdr:to>
      <cdr:x>0.4571</cdr:x>
      <cdr:y>0.06748</cdr:y>
    </cdr:to>
    <cdr:sp macro="" textlink="">
      <cdr:nvSpPr>
        <cdr:cNvPr id="27" name="Oval 26"/>
        <cdr:cNvSpPr/>
      </cdr:nvSpPr>
      <cdr:spPr bwMode="auto">
        <a:xfrm xmlns:a="http://schemas.openxmlformats.org/drawingml/2006/main">
          <a:off x="4151630" y="321666"/>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0.4509</cdr:x>
      <cdr:y>0.0573</cdr:y>
    </cdr:from>
    <cdr:to>
      <cdr:x>0.4571</cdr:x>
      <cdr:y>0.06748</cdr:y>
    </cdr:to>
    <cdr:sp macro="" textlink="">
      <cdr:nvSpPr>
        <cdr:cNvPr id="28" name="Oval 27"/>
        <cdr:cNvSpPr/>
      </cdr:nvSpPr>
      <cdr:spPr bwMode="auto">
        <a:xfrm xmlns:a="http://schemas.openxmlformats.org/drawingml/2006/main">
          <a:off x="4151630" y="321666"/>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0.4509</cdr:x>
      <cdr:y>0.0573</cdr:y>
    </cdr:from>
    <cdr:to>
      <cdr:x>0.4571</cdr:x>
      <cdr:y>0.06748</cdr:y>
    </cdr:to>
    <cdr:sp macro="" textlink="">
      <cdr:nvSpPr>
        <cdr:cNvPr id="29" name="Oval 28"/>
        <cdr:cNvSpPr/>
      </cdr:nvSpPr>
      <cdr:spPr bwMode="auto">
        <a:xfrm xmlns:a="http://schemas.openxmlformats.org/drawingml/2006/main">
          <a:off x="4151630" y="321666"/>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0.4509</cdr:x>
      <cdr:y>0.0573</cdr:y>
    </cdr:from>
    <cdr:to>
      <cdr:x>0.4571</cdr:x>
      <cdr:y>0.06748</cdr:y>
    </cdr:to>
    <cdr:sp macro="" textlink="">
      <cdr:nvSpPr>
        <cdr:cNvPr id="30" name="Oval 29"/>
        <cdr:cNvSpPr/>
      </cdr:nvSpPr>
      <cdr:spPr bwMode="auto">
        <a:xfrm xmlns:a="http://schemas.openxmlformats.org/drawingml/2006/main">
          <a:off x="4151630" y="321666"/>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0.4509</cdr:x>
      <cdr:y>0.0573</cdr:y>
    </cdr:from>
    <cdr:to>
      <cdr:x>0.4571</cdr:x>
      <cdr:y>0.06748</cdr:y>
    </cdr:to>
    <cdr:sp macro="" textlink="">
      <cdr:nvSpPr>
        <cdr:cNvPr id="31" name="Oval 30"/>
        <cdr:cNvSpPr/>
      </cdr:nvSpPr>
      <cdr:spPr bwMode="auto">
        <a:xfrm xmlns:a="http://schemas.openxmlformats.org/drawingml/2006/main">
          <a:off x="4151630" y="321666"/>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0.4509</cdr:x>
      <cdr:y>0.0573</cdr:y>
    </cdr:from>
    <cdr:to>
      <cdr:x>0.4571</cdr:x>
      <cdr:y>0.06748</cdr:y>
    </cdr:to>
    <cdr:sp macro="" textlink="">
      <cdr:nvSpPr>
        <cdr:cNvPr id="12320" name="Oval 12319"/>
        <cdr:cNvSpPr/>
      </cdr:nvSpPr>
      <cdr:spPr bwMode="auto">
        <a:xfrm xmlns:a="http://schemas.openxmlformats.org/drawingml/2006/main">
          <a:off x="4151630" y="321666"/>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0.4509</cdr:x>
      <cdr:y>0.0573</cdr:y>
    </cdr:from>
    <cdr:to>
      <cdr:x>0.4571</cdr:x>
      <cdr:y>0.06748</cdr:y>
    </cdr:to>
    <cdr:sp macro="" textlink="">
      <cdr:nvSpPr>
        <cdr:cNvPr id="12321" name="Oval 12320"/>
        <cdr:cNvSpPr/>
      </cdr:nvSpPr>
      <cdr:spPr bwMode="auto">
        <a:xfrm xmlns:a="http://schemas.openxmlformats.org/drawingml/2006/main">
          <a:off x="4151630" y="321666"/>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0.4509</cdr:x>
      <cdr:y>0.0573</cdr:y>
    </cdr:from>
    <cdr:to>
      <cdr:x>0.4571</cdr:x>
      <cdr:y>0.06748</cdr:y>
    </cdr:to>
    <cdr:sp macro="" textlink="">
      <cdr:nvSpPr>
        <cdr:cNvPr id="12322" name="Oval 12321"/>
        <cdr:cNvSpPr/>
      </cdr:nvSpPr>
      <cdr:spPr bwMode="auto">
        <a:xfrm xmlns:a="http://schemas.openxmlformats.org/drawingml/2006/main">
          <a:off x="4151630" y="321666"/>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0.4509</cdr:x>
      <cdr:y>0.0573</cdr:y>
    </cdr:from>
    <cdr:to>
      <cdr:x>0.4571</cdr:x>
      <cdr:y>0.06748</cdr:y>
    </cdr:to>
    <cdr:sp macro="" textlink="">
      <cdr:nvSpPr>
        <cdr:cNvPr id="12324" name="Oval 12323"/>
        <cdr:cNvSpPr/>
      </cdr:nvSpPr>
      <cdr:spPr bwMode="auto">
        <a:xfrm xmlns:a="http://schemas.openxmlformats.org/drawingml/2006/main">
          <a:off x="4151630" y="321666"/>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0.4509</cdr:x>
      <cdr:y>0.0573</cdr:y>
    </cdr:from>
    <cdr:to>
      <cdr:x>0.4571</cdr:x>
      <cdr:y>0.06748</cdr:y>
    </cdr:to>
    <cdr:sp macro="" textlink="">
      <cdr:nvSpPr>
        <cdr:cNvPr id="12325" name="Oval 12324"/>
        <cdr:cNvSpPr/>
      </cdr:nvSpPr>
      <cdr:spPr bwMode="auto">
        <a:xfrm xmlns:a="http://schemas.openxmlformats.org/drawingml/2006/main">
          <a:off x="4151630" y="321666"/>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0.4509</cdr:x>
      <cdr:y>0.0573</cdr:y>
    </cdr:from>
    <cdr:to>
      <cdr:x>0.4571</cdr:x>
      <cdr:y>0.06748</cdr:y>
    </cdr:to>
    <cdr:sp macro="" textlink="">
      <cdr:nvSpPr>
        <cdr:cNvPr id="12326" name="Oval 12325"/>
        <cdr:cNvSpPr/>
      </cdr:nvSpPr>
      <cdr:spPr bwMode="auto">
        <a:xfrm xmlns:a="http://schemas.openxmlformats.org/drawingml/2006/main">
          <a:off x="4151630" y="321666"/>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0.4509</cdr:x>
      <cdr:y>0.0573</cdr:y>
    </cdr:from>
    <cdr:to>
      <cdr:x>0.4571</cdr:x>
      <cdr:y>0.06748</cdr:y>
    </cdr:to>
    <cdr:sp macro="" textlink="">
      <cdr:nvSpPr>
        <cdr:cNvPr id="12327" name="Oval 12326"/>
        <cdr:cNvSpPr/>
      </cdr:nvSpPr>
      <cdr:spPr bwMode="auto">
        <a:xfrm xmlns:a="http://schemas.openxmlformats.org/drawingml/2006/main">
          <a:off x="4151630" y="321666"/>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0.4509</cdr:x>
      <cdr:y>0.0573</cdr:y>
    </cdr:from>
    <cdr:to>
      <cdr:x>0.4571</cdr:x>
      <cdr:y>0.06748</cdr:y>
    </cdr:to>
    <cdr:sp macro="" textlink="">
      <cdr:nvSpPr>
        <cdr:cNvPr id="12330" name="Oval 12329"/>
        <cdr:cNvSpPr/>
      </cdr:nvSpPr>
      <cdr:spPr bwMode="auto">
        <a:xfrm xmlns:a="http://schemas.openxmlformats.org/drawingml/2006/main">
          <a:off x="4151630" y="321666"/>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0.4509</cdr:x>
      <cdr:y>0.0573</cdr:y>
    </cdr:from>
    <cdr:to>
      <cdr:x>0.4571</cdr:x>
      <cdr:y>0.06748</cdr:y>
    </cdr:to>
    <cdr:sp macro="" textlink="">
      <cdr:nvSpPr>
        <cdr:cNvPr id="12331" name="Oval 12330"/>
        <cdr:cNvSpPr/>
      </cdr:nvSpPr>
      <cdr:spPr bwMode="auto">
        <a:xfrm xmlns:a="http://schemas.openxmlformats.org/drawingml/2006/main">
          <a:off x="4151630" y="321666"/>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0.4509</cdr:x>
      <cdr:y>0.0573</cdr:y>
    </cdr:from>
    <cdr:to>
      <cdr:x>0.4571</cdr:x>
      <cdr:y>0.06748</cdr:y>
    </cdr:to>
    <cdr:sp macro="" textlink="">
      <cdr:nvSpPr>
        <cdr:cNvPr id="12335" name="Oval 12334"/>
        <cdr:cNvSpPr/>
      </cdr:nvSpPr>
      <cdr:spPr bwMode="auto">
        <a:xfrm xmlns:a="http://schemas.openxmlformats.org/drawingml/2006/main">
          <a:off x="4151630" y="321666"/>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0.4509</cdr:x>
      <cdr:y>0.0573</cdr:y>
    </cdr:from>
    <cdr:to>
      <cdr:x>0.4571</cdr:x>
      <cdr:y>0.06748</cdr:y>
    </cdr:to>
    <cdr:sp macro="" textlink="">
      <cdr:nvSpPr>
        <cdr:cNvPr id="12337" name="Oval 12336"/>
        <cdr:cNvSpPr/>
      </cdr:nvSpPr>
      <cdr:spPr bwMode="auto">
        <a:xfrm xmlns:a="http://schemas.openxmlformats.org/drawingml/2006/main">
          <a:off x="4151630" y="321666"/>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0.4509</cdr:x>
      <cdr:y>0.0573</cdr:y>
    </cdr:from>
    <cdr:to>
      <cdr:x>0.4571</cdr:x>
      <cdr:y>0.06748</cdr:y>
    </cdr:to>
    <cdr:sp macro="" textlink="">
      <cdr:nvSpPr>
        <cdr:cNvPr id="12339" name="Oval 12338"/>
        <cdr:cNvSpPr/>
      </cdr:nvSpPr>
      <cdr:spPr bwMode="auto">
        <a:xfrm xmlns:a="http://schemas.openxmlformats.org/drawingml/2006/main">
          <a:off x="4151630" y="321666"/>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0.4509</cdr:x>
      <cdr:y>0.0573</cdr:y>
    </cdr:from>
    <cdr:to>
      <cdr:x>0.4571</cdr:x>
      <cdr:y>0.06748</cdr:y>
    </cdr:to>
    <cdr:sp macro="" textlink="">
      <cdr:nvSpPr>
        <cdr:cNvPr id="12340" name="Oval 12339"/>
        <cdr:cNvSpPr/>
      </cdr:nvSpPr>
      <cdr:spPr bwMode="auto">
        <a:xfrm xmlns:a="http://schemas.openxmlformats.org/drawingml/2006/main">
          <a:off x="4151630" y="321666"/>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0.4509</cdr:x>
      <cdr:y>0.0573</cdr:y>
    </cdr:from>
    <cdr:to>
      <cdr:x>0.4571</cdr:x>
      <cdr:y>0.06748</cdr:y>
    </cdr:to>
    <cdr:sp macro="" textlink="">
      <cdr:nvSpPr>
        <cdr:cNvPr id="12348" name="Oval 12347"/>
        <cdr:cNvSpPr/>
      </cdr:nvSpPr>
      <cdr:spPr bwMode="auto">
        <a:xfrm xmlns:a="http://schemas.openxmlformats.org/drawingml/2006/main">
          <a:off x="4151630" y="321666"/>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0.4509</cdr:x>
      <cdr:y>0.0573</cdr:y>
    </cdr:from>
    <cdr:to>
      <cdr:x>0.4571</cdr:x>
      <cdr:y>0.06748</cdr:y>
    </cdr:to>
    <cdr:sp macro="" textlink="">
      <cdr:nvSpPr>
        <cdr:cNvPr id="12383" name="Oval 12382"/>
        <cdr:cNvSpPr/>
      </cdr:nvSpPr>
      <cdr:spPr bwMode="auto">
        <a:xfrm xmlns:a="http://schemas.openxmlformats.org/drawingml/2006/main">
          <a:off x="4151630" y="321666"/>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0.4509</cdr:x>
      <cdr:y>0.0573</cdr:y>
    </cdr:from>
    <cdr:to>
      <cdr:x>0.4571</cdr:x>
      <cdr:y>0.06748</cdr:y>
    </cdr:to>
    <cdr:sp macro="" textlink="">
      <cdr:nvSpPr>
        <cdr:cNvPr id="12384" name="Oval 12383"/>
        <cdr:cNvSpPr/>
      </cdr:nvSpPr>
      <cdr:spPr bwMode="auto">
        <a:xfrm xmlns:a="http://schemas.openxmlformats.org/drawingml/2006/main">
          <a:off x="4151630" y="321666"/>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0.4509</cdr:x>
      <cdr:y>0.0573</cdr:y>
    </cdr:from>
    <cdr:to>
      <cdr:x>0.4571</cdr:x>
      <cdr:y>0.06748</cdr:y>
    </cdr:to>
    <cdr:sp macro="" textlink="">
      <cdr:nvSpPr>
        <cdr:cNvPr id="12385" name="Oval 12384"/>
        <cdr:cNvSpPr/>
      </cdr:nvSpPr>
      <cdr:spPr bwMode="auto">
        <a:xfrm xmlns:a="http://schemas.openxmlformats.org/drawingml/2006/main">
          <a:off x="4151630" y="321666"/>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0.4509</cdr:x>
      <cdr:y>0.0573</cdr:y>
    </cdr:from>
    <cdr:to>
      <cdr:x>0.4571</cdr:x>
      <cdr:y>0.06748</cdr:y>
    </cdr:to>
    <cdr:sp macro="" textlink="">
      <cdr:nvSpPr>
        <cdr:cNvPr id="12386" name="Oval 12385"/>
        <cdr:cNvSpPr/>
      </cdr:nvSpPr>
      <cdr:spPr bwMode="auto">
        <a:xfrm xmlns:a="http://schemas.openxmlformats.org/drawingml/2006/main">
          <a:off x="4151630" y="321666"/>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0.4509</cdr:x>
      <cdr:y>0.0573</cdr:y>
    </cdr:from>
    <cdr:to>
      <cdr:x>0.4571</cdr:x>
      <cdr:y>0.06748</cdr:y>
    </cdr:to>
    <cdr:sp macro="" textlink="">
      <cdr:nvSpPr>
        <cdr:cNvPr id="12387" name="Oval 12386"/>
        <cdr:cNvSpPr/>
      </cdr:nvSpPr>
      <cdr:spPr bwMode="auto">
        <a:xfrm xmlns:a="http://schemas.openxmlformats.org/drawingml/2006/main">
          <a:off x="4151630" y="321666"/>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0.4509</cdr:x>
      <cdr:y>0.0573</cdr:y>
    </cdr:from>
    <cdr:to>
      <cdr:x>0.4571</cdr:x>
      <cdr:y>0.06748</cdr:y>
    </cdr:to>
    <cdr:sp macro="" textlink="">
      <cdr:nvSpPr>
        <cdr:cNvPr id="12388" name="Oval 12387"/>
        <cdr:cNvSpPr/>
      </cdr:nvSpPr>
      <cdr:spPr bwMode="auto">
        <a:xfrm xmlns:a="http://schemas.openxmlformats.org/drawingml/2006/main">
          <a:off x="4151630" y="321666"/>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0.4509</cdr:x>
      <cdr:y>0.0573</cdr:y>
    </cdr:from>
    <cdr:to>
      <cdr:x>0.4571</cdr:x>
      <cdr:y>0.06748</cdr:y>
    </cdr:to>
    <cdr:sp macro="" textlink="">
      <cdr:nvSpPr>
        <cdr:cNvPr id="12389" name="Oval 12388"/>
        <cdr:cNvSpPr/>
      </cdr:nvSpPr>
      <cdr:spPr bwMode="auto">
        <a:xfrm xmlns:a="http://schemas.openxmlformats.org/drawingml/2006/main">
          <a:off x="4151630" y="321666"/>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0.4509</cdr:x>
      <cdr:y>0.0573</cdr:y>
    </cdr:from>
    <cdr:to>
      <cdr:x>0.4571</cdr:x>
      <cdr:y>0.06748</cdr:y>
    </cdr:to>
    <cdr:sp macro="" textlink="">
      <cdr:nvSpPr>
        <cdr:cNvPr id="12390" name="Oval 12389"/>
        <cdr:cNvSpPr/>
      </cdr:nvSpPr>
      <cdr:spPr bwMode="auto">
        <a:xfrm xmlns:a="http://schemas.openxmlformats.org/drawingml/2006/main">
          <a:off x="4151630" y="321666"/>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0.4509</cdr:x>
      <cdr:y>0.0573</cdr:y>
    </cdr:from>
    <cdr:to>
      <cdr:x>0.4571</cdr:x>
      <cdr:y>0.06748</cdr:y>
    </cdr:to>
    <cdr:sp macro="" textlink="">
      <cdr:nvSpPr>
        <cdr:cNvPr id="12391" name="Oval 12390"/>
        <cdr:cNvSpPr/>
      </cdr:nvSpPr>
      <cdr:spPr bwMode="auto">
        <a:xfrm xmlns:a="http://schemas.openxmlformats.org/drawingml/2006/main">
          <a:off x="4151630" y="321666"/>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0.4509</cdr:x>
      <cdr:y>0.0573</cdr:y>
    </cdr:from>
    <cdr:to>
      <cdr:x>0.4571</cdr:x>
      <cdr:y>0.06748</cdr:y>
    </cdr:to>
    <cdr:sp macro="" textlink="">
      <cdr:nvSpPr>
        <cdr:cNvPr id="12392" name="Oval 12391"/>
        <cdr:cNvSpPr/>
      </cdr:nvSpPr>
      <cdr:spPr bwMode="auto">
        <a:xfrm xmlns:a="http://schemas.openxmlformats.org/drawingml/2006/main">
          <a:off x="4151630" y="321666"/>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0.4509</cdr:x>
      <cdr:y>0.0573</cdr:y>
    </cdr:from>
    <cdr:to>
      <cdr:x>0.4571</cdr:x>
      <cdr:y>0.06748</cdr:y>
    </cdr:to>
    <cdr:sp macro="" textlink="">
      <cdr:nvSpPr>
        <cdr:cNvPr id="12393" name="Oval 12392"/>
        <cdr:cNvSpPr/>
      </cdr:nvSpPr>
      <cdr:spPr bwMode="auto">
        <a:xfrm xmlns:a="http://schemas.openxmlformats.org/drawingml/2006/main">
          <a:off x="4151630" y="321666"/>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0.45241</cdr:x>
      <cdr:y>0.06994</cdr:y>
    </cdr:from>
    <cdr:to>
      <cdr:x>0.45861</cdr:x>
      <cdr:y>0.08012</cdr:y>
    </cdr:to>
    <cdr:sp macro="" textlink="">
      <cdr:nvSpPr>
        <cdr:cNvPr id="12394" name="Oval 12393"/>
        <cdr:cNvSpPr/>
      </cdr:nvSpPr>
      <cdr:spPr bwMode="auto">
        <a:xfrm xmlns:a="http://schemas.openxmlformats.org/drawingml/2006/main">
          <a:off x="4165546" y="392623"/>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0.45252</cdr:x>
      <cdr:y>0.07034</cdr:y>
    </cdr:from>
    <cdr:to>
      <cdr:x>0.45873</cdr:x>
      <cdr:y>0.08052</cdr:y>
    </cdr:to>
    <cdr:sp macro="" textlink="">
      <cdr:nvSpPr>
        <cdr:cNvPr id="12395" name="Oval 12394"/>
        <cdr:cNvSpPr/>
      </cdr:nvSpPr>
      <cdr:spPr bwMode="auto">
        <a:xfrm xmlns:a="http://schemas.openxmlformats.org/drawingml/2006/main">
          <a:off x="4166589" y="394858"/>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0.45258</cdr:x>
      <cdr:y>0.07064</cdr:y>
    </cdr:from>
    <cdr:to>
      <cdr:x>0.45878</cdr:x>
      <cdr:y>0.08083</cdr:y>
    </cdr:to>
    <cdr:sp macro="" textlink="">
      <cdr:nvSpPr>
        <cdr:cNvPr id="12396" name="Oval 12395"/>
        <cdr:cNvSpPr/>
      </cdr:nvSpPr>
      <cdr:spPr bwMode="auto">
        <a:xfrm xmlns:a="http://schemas.openxmlformats.org/drawingml/2006/main">
          <a:off x="4167102" y="396555"/>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0.45245</cdr:x>
      <cdr:y>0.07011</cdr:y>
    </cdr:from>
    <cdr:to>
      <cdr:x>0.45865</cdr:x>
      <cdr:y>0.08029</cdr:y>
    </cdr:to>
    <cdr:sp macro="" textlink="">
      <cdr:nvSpPr>
        <cdr:cNvPr id="12397" name="Oval 12396"/>
        <cdr:cNvSpPr/>
      </cdr:nvSpPr>
      <cdr:spPr bwMode="auto">
        <a:xfrm xmlns:a="http://schemas.openxmlformats.org/drawingml/2006/main">
          <a:off x="4165890" y="393571"/>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0.45252</cdr:x>
      <cdr:y>0.07045</cdr:y>
    </cdr:from>
    <cdr:to>
      <cdr:x>0.45873</cdr:x>
      <cdr:y>0.08063</cdr:y>
    </cdr:to>
    <cdr:sp macro="" textlink="">
      <cdr:nvSpPr>
        <cdr:cNvPr id="12398" name="Oval 12397"/>
        <cdr:cNvSpPr/>
      </cdr:nvSpPr>
      <cdr:spPr bwMode="auto">
        <a:xfrm xmlns:a="http://schemas.openxmlformats.org/drawingml/2006/main">
          <a:off x="4166612" y="395465"/>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0.45258</cdr:x>
      <cdr:y>0.07066</cdr:y>
    </cdr:from>
    <cdr:to>
      <cdr:x>0.45879</cdr:x>
      <cdr:y>0.08084</cdr:y>
    </cdr:to>
    <cdr:sp macro="" textlink="">
      <cdr:nvSpPr>
        <cdr:cNvPr id="12399" name="Oval 12398"/>
        <cdr:cNvSpPr/>
      </cdr:nvSpPr>
      <cdr:spPr bwMode="auto">
        <a:xfrm xmlns:a="http://schemas.openxmlformats.org/drawingml/2006/main">
          <a:off x="4167123" y="396655"/>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0.45223</cdr:x>
      <cdr:y>0.06992</cdr:y>
    </cdr:from>
    <cdr:to>
      <cdr:x>0.45844</cdr:x>
      <cdr:y>0.08011</cdr:y>
    </cdr:to>
    <cdr:sp macro="" textlink="">
      <cdr:nvSpPr>
        <cdr:cNvPr id="12400" name="Oval 12399"/>
        <cdr:cNvSpPr/>
      </cdr:nvSpPr>
      <cdr:spPr bwMode="auto">
        <a:xfrm xmlns:a="http://schemas.openxmlformats.org/drawingml/2006/main">
          <a:off x="4163918" y="392513"/>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0.45228</cdr:x>
      <cdr:y>0.07014</cdr:y>
    </cdr:from>
    <cdr:to>
      <cdr:x>0.45849</cdr:x>
      <cdr:y>0.08032</cdr:y>
    </cdr:to>
    <cdr:sp macro="" textlink="">
      <cdr:nvSpPr>
        <cdr:cNvPr id="12401" name="Oval 12400"/>
        <cdr:cNvSpPr/>
      </cdr:nvSpPr>
      <cdr:spPr bwMode="auto">
        <a:xfrm xmlns:a="http://schemas.openxmlformats.org/drawingml/2006/main">
          <a:off x="4164382" y="393703"/>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0.45235</cdr:x>
      <cdr:y>0.07038</cdr:y>
    </cdr:from>
    <cdr:to>
      <cdr:x>0.45856</cdr:x>
      <cdr:y>0.08056</cdr:y>
    </cdr:to>
    <cdr:sp macro="" textlink="">
      <cdr:nvSpPr>
        <cdr:cNvPr id="12402" name="Oval 12401"/>
        <cdr:cNvSpPr/>
      </cdr:nvSpPr>
      <cdr:spPr bwMode="auto">
        <a:xfrm xmlns:a="http://schemas.openxmlformats.org/drawingml/2006/main">
          <a:off x="4165013" y="395075"/>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0.45227</cdr:x>
      <cdr:y>0.06997</cdr:y>
    </cdr:from>
    <cdr:to>
      <cdr:x>0.45848</cdr:x>
      <cdr:y>0.08015</cdr:y>
    </cdr:to>
    <cdr:sp macro="" textlink="">
      <cdr:nvSpPr>
        <cdr:cNvPr id="12403" name="Oval 12402"/>
        <cdr:cNvSpPr/>
      </cdr:nvSpPr>
      <cdr:spPr bwMode="auto">
        <a:xfrm xmlns:a="http://schemas.openxmlformats.org/drawingml/2006/main">
          <a:off x="4164302" y="392785"/>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0.45234</cdr:x>
      <cdr:y>0.07024</cdr:y>
    </cdr:from>
    <cdr:to>
      <cdr:x>0.45855</cdr:x>
      <cdr:y>0.08042</cdr:y>
    </cdr:to>
    <cdr:sp macro="" textlink="">
      <cdr:nvSpPr>
        <cdr:cNvPr id="12404" name="Oval 12403"/>
        <cdr:cNvSpPr/>
      </cdr:nvSpPr>
      <cdr:spPr bwMode="auto">
        <a:xfrm xmlns:a="http://schemas.openxmlformats.org/drawingml/2006/main">
          <a:off x="4164909" y="394267"/>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0.45242</cdr:x>
      <cdr:y>0.07057</cdr:y>
    </cdr:from>
    <cdr:to>
      <cdr:x>0.45863</cdr:x>
      <cdr:y>0.08075</cdr:y>
    </cdr:to>
    <cdr:sp macro="" textlink="">
      <cdr:nvSpPr>
        <cdr:cNvPr id="12405" name="Oval 12404"/>
        <cdr:cNvSpPr/>
      </cdr:nvSpPr>
      <cdr:spPr bwMode="auto">
        <a:xfrm xmlns:a="http://schemas.openxmlformats.org/drawingml/2006/main">
          <a:off x="4165680" y="396119"/>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0.45267</cdr:x>
      <cdr:y>0.07165</cdr:y>
    </cdr:from>
    <cdr:to>
      <cdr:x>0.45888</cdr:x>
      <cdr:y>0.08183</cdr:y>
    </cdr:to>
    <cdr:sp macro="" textlink="">
      <cdr:nvSpPr>
        <cdr:cNvPr id="12406" name="Oval 12405"/>
        <cdr:cNvSpPr/>
      </cdr:nvSpPr>
      <cdr:spPr bwMode="auto">
        <a:xfrm xmlns:a="http://schemas.openxmlformats.org/drawingml/2006/main">
          <a:off x="4167979" y="402198"/>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0.45271</cdr:x>
      <cdr:y>0.07181</cdr:y>
    </cdr:from>
    <cdr:to>
      <cdr:x>0.45892</cdr:x>
      <cdr:y>0.08199</cdr:y>
    </cdr:to>
    <cdr:sp macro="" textlink="">
      <cdr:nvSpPr>
        <cdr:cNvPr id="12407" name="Oval 12406"/>
        <cdr:cNvSpPr/>
      </cdr:nvSpPr>
      <cdr:spPr bwMode="auto">
        <a:xfrm xmlns:a="http://schemas.openxmlformats.org/drawingml/2006/main">
          <a:off x="4168319" y="403108"/>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0.45276</cdr:x>
      <cdr:y>0.07206</cdr:y>
    </cdr:from>
    <cdr:to>
      <cdr:x>0.45897</cdr:x>
      <cdr:y>0.08224</cdr:y>
    </cdr:to>
    <cdr:sp macro="" textlink="">
      <cdr:nvSpPr>
        <cdr:cNvPr id="12408" name="Oval 12407"/>
        <cdr:cNvSpPr/>
      </cdr:nvSpPr>
      <cdr:spPr bwMode="auto">
        <a:xfrm xmlns:a="http://schemas.openxmlformats.org/drawingml/2006/main">
          <a:off x="4168789" y="404474"/>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0.45266</cdr:x>
      <cdr:y>0.07152</cdr:y>
    </cdr:from>
    <cdr:to>
      <cdr:x>0.45887</cdr:x>
      <cdr:y>0.0817</cdr:y>
    </cdr:to>
    <cdr:sp macro="" textlink="">
      <cdr:nvSpPr>
        <cdr:cNvPr id="12409" name="Oval 12408"/>
        <cdr:cNvSpPr/>
      </cdr:nvSpPr>
      <cdr:spPr bwMode="auto">
        <a:xfrm xmlns:a="http://schemas.openxmlformats.org/drawingml/2006/main">
          <a:off x="4167901" y="401465"/>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0.45274</cdr:x>
      <cdr:y>0.07189</cdr:y>
    </cdr:from>
    <cdr:to>
      <cdr:x>0.45895</cdr:x>
      <cdr:y>0.08207</cdr:y>
    </cdr:to>
    <cdr:sp macro="" textlink="">
      <cdr:nvSpPr>
        <cdr:cNvPr id="12410" name="Oval 12409"/>
        <cdr:cNvSpPr/>
      </cdr:nvSpPr>
      <cdr:spPr bwMode="auto">
        <a:xfrm xmlns:a="http://schemas.openxmlformats.org/drawingml/2006/main">
          <a:off x="4168610" y="403567"/>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0.45287</cdr:x>
      <cdr:y>0.07238</cdr:y>
    </cdr:from>
    <cdr:to>
      <cdr:x>0.45908</cdr:x>
      <cdr:y>0.08257</cdr:y>
    </cdr:to>
    <cdr:sp macro="" textlink="">
      <cdr:nvSpPr>
        <cdr:cNvPr id="12412" name="Oval 12411"/>
        <cdr:cNvSpPr/>
      </cdr:nvSpPr>
      <cdr:spPr bwMode="auto">
        <a:xfrm xmlns:a="http://schemas.openxmlformats.org/drawingml/2006/main">
          <a:off x="4169835" y="406325"/>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0.45283</cdr:x>
      <cdr:y>0.07147</cdr:y>
    </cdr:from>
    <cdr:to>
      <cdr:x>0.45903</cdr:x>
      <cdr:y>0.08165</cdr:y>
    </cdr:to>
    <cdr:sp macro="" textlink="">
      <cdr:nvSpPr>
        <cdr:cNvPr id="12415" name="Oval 12414"/>
        <cdr:cNvSpPr/>
      </cdr:nvSpPr>
      <cdr:spPr bwMode="auto">
        <a:xfrm xmlns:a="http://schemas.openxmlformats.org/drawingml/2006/main">
          <a:off x="4169406" y="401198"/>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0.45295</cdr:x>
      <cdr:y>0.07197</cdr:y>
    </cdr:from>
    <cdr:to>
      <cdr:x>0.45916</cdr:x>
      <cdr:y>0.08215</cdr:y>
    </cdr:to>
    <cdr:sp macro="" textlink="">
      <cdr:nvSpPr>
        <cdr:cNvPr id="12672" name="Oval 12671"/>
        <cdr:cNvSpPr/>
      </cdr:nvSpPr>
      <cdr:spPr bwMode="auto">
        <a:xfrm xmlns:a="http://schemas.openxmlformats.org/drawingml/2006/main">
          <a:off x="4170576" y="403998"/>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0.45302</cdr:x>
      <cdr:y>0.07228</cdr:y>
    </cdr:from>
    <cdr:to>
      <cdr:x>0.45923</cdr:x>
      <cdr:y>0.08246</cdr:y>
    </cdr:to>
    <cdr:sp macro="" textlink="">
      <cdr:nvSpPr>
        <cdr:cNvPr id="12673" name="Oval 12672"/>
        <cdr:cNvSpPr/>
      </cdr:nvSpPr>
      <cdr:spPr bwMode="auto">
        <a:xfrm xmlns:a="http://schemas.openxmlformats.org/drawingml/2006/main">
          <a:off x="4171197" y="405727"/>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0.45285</cdr:x>
      <cdr:y>0.07153</cdr:y>
    </cdr:from>
    <cdr:to>
      <cdr:x>0.45905</cdr:x>
      <cdr:y>0.08171</cdr:y>
    </cdr:to>
    <cdr:sp macro="" textlink="">
      <cdr:nvSpPr>
        <cdr:cNvPr id="12674" name="Oval 12673"/>
        <cdr:cNvSpPr/>
      </cdr:nvSpPr>
      <cdr:spPr bwMode="auto">
        <a:xfrm xmlns:a="http://schemas.openxmlformats.org/drawingml/2006/main">
          <a:off x="4169597" y="401526"/>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0.45296</cdr:x>
      <cdr:y>0.07205</cdr:y>
    </cdr:from>
    <cdr:to>
      <cdr:x>0.45916</cdr:x>
      <cdr:y>0.08223</cdr:y>
    </cdr:to>
    <cdr:sp macro="" textlink="">
      <cdr:nvSpPr>
        <cdr:cNvPr id="12675" name="Oval 12674"/>
        <cdr:cNvSpPr/>
      </cdr:nvSpPr>
      <cdr:spPr bwMode="auto">
        <a:xfrm xmlns:a="http://schemas.openxmlformats.org/drawingml/2006/main">
          <a:off x="4170591" y="404459"/>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0.45306</cdr:x>
      <cdr:y>0.07247</cdr:y>
    </cdr:from>
    <cdr:to>
      <cdr:x>0.45927</cdr:x>
      <cdr:y>0.08265</cdr:y>
    </cdr:to>
    <cdr:sp macro="" textlink="">
      <cdr:nvSpPr>
        <cdr:cNvPr id="12676" name="Oval 12675"/>
        <cdr:cNvSpPr/>
      </cdr:nvSpPr>
      <cdr:spPr bwMode="auto">
        <a:xfrm xmlns:a="http://schemas.openxmlformats.org/drawingml/2006/main">
          <a:off x="4171594" y="406794"/>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cdr:x>
      <cdr:y>0</cdr:y>
    </cdr:from>
    <cdr:to>
      <cdr:x>0.357</cdr:x>
      <cdr:y>0.184</cdr:y>
    </cdr:to>
    <cdr:grpSp>
      <cdr:nvGrpSpPr>
        <cdr:cNvPr id="12411" name="Group 123"/>
        <cdr:cNvGrpSpPr>
          <a:grpSpLocks xmlns:a="http://schemas.openxmlformats.org/drawingml/2006/main"/>
        </cdr:cNvGrpSpPr>
      </cdr:nvGrpSpPr>
      <cdr:grpSpPr bwMode="auto">
        <a:xfrm xmlns:a="http://schemas.openxmlformats.org/drawingml/2006/main">
          <a:off x="0" y="0"/>
          <a:ext cx="3287078" cy="1032866"/>
          <a:chOff x="64475" y="25246"/>
          <a:chExt cx="3288211" cy="1039294"/>
        </a:xfrm>
      </cdr:grpSpPr>
      <cdr:sp macro="" textlink="">
        <cdr:nvSpPr>
          <cdr:cNvPr id="12332" name="Rectangle 44"/>
          <cdr:cNvSpPr>
            <a:spLocks xmlns:a="http://schemas.openxmlformats.org/drawingml/2006/main" noChangeArrowheads="1"/>
          </cdr:cNvSpPr>
        </cdr:nvSpPr>
        <cdr:spPr bwMode="auto">
          <a:xfrm xmlns:a="http://schemas.openxmlformats.org/drawingml/2006/main">
            <a:off x="64475" y="25246"/>
            <a:ext cx="3288211" cy="1039294"/>
          </a:xfrm>
          <a:prstGeom xmlns:a="http://schemas.openxmlformats.org/drawingml/2006/main" prst="rect">
            <a:avLst/>
          </a:prstGeom>
          <a:solidFill xmlns:a="http://schemas.openxmlformats.org/drawingml/2006/main">
            <a:srgbClr val="FFFFFF"/>
          </a:solidFill>
          <a:ln xmlns:a="http://schemas.openxmlformats.org/drawingml/2006/main" w="9525">
            <a:solidFill>
              <a:srgbClr val="000000"/>
            </a:solidFill>
            <a:miter lim="800000"/>
            <a:headEnd/>
            <a:tailEnd/>
          </a:ln>
        </cdr:spPr>
      </cdr:sp>
      <cdr:sp macro="" textlink="#REF!">
        <cdr:nvSpPr>
          <cdr:cNvPr id="12333" name="Text 32"/>
          <cdr:cNvSpPr txBox="1">
            <a:spLocks xmlns:a="http://schemas.openxmlformats.org/drawingml/2006/main" noChangeArrowheads="1"/>
          </cdr:cNvSpPr>
        </cdr:nvSpPr>
        <cdr:spPr bwMode="auto">
          <a:xfrm xmlns:a="http://schemas.openxmlformats.org/drawingml/2006/main">
            <a:off x="1390812" y="145866"/>
            <a:ext cx="1899702" cy="189345"/>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a:lstStyle xmlns:a="http://schemas.openxmlformats.org/drawingml/2006/main"/>
          <a:p xmlns:a="http://schemas.openxmlformats.org/drawingml/2006/main">
            <a:fld id="{5ECC04DC-3B35-4756-B150-2BDA05F98028}" type="TxLink">
              <a:rPr lang="en-GB"/>
              <a:pPr/>
              <a:t>13BIM05-14_33.0-35.5cm_Set2_Run3</a:t>
            </a:fld>
            <a:endParaRPr lang="en-GB"/>
          </a:p>
        </cdr:txBody>
      </cdr:sp>
      <cdr:sp macro="" textlink="">
        <cdr:nvSpPr>
          <cdr:cNvPr id="12334" name="Text 80"/>
          <cdr:cNvSpPr txBox="1">
            <a:spLocks xmlns:a="http://schemas.openxmlformats.org/drawingml/2006/main" noChangeArrowheads="1"/>
          </cdr:cNvSpPr>
        </cdr:nvSpPr>
        <cdr:spPr bwMode="auto">
          <a:xfrm xmlns:a="http://schemas.openxmlformats.org/drawingml/2006/main">
            <a:off x="64475" y="382898"/>
            <a:ext cx="1291797" cy="503518"/>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0" tIns="22860" rIns="27432" bIns="0" anchor="t" upright="1"/>
          <a:lstStyle xmlns:a="http://schemas.openxmlformats.org/drawingml/2006/main"/>
          <a:p xmlns:a="http://schemas.openxmlformats.org/drawingml/2006/main">
            <a:pPr algn="r" rtl="0">
              <a:defRPr sz="1000"/>
            </a:pPr>
            <a:r>
              <a:rPr lang="en-GB" sz="1000" b="0" i="0" u="none" strike="noStrike" baseline="0">
                <a:solidFill>
                  <a:srgbClr val="000000"/>
                </a:solidFill>
                <a:latin typeface="Arial"/>
                <a:cs typeface="Arial"/>
              </a:rPr>
              <a:t>TEXTURAL GROUP:</a:t>
            </a:r>
          </a:p>
          <a:p xmlns:a="http://schemas.openxmlformats.org/drawingml/2006/main">
            <a:pPr algn="r" rtl="0">
              <a:defRPr sz="1000"/>
            </a:pPr>
            <a:r>
              <a:rPr lang="en-GB" sz="1000" b="0" i="0" u="none" strike="noStrike" baseline="0">
                <a:solidFill>
                  <a:srgbClr val="000000"/>
                </a:solidFill>
                <a:latin typeface="Arial"/>
                <a:cs typeface="Arial"/>
              </a:rPr>
              <a:t>IGNORING GRAVEL</a:t>
            </a:r>
          </a:p>
          <a:p xmlns:a="http://schemas.openxmlformats.org/drawingml/2006/main">
            <a:pPr algn="r" rtl="0">
              <a:defRPr sz="1000"/>
            </a:pPr>
            <a:r>
              <a:rPr lang="en-GB" sz="1000" b="0" i="0" u="none" strike="noStrike" baseline="0">
                <a:solidFill>
                  <a:srgbClr val="000000"/>
                </a:solidFill>
                <a:latin typeface="Arial"/>
                <a:cs typeface="Arial"/>
              </a:rPr>
              <a:t>FRACTION   </a:t>
            </a:r>
          </a:p>
        </cdr:txBody>
      </cdr:sp>
      <cdr:sp macro="" textlink="Calculations!$D$9">
        <cdr:nvSpPr>
          <cdr:cNvPr id="12336" name="Text 84"/>
          <cdr:cNvSpPr txBox="1">
            <a:spLocks xmlns:a="http://schemas.openxmlformats.org/drawingml/2006/main" noChangeArrowheads="1" noTextEdit="1"/>
          </cdr:cNvSpPr>
        </cdr:nvSpPr>
        <cdr:spPr bwMode="auto">
          <a:xfrm xmlns:a="http://schemas.openxmlformats.org/drawingml/2006/main">
            <a:off x="1381601" y="378690"/>
            <a:ext cx="1773055" cy="221604"/>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a:lstStyle xmlns:a="http://schemas.openxmlformats.org/drawingml/2006/main"/>
          <a:p xmlns:a="http://schemas.openxmlformats.org/drawingml/2006/main">
            <a:fld id="{3FE9F55F-06E7-4F6F-A2FE-D1EBEF656ADE}" type="TxLink">
              <a:rPr lang="en-GB"/>
              <a:pPr/>
              <a:t>Sand</a:t>
            </a:fld>
            <a:endParaRPr lang="en-GB"/>
          </a:p>
        </cdr:txBody>
      </cdr:sp>
      <cdr:sp macro="" textlink="">
        <cdr:nvSpPr>
          <cdr:cNvPr id="12338" name="Text 103"/>
          <cdr:cNvSpPr txBox="1">
            <a:spLocks xmlns:a="http://schemas.openxmlformats.org/drawingml/2006/main" noChangeArrowheads="1"/>
          </cdr:cNvSpPr>
        </cdr:nvSpPr>
        <cdr:spPr bwMode="auto">
          <a:xfrm xmlns:a="http://schemas.openxmlformats.org/drawingml/2006/main">
            <a:off x="64475" y="145866"/>
            <a:ext cx="1298705" cy="227214"/>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0" tIns="22860" rIns="27432" bIns="0" anchor="t" upright="1"/>
          <a:lstStyle xmlns:a="http://schemas.openxmlformats.org/drawingml/2006/main"/>
          <a:p xmlns:a="http://schemas.openxmlformats.org/drawingml/2006/main">
            <a:pPr algn="r" rtl="0">
              <a:defRPr sz="1000"/>
            </a:pPr>
            <a:r>
              <a:rPr lang="en-GB" sz="1000" b="0" i="0" u="none" strike="noStrike" baseline="0">
                <a:solidFill>
                  <a:srgbClr val="000000"/>
                </a:solidFill>
                <a:latin typeface="Arial"/>
                <a:cs typeface="Arial"/>
              </a:rPr>
              <a:t>SAMPLE IDENTITY:</a:t>
            </a:r>
          </a:p>
        </cdr:txBody>
      </cdr:sp>
    </cdr:grpSp>
  </cdr:relSizeAnchor>
  <cdr:relSizeAnchor xmlns:cdr="http://schemas.openxmlformats.org/drawingml/2006/chartDrawing">
    <cdr:from>
      <cdr:x>0.78175</cdr:x>
      <cdr:y>0</cdr:y>
    </cdr:from>
    <cdr:to>
      <cdr:x>0.999</cdr:x>
      <cdr:y>0.7715</cdr:y>
    </cdr:to>
    <cdr:grpSp>
      <cdr:nvGrpSpPr>
        <cdr:cNvPr id="12686" name="Group 398"/>
        <cdr:cNvGrpSpPr>
          <a:grpSpLocks xmlns:a="http://schemas.openxmlformats.org/drawingml/2006/main"/>
        </cdr:cNvGrpSpPr>
      </cdr:nvGrpSpPr>
      <cdr:grpSpPr bwMode="auto">
        <a:xfrm xmlns:a="http://schemas.openxmlformats.org/drawingml/2006/main">
          <a:off x="7197963" y="0"/>
          <a:ext cx="2000329" cy="4330738"/>
          <a:chOff x="7168208" y="12623"/>
          <a:chExt cx="2010230" cy="4322678"/>
        </a:xfrm>
      </cdr:grpSpPr>
      <cdr:sp macro="" textlink="">
        <cdr:nvSpPr>
          <cdr:cNvPr id="12341" name="Rectangle 53"/>
          <cdr:cNvSpPr>
            <a:spLocks xmlns:a="http://schemas.openxmlformats.org/drawingml/2006/main" noChangeArrowheads="1"/>
          </cdr:cNvSpPr>
        </cdr:nvSpPr>
        <cdr:spPr bwMode="auto">
          <a:xfrm xmlns:a="http://schemas.openxmlformats.org/drawingml/2006/main">
            <a:off x="7465252" y="12623"/>
            <a:ext cx="1388509" cy="722316"/>
          </a:xfrm>
          <a:prstGeom xmlns:a="http://schemas.openxmlformats.org/drawingml/2006/main" prst="rect">
            <a:avLst/>
          </a:prstGeom>
          <a:noFill xmlns:a="http://schemas.openxmlformats.org/drawingml/2006/main"/>
          <a:ln xmlns:a="http://schemas.openxmlformats.org/drawingml/2006/main" w="9525">
            <a:solidFill>
              <a:srgbClr val="000000"/>
            </a:solidFill>
            <a:miter lim="800000"/>
            <a:headEnd/>
            <a:tailEnd/>
          </a:ln>
        </cdr:spPr>
      </cdr:sp>
      <cdr:sp macro="" textlink="">
        <cdr:nvSpPr>
          <cdr:cNvPr id="12342" name="Text 33"/>
          <cdr:cNvSpPr txBox="1">
            <a:spLocks xmlns:a="http://schemas.openxmlformats.org/drawingml/2006/main" noChangeArrowheads="1"/>
          </cdr:cNvSpPr>
        </cdr:nvSpPr>
        <cdr:spPr bwMode="auto">
          <a:xfrm xmlns:a="http://schemas.openxmlformats.org/drawingml/2006/main">
            <a:off x="7490581" y="84153"/>
            <a:ext cx="681590" cy="180930"/>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0" tIns="22860" rIns="27432" bIns="0" anchor="t" upright="1"/>
          <a:lstStyle xmlns:a="http://schemas.openxmlformats.org/drawingml/2006/main"/>
          <a:p xmlns:a="http://schemas.openxmlformats.org/drawingml/2006/main">
            <a:pPr algn="r" rtl="0">
              <a:defRPr sz="1000"/>
            </a:pPr>
            <a:r>
              <a:rPr lang="en-GB" sz="1000" b="0" i="0" u="none" strike="noStrike" baseline="0">
                <a:solidFill>
                  <a:srgbClr val="000000"/>
                </a:solidFill>
                <a:latin typeface="Arial"/>
                <a:cs typeface="Arial"/>
              </a:rPr>
              <a:t>Gravel:</a:t>
            </a:r>
          </a:p>
        </cdr:txBody>
      </cdr:sp>
      <cdr:sp macro="" textlink="">
        <cdr:nvSpPr>
          <cdr:cNvPr id="12343" name="Text 34"/>
          <cdr:cNvSpPr txBox="1">
            <a:spLocks xmlns:a="http://schemas.openxmlformats.org/drawingml/2006/main" noChangeArrowheads="1"/>
          </cdr:cNvSpPr>
        </cdr:nvSpPr>
        <cdr:spPr bwMode="auto">
          <a:xfrm xmlns:a="http://schemas.openxmlformats.org/drawingml/2006/main">
            <a:off x="7608018" y="286121"/>
            <a:ext cx="564153" cy="172515"/>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0" tIns="22860" rIns="27432" bIns="0" anchor="t" upright="1"/>
          <a:lstStyle xmlns:a="http://schemas.openxmlformats.org/drawingml/2006/main"/>
          <a:p xmlns:a="http://schemas.openxmlformats.org/drawingml/2006/main">
            <a:pPr algn="r" rtl="0">
              <a:defRPr sz="1000"/>
            </a:pPr>
            <a:r>
              <a:rPr lang="en-GB" sz="1000" b="0" i="0" u="none" strike="noStrike" baseline="0">
                <a:solidFill>
                  <a:srgbClr val="000000"/>
                </a:solidFill>
                <a:latin typeface="Arial"/>
                <a:cs typeface="Arial"/>
              </a:rPr>
              <a:t>Sand:</a:t>
            </a:r>
          </a:p>
        </cdr:txBody>
      </cdr:sp>
      <cdr:sp macro="" textlink="">
        <cdr:nvSpPr>
          <cdr:cNvPr id="12344" name="Text 35"/>
          <cdr:cNvSpPr txBox="1">
            <a:spLocks xmlns:a="http://schemas.openxmlformats.org/drawingml/2006/main" noChangeArrowheads="1"/>
          </cdr:cNvSpPr>
        </cdr:nvSpPr>
        <cdr:spPr bwMode="auto">
          <a:xfrm xmlns:a="http://schemas.openxmlformats.org/drawingml/2006/main">
            <a:off x="7561964" y="481077"/>
            <a:ext cx="610207" cy="178124"/>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0" tIns="22860" rIns="27432" bIns="0" anchor="t" upright="1"/>
          <a:lstStyle xmlns:a="http://schemas.openxmlformats.org/drawingml/2006/main"/>
          <a:p xmlns:a="http://schemas.openxmlformats.org/drawingml/2006/main">
            <a:pPr algn="r" rtl="0">
              <a:defRPr sz="1000"/>
            </a:pPr>
            <a:r>
              <a:rPr lang="en-GB" sz="1000" b="0" i="0" u="none" strike="noStrike" baseline="0">
                <a:solidFill>
                  <a:srgbClr val="000000"/>
                </a:solidFill>
                <a:latin typeface="Arial"/>
                <a:cs typeface="Arial"/>
              </a:rPr>
              <a:t>Mud:</a:t>
            </a:r>
          </a:p>
        </cdr:txBody>
      </cdr:sp>
      <cdr:sp macro="" textlink="#REF!">
        <cdr:nvSpPr>
          <cdr:cNvPr id="12345" name="Text 36"/>
          <cdr:cNvSpPr txBox="1">
            <a:spLocks xmlns:a="http://schemas.openxmlformats.org/drawingml/2006/main" noChangeArrowheads="1"/>
          </cdr:cNvSpPr>
        </cdr:nvSpPr>
        <cdr:spPr bwMode="auto">
          <a:xfrm xmlns:a="http://schemas.openxmlformats.org/drawingml/2006/main">
            <a:off x="8215922" y="84153"/>
            <a:ext cx="501982" cy="180930"/>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a:lstStyle xmlns:a="http://schemas.openxmlformats.org/drawingml/2006/main"/>
          <a:p xmlns:a="http://schemas.openxmlformats.org/drawingml/2006/main">
            <a:fld id="{A4B4DE4D-01BB-46F2-962A-2904701B9178}" type="TxLink">
              <a:rPr lang="en-GB"/>
              <a:pPr/>
              <a:t>0.0%</a:t>
            </a:fld>
            <a:endParaRPr lang="en-GB"/>
          </a:p>
        </cdr:txBody>
      </cdr:sp>
      <cdr:sp macro="" textlink="#REF!">
        <cdr:nvSpPr>
          <cdr:cNvPr id="12346" name="Text 37"/>
          <cdr:cNvSpPr txBox="1">
            <a:spLocks xmlns:a="http://schemas.openxmlformats.org/drawingml/2006/main" noChangeArrowheads="1"/>
          </cdr:cNvSpPr>
        </cdr:nvSpPr>
        <cdr:spPr bwMode="auto">
          <a:xfrm xmlns:a="http://schemas.openxmlformats.org/drawingml/2006/main">
            <a:off x="8215922" y="286121"/>
            <a:ext cx="501982" cy="172515"/>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a:lstStyle xmlns:a="http://schemas.openxmlformats.org/drawingml/2006/main"/>
          <a:p xmlns:a="http://schemas.openxmlformats.org/drawingml/2006/main">
            <a:fld id="{784A8296-B266-4299-AAA0-DB4D7602C13C}" type="TxLink">
              <a:rPr lang="en-GB"/>
              <a:pPr/>
              <a:t>98.3%</a:t>
            </a:fld>
            <a:endParaRPr lang="en-GB"/>
          </a:p>
        </cdr:txBody>
      </cdr:sp>
      <cdr:sp macro="" textlink="#REF!">
        <cdr:nvSpPr>
          <cdr:cNvPr id="12347" name="Text 38"/>
          <cdr:cNvSpPr txBox="1">
            <a:spLocks xmlns:a="http://schemas.openxmlformats.org/drawingml/2006/main" noChangeArrowheads="1"/>
          </cdr:cNvSpPr>
        </cdr:nvSpPr>
        <cdr:spPr bwMode="auto">
          <a:xfrm xmlns:a="http://schemas.openxmlformats.org/drawingml/2006/main">
            <a:off x="8215922" y="486687"/>
            <a:ext cx="421388" cy="178125"/>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a:lstStyle xmlns:a="http://schemas.openxmlformats.org/drawingml/2006/main"/>
          <a:p xmlns:a="http://schemas.openxmlformats.org/drawingml/2006/main">
            <a:fld id="{4F621739-1D1A-43B7-A922-6C7921B8AFBA}" type="TxLink">
              <a:rPr lang="en-GB"/>
              <a:pPr/>
              <a:t>1.7%</a:t>
            </a:fld>
            <a:endParaRPr lang="en-GB"/>
          </a:p>
        </cdr:txBody>
      </cdr:sp>
      <cdr:sp macro="" textlink="">
        <cdr:nvSpPr>
          <cdr:cNvPr id="12349" name="Rectangle 61"/>
          <cdr:cNvSpPr>
            <a:spLocks xmlns:a="http://schemas.openxmlformats.org/drawingml/2006/main" noChangeArrowheads="1"/>
          </cdr:cNvSpPr>
        </cdr:nvSpPr>
        <cdr:spPr bwMode="auto">
          <a:xfrm xmlns:a="http://schemas.openxmlformats.org/drawingml/2006/main">
            <a:off x="7195840" y="837326"/>
            <a:ext cx="1982598" cy="3497975"/>
          </a:xfrm>
          <a:prstGeom xmlns:a="http://schemas.openxmlformats.org/drawingml/2006/main" prst="rect">
            <a:avLst/>
          </a:prstGeom>
          <a:noFill xmlns:a="http://schemas.openxmlformats.org/drawingml/2006/main"/>
          <a:ln xmlns:a="http://schemas.openxmlformats.org/drawingml/2006/main" w="9525">
            <a:solidFill>
              <a:srgbClr val="000000"/>
            </a:solidFill>
            <a:miter lim="800000"/>
            <a:headEnd/>
            <a:tailEnd/>
          </a:ln>
        </cdr:spPr>
      </cdr:sp>
      <cdr:grpSp>
        <cdr:nvGrpSpPr>
          <cdr:cNvPr id="12685" name="Group 397"/>
          <cdr:cNvGrpSpPr>
            <a:grpSpLocks xmlns:a="http://schemas.openxmlformats.org/drawingml/2006/main"/>
          </cdr:cNvGrpSpPr>
        </cdr:nvGrpSpPr>
        <cdr:grpSpPr bwMode="auto">
          <a:xfrm xmlns:a="http://schemas.openxmlformats.org/drawingml/2006/main">
            <a:off x="7168208" y="941115"/>
            <a:ext cx="1370088" cy="3346499"/>
            <a:chOff x="7175116" y="937093"/>
            <a:chExt cx="1372390" cy="3360611"/>
          </a:xfrm>
        </cdr:grpSpPr>
        <cdr:sp macro="" textlink="">
          <cdr:nvSpPr>
            <cdr:cNvPr id="12350" name="Text 40"/>
            <cdr:cNvSpPr txBox="1">
              <a:spLocks xmlns:a="http://schemas.openxmlformats.org/drawingml/2006/main" noChangeArrowheads="1"/>
            </cdr:cNvSpPr>
          </cdr:nvSpPr>
          <cdr:spPr bwMode="auto">
            <a:xfrm xmlns:a="http://schemas.openxmlformats.org/drawingml/2006/main">
              <a:off x="7416896" y="1149239"/>
              <a:ext cx="1130610" cy="178427"/>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0" tIns="22860" rIns="27432" bIns="0" anchor="t" upright="1"/>
            <a:lstStyle xmlns:a="http://schemas.openxmlformats.org/drawingml/2006/main"/>
            <a:p xmlns:a="http://schemas.openxmlformats.org/drawingml/2006/main">
              <a:pPr algn="r" rtl="0">
                <a:defRPr sz="1000"/>
              </a:pPr>
              <a:r>
                <a:rPr lang="en-GB" sz="1000" b="0" i="0" u="none" strike="noStrike" baseline="0">
                  <a:solidFill>
                    <a:srgbClr val="000000"/>
                  </a:solidFill>
                  <a:latin typeface="Arial"/>
                  <a:cs typeface="Arial"/>
                </a:rPr>
                <a:t>Coarse Gravel:</a:t>
              </a:r>
            </a:p>
          </cdr:txBody>
        </cdr:sp>
        <cdr:sp macro="" textlink="">
          <cdr:nvSpPr>
            <cdr:cNvPr id="12351" name="Text 41"/>
            <cdr:cNvSpPr txBox="1">
              <a:spLocks xmlns:a="http://schemas.openxmlformats.org/drawingml/2006/main" noChangeArrowheads="1"/>
            </cdr:cNvSpPr>
          </cdr:nvSpPr>
          <cdr:spPr bwMode="auto">
            <a:xfrm xmlns:a="http://schemas.openxmlformats.org/drawingml/2006/main">
              <a:off x="7407685" y="1359980"/>
              <a:ext cx="1139821" cy="179832"/>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0" tIns="22860" rIns="27432" bIns="0" anchor="t" upright="1"/>
            <a:lstStyle xmlns:a="http://schemas.openxmlformats.org/drawingml/2006/main"/>
            <a:p xmlns:a="http://schemas.openxmlformats.org/drawingml/2006/main">
              <a:pPr algn="r" rtl="0">
                <a:defRPr sz="1000"/>
              </a:pPr>
              <a:r>
                <a:rPr lang="en-GB" sz="1000" b="0" i="0" u="none" strike="noStrike" baseline="0">
                  <a:solidFill>
                    <a:srgbClr val="000000"/>
                  </a:solidFill>
                  <a:latin typeface="Arial"/>
                  <a:cs typeface="Arial"/>
                </a:rPr>
                <a:t>Medium Gravel:</a:t>
              </a:r>
            </a:p>
          </cdr:txBody>
        </cdr:sp>
        <cdr:sp macro="" textlink="">
          <cdr:nvSpPr>
            <cdr:cNvPr id="12352" name="Text 42"/>
            <cdr:cNvSpPr txBox="1">
              <a:spLocks xmlns:a="http://schemas.openxmlformats.org/drawingml/2006/main" noChangeArrowheads="1"/>
            </cdr:cNvSpPr>
          </cdr:nvSpPr>
          <cdr:spPr bwMode="auto">
            <a:xfrm xmlns:a="http://schemas.openxmlformats.org/drawingml/2006/main">
              <a:off x="7175116" y="1572125"/>
              <a:ext cx="1372390" cy="179832"/>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0" tIns="22860" rIns="27432" bIns="0" anchor="t" upright="1"/>
            <a:lstStyle xmlns:a="http://schemas.openxmlformats.org/drawingml/2006/main"/>
            <a:p xmlns:a="http://schemas.openxmlformats.org/drawingml/2006/main">
              <a:pPr algn="r" rtl="0">
                <a:defRPr sz="1000"/>
              </a:pPr>
              <a:r>
                <a:rPr lang="en-GB" sz="1000" b="0" i="0" u="none" strike="noStrike" baseline="0">
                  <a:solidFill>
                    <a:srgbClr val="000000"/>
                  </a:solidFill>
                  <a:latin typeface="Arial"/>
                  <a:cs typeface="Arial"/>
                </a:rPr>
                <a:t> Fine Gravel:</a:t>
              </a:r>
            </a:p>
          </cdr:txBody>
        </cdr:sp>
        <cdr:sp macro="" textlink="">
          <cdr:nvSpPr>
            <cdr:cNvPr id="12353" name="Text 43"/>
            <cdr:cNvSpPr txBox="1">
              <a:spLocks xmlns:a="http://schemas.openxmlformats.org/drawingml/2006/main" noChangeArrowheads="1"/>
            </cdr:cNvSpPr>
          </cdr:nvSpPr>
          <cdr:spPr bwMode="auto">
            <a:xfrm xmlns:a="http://schemas.openxmlformats.org/drawingml/2006/main">
              <a:off x="7453739" y="2212777"/>
              <a:ext cx="1093767" cy="184046"/>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0" tIns="22860" rIns="27432" bIns="0" anchor="t" upright="1"/>
            <a:lstStyle xmlns:a="http://schemas.openxmlformats.org/drawingml/2006/main"/>
            <a:p xmlns:a="http://schemas.openxmlformats.org/drawingml/2006/main">
              <a:pPr algn="r" rtl="0">
                <a:defRPr sz="1000"/>
              </a:pPr>
              <a:r>
                <a:rPr lang="en-GB" sz="1000" b="0" i="0" u="none" strike="noStrike" baseline="0">
                  <a:solidFill>
                    <a:srgbClr val="000000"/>
                  </a:solidFill>
                  <a:latin typeface="Arial"/>
                  <a:cs typeface="Arial"/>
                </a:rPr>
                <a:t>Coarse Sand:</a:t>
              </a:r>
            </a:p>
          </cdr:txBody>
        </cdr:sp>
        <cdr:sp macro="" textlink="">
          <cdr:nvSpPr>
            <cdr:cNvPr id="12354" name="Text 44"/>
            <cdr:cNvSpPr txBox="1">
              <a:spLocks xmlns:a="http://schemas.openxmlformats.org/drawingml/2006/main" noChangeArrowheads="1"/>
            </cdr:cNvSpPr>
          </cdr:nvSpPr>
          <cdr:spPr bwMode="auto">
            <a:xfrm xmlns:a="http://schemas.openxmlformats.org/drawingml/2006/main">
              <a:off x="7614926" y="2430542"/>
              <a:ext cx="932580" cy="172807"/>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0" tIns="22860" rIns="27432" bIns="0" anchor="t" upright="1"/>
            <a:lstStyle xmlns:a="http://schemas.openxmlformats.org/drawingml/2006/main"/>
            <a:p xmlns:a="http://schemas.openxmlformats.org/drawingml/2006/main">
              <a:pPr algn="r" rtl="0">
                <a:defRPr sz="1000"/>
              </a:pPr>
              <a:r>
                <a:rPr lang="en-GB" sz="1000" b="0" i="0" u="none" strike="noStrike" baseline="0">
                  <a:solidFill>
                    <a:srgbClr val="000000"/>
                  </a:solidFill>
                  <a:latin typeface="Arial"/>
                  <a:cs typeface="Arial"/>
                </a:rPr>
                <a:t> Medium Sand:</a:t>
              </a:r>
            </a:p>
          </cdr:txBody>
        </cdr:sp>
        <cdr:sp macro="" textlink="">
          <cdr:nvSpPr>
            <cdr:cNvPr id="12355" name="Text 45"/>
            <cdr:cNvSpPr txBox="1">
              <a:spLocks xmlns:a="http://schemas.openxmlformats.org/drawingml/2006/main" noChangeArrowheads="1"/>
            </cdr:cNvSpPr>
          </cdr:nvSpPr>
          <cdr:spPr bwMode="auto">
            <a:xfrm xmlns:a="http://schemas.openxmlformats.org/drawingml/2006/main">
              <a:off x="7631044" y="2635663"/>
              <a:ext cx="916462" cy="179832"/>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0" tIns="22860" rIns="27432" bIns="0" anchor="t" upright="1"/>
            <a:lstStyle xmlns:a="http://schemas.openxmlformats.org/drawingml/2006/main"/>
            <a:p xmlns:a="http://schemas.openxmlformats.org/drawingml/2006/main">
              <a:pPr algn="r" rtl="0">
                <a:defRPr sz="1000"/>
              </a:pPr>
              <a:r>
                <a:rPr lang="en-GB" sz="1000" b="0" i="0" u="none" strike="noStrike" baseline="0">
                  <a:solidFill>
                    <a:srgbClr val="000000"/>
                  </a:solidFill>
                  <a:latin typeface="Arial"/>
                  <a:cs typeface="Arial"/>
                </a:rPr>
                <a:t>  Fine Sand:</a:t>
              </a:r>
            </a:p>
          </cdr:txBody>
        </cdr:sp>
        <cdr:sp macro="" textlink="">
          <cdr:nvSpPr>
            <cdr:cNvPr id="12356" name="Text 46"/>
            <cdr:cNvSpPr txBox="1">
              <a:spLocks xmlns:a="http://schemas.openxmlformats.org/drawingml/2006/main" noChangeArrowheads="1"/>
            </cdr:cNvSpPr>
          </cdr:nvSpPr>
          <cdr:spPr bwMode="auto">
            <a:xfrm xmlns:a="http://schemas.openxmlformats.org/drawingml/2006/main">
              <a:off x="7525121" y="2847808"/>
              <a:ext cx="1022385" cy="179832"/>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0" tIns="22860" rIns="27432" bIns="0" anchor="t" upright="1"/>
            <a:lstStyle xmlns:a="http://schemas.openxmlformats.org/drawingml/2006/main"/>
            <a:p xmlns:a="http://schemas.openxmlformats.org/drawingml/2006/main">
              <a:pPr algn="r" rtl="0">
                <a:defRPr sz="1000"/>
              </a:pPr>
              <a:r>
                <a:rPr lang="en-GB" sz="1000" b="0" i="0" u="none" strike="noStrike" baseline="0">
                  <a:solidFill>
                    <a:srgbClr val="000000"/>
                  </a:solidFill>
                  <a:latin typeface="Arial"/>
                  <a:cs typeface="Arial"/>
                </a:rPr>
                <a:t> Very Fine Sand:</a:t>
              </a:r>
            </a:p>
          </cdr:txBody>
        </cdr:sp>
        <cdr:sp macro="" textlink="">
          <cdr:nvSpPr>
            <cdr:cNvPr id="12357" name="Text 47"/>
            <cdr:cNvSpPr txBox="1">
              <a:spLocks xmlns:a="http://schemas.openxmlformats.org/drawingml/2006/main" noChangeArrowheads="1"/>
            </cdr:cNvSpPr>
          </cdr:nvSpPr>
          <cdr:spPr bwMode="auto">
            <a:xfrm xmlns:a="http://schemas.openxmlformats.org/drawingml/2006/main">
              <a:off x="7354724" y="3059954"/>
              <a:ext cx="1192782" cy="178427"/>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0" tIns="22860" rIns="27432" bIns="0" anchor="t" upright="1"/>
            <a:lstStyle xmlns:a="http://schemas.openxmlformats.org/drawingml/2006/main"/>
            <a:p xmlns:a="http://schemas.openxmlformats.org/drawingml/2006/main">
              <a:pPr algn="r" rtl="0">
                <a:defRPr sz="1000"/>
              </a:pPr>
              <a:r>
                <a:rPr lang="en-GB" sz="1000" b="0" i="0" u="none" strike="noStrike" baseline="0">
                  <a:solidFill>
                    <a:srgbClr val="000000"/>
                  </a:solidFill>
                  <a:latin typeface="Arial"/>
                  <a:cs typeface="Arial"/>
                </a:rPr>
                <a:t>Very Coarse Silt:</a:t>
              </a:r>
            </a:p>
          </cdr:txBody>
        </cdr:sp>
        <cdr:sp macro="" textlink="">
          <cdr:nvSpPr>
            <cdr:cNvPr id="12366" name="Text 40"/>
            <cdr:cNvSpPr txBox="1">
              <a:spLocks xmlns:a="http://schemas.openxmlformats.org/drawingml/2006/main" noChangeArrowheads="1"/>
            </cdr:cNvSpPr>
          </cdr:nvSpPr>
          <cdr:spPr bwMode="auto">
            <a:xfrm xmlns:a="http://schemas.openxmlformats.org/drawingml/2006/main">
              <a:off x="7308671" y="937093"/>
              <a:ext cx="1238835" cy="178427"/>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0" tIns="22860" rIns="27432" bIns="0" anchor="t" upright="1"/>
            <a:lstStyle xmlns:a="http://schemas.openxmlformats.org/drawingml/2006/main"/>
            <a:p xmlns:a="http://schemas.openxmlformats.org/drawingml/2006/main">
              <a:pPr algn="r" rtl="0">
                <a:defRPr sz="1000"/>
              </a:pPr>
              <a:r>
                <a:rPr lang="en-GB" sz="1000" b="0" i="0" u="none" strike="noStrike" baseline="0">
                  <a:solidFill>
                    <a:srgbClr val="000000"/>
                  </a:solidFill>
                  <a:latin typeface="Arial"/>
                  <a:cs typeface="Arial"/>
                </a:rPr>
                <a:t>Very Coarse Gravel:</a:t>
              </a:r>
            </a:p>
          </cdr:txBody>
        </cdr:sp>
        <cdr:sp macro="" textlink="">
          <cdr:nvSpPr>
            <cdr:cNvPr id="12368" name="Text 43"/>
            <cdr:cNvSpPr txBox="1">
              <a:spLocks xmlns:a="http://schemas.openxmlformats.org/drawingml/2006/main" noChangeArrowheads="1"/>
            </cdr:cNvSpPr>
          </cdr:nvSpPr>
          <cdr:spPr bwMode="auto">
            <a:xfrm xmlns:a="http://schemas.openxmlformats.org/drawingml/2006/main">
              <a:off x="7237288" y="1995011"/>
              <a:ext cx="1310218" cy="185452"/>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0" tIns="22860" rIns="27432" bIns="0" anchor="t" upright="1"/>
            <a:lstStyle xmlns:a="http://schemas.openxmlformats.org/drawingml/2006/main"/>
            <a:p xmlns:a="http://schemas.openxmlformats.org/drawingml/2006/main">
              <a:pPr algn="r" rtl="0">
                <a:defRPr sz="1000"/>
              </a:pPr>
              <a:r>
                <a:rPr lang="en-GB" sz="1000" b="0" i="0" u="none" strike="noStrike" baseline="0">
                  <a:solidFill>
                    <a:srgbClr val="000000"/>
                  </a:solidFill>
                  <a:latin typeface="Arial"/>
                  <a:cs typeface="Arial"/>
                </a:rPr>
                <a:t>Very Coarse Sand:</a:t>
              </a:r>
            </a:p>
          </cdr:txBody>
        </cdr:sp>
        <cdr:sp macro="" textlink="">
          <cdr:nvSpPr>
            <cdr:cNvPr id="12369" name="Text 43"/>
            <cdr:cNvSpPr txBox="1">
              <a:spLocks xmlns:a="http://schemas.openxmlformats.org/drawingml/2006/main" noChangeArrowheads="1"/>
            </cdr:cNvSpPr>
          </cdr:nvSpPr>
          <cdr:spPr bwMode="auto">
            <a:xfrm xmlns:a="http://schemas.openxmlformats.org/drawingml/2006/main">
              <a:off x="7550451" y="3270695"/>
              <a:ext cx="997055" cy="179832"/>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0" tIns="22860" rIns="27432" bIns="0" anchor="t" upright="1"/>
            <a:lstStyle xmlns:a="http://schemas.openxmlformats.org/drawingml/2006/main"/>
            <a:p xmlns:a="http://schemas.openxmlformats.org/drawingml/2006/main">
              <a:pPr algn="r" rtl="0">
                <a:defRPr sz="1000"/>
              </a:pPr>
              <a:r>
                <a:rPr lang="en-GB" sz="1000" b="0" i="0" u="none" strike="noStrike" baseline="0">
                  <a:solidFill>
                    <a:srgbClr val="000000"/>
                  </a:solidFill>
                  <a:latin typeface="Arial"/>
                  <a:cs typeface="Arial"/>
                </a:rPr>
                <a:t>Coarse Silt:</a:t>
              </a:r>
            </a:p>
          </cdr:txBody>
        </cdr:sp>
        <cdr:sp macro="" textlink="">
          <cdr:nvSpPr>
            <cdr:cNvPr id="12370" name="Text 43"/>
            <cdr:cNvSpPr txBox="1">
              <a:spLocks xmlns:a="http://schemas.openxmlformats.org/drawingml/2006/main" noChangeArrowheads="1"/>
            </cdr:cNvSpPr>
          </cdr:nvSpPr>
          <cdr:spPr bwMode="auto">
            <a:xfrm xmlns:a="http://schemas.openxmlformats.org/drawingml/2006/main">
              <a:off x="7550451" y="4117872"/>
              <a:ext cx="997055" cy="179832"/>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0" tIns="22860" rIns="27432" bIns="0" anchor="t" upright="1"/>
            <a:lstStyle xmlns:a="http://schemas.openxmlformats.org/drawingml/2006/main"/>
            <a:p xmlns:a="http://schemas.openxmlformats.org/drawingml/2006/main">
              <a:pPr algn="r" rtl="0">
                <a:defRPr sz="1000"/>
              </a:pPr>
              <a:r>
                <a:rPr lang="en-GB" sz="1000" b="0" i="0" u="none" strike="noStrike" baseline="0">
                  <a:solidFill>
                    <a:srgbClr val="000000"/>
                  </a:solidFill>
                  <a:latin typeface="Arial"/>
                  <a:cs typeface="Arial"/>
                </a:rPr>
                <a:t> Clay:</a:t>
              </a:r>
            </a:p>
          </cdr:txBody>
        </cdr:sp>
        <cdr:sp macro="" textlink="">
          <cdr:nvSpPr>
            <cdr:cNvPr id="12371" name="Text 43"/>
            <cdr:cNvSpPr txBox="1">
              <a:spLocks xmlns:a="http://schemas.openxmlformats.org/drawingml/2006/main" noChangeArrowheads="1"/>
            </cdr:cNvSpPr>
          </cdr:nvSpPr>
          <cdr:spPr bwMode="auto">
            <a:xfrm xmlns:a="http://schemas.openxmlformats.org/drawingml/2006/main">
              <a:off x="7550451" y="3694986"/>
              <a:ext cx="997055" cy="178427"/>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0" tIns="22860" rIns="27432" bIns="0" anchor="t" upright="1"/>
            <a:lstStyle xmlns:a="http://schemas.openxmlformats.org/drawingml/2006/main"/>
            <a:p xmlns:a="http://schemas.openxmlformats.org/drawingml/2006/main">
              <a:pPr algn="r" rtl="0">
                <a:defRPr sz="1000"/>
              </a:pPr>
              <a:r>
                <a:rPr lang="en-GB" sz="1000" b="0" i="0" u="none" strike="noStrike" baseline="0">
                  <a:solidFill>
                    <a:srgbClr val="000000"/>
                  </a:solidFill>
                  <a:latin typeface="Arial"/>
                  <a:cs typeface="Arial"/>
                </a:rPr>
                <a:t>Fine Silt:</a:t>
              </a:r>
            </a:p>
          </cdr:txBody>
        </cdr:sp>
        <cdr:sp macro="" textlink="">
          <cdr:nvSpPr>
            <cdr:cNvPr id="12372" name="Text 43"/>
            <cdr:cNvSpPr txBox="1">
              <a:spLocks xmlns:a="http://schemas.openxmlformats.org/drawingml/2006/main" noChangeArrowheads="1"/>
            </cdr:cNvSpPr>
          </cdr:nvSpPr>
          <cdr:spPr bwMode="auto">
            <a:xfrm xmlns:a="http://schemas.openxmlformats.org/drawingml/2006/main">
              <a:off x="7380053" y="1784271"/>
              <a:ext cx="1167453" cy="178427"/>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0" tIns="22860" rIns="27432" bIns="0" anchor="t" upright="1"/>
            <a:lstStyle xmlns:a="http://schemas.openxmlformats.org/drawingml/2006/main"/>
            <a:p xmlns:a="http://schemas.openxmlformats.org/drawingml/2006/main">
              <a:pPr algn="r" rtl="0">
                <a:defRPr sz="1000"/>
              </a:pPr>
              <a:r>
                <a:rPr lang="en-GB" sz="1000" b="0" i="0" u="none" strike="noStrike" baseline="0">
                  <a:solidFill>
                    <a:srgbClr val="000000"/>
                  </a:solidFill>
                  <a:latin typeface="Arial"/>
                  <a:cs typeface="Arial"/>
                </a:rPr>
                <a:t>Very Fine Gravel:</a:t>
              </a:r>
            </a:p>
          </cdr:txBody>
        </cdr:sp>
        <cdr:sp macro="" textlink="">
          <cdr:nvSpPr>
            <cdr:cNvPr id="12375" name="Text 43"/>
            <cdr:cNvSpPr txBox="1">
              <a:spLocks xmlns:a="http://schemas.openxmlformats.org/drawingml/2006/main" noChangeArrowheads="1"/>
            </cdr:cNvSpPr>
          </cdr:nvSpPr>
          <cdr:spPr bwMode="auto">
            <a:xfrm xmlns:a="http://schemas.openxmlformats.org/drawingml/2006/main">
              <a:off x="7559662" y="3482840"/>
              <a:ext cx="987844" cy="179832"/>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0" tIns="22860" rIns="27432" bIns="0" anchor="t" upright="1"/>
            <a:lstStyle xmlns:a="http://schemas.openxmlformats.org/drawingml/2006/main"/>
            <a:p xmlns:a="http://schemas.openxmlformats.org/drawingml/2006/main">
              <a:pPr algn="r" rtl="0">
                <a:defRPr sz="1000"/>
              </a:pPr>
              <a:r>
                <a:rPr lang="en-GB" sz="1000" b="0" i="0" u="none" strike="noStrike" baseline="0">
                  <a:solidFill>
                    <a:srgbClr val="000000"/>
                  </a:solidFill>
                  <a:latin typeface="Arial"/>
                  <a:cs typeface="Arial"/>
                </a:rPr>
                <a:t>Medium Silt:</a:t>
              </a:r>
            </a:p>
          </cdr:txBody>
        </cdr:sp>
        <cdr:sp macro="" textlink="">
          <cdr:nvSpPr>
            <cdr:cNvPr id="12376" name="Text 43"/>
            <cdr:cNvSpPr txBox="1">
              <a:spLocks xmlns:a="http://schemas.openxmlformats.org/drawingml/2006/main" noChangeArrowheads="1"/>
            </cdr:cNvSpPr>
          </cdr:nvSpPr>
          <cdr:spPr bwMode="auto">
            <a:xfrm xmlns:a="http://schemas.openxmlformats.org/drawingml/2006/main">
              <a:off x="7559662" y="3907131"/>
              <a:ext cx="987844" cy="178427"/>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0" tIns="22860" rIns="27432" bIns="0" anchor="t" upright="1"/>
            <a:lstStyle xmlns:a="http://schemas.openxmlformats.org/drawingml/2006/main"/>
            <a:p xmlns:a="http://schemas.openxmlformats.org/drawingml/2006/main">
              <a:pPr algn="r" rtl="0">
                <a:defRPr sz="1000"/>
              </a:pPr>
              <a:r>
                <a:rPr lang="en-GB" sz="1000" b="0" i="0" u="none" strike="noStrike" baseline="0">
                  <a:solidFill>
                    <a:srgbClr val="000000"/>
                  </a:solidFill>
                  <a:latin typeface="Arial"/>
                  <a:cs typeface="Arial"/>
                </a:rPr>
                <a:t>Very Fine Silt:</a:t>
              </a:r>
            </a:p>
          </cdr:txBody>
        </cdr:sp>
      </cdr:grpSp>
      <cdr:sp macro="" textlink="#REF!">
        <cdr:nvSpPr>
          <cdr:cNvPr id="12358" name="Text 48"/>
          <cdr:cNvSpPr txBox="1">
            <a:spLocks xmlns:a="http://schemas.openxmlformats.org/drawingml/2006/main" noChangeArrowheads="1" noTextEdit="1"/>
          </cdr:cNvSpPr>
        </cdr:nvSpPr>
        <cdr:spPr bwMode="auto">
          <a:xfrm xmlns:a="http://schemas.openxmlformats.org/drawingml/2006/main">
            <a:off x="8575138" y="1151499"/>
            <a:ext cx="529614" cy="178124"/>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a:lstStyle xmlns:a="http://schemas.openxmlformats.org/drawingml/2006/main"/>
          <a:p xmlns:a="http://schemas.openxmlformats.org/drawingml/2006/main">
            <a:fld id="{846198FF-EA83-48FE-83B5-012FAEA3E4AB}" type="TxLink">
              <a:rPr lang="en-GB"/>
              <a:pPr/>
              <a:t>0.0%</a:t>
            </a:fld>
            <a:endParaRPr lang="en-GB"/>
          </a:p>
        </cdr:txBody>
      </cdr:sp>
      <cdr:sp macro="" textlink="#REF!">
        <cdr:nvSpPr>
          <cdr:cNvPr id="12359" name="Text 49"/>
          <cdr:cNvSpPr txBox="1">
            <a:spLocks xmlns:a="http://schemas.openxmlformats.org/drawingml/2006/main" noChangeArrowheads="1" noTextEdit="1"/>
          </cdr:cNvSpPr>
        </cdr:nvSpPr>
        <cdr:spPr bwMode="auto">
          <a:xfrm xmlns:a="http://schemas.openxmlformats.org/drawingml/2006/main">
            <a:off x="8575138" y="1356272"/>
            <a:ext cx="529614" cy="179527"/>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a:lstStyle xmlns:a="http://schemas.openxmlformats.org/drawingml/2006/main"/>
          <a:p xmlns:a="http://schemas.openxmlformats.org/drawingml/2006/main">
            <a:fld id="{765B04A3-CC20-4629-9B60-8F48080645BF}" type="TxLink">
              <a:rPr lang="en-GB"/>
              <a:pPr/>
              <a:t>0.0%</a:t>
            </a:fld>
            <a:endParaRPr lang="en-GB"/>
          </a:p>
        </cdr:txBody>
      </cdr:sp>
      <cdr:sp macro="" textlink="#REF!">
        <cdr:nvSpPr>
          <cdr:cNvPr id="12360" name="Text 50"/>
          <cdr:cNvSpPr txBox="1">
            <a:spLocks xmlns:a="http://schemas.openxmlformats.org/drawingml/2006/main" noChangeArrowheads="1" noTextEdit="1"/>
          </cdr:cNvSpPr>
        </cdr:nvSpPr>
        <cdr:spPr bwMode="auto">
          <a:xfrm xmlns:a="http://schemas.openxmlformats.org/drawingml/2006/main">
            <a:off x="8575138" y="1573668"/>
            <a:ext cx="511193" cy="178125"/>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a:lstStyle xmlns:a="http://schemas.openxmlformats.org/drawingml/2006/main"/>
          <a:p xmlns:a="http://schemas.openxmlformats.org/drawingml/2006/main">
            <a:fld id="{FC8E97B3-8BCD-4838-B141-CD9E1C226221}" type="TxLink">
              <a:rPr lang="en-GB"/>
              <a:pPr/>
              <a:t>0.0%</a:t>
            </a:fld>
            <a:endParaRPr lang="en-GB"/>
          </a:p>
        </cdr:txBody>
      </cdr:sp>
      <cdr:sp macro="" textlink="#REF!">
        <cdr:nvSpPr>
          <cdr:cNvPr id="12361" name="Text 51"/>
          <cdr:cNvSpPr txBox="1">
            <a:spLocks xmlns:a="http://schemas.openxmlformats.org/drawingml/2006/main" noChangeArrowheads="1" noTextEdit="1"/>
          </cdr:cNvSpPr>
        </cdr:nvSpPr>
        <cdr:spPr bwMode="auto">
          <a:xfrm xmlns:a="http://schemas.openxmlformats.org/drawingml/2006/main">
            <a:off x="8575138" y="2216039"/>
            <a:ext cx="495074" cy="183735"/>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a:lstStyle xmlns:a="http://schemas.openxmlformats.org/drawingml/2006/main"/>
          <a:p xmlns:a="http://schemas.openxmlformats.org/drawingml/2006/main">
            <a:fld id="{2B7E1D0B-46C6-419B-8282-9B7BC48E3EB9}" type="TxLink">
              <a:rPr lang="en-GB"/>
              <a:pPr/>
              <a:t>0.0%</a:t>
            </a:fld>
            <a:endParaRPr lang="en-GB"/>
          </a:p>
        </cdr:txBody>
      </cdr:sp>
      <cdr:sp macro="" textlink="#REF!">
        <cdr:nvSpPr>
          <cdr:cNvPr id="12362" name="Text 53"/>
          <cdr:cNvSpPr txBox="1">
            <a:spLocks xmlns:a="http://schemas.openxmlformats.org/drawingml/2006/main" noChangeArrowheads="1" noTextEdit="1"/>
          </cdr:cNvSpPr>
        </cdr:nvSpPr>
        <cdr:spPr bwMode="auto">
          <a:xfrm xmlns:a="http://schemas.openxmlformats.org/drawingml/2006/main">
            <a:off x="8575138" y="2643819"/>
            <a:ext cx="529614" cy="178124"/>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a:lstStyle xmlns:a="http://schemas.openxmlformats.org/drawingml/2006/main"/>
          <a:p xmlns:a="http://schemas.openxmlformats.org/drawingml/2006/main">
            <a:fld id="{8293FD43-3AFD-453B-95B6-BFDF9B714609}" type="TxLink">
              <a:rPr lang="en-GB"/>
              <a:pPr/>
              <a:t>79.7%</a:t>
            </a:fld>
            <a:endParaRPr lang="en-GB"/>
          </a:p>
        </cdr:txBody>
      </cdr:sp>
      <cdr:sp macro="" textlink="#REF!">
        <cdr:nvSpPr>
          <cdr:cNvPr id="12363" name="Text 54"/>
          <cdr:cNvSpPr txBox="1">
            <a:spLocks xmlns:a="http://schemas.openxmlformats.org/drawingml/2006/main" noChangeArrowheads="1" noTextEdit="1"/>
          </cdr:cNvSpPr>
        </cdr:nvSpPr>
        <cdr:spPr bwMode="auto">
          <a:xfrm xmlns:a="http://schemas.openxmlformats.org/drawingml/2006/main">
            <a:off x="8575138" y="2848592"/>
            <a:ext cx="474350" cy="173917"/>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a:lstStyle xmlns:a="http://schemas.openxmlformats.org/drawingml/2006/main"/>
          <a:p xmlns:a="http://schemas.openxmlformats.org/drawingml/2006/main">
            <a:fld id="{9E79B659-94C2-4B2B-BBB2-8A2ECC53D752}" type="TxLink">
              <a:rPr lang="en-GB"/>
              <a:pPr/>
              <a:t>10.3%</a:t>
            </a:fld>
            <a:endParaRPr lang="en-GB"/>
          </a:p>
        </cdr:txBody>
      </cdr:sp>
      <cdr:sp macro="" textlink="#REF!">
        <cdr:nvSpPr>
          <cdr:cNvPr id="12364" name="Text 55"/>
          <cdr:cNvSpPr txBox="1">
            <a:spLocks xmlns:a="http://schemas.openxmlformats.org/drawingml/2006/main" noChangeArrowheads="1" noTextEdit="1"/>
          </cdr:cNvSpPr>
        </cdr:nvSpPr>
        <cdr:spPr bwMode="auto">
          <a:xfrm xmlns:a="http://schemas.openxmlformats.org/drawingml/2006/main">
            <a:off x="8575138" y="3060378"/>
            <a:ext cx="465140" cy="178124"/>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a:lstStyle xmlns:a="http://schemas.openxmlformats.org/drawingml/2006/main"/>
          <a:p xmlns:a="http://schemas.openxmlformats.org/drawingml/2006/main">
            <a:fld id="{99FF7193-F549-4FB5-A8D1-77B1A968BDA5}" type="TxLink">
              <a:rPr lang="en-GB"/>
              <a:pPr/>
              <a:t>0.6%</a:t>
            </a:fld>
            <a:endParaRPr lang="en-GB"/>
          </a:p>
        </cdr:txBody>
      </cdr:sp>
      <cdr:sp macro="" textlink="#REF!">
        <cdr:nvSpPr>
          <cdr:cNvPr id="12365" name="Text 58"/>
          <cdr:cNvSpPr txBox="1">
            <a:spLocks xmlns:a="http://schemas.openxmlformats.org/drawingml/2006/main" noChangeArrowheads="1" noTextEdit="1"/>
          </cdr:cNvSpPr>
        </cdr:nvSpPr>
        <cdr:spPr bwMode="auto">
          <a:xfrm xmlns:a="http://schemas.openxmlformats.org/drawingml/2006/main">
            <a:off x="8575138" y="2433435"/>
            <a:ext cx="529614" cy="178125"/>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a:lstStyle xmlns:a="http://schemas.openxmlformats.org/drawingml/2006/main"/>
          <a:p xmlns:a="http://schemas.openxmlformats.org/drawingml/2006/main">
            <a:fld id="{74B74A0A-EAD4-488F-987F-AB8FFE02D1ED}" type="TxLink">
              <a:rPr lang="en-GB"/>
              <a:pPr/>
              <a:t>8.4%</a:t>
            </a:fld>
            <a:endParaRPr lang="en-GB"/>
          </a:p>
        </cdr:txBody>
      </cdr:sp>
      <cdr:sp macro="" textlink="#REF!">
        <cdr:nvSpPr>
          <cdr:cNvPr id="12367" name="Text 48"/>
          <cdr:cNvSpPr txBox="1">
            <a:spLocks xmlns:a="http://schemas.openxmlformats.org/drawingml/2006/main" noChangeArrowheads="1" noTextEdit="1"/>
          </cdr:cNvSpPr>
        </cdr:nvSpPr>
        <cdr:spPr bwMode="auto">
          <a:xfrm xmlns:a="http://schemas.openxmlformats.org/drawingml/2006/main">
            <a:off x="8575138" y="941115"/>
            <a:ext cx="465140" cy="178125"/>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a:lstStyle xmlns:a="http://schemas.openxmlformats.org/drawingml/2006/main"/>
          <a:p xmlns:a="http://schemas.openxmlformats.org/drawingml/2006/main">
            <a:fld id="{1DBC42FC-054D-4159-9A89-0900A61419F7}" type="TxLink">
              <a:rPr lang="en-GB"/>
              <a:pPr/>
              <a:t>0.0%</a:t>
            </a:fld>
            <a:endParaRPr lang="en-GB"/>
          </a:p>
        </cdr:txBody>
      </cdr:sp>
      <cdr:sp macro="" textlink="#REF!">
        <cdr:nvSpPr>
          <cdr:cNvPr id="12373" name="Text 50"/>
          <cdr:cNvSpPr txBox="1">
            <a:spLocks xmlns:a="http://schemas.openxmlformats.org/drawingml/2006/main" noChangeArrowheads="1" noTextEdit="1"/>
          </cdr:cNvSpPr>
        </cdr:nvSpPr>
        <cdr:spPr bwMode="auto">
          <a:xfrm xmlns:a="http://schemas.openxmlformats.org/drawingml/2006/main">
            <a:off x="8575138" y="1994435"/>
            <a:ext cx="518101" cy="183735"/>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a:lstStyle xmlns:a="http://schemas.openxmlformats.org/drawingml/2006/main"/>
          <a:p xmlns:a="http://schemas.openxmlformats.org/drawingml/2006/main">
            <a:fld id="{C66063CF-3A61-48CE-A4F8-566E12C970AC}" type="TxLink">
              <a:rPr lang="en-GB"/>
              <a:pPr/>
              <a:t>0.0%</a:t>
            </a:fld>
            <a:endParaRPr lang="en-GB"/>
          </a:p>
        </cdr:txBody>
      </cdr:sp>
      <cdr:sp macro="" textlink="#REF!">
        <cdr:nvSpPr>
          <cdr:cNvPr id="12374" name="Text 50"/>
          <cdr:cNvSpPr txBox="1">
            <a:spLocks xmlns:a="http://schemas.openxmlformats.org/drawingml/2006/main" noChangeArrowheads="1" noTextEdit="1"/>
          </cdr:cNvSpPr>
        </cdr:nvSpPr>
        <cdr:spPr bwMode="auto">
          <a:xfrm xmlns:a="http://schemas.openxmlformats.org/drawingml/2006/main">
            <a:off x="8575138" y="1784052"/>
            <a:ext cx="511193" cy="178124"/>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a:lstStyle xmlns:a="http://schemas.openxmlformats.org/drawingml/2006/main"/>
          <a:p xmlns:a="http://schemas.openxmlformats.org/drawingml/2006/main">
            <a:fld id="{73D1A20F-CCB1-446B-BAB9-2A4FF4EE46CA}" type="TxLink">
              <a:rPr lang="en-GB"/>
              <a:pPr/>
              <a:t>0.0%</a:t>
            </a:fld>
            <a:endParaRPr lang="en-GB"/>
          </a:p>
        </cdr:txBody>
      </cdr:sp>
      <cdr:sp macro="" textlink="#REF!">
        <cdr:nvSpPr>
          <cdr:cNvPr id="12377" name="Text 54"/>
          <cdr:cNvSpPr txBox="1">
            <a:spLocks xmlns:a="http://schemas.openxmlformats.org/drawingml/2006/main" noChangeArrowheads="1" noTextEdit="1"/>
          </cdr:cNvSpPr>
        </cdr:nvSpPr>
        <cdr:spPr bwMode="auto">
          <a:xfrm xmlns:a="http://schemas.openxmlformats.org/drawingml/2006/main">
            <a:off x="8575138" y="4113697"/>
            <a:ext cx="485864" cy="179528"/>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a:lstStyle xmlns:a="http://schemas.openxmlformats.org/drawingml/2006/main"/>
          <a:p xmlns:a="http://schemas.openxmlformats.org/drawingml/2006/main">
            <a:fld id="{360E78D6-A2E0-4C37-B371-D688D2D09105}" type="TxLink">
              <a:rPr lang="en-GB"/>
              <a:pPr/>
              <a:t>0.5%</a:t>
            </a:fld>
            <a:endParaRPr lang="en-GB"/>
          </a:p>
        </cdr:txBody>
      </cdr:sp>
      <cdr:sp macro="" textlink="#REF!">
        <cdr:nvSpPr>
          <cdr:cNvPr id="12378" name="Text 54"/>
          <cdr:cNvSpPr txBox="1">
            <a:spLocks xmlns:a="http://schemas.openxmlformats.org/drawingml/2006/main" noChangeArrowheads="1"/>
          </cdr:cNvSpPr>
        </cdr:nvSpPr>
        <cdr:spPr bwMode="auto">
          <a:xfrm xmlns:a="http://schemas.openxmlformats.org/drawingml/2006/main">
            <a:off x="8575138" y="3903314"/>
            <a:ext cx="474350" cy="178125"/>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a:lstStyle xmlns:a="http://schemas.openxmlformats.org/drawingml/2006/main"/>
          <a:p xmlns:a="http://schemas.openxmlformats.org/drawingml/2006/main">
            <a:fld id="{194EF6A8-D6CB-4E56-919C-57DFE2378640}" type="TxLink">
              <a:rPr lang="en-GB"/>
              <a:pPr/>
              <a:t>0.2%</a:t>
            </a:fld>
            <a:endParaRPr lang="en-GB"/>
          </a:p>
        </cdr:txBody>
      </cdr:sp>
      <cdr:sp macro="" textlink="#REF!">
        <cdr:nvSpPr>
          <cdr:cNvPr id="12379" name="Text 54"/>
          <cdr:cNvSpPr txBox="1">
            <a:spLocks xmlns:a="http://schemas.openxmlformats.org/drawingml/2006/main" noChangeArrowheads="1" noTextEdit="1"/>
          </cdr:cNvSpPr>
        </cdr:nvSpPr>
        <cdr:spPr bwMode="auto">
          <a:xfrm xmlns:a="http://schemas.openxmlformats.org/drawingml/2006/main">
            <a:off x="8575138" y="3692931"/>
            <a:ext cx="474350" cy="178124"/>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a:lstStyle xmlns:a="http://schemas.openxmlformats.org/drawingml/2006/main"/>
          <a:p xmlns:a="http://schemas.openxmlformats.org/drawingml/2006/main">
            <a:fld id="{59059D74-7EB9-4E3C-9D50-6994EAC618CB}" type="TxLink">
              <a:rPr lang="en-GB"/>
              <a:pPr/>
              <a:t>0.1%</a:t>
            </a:fld>
            <a:endParaRPr lang="en-GB"/>
          </a:p>
        </cdr:txBody>
      </cdr:sp>
      <cdr:sp macro="" textlink="#REF!">
        <cdr:nvSpPr>
          <cdr:cNvPr id="12380" name="Text 54"/>
          <cdr:cNvSpPr txBox="1">
            <a:spLocks xmlns:a="http://schemas.openxmlformats.org/drawingml/2006/main" noChangeArrowheads="1" noTextEdit="1"/>
          </cdr:cNvSpPr>
        </cdr:nvSpPr>
        <cdr:spPr bwMode="auto">
          <a:xfrm xmlns:a="http://schemas.openxmlformats.org/drawingml/2006/main">
            <a:off x="8575138" y="3476937"/>
            <a:ext cx="474350" cy="178125"/>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a:lstStyle xmlns:a="http://schemas.openxmlformats.org/drawingml/2006/main"/>
          <a:p xmlns:a="http://schemas.openxmlformats.org/drawingml/2006/main">
            <a:fld id="{A15FFA45-B3FD-4609-8992-A4E5461627FD}" type="TxLink">
              <a:rPr lang="en-GB"/>
              <a:pPr/>
              <a:t>0.1%</a:t>
            </a:fld>
            <a:endParaRPr lang="en-GB"/>
          </a:p>
        </cdr:txBody>
      </cdr:sp>
      <cdr:sp macro="" textlink="#REF!">
        <cdr:nvSpPr>
          <cdr:cNvPr id="12381" name="Text 54"/>
          <cdr:cNvSpPr txBox="1">
            <a:spLocks xmlns:a="http://schemas.openxmlformats.org/drawingml/2006/main" noChangeArrowheads="1" noTextEdit="1"/>
          </cdr:cNvSpPr>
        </cdr:nvSpPr>
        <cdr:spPr bwMode="auto">
          <a:xfrm xmlns:a="http://schemas.openxmlformats.org/drawingml/2006/main">
            <a:off x="8575138" y="3270761"/>
            <a:ext cx="485864" cy="178125"/>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a:lstStyle xmlns:a="http://schemas.openxmlformats.org/drawingml/2006/main"/>
          <a:p xmlns:a="http://schemas.openxmlformats.org/drawingml/2006/main">
            <a:fld id="{C79F3C6D-35C9-4B3D-80D4-68CFD97EDD8D}" type="TxLink">
              <a:rPr lang="en-GB"/>
              <a:pPr/>
              <a:t>0.2%</a:t>
            </a:fld>
            <a:endParaRPr lang="en-GB"/>
          </a:p>
        </cdr:txBody>
      </cdr:sp>
    </cdr:grpSp>
  </cdr:relSizeAnchor>
  <cdr:relSizeAnchor xmlns:cdr="http://schemas.openxmlformats.org/drawingml/2006/chartDrawing">
    <cdr:from>
      <cdr:x>0.5295</cdr:x>
      <cdr:y>0</cdr:y>
    </cdr:from>
    <cdr:to>
      <cdr:x>0.71075</cdr:x>
      <cdr:y>0.189</cdr:y>
    </cdr:to>
    <cdr:sp macro="" textlink="">
      <cdr:nvSpPr>
        <cdr:cNvPr id="12414" name="Rectangle 126"/>
        <cdr:cNvSpPr>
          <a:spLocks xmlns:a="http://schemas.openxmlformats.org/drawingml/2006/main" noChangeArrowheads="1"/>
        </cdr:cNvSpPr>
      </cdr:nvSpPr>
      <cdr:spPr bwMode="auto">
        <a:xfrm xmlns:a="http://schemas.openxmlformats.org/drawingml/2006/main">
          <a:off x="4877052" y="0"/>
          <a:ext cx="1669435" cy="1062133"/>
        </a:xfrm>
        <a:prstGeom xmlns:a="http://schemas.openxmlformats.org/drawingml/2006/main" prst="rect">
          <a:avLst/>
        </a:prstGeom>
        <a:solidFill xmlns:a="http://schemas.openxmlformats.org/drawingml/2006/main">
          <a:srgbClr val="FFFFFF"/>
        </a:solidFill>
        <a:ln xmlns:a="http://schemas.openxmlformats.org/drawingml/2006/main" w="9525">
          <a:noFill/>
          <a:miter lim="800000"/>
          <a:headEnd/>
          <a:tailEnd/>
        </a:ln>
      </cdr:spPr>
    </cdr:sp>
  </cdr:relSizeAnchor>
  <cdr:relSizeAnchor xmlns:cdr="http://schemas.openxmlformats.org/drawingml/2006/chartDrawing">
    <cdr:from>
      <cdr:x>0.016</cdr:x>
      <cdr:y>0.09425</cdr:y>
    </cdr:from>
    <cdr:to>
      <cdr:x>0.14675</cdr:x>
      <cdr:y>0.1715</cdr:y>
    </cdr:to>
    <cdr:sp macro="" textlink="">
      <cdr:nvSpPr>
        <cdr:cNvPr id="12474" name="Rectangle 186"/>
        <cdr:cNvSpPr>
          <a:spLocks xmlns:a="http://schemas.openxmlformats.org/drawingml/2006/main" noChangeArrowheads="1"/>
        </cdr:cNvSpPr>
      </cdr:nvSpPr>
      <cdr:spPr bwMode="auto">
        <a:xfrm xmlns:a="http://schemas.openxmlformats.org/drawingml/2006/main">
          <a:off x="147371" y="529661"/>
          <a:ext cx="1204296" cy="434126"/>
        </a:xfrm>
        <a:prstGeom xmlns:a="http://schemas.openxmlformats.org/drawingml/2006/main" prst="rect">
          <a:avLst/>
        </a:prstGeom>
        <a:solidFill xmlns:a="http://schemas.openxmlformats.org/drawingml/2006/main">
          <a:srgbClr val="FFFFFF"/>
        </a:solidFill>
        <a:ln xmlns:a="http://schemas.openxmlformats.org/drawingml/2006/main" w="9525">
          <a:noFill/>
          <a:miter lim="800000"/>
          <a:headEnd/>
          <a:tailEnd/>
        </a:ln>
      </cdr:spPr>
    </cdr:sp>
  </cdr:relSizeAnchor>
  <cdr:relSizeAnchor xmlns:cdr="http://schemas.openxmlformats.org/drawingml/2006/chartDrawing">
    <cdr:from>
      <cdr:x>0</cdr:x>
      <cdr:y>0</cdr:y>
    </cdr:from>
    <cdr:to>
      <cdr:x>0.37275</cdr:x>
      <cdr:y>0.20925</cdr:y>
    </cdr:to>
    <cdr:sp macro="" textlink="">
      <cdr:nvSpPr>
        <cdr:cNvPr id="12329" name="Rectangle 41"/>
        <cdr:cNvSpPr>
          <a:spLocks xmlns:a="http://schemas.openxmlformats.org/drawingml/2006/main" noChangeArrowheads="1"/>
        </cdr:cNvSpPr>
      </cdr:nvSpPr>
      <cdr:spPr bwMode="auto">
        <a:xfrm xmlns:a="http://schemas.openxmlformats.org/drawingml/2006/main">
          <a:off x="0" y="0"/>
          <a:ext cx="3433279" cy="1175933"/>
        </a:xfrm>
        <a:prstGeom xmlns:a="http://schemas.openxmlformats.org/drawingml/2006/main" prst="rect">
          <a:avLst/>
        </a:prstGeom>
        <a:solidFill xmlns:a="http://schemas.openxmlformats.org/drawingml/2006/main">
          <a:srgbClr val="FFFFFF"/>
        </a:solidFill>
        <a:ln xmlns:a="http://schemas.openxmlformats.org/drawingml/2006/main" w="9525">
          <a:noFill/>
          <a:miter lim="800000"/>
          <a:headEnd/>
          <a:tailEnd/>
        </a:ln>
      </cdr:spPr>
    </cdr:sp>
  </cdr:relSizeAnchor>
  <cdr:relSizeAnchor xmlns:cdr="http://schemas.openxmlformats.org/drawingml/2006/chartDrawing">
    <cdr:from>
      <cdr:x>0.76725</cdr:x>
      <cdr:y>0</cdr:y>
    </cdr:from>
    <cdr:to>
      <cdr:x>1</cdr:x>
      <cdr:y>0.8015</cdr:y>
    </cdr:to>
    <cdr:sp macro="" textlink="">
      <cdr:nvSpPr>
        <cdr:cNvPr id="12328" name="Rectangle 40"/>
        <cdr:cNvSpPr>
          <a:spLocks xmlns:a="http://schemas.openxmlformats.org/drawingml/2006/main" noChangeArrowheads="1"/>
        </cdr:cNvSpPr>
      </cdr:nvSpPr>
      <cdr:spPr bwMode="auto">
        <a:xfrm xmlns:a="http://schemas.openxmlformats.org/drawingml/2006/main">
          <a:off x="7066890" y="0"/>
          <a:ext cx="2143785" cy="4504230"/>
        </a:xfrm>
        <a:prstGeom xmlns:a="http://schemas.openxmlformats.org/drawingml/2006/main" prst="rect">
          <a:avLst/>
        </a:prstGeom>
        <a:solidFill xmlns:a="http://schemas.openxmlformats.org/drawingml/2006/main">
          <a:srgbClr val="FFFFFF"/>
        </a:solidFill>
        <a:ln xmlns:a="http://schemas.openxmlformats.org/drawingml/2006/main" w="9525">
          <a:noFill/>
          <a:miter lim="800000"/>
          <a:headEnd/>
          <a:tailEnd/>
        </a:ln>
      </cdr:spPr>
    </cdr:sp>
  </cdr:relSizeAnchor>
</c:userShapes>
</file>

<file path=xl/drawings/drawing5.xml><?xml version="1.0" encoding="utf-8"?>
<xdr:wsDr xmlns:xdr="http://schemas.openxmlformats.org/drawingml/2006/spreadsheetDrawing" xmlns:a="http://schemas.openxmlformats.org/drawingml/2006/main">
  <xdr:twoCellAnchor editAs="absolute">
    <xdr:from>
      <xdr:col>26</xdr:col>
      <xdr:colOff>238125</xdr:colOff>
      <xdr:row>12</xdr:row>
      <xdr:rowOff>9525</xdr:rowOff>
    </xdr:from>
    <xdr:to>
      <xdr:col>77</xdr:col>
      <xdr:colOff>466725</xdr:colOff>
      <xdr:row>23</xdr:row>
      <xdr:rowOff>123825</xdr:rowOff>
    </xdr:to>
    <xdr:sp macro="" textlink="">
      <xdr:nvSpPr>
        <xdr:cNvPr id="8193" name="Rectangle 1"/>
        <xdr:cNvSpPr>
          <a:spLocks noChangeArrowheads="1"/>
        </xdr:cNvSpPr>
      </xdr:nvSpPr>
      <xdr:spPr bwMode="auto">
        <a:xfrm>
          <a:off x="25003125" y="2352675"/>
          <a:ext cx="3819525" cy="2657475"/>
        </a:xfrm>
        <a:prstGeom prst="rect">
          <a:avLst/>
        </a:prstGeom>
        <a:noFill/>
        <a:ln w="76200" cmpd="tri">
          <a:solidFill>
            <a:srgbClr val="000000"/>
          </a:solidFill>
          <a:miter lim="800000"/>
          <a:headEnd/>
          <a:tailEnd/>
        </a:ln>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oleObject" Target="../embeddings/Microsoft_Word_97_-_2003_Document1.doc"/></Relationships>
</file>

<file path=xl/worksheets/_rels/sheet3.xml.rels><?xml version="1.0" encoding="UTF-8" standalone="yes"?>
<Relationships xmlns="http://schemas.openxmlformats.org/package/2006/relationships"><Relationship Id="rId8" Type="http://schemas.openxmlformats.org/officeDocument/2006/relationships/oleObject" Target="../embeddings/oleObject3.bin"/><Relationship Id="rId13" Type="http://schemas.openxmlformats.org/officeDocument/2006/relationships/image" Target="../media/image8.emf"/><Relationship Id="rId18" Type="http://schemas.openxmlformats.org/officeDocument/2006/relationships/oleObject" Target="../embeddings/oleObject8.bin"/><Relationship Id="rId26" Type="http://schemas.openxmlformats.org/officeDocument/2006/relationships/oleObject" Target="../embeddings/oleObject12.bin"/><Relationship Id="rId39" Type="http://schemas.openxmlformats.org/officeDocument/2006/relationships/oleObject" Target="../embeddings/oleObject19.bin"/><Relationship Id="rId3" Type="http://schemas.openxmlformats.org/officeDocument/2006/relationships/vmlDrawing" Target="../drawings/vmlDrawing2.vml"/><Relationship Id="rId21" Type="http://schemas.openxmlformats.org/officeDocument/2006/relationships/image" Target="../media/image12.emf"/><Relationship Id="rId34" Type="http://schemas.openxmlformats.org/officeDocument/2006/relationships/oleObject" Target="../embeddings/oleObject16.bin"/><Relationship Id="rId42" Type="http://schemas.openxmlformats.org/officeDocument/2006/relationships/image" Target="../media/image22.emf"/><Relationship Id="rId7" Type="http://schemas.openxmlformats.org/officeDocument/2006/relationships/image" Target="../media/image5.emf"/><Relationship Id="rId12" Type="http://schemas.openxmlformats.org/officeDocument/2006/relationships/oleObject" Target="../embeddings/oleObject5.bin"/><Relationship Id="rId17" Type="http://schemas.openxmlformats.org/officeDocument/2006/relationships/image" Target="../media/image10.emf"/><Relationship Id="rId25" Type="http://schemas.openxmlformats.org/officeDocument/2006/relationships/image" Target="../media/image14.emf"/><Relationship Id="rId33" Type="http://schemas.openxmlformats.org/officeDocument/2006/relationships/image" Target="../media/image18.emf"/><Relationship Id="rId38" Type="http://schemas.openxmlformats.org/officeDocument/2006/relationships/image" Target="../media/image20.emf"/><Relationship Id="rId2" Type="http://schemas.openxmlformats.org/officeDocument/2006/relationships/drawing" Target="../drawings/drawing2.xml"/><Relationship Id="rId16" Type="http://schemas.openxmlformats.org/officeDocument/2006/relationships/oleObject" Target="../embeddings/oleObject7.bin"/><Relationship Id="rId20" Type="http://schemas.openxmlformats.org/officeDocument/2006/relationships/oleObject" Target="../embeddings/oleObject9.bin"/><Relationship Id="rId29" Type="http://schemas.openxmlformats.org/officeDocument/2006/relationships/image" Target="../media/image16.emf"/><Relationship Id="rId41" Type="http://schemas.openxmlformats.org/officeDocument/2006/relationships/oleObject" Target="../embeddings/oleObject20.bin"/><Relationship Id="rId1" Type="http://schemas.openxmlformats.org/officeDocument/2006/relationships/printerSettings" Target="../printerSettings/printerSettings2.bin"/><Relationship Id="rId6" Type="http://schemas.openxmlformats.org/officeDocument/2006/relationships/oleObject" Target="../embeddings/oleObject2.bin"/><Relationship Id="rId11" Type="http://schemas.openxmlformats.org/officeDocument/2006/relationships/image" Target="../media/image7.emf"/><Relationship Id="rId24" Type="http://schemas.openxmlformats.org/officeDocument/2006/relationships/oleObject" Target="../embeddings/oleObject11.bin"/><Relationship Id="rId32" Type="http://schemas.openxmlformats.org/officeDocument/2006/relationships/oleObject" Target="../embeddings/oleObject15.bin"/><Relationship Id="rId37" Type="http://schemas.openxmlformats.org/officeDocument/2006/relationships/oleObject" Target="../embeddings/oleObject18.bin"/><Relationship Id="rId40" Type="http://schemas.openxmlformats.org/officeDocument/2006/relationships/image" Target="../media/image21.emf"/><Relationship Id="rId5" Type="http://schemas.openxmlformats.org/officeDocument/2006/relationships/image" Target="../media/image4.emf"/><Relationship Id="rId15" Type="http://schemas.openxmlformats.org/officeDocument/2006/relationships/image" Target="../media/image9.emf"/><Relationship Id="rId23" Type="http://schemas.openxmlformats.org/officeDocument/2006/relationships/image" Target="../media/image13.emf"/><Relationship Id="rId28" Type="http://schemas.openxmlformats.org/officeDocument/2006/relationships/oleObject" Target="../embeddings/oleObject13.bin"/><Relationship Id="rId36" Type="http://schemas.openxmlformats.org/officeDocument/2006/relationships/oleObject" Target="../embeddings/oleObject17.bin"/><Relationship Id="rId10" Type="http://schemas.openxmlformats.org/officeDocument/2006/relationships/oleObject" Target="../embeddings/oleObject4.bin"/><Relationship Id="rId19" Type="http://schemas.openxmlformats.org/officeDocument/2006/relationships/image" Target="../media/image11.emf"/><Relationship Id="rId31" Type="http://schemas.openxmlformats.org/officeDocument/2006/relationships/image" Target="../media/image17.emf"/><Relationship Id="rId4" Type="http://schemas.openxmlformats.org/officeDocument/2006/relationships/oleObject" Target="../embeddings/oleObject1.bin"/><Relationship Id="rId9" Type="http://schemas.openxmlformats.org/officeDocument/2006/relationships/image" Target="../media/image6.emf"/><Relationship Id="rId14" Type="http://schemas.openxmlformats.org/officeDocument/2006/relationships/oleObject" Target="../embeddings/oleObject6.bin"/><Relationship Id="rId22" Type="http://schemas.openxmlformats.org/officeDocument/2006/relationships/oleObject" Target="../embeddings/oleObject10.bin"/><Relationship Id="rId27" Type="http://schemas.openxmlformats.org/officeDocument/2006/relationships/image" Target="../media/image15.emf"/><Relationship Id="rId30" Type="http://schemas.openxmlformats.org/officeDocument/2006/relationships/oleObject" Target="../embeddings/oleObject14.bin"/><Relationship Id="rId35" Type="http://schemas.openxmlformats.org/officeDocument/2006/relationships/image" Target="../media/image19.emf"/></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3"/>
  <dimension ref="E1:E61"/>
  <sheetViews>
    <sheetView showGridLines="0" workbookViewId="0"/>
  </sheetViews>
  <sheetFormatPr defaultRowHeight="12.75" x14ac:dyDescent="0.2"/>
  <sheetData>
    <row r="1" spans="5:5" ht="18" x14ac:dyDescent="0.25">
      <c r="E1" s="10" t="s">
        <v>3</v>
      </c>
    </row>
    <row r="2" spans="5:5" ht="15.75" x14ac:dyDescent="0.25">
      <c r="E2" s="188" t="s">
        <v>143</v>
      </c>
    </row>
    <row r="4" spans="5:5" x14ac:dyDescent="0.2">
      <c r="E4" s="12" t="s">
        <v>4</v>
      </c>
    </row>
    <row r="5" spans="5:5" x14ac:dyDescent="0.2">
      <c r="E5" s="12" t="s">
        <v>5</v>
      </c>
    </row>
    <row r="7" spans="5:5" x14ac:dyDescent="0.2">
      <c r="E7" s="8" t="s">
        <v>142</v>
      </c>
    </row>
    <row r="8" spans="5:5" x14ac:dyDescent="0.2">
      <c r="E8" s="8"/>
    </row>
    <row r="9" spans="5:5" x14ac:dyDescent="0.2">
      <c r="E9" s="8" t="s">
        <v>135</v>
      </c>
    </row>
    <row r="10" spans="5:5" x14ac:dyDescent="0.2">
      <c r="E10" s="8" t="s">
        <v>136</v>
      </c>
    </row>
    <row r="11" spans="5:5" x14ac:dyDescent="0.2">
      <c r="E11" s="8" t="s">
        <v>137</v>
      </c>
    </row>
    <row r="12" spans="5:5" x14ac:dyDescent="0.2">
      <c r="E12" s="8" t="s">
        <v>138</v>
      </c>
    </row>
    <row r="13" spans="5:5" x14ac:dyDescent="0.2">
      <c r="E13" s="8" t="s">
        <v>140</v>
      </c>
    </row>
    <row r="14" spans="5:5" x14ac:dyDescent="0.2">
      <c r="E14" s="8" t="s">
        <v>139</v>
      </c>
    </row>
    <row r="15" spans="5:5" x14ac:dyDescent="0.2">
      <c r="E15" s="8"/>
    </row>
    <row r="16" spans="5:5" x14ac:dyDescent="0.2">
      <c r="E16" s="8" t="s">
        <v>134</v>
      </c>
    </row>
    <row r="17" spans="5:5" x14ac:dyDescent="0.2">
      <c r="E17" s="8" t="s">
        <v>141</v>
      </c>
    </row>
    <row r="18" spans="5:5" x14ac:dyDescent="0.2">
      <c r="E18" s="8"/>
    </row>
    <row r="19" spans="5:5" x14ac:dyDescent="0.2">
      <c r="E19" s="8"/>
    </row>
    <row r="20" spans="5:5" x14ac:dyDescent="0.2">
      <c r="E20" s="8"/>
    </row>
    <row r="21" spans="5:5" x14ac:dyDescent="0.2">
      <c r="E21" s="8"/>
    </row>
    <row r="22" spans="5:5" x14ac:dyDescent="0.2">
      <c r="E22" s="8"/>
    </row>
    <row r="23" spans="5:5" x14ac:dyDescent="0.2">
      <c r="E23" s="8"/>
    </row>
    <row r="24" spans="5:5" x14ac:dyDescent="0.2">
      <c r="E24" s="8"/>
    </row>
    <row r="25" spans="5:5" x14ac:dyDescent="0.2">
      <c r="E25" s="8"/>
    </row>
    <row r="26" spans="5:5" x14ac:dyDescent="0.2">
      <c r="E26" s="8"/>
    </row>
    <row r="27" spans="5:5" x14ac:dyDescent="0.2">
      <c r="E27" s="8"/>
    </row>
    <row r="28" spans="5:5" x14ac:dyDescent="0.2">
      <c r="E28" s="8"/>
    </row>
    <row r="29" spans="5:5" x14ac:dyDescent="0.2">
      <c r="E29" s="8"/>
    </row>
    <row r="30" spans="5:5" x14ac:dyDescent="0.2">
      <c r="E30" s="8"/>
    </row>
    <row r="31" spans="5:5" x14ac:dyDescent="0.2">
      <c r="E31" s="8"/>
    </row>
    <row r="32" spans="5:5" x14ac:dyDescent="0.2">
      <c r="E32" s="8"/>
    </row>
    <row r="33" spans="5:5" x14ac:dyDescent="0.2">
      <c r="E33" s="8"/>
    </row>
    <row r="34" spans="5:5" x14ac:dyDescent="0.2">
      <c r="E34" s="8"/>
    </row>
    <row r="35" spans="5:5" x14ac:dyDescent="0.2">
      <c r="E35" s="8"/>
    </row>
    <row r="36" spans="5:5" x14ac:dyDescent="0.2">
      <c r="E36" s="8"/>
    </row>
    <row r="37" spans="5:5" x14ac:dyDescent="0.2">
      <c r="E37" s="8"/>
    </row>
    <row r="38" spans="5:5" x14ac:dyDescent="0.2">
      <c r="E38" s="8"/>
    </row>
    <row r="39" spans="5:5" x14ac:dyDescent="0.2">
      <c r="E39" s="8"/>
    </row>
    <row r="40" spans="5:5" x14ac:dyDescent="0.2">
      <c r="E40" s="8"/>
    </row>
    <row r="41" spans="5:5" x14ac:dyDescent="0.2">
      <c r="E41" s="8"/>
    </row>
    <row r="61" spans="5:5" ht="15.75" x14ac:dyDescent="0.25">
      <c r="E61" s="11" t="s">
        <v>6</v>
      </c>
    </row>
  </sheetData>
  <phoneticPr fontId="0" type="noConversion"/>
  <pageMargins left="0.75" right="0.75" top="1" bottom="1" header="0.5" footer="0.5"/>
  <pageSetup paperSize="9" orientation="portrait" horizontalDpi="4294967292" verticalDpi="300" r:id="rId1"/>
  <headerFooter alignWithMargins="0"/>
  <drawing r:id="rId2"/>
  <legacyDrawing r:id="rId3"/>
  <oleObjects>
    <mc:AlternateContent xmlns:mc="http://schemas.openxmlformats.org/markup-compatibility/2006">
      <mc:Choice Requires="x14">
        <oleObject progId="Word.Document.8" shapeId="3078" r:id="rId4">
          <objectPr defaultSize="0" r:id="rId5">
            <anchor moveWithCells="1">
              <from>
                <xdr:col>0</xdr:col>
                <xdr:colOff>85725</xdr:colOff>
                <xdr:row>254</xdr:row>
                <xdr:rowOff>57150</xdr:rowOff>
              </from>
              <to>
                <xdr:col>9</xdr:col>
                <xdr:colOff>142875</xdr:colOff>
                <xdr:row>300</xdr:row>
                <xdr:rowOff>9525</xdr:rowOff>
              </to>
            </anchor>
          </objectPr>
        </oleObject>
      </mc:Choice>
      <mc:Fallback>
        <oleObject progId="Word.Document.8" shapeId="3078" r:id="rId4"/>
      </mc:Fallback>
    </mc:AlternateContent>
  </oleObjec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6"/>
  <dimension ref="A2:JU76"/>
  <sheetViews>
    <sheetView showGridLines="0" tabSelected="1" zoomScale="66" zoomScaleNormal="66" workbookViewId="0">
      <pane xSplit="2" topLeftCell="CS1" activePane="topRight" state="frozen"/>
      <selection pane="topRight" activeCell="A42" sqref="A42"/>
    </sheetView>
  </sheetViews>
  <sheetFormatPr defaultColWidth="28.7109375" defaultRowHeight="12.75" x14ac:dyDescent="0.2"/>
  <cols>
    <col min="1" max="1" width="16" style="14" customWidth="1"/>
    <col min="2" max="2" width="24.28515625" style="14" customWidth="1"/>
    <col min="3" max="106" width="43" style="14" customWidth="1"/>
    <col min="107" max="16384" width="28.7109375" style="14"/>
  </cols>
  <sheetData>
    <row r="2" spans="1:281" ht="15.75" x14ac:dyDescent="0.25">
      <c r="B2" s="15" t="s">
        <v>41</v>
      </c>
    </row>
    <row r="3" spans="1:281" ht="13.5" thickBot="1" x14ac:dyDescent="0.25">
      <c r="B3" s="14" t="s">
        <v>144</v>
      </c>
    </row>
    <row r="4" spans="1:281" s="17" customFormat="1" ht="14.25" customHeight="1" thickBot="1" x14ac:dyDescent="0.25">
      <c r="A4" s="14"/>
      <c r="B4" s="14"/>
      <c r="C4" s="16" t="s">
        <v>145</v>
      </c>
      <c r="D4" s="17" t="s">
        <v>146</v>
      </c>
      <c r="E4" s="17" t="s">
        <v>147</v>
      </c>
      <c r="F4" s="17" t="s">
        <v>148</v>
      </c>
      <c r="G4" s="17" t="s">
        <v>149</v>
      </c>
      <c r="H4" s="17" t="s">
        <v>150</v>
      </c>
      <c r="I4" s="210" t="s">
        <v>311</v>
      </c>
      <c r="J4" s="17" t="s">
        <v>310</v>
      </c>
      <c r="K4" s="17" t="s">
        <v>151</v>
      </c>
      <c r="L4" s="17" t="s">
        <v>152</v>
      </c>
      <c r="M4" s="17" t="s">
        <v>153</v>
      </c>
      <c r="N4" s="17" t="s">
        <v>154</v>
      </c>
      <c r="O4" s="17" t="s">
        <v>155</v>
      </c>
      <c r="P4" s="17" t="s">
        <v>156</v>
      </c>
      <c r="Q4" s="210" t="s">
        <v>311</v>
      </c>
      <c r="R4" s="17" t="s">
        <v>310</v>
      </c>
      <c r="S4" s="17" t="s">
        <v>157</v>
      </c>
      <c r="T4" s="17" t="s">
        <v>158</v>
      </c>
      <c r="U4" s="17" t="s">
        <v>159</v>
      </c>
      <c r="V4" s="17" t="s">
        <v>160</v>
      </c>
      <c r="W4" s="17" t="s">
        <v>161</v>
      </c>
      <c r="X4" s="17" t="s">
        <v>162</v>
      </c>
      <c r="Y4" s="210" t="s">
        <v>311</v>
      </c>
      <c r="Z4" s="17" t="s">
        <v>310</v>
      </c>
      <c r="AA4" s="17" t="s">
        <v>163</v>
      </c>
      <c r="AB4" s="17" t="s">
        <v>164</v>
      </c>
      <c r="AC4" s="17" t="s">
        <v>165</v>
      </c>
      <c r="AD4" s="210" t="s">
        <v>312</v>
      </c>
      <c r="AE4" s="17" t="s">
        <v>310</v>
      </c>
      <c r="AF4" s="190" t="s">
        <v>167</v>
      </c>
      <c r="AG4" s="190" t="s">
        <v>166</v>
      </c>
      <c r="AH4" s="190" t="s">
        <v>168</v>
      </c>
      <c r="AI4" s="17" t="s">
        <v>169</v>
      </c>
      <c r="AJ4" s="17" t="s">
        <v>170</v>
      </c>
      <c r="AK4" s="17" t="s">
        <v>171</v>
      </c>
      <c r="AL4" s="17" t="s">
        <v>172</v>
      </c>
      <c r="AM4" s="17" t="s">
        <v>173</v>
      </c>
      <c r="AN4" s="17" t="s">
        <v>174</v>
      </c>
      <c r="AO4" s="210" t="s">
        <v>311</v>
      </c>
      <c r="AP4" s="17" t="s">
        <v>310</v>
      </c>
      <c r="AQ4" s="17" t="s">
        <v>175</v>
      </c>
      <c r="AR4" s="17" t="s">
        <v>176</v>
      </c>
      <c r="AS4" s="17" t="s">
        <v>177</v>
      </c>
      <c r="AT4" s="17" t="s">
        <v>178</v>
      </c>
      <c r="AU4" s="17" t="s">
        <v>179</v>
      </c>
      <c r="AV4" s="17" t="s">
        <v>180</v>
      </c>
      <c r="AW4" s="210" t="s">
        <v>311</v>
      </c>
      <c r="AX4" s="17" t="s">
        <v>310</v>
      </c>
      <c r="AY4" s="17" t="s">
        <v>181</v>
      </c>
      <c r="AZ4" s="17" t="s">
        <v>182</v>
      </c>
      <c r="BA4" s="17" t="s">
        <v>183</v>
      </c>
      <c r="BB4" s="17" t="s">
        <v>184</v>
      </c>
      <c r="BC4" s="17" t="s">
        <v>185</v>
      </c>
      <c r="BD4" s="17" t="s">
        <v>186</v>
      </c>
      <c r="BE4" s="210" t="s">
        <v>311</v>
      </c>
      <c r="BF4" s="17" t="s">
        <v>310</v>
      </c>
      <c r="BG4" s="17" t="s">
        <v>187</v>
      </c>
      <c r="BH4" s="17" t="s">
        <v>188</v>
      </c>
      <c r="BI4" s="17" t="s">
        <v>189</v>
      </c>
      <c r="BJ4" s="17" t="s">
        <v>190</v>
      </c>
      <c r="BK4" s="17" t="s">
        <v>191</v>
      </c>
      <c r="BL4" s="17" t="s">
        <v>192</v>
      </c>
      <c r="BM4" s="210" t="s">
        <v>311</v>
      </c>
      <c r="BN4" s="17" t="s">
        <v>310</v>
      </c>
      <c r="BO4" s="17" t="s">
        <v>193</v>
      </c>
      <c r="BP4" s="17" t="s">
        <v>194</v>
      </c>
      <c r="BQ4" s="17" t="s">
        <v>195</v>
      </c>
      <c r="BR4" s="17" t="s">
        <v>196</v>
      </c>
      <c r="BS4" s="17" t="s">
        <v>197</v>
      </c>
      <c r="BT4" s="17" t="s">
        <v>198</v>
      </c>
      <c r="BU4" s="210" t="s">
        <v>311</v>
      </c>
      <c r="BV4" s="17" t="s">
        <v>310</v>
      </c>
      <c r="BW4" s="17" t="s">
        <v>199</v>
      </c>
      <c r="BX4" s="17" t="s">
        <v>200</v>
      </c>
      <c r="BY4" s="17" t="s">
        <v>201</v>
      </c>
      <c r="BZ4" s="17" t="s">
        <v>202</v>
      </c>
      <c r="CA4" s="17" t="s">
        <v>203</v>
      </c>
      <c r="CB4" s="17" t="s">
        <v>204</v>
      </c>
      <c r="CC4" s="210" t="s">
        <v>311</v>
      </c>
      <c r="CD4" s="17" t="s">
        <v>310</v>
      </c>
      <c r="CE4" s="17" t="s">
        <v>205</v>
      </c>
      <c r="CF4" s="17" t="s">
        <v>206</v>
      </c>
      <c r="CG4" s="17" t="s">
        <v>210</v>
      </c>
      <c r="CH4" s="210" t="s">
        <v>312</v>
      </c>
      <c r="CI4" s="17" t="s">
        <v>310</v>
      </c>
      <c r="CJ4" s="190" t="s">
        <v>209</v>
      </c>
      <c r="CK4" s="190" t="s">
        <v>207</v>
      </c>
      <c r="CL4" s="190" t="s">
        <v>208</v>
      </c>
      <c r="CM4" s="17" t="s">
        <v>211</v>
      </c>
      <c r="CN4" s="17" t="s">
        <v>212</v>
      </c>
      <c r="CO4" s="17" t="s">
        <v>213</v>
      </c>
      <c r="CP4" s="17" t="s">
        <v>214</v>
      </c>
      <c r="CQ4" s="17" t="s">
        <v>215</v>
      </c>
      <c r="CR4" s="17" t="s">
        <v>216</v>
      </c>
      <c r="CS4" s="210" t="s">
        <v>311</v>
      </c>
      <c r="CT4" s="17" t="s">
        <v>310</v>
      </c>
      <c r="CU4" s="17" t="s">
        <v>218</v>
      </c>
      <c r="CV4" s="17" t="s">
        <v>219</v>
      </c>
      <c r="CW4" s="17" t="s">
        <v>220</v>
      </c>
      <c r="CX4" s="210" t="s">
        <v>312</v>
      </c>
      <c r="CY4" s="17" t="s">
        <v>310</v>
      </c>
      <c r="CZ4" s="190" t="s">
        <v>217</v>
      </c>
      <c r="DA4" s="190" t="s">
        <v>221</v>
      </c>
      <c r="DB4" s="190" t="s">
        <v>222</v>
      </c>
    </row>
    <row r="5" spans="1:281" s="20" customFormat="1" ht="13.5" customHeight="1" x14ac:dyDescent="0.2">
      <c r="A5" s="34"/>
      <c r="B5" s="50" t="s">
        <v>45</v>
      </c>
      <c r="C5" s="18" t="s">
        <v>223</v>
      </c>
      <c r="D5" s="19" t="s">
        <v>231</v>
      </c>
      <c r="E5" s="19" t="s">
        <v>232</v>
      </c>
      <c r="F5" s="19" t="s">
        <v>233</v>
      </c>
      <c r="G5" s="19" t="s">
        <v>234</v>
      </c>
      <c r="H5" s="19" t="s">
        <v>235</v>
      </c>
      <c r="I5" s="19"/>
      <c r="J5" s="19"/>
      <c r="K5" s="19" t="s">
        <v>236</v>
      </c>
      <c r="L5" s="19" t="s">
        <v>237</v>
      </c>
      <c r="M5" s="19" t="s">
        <v>238</v>
      </c>
      <c r="N5" s="19" t="s">
        <v>239</v>
      </c>
      <c r="O5" s="19" t="s">
        <v>240</v>
      </c>
      <c r="P5" s="19" t="s">
        <v>241</v>
      </c>
      <c r="Q5" s="19"/>
      <c r="R5" s="19"/>
      <c r="S5" s="19" t="s">
        <v>242</v>
      </c>
      <c r="T5" s="19" t="s">
        <v>243</v>
      </c>
      <c r="U5" s="19" t="s">
        <v>244</v>
      </c>
      <c r="V5" s="19" t="s">
        <v>245</v>
      </c>
      <c r="W5" s="19" t="s">
        <v>246</v>
      </c>
      <c r="X5" s="19" t="s">
        <v>247</v>
      </c>
      <c r="Y5" s="19"/>
      <c r="Z5" s="19"/>
      <c r="AA5" s="19" t="s">
        <v>248</v>
      </c>
      <c r="AB5" s="19" t="s">
        <v>249</v>
      </c>
      <c r="AC5" s="19" t="s">
        <v>250</v>
      </c>
      <c r="AD5" s="19"/>
      <c r="AE5" s="19"/>
      <c r="AF5" s="191" t="s">
        <v>252</v>
      </c>
      <c r="AG5" s="191" t="s">
        <v>251</v>
      </c>
      <c r="AH5" s="191" t="s">
        <v>253</v>
      </c>
      <c r="AI5" s="19" t="s">
        <v>254</v>
      </c>
      <c r="AJ5" s="19" t="s">
        <v>255</v>
      </c>
      <c r="AK5" s="19" t="s">
        <v>256</v>
      </c>
      <c r="AL5" s="19" t="s">
        <v>257</v>
      </c>
      <c r="AM5" s="19" t="s">
        <v>258</v>
      </c>
      <c r="AN5" s="19" t="s">
        <v>259</v>
      </c>
      <c r="AO5" s="19"/>
      <c r="AP5" s="19"/>
      <c r="AQ5" s="19" t="s">
        <v>260</v>
      </c>
      <c r="AR5" s="19" t="s">
        <v>261</v>
      </c>
      <c r="AS5" s="19" t="s">
        <v>262</v>
      </c>
      <c r="AT5" s="19" t="s">
        <v>263</v>
      </c>
      <c r="AU5" s="19" t="s">
        <v>264</v>
      </c>
      <c r="AV5" s="19" t="s">
        <v>265</v>
      </c>
      <c r="AW5" s="19"/>
      <c r="AX5" s="19"/>
      <c r="AY5" s="19" t="s">
        <v>267</v>
      </c>
      <c r="AZ5" s="19" t="s">
        <v>268</v>
      </c>
      <c r="BA5" s="19" t="s">
        <v>269</v>
      </c>
      <c r="BB5" s="19" t="s">
        <v>270</v>
      </c>
      <c r="BC5" s="19" t="s">
        <v>271</v>
      </c>
      <c r="BD5" s="19" t="s">
        <v>272</v>
      </c>
      <c r="BE5" s="19"/>
      <c r="BF5" s="19"/>
      <c r="BG5" s="19" t="s">
        <v>273</v>
      </c>
      <c r="BH5" s="19" t="s">
        <v>274</v>
      </c>
      <c r="BI5" s="19" t="s">
        <v>275</v>
      </c>
      <c r="BJ5" s="19" t="s">
        <v>276</v>
      </c>
      <c r="BK5" s="19" t="s">
        <v>277</v>
      </c>
      <c r="BL5" s="19" t="s">
        <v>278</v>
      </c>
      <c r="BM5" s="19"/>
      <c r="BN5" s="19"/>
      <c r="BO5" s="19" t="s">
        <v>279</v>
      </c>
      <c r="BP5" s="19" t="s">
        <v>280</v>
      </c>
      <c r="BQ5" s="19" t="s">
        <v>281</v>
      </c>
      <c r="BR5" s="19" t="s">
        <v>282</v>
      </c>
      <c r="BS5" s="19" t="s">
        <v>283</v>
      </c>
      <c r="BT5" s="19" t="s">
        <v>284</v>
      </c>
      <c r="BU5" s="19"/>
      <c r="BV5" s="19"/>
      <c r="BW5" s="19" t="s">
        <v>285</v>
      </c>
      <c r="BX5" s="19" t="s">
        <v>286</v>
      </c>
      <c r="BY5" s="19" t="s">
        <v>287</v>
      </c>
      <c r="BZ5" s="19" t="s">
        <v>288</v>
      </c>
      <c r="CA5" s="19" t="s">
        <v>289</v>
      </c>
      <c r="CB5" s="19" t="s">
        <v>290</v>
      </c>
      <c r="CC5" s="19"/>
      <c r="CD5" s="19"/>
      <c r="CE5" s="19" t="s">
        <v>291</v>
      </c>
      <c r="CF5" s="19" t="s">
        <v>292</v>
      </c>
      <c r="CG5" s="19" t="s">
        <v>296</v>
      </c>
      <c r="CH5" s="19"/>
      <c r="CI5" s="19"/>
      <c r="CJ5" s="191" t="s">
        <v>295</v>
      </c>
      <c r="CK5" s="191" t="s">
        <v>293</v>
      </c>
      <c r="CL5" s="191" t="s">
        <v>294</v>
      </c>
      <c r="CM5" s="19" t="s">
        <v>297</v>
      </c>
      <c r="CN5" s="19" t="s">
        <v>298</v>
      </c>
      <c r="CO5" s="19" t="s">
        <v>299</v>
      </c>
      <c r="CP5" s="19" t="s">
        <v>300</v>
      </c>
      <c r="CQ5" s="19" t="s">
        <v>301</v>
      </c>
      <c r="CR5" s="19" t="s">
        <v>302</v>
      </c>
      <c r="CS5" s="19"/>
      <c r="CT5" s="19"/>
      <c r="CU5" s="19" t="s">
        <v>304</v>
      </c>
      <c r="CV5" s="19" t="s">
        <v>305</v>
      </c>
      <c r="CW5" s="19" t="s">
        <v>306</v>
      </c>
      <c r="CX5" s="19"/>
      <c r="CY5" s="19"/>
      <c r="CZ5" s="191" t="s">
        <v>303</v>
      </c>
      <c r="DA5" s="191" t="s">
        <v>307</v>
      </c>
      <c r="DB5" s="191" t="s">
        <v>309</v>
      </c>
      <c r="DC5" s="19"/>
      <c r="DD5" s="19"/>
      <c r="DE5" s="19"/>
      <c r="DF5" s="19"/>
      <c r="DG5" s="19"/>
      <c r="DH5" s="19"/>
      <c r="DI5" s="19"/>
      <c r="DJ5" s="19"/>
      <c r="DK5" s="19"/>
      <c r="DL5" s="19"/>
      <c r="DM5" s="19"/>
      <c r="DN5" s="19"/>
      <c r="DO5" s="19"/>
      <c r="DP5" s="19"/>
      <c r="DQ5" s="19"/>
      <c r="DR5" s="19"/>
      <c r="DS5" s="19"/>
      <c r="DT5" s="19"/>
      <c r="DU5" s="19"/>
      <c r="DV5" s="19"/>
      <c r="DW5" s="19"/>
      <c r="DX5" s="19"/>
      <c r="DY5" s="19"/>
      <c r="DZ5" s="19"/>
      <c r="EA5" s="19"/>
      <c r="EB5" s="19"/>
      <c r="EC5" s="19"/>
      <c r="ED5" s="19"/>
      <c r="EE5" s="19"/>
      <c r="EF5" s="19"/>
      <c r="EG5" s="19"/>
      <c r="EH5" s="19"/>
      <c r="EI5" s="19"/>
      <c r="EJ5" s="19"/>
      <c r="EK5" s="19"/>
      <c r="EL5" s="19"/>
      <c r="EM5" s="19"/>
      <c r="EN5" s="19"/>
      <c r="EO5" s="19"/>
      <c r="EP5" s="19"/>
      <c r="EQ5" s="19"/>
      <c r="ER5" s="19"/>
      <c r="ES5" s="19"/>
      <c r="ET5" s="19"/>
      <c r="EU5" s="19"/>
      <c r="EV5" s="19"/>
      <c r="EW5" s="19"/>
      <c r="EX5" s="19"/>
      <c r="EY5" s="19"/>
      <c r="EZ5" s="19"/>
      <c r="FA5" s="19"/>
      <c r="FB5" s="19"/>
      <c r="FC5" s="19"/>
      <c r="FD5" s="19"/>
      <c r="FE5" s="19"/>
      <c r="FF5" s="19"/>
      <c r="FG5" s="19"/>
      <c r="FH5" s="19"/>
      <c r="FI5" s="19"/>
      <c r="FJ5" s="19"/>
      <c r="FK5" s="19"/>
      <c r="FL5" s="19"/>
      <c r="FM5" s="19"/>
      <c r="FN5" s="19"/>
      <c r="FO5" s="19"/>
      <c r="FP5" s="19"/>
      <c r="FQ5" s="19"/>
      <c r="FR5" s="19"/>
      <c r="FS5" s="19"/>
      <c r="FT5" s="19"/>
      <c r="FU5" s="19"/>
      <c r="FV5" s="19"/>
      <c r="FW5" s="19"/>
      <c r="FX5" s="19"/>
      <c r="FY5" s="19"/>
      <c r="FZ5" s="19"/>
      <c r="GA5" s="19"/>
      <c r="GB5" s="19"/>
      <c r="GC5" s="19"/>
      <c r="GD5" s="19"/>
      <c r="GE5" s="19"/>
      <c r="GF5" s="19"/>
      <c r="GG5" s="19"/>
      <c r="GH5" s="19"/>
      <c r="GI5" s="19"/>
      <c r="GJ5" s="19"/>
      <c r="GK5" s="19"/>
      <c r="GL5" s="19"/>
      <c r="GM5" s="19"/>
      <c r="GN5" s="19"/>
      <c r="GO5" s="19"/>
      <c r="GP5" s="19"/>
      <c r="GQ5" s="19"/>
      <c r="GR5" s="19"/>
      <c r="GS5" s="19"/>
      <c r="GT5" s="19"/>
      <c r="GU5" s="19"/>
      <c r="GV5" s="19"/>
      <c r="GW5" s="19"/>
      <c r="GX5" s="19"/>
      <c r="GY5" s="19"/>
      <c r="GZ5" s="19"/>
      <c r="HA5" s="19"/>
      <c r="HB5" s="19"/>
      <c r="HC5" s="19"/>
      <c r="HD5" s="19"/>
      <c r="HE5" s="19"/>
      <c r="HF5" s="19"/>
      <c r="HG5" s="19"/>
      <c r="HH5" s="19"/>
      <c r="HI5" s="19"/>
      <c r="HJ5" s="19"/>
      <c r="HK5" s="19"/>
      <c r="HL5" s="19"/>
      <c r="HM5" s="19"/>
      <c r="HN5" s="19"/>
      <c r="HO5" s="19"/>
      <c r="HP5" s="19"/>
      <c r="HQ5" s="19"/>
      <c r="HR5" s="19"/>
      <c r="HS5" s="19"/>
      <c r="HT5" s="19"/>
      <c r="HU5" s="19"/>
      <c r="HV5" s="19"/>
      <c r="HW5" s="19"/>
      <c r="HX5" s="19"/>
      <c r="HY5" s="19"/>
      <c r="HZ5" s="19"/>
      <c r="IA5" s="19"/>
      <c r="IB5" s="19"/>
      <c r="IC5" s="19"/>
      <c r="ID5" s="19"/>
      <c r="IE5" s="19"/>
      <c r="IF5" s="19"/>
      <c r="IG5" s="19"/>
      <c r="IH5" s="19"/>
      <c r="II5" s="19"/>
      <c r="IJ5" s="19"/>
      <c r="IK5" s="19"/>
      <c r="IL5" s="19"/>
      <c r="IM5" s="19"/>
      <c r="IN5" s="19"/>
      <c r="IO5" s="19"/>
      <c r="IP5" s="19"/>
      <c r="IQ5" s="19"/>
      <c r="IR5" s="19"/>
      <c r="IS5" s="19"/>
      <c r="IT5" s="19"/>
      <c r="IU5" s="19"/>
      <c r="IV5" s="19"/>
      <c r="IW5" s="19"/>
      <c r="IX5" s="19"/>
      <c r="IY5" s="19"/>
      <c r="IZ5" s="19"/>
      <c r="JA5" s="19"/>
      <c r="JB5" s="19"/>
      <c r="JC5" s="19"/>
      <c r="JD5" s="19"/>
      <c r="JE5" s="19"/>
      <c r="JF5" s="19"/>
      <c r="JG5" s="19"/>
      <c r="JH5" s="19"/>
      <c r="JI5" s="19"/>
      <c r="JJ5" s="19"/>
      <c r="JK5" s="19"/>
      <c r="JL5" s="19"/>
      <c r="JM5" s="19"/>
      <c r="JN5" s="19"/>
      <c r="JO5" s="19"/>
      <c r="JP5" s="19"/>
      <c r="JQ5" s="19"/>
      <c r="JR5" s="19"/>
      <c r="JS5" s="19"/>
      <c r="JT5" s="19"/>
      <c r="JU5" s="19"/>
    </row>
    <row r="6" spans="1:281" s="26" customFormat="1" ht="13.5" customHeight="1" x14ac:dyDescent="0.2">
      <c r="A6" s="34"/>
      <c r="B6" s="185" t="s">
        <v>133</v>
      </c>
      <c r="C6" s="25"/>
      <c r="AF6" s="192"/>
      <c r="AG6" s="192"/>
      <c r="AH6" s="192"/>
      <c r="CJ6" s="192"/>
      <c r="CK6" s="192"/>
      <c r="CL6" s="192"/>
      <c r="CZ6" s="192"/>
      <c r="DA6" s="192"/>
      <c r="DB6" s="192"/>
    </row>
    <row r="7" spans="1:281" s="22" customFormat="1" ht="13.5" customHeight="1" x14ac:dyDescent="0.2">
      <c r="A7" s="34"/>
      <c r="B7" s="51" t="s">
        <v>1</v>
      </c>
      <c r="C7" s="21" t="s">
        <v>228</v>
      </c>
      <c r="D7" s="22" t="s">
        <v>228</v>
      </c>
      <c r="E7" s="22" t="s">
        <v>228</v>
      </c>
      <c r="F7" s="22" t="s">
        <v>228</v>
      </c>
      <c r="G7" s="22" t="s">
        <v>228</v>
      </c>
      <c r="H7" s="22" t="s">
        <v>228</v>
      </c>
      <c r="K7" s="22" t="s">
        <v>228</v>
      </c>
      <c r="L7" s="22" t="s">
        <v>228</v>
      </c>
      <c r="M7" s="22" t="s">
        <v>228</v>
      </c>
      <c r="N7" s="22" t="s">
        <v>228</v>
      </c>
      <c r="O7" s="22" t="s">
        <v>228</v>
      </c>
      <c r="P7" s="22" t="s">
        <v>228</v>
      </c>
      <c r="S7" s="22" t="s">
        <v>228</v>
      </c>
      <c r="T7" s="22" t="s">
        <v>228</v>
      </c>
      <c r="U7" s="22" t="s">
        <v>228</v>
      </c>
      <c r="V7" s="22" t="s">
        <v>228</v>
      </c>
      <c r="W7" s="22" t="s">
        <v>228</v>
      </c>
      <c r="X7" s="22" t="s">
        <v>228</v>
      </c>
      <c r="AA7" s="22" t="s">
        <v>228</v>
      </c>
      <c r="AB7" s="22" t="s">
        <v>228</v>
      </c>
      <c r="AC7" s="22" t="s">
        <v>228</v>
      </c>
      <c r="AF7" s="193" t="s">
        <v>228</v>
      </c>
      <c r="AG7" s="193" t="s">
        <v>228</v>
      </c>
      <c r="AH7" s="193" t="s">
        <v>228</v>
      </c>
      <c r="AI7" s="22" t="s">
        <v>228</v>
      </c>
      <c r="AJ7" s="22" t="s">
        <v>228</v>
      </c>
      <c r="AK7" s="22" t="s">
        <v>228</v>
      </c>
      <c r="AL7" s="22" t="s">
        <v>228</v>
      </c>
      <c r="AM7" s="22" t="s">
        <v>228</v>
      </c>
      <c r="AN7" s="22" t="s">
        <v>228</v>
      </c>
      <c r="AQ7" s="22" t="s">
        <v>228</v>
      </c>
      <c r="AR7" s="22" t="s">
        <v>228</v>
      </c>
      <c r="AS7" s="22" t="s">
        <v>228</v>
      </c>
      <c r="AT7" s="22" t="s">
        <v>228</v>
      </c>
      <c r="AU7" s="22" t="s">
        <v>228</v>
      </c>
      <c r="AV7" s="22" t="s">
        <v>228</v>
      </c>
      <c r="AY7" s="22" t="s">
        <v>228</v>
      </c>
      <c r="AZ7" s="22" t="s">
        <v>228</v>
      </c>
      <c r="BA7" s="22" t="s">
        <v>228</v>
      </c>
      <c r="BB7" s="22" t="s">
        <v>228</v>
      </c>
      <c r="BC7" s="22" t="s">
        <v>228</v>
      </c>
      <c r="BD7" s="22" t="s">
        <v>228</v>
      </c>
      <c r="BG7" s="22" t="s">
        <v>228</v>
      </c>
      <c r="BH7" s="22" t="s">
        <v>228</v>
      </c>
      <c r="BI7" s="22" t="s">
        <v>228</v>
      </c>
      <c r="BJ7" s="22" t="s">
        <v>228</v>
      </c>
      <c r="BK7" s="22" t="s">
        <v>228</v>
      </c>
      <c r="BL7" s="22" t="s">
        <v>228</v>
      </c>
      <c r="BO7" s="22" t="s">
        <v>228</v>
      </c>
      <c r="BP7" s="22" t="s">
        <v>228</v>
      </c>
      <c r="BQ7" s="22" t="s">
        <v>228</v>
      </c>
      <c r="BR7" s="22" t="s">
        <v>228</v>
      </c>
      <c r="BS7" s="22" t="s">
        <v>228</v>
      </c>
      <c r="BT7" s="22" t="s">
        <v>228</v>
      </c>
      <c r="BW7" s="22" t="s">
        <v>228</v>
      </c>
      <c r="BX7" s="22" t="s">
        <v>228</v>
      </c>
      <c r="BY7" s="22" t="s">
        <v>228</v>
      </c>
      <c r="BZ7" s="22" t="s">
        <v>228</v>
      </c>
      <c r="CA7" s="22" t="s">
        <v>228</v>
      </c>
      <c r="CB7" s="22" t="s">
        <v>228</v>
      </c>
      <c r="CE7" s="22" t="s">
        <v>228</v>
      </c>
      <c r="CF7" s="22" t="s">
        <v>228</v>
      </c>
      <c r="CG7" s="22" t="s">
        <v>228</v>
      </c>
      <c r="CJ7" s="193" t="s">
        <v>228</v>
      </c>
      <c r="CK7" s="193" t="s">
        <v>228</v>
      </c>
      <c r="CL7" s="193" t="s">
        <v>228</v>
      </c>
      <c r="CM7" s="22" t="s">
        <v>228</v>
      </c>
      <c r="CN7" s="22" t="s">
        <v>228</v>
      </c>
      <c r="CO7" s="22" t="s">
        <v>228</v>
      </c>
      <c r="CP7" s="22" t="s">
        <v>228</v>
      </c>
      <c r="CQ7" s="22" t="s">
        <v>228</v>
      </c>
      <c r="CR7" s="22" t="s">
        <v>228</v>
      </c>
      <c r="CU7" s="22" t="s">
        <v>228</v>
      </c>
      <c r="CV7" s="22" t="s">
        <v>228</v>
      </c>
      <c r="CW7" s="22" t="s">
        <v>228</v>
      </c>
      <c r="CZ7" s="193" t="s">
        <v>228</v>
      </c>
      <c r="DA7" s="193" t="s">
        <v>228</v>
      </c>
      <c r="DB7" s="193" t="s">
        <v>228</v>
      </c>
    </row>
    <row r="8" spans="1:281" s="39" customFormat="1" ht="13.5" customHeight="1" x14ac:dyDescent="0.2">
      <c r="A8" s="34"/>
      <c r="B8" s="51" t="s">
        <v>46</v>
      </c>
      <c r="C8" s="38" t="s">
        <v>229</v>
      </c>
      <c r="D8" s="39" t="s">
        <v>229</v>
      </c>
      <c r="E8" s="39" t="s">
        <v>229</v>
      </c>
      <c r="F8" s="39" t="s">
        <v>229</v>
      </c>
      <c r="G8" s="39" t="s">
        <v>229</v>
      </c>
      <c r="H8" s="39" t="s">
        <v>229</v>
      </c>
      <c r="K8" s="39" t="s">
        <v>229</v>
      </c>
      <c r="L8" s="39" t="s">
        <v>229</v>
      </c>
      <c r="M8" s="39" t="s">
        <v>229</v>
      </c>
      <c r="N8" s="39" t="s">
        <v>229</v>
      </c>
      <c r="O8" s="39" t="s">
        <v>229</v>
      </c>
      <c r="P8" s="39" t="s">
        <v>229</v>
      </c>
      <c r="S8" s="39" t="s">
        <v>229</v>
      </c>
      <c r="T8" s="39" t="s">
        <v>229</v>
      </c>
      <c r="U8" s="39" t="s">
        <v>229</v>
      </c>
      <c r="V8" s="39" t="s">
        <v>229</v>
      </c>
      <c r="W8" s="39" t="s">
        <v>229</v>
      </c>
      <c r="X8" s="39" t="s">
        <v>229</v>
      </c>
      <c r="AA8" s="39" t="s">
        <v>229</v>
      </c>
      <c r="AB8" s="39" t="s">
        <v>229</v>
      </c>
      <c r="AC8" s="39" t="s">
        <v>229</v>
      </c>
      <c r="AF8" s="194" t="s">
        <v>229</v>
      </c>
      <c r="AG8" s="194" t="s">
        <v>229</v>
      </c>
      <c r="AH8" s="194" t="s">
        <v>229</v>
      </c>
      <c r="AI8" s="39" t="s">
        <v>229</v>
      </c>
      <c r="AJ8" s="39" t="s">
        <v>229</v>
      </c>
      <c r="AK8" s="39" t="s">
        <v>229</v>
      </c>
      <c r="AL8" s="39" t="s">
        <v>229</v>
      </c>
      <c r="AM8" s="39" t="s">
        <v>229</v>
      </c>
      <c r="AN8" s="39" t="s">
        <v>229</v>
      </c>
      <c r="AQ8" s="39" t="s">
        <v>229</v>
      </c>
      <c r="AR8" s="39" t="s">
        <v>229</v>
      </c>
      <c r="AS8" s="39" t="s">
        <v>229</v>
      </c>
      <c r="AT8" s="39" t="s">
        <v>229</v>
      </c>
      <c r="AU8" s="39" t="s">
        <v>229</v>
      </c>
      <c r="AV8" s="39" t="s">
        <v>229</v>
      </c>
      <c r="AY8" s="39" t="s">
        <v>229</v>
      </c>
      <c r="AZ8" s="39" t="s">
        <v>229</v>
      </c>
      <c r="BA8" s="39" t="s">
        <v>229</v>
      </c>
      <c r="BB8" s="39" t="s">
        <v>229</v>
      </c>
      <c r="BC8" s="39" t="s">
        <v>229</v>
      </c>
      <c r="BD8" s="39" t="s">
        <v>229</v>
      </c>
      <c r="BG8" s="39" t="s">
        <v>229</v>
      </c>
      <c r="BH8" s="39" t="s">
        <v>229</v>
      </c>
      <c r="BI8" s="39" t="s">
        <v>229</v>
      </c>
      <c r="BJ8" s="39" t="s">
        <v>229</v>
      </c>
      <c r="BK8" s="39" t="s">
        <v>229</v>
      </c>
      <c r="BL8" s="39" t="s">
        <v>229</v>
      </c>
      <c r="BO8" s="39" t="s">
        <v>229</v>
      </c>
      <c r="BP8" s="39" t="s">
        <v>229</v>
      </c>
      <c r="BQ8" s="39" t="s">
        <v>229</v>
      </c>
      <c r="BR8" s="39" t="s">
        <v>229</v>
      </c>
      <c r="BS8" s="39" t="s">
        <v>229</v>
      </c>
      <c r="BT8" s="39" t="s">
        <v>229</v>
      </c>
      <c r="BW8" s="39" t="s">
        <v>229</v>
      </c>
      <c r="BX8" s="39" t="s">
        <v>229</v>
      </c>
      <c r="BY8" s="39" t="s">
        <v>229</v>
      </c>
      <c r="BZ8" s="39" t="s">
        <v>229</v>
      </c>
      <c r="CA8" s="39" t="s">
        <v>229</v>
      </c>
      <c r="CB8" s="39" t="s">
        <v>229</v>
      </c>
      <c r="CE8" s="39" t="s">
        <v>229</v>
      </c>
      <c r="CF8" s="39" t="s">
        <v>229</v>
      </c>
      <c r="CG8" s="39" t="s">
        <v>229</v>
      </c>
      <c r="CJ8" s="194" t="s">
        <v>229</v>
      </c>
      <c r="CK8" s="194" t="s">
        <v>229</v>
      </c>
      <c r="CL8" s="194" t="s">
        <v>229</v>
      </c>
      <c r="CM8" s="39" t="s">
        <v>229</v>
      </c>
      <c r="CN8" s="39" t="s">
        <v>229</v>
      </c>
      <c r="CO8" s="39" t="s">
        <v>229</v>
      </c>
      <c r="CP8" s="39" t="s">
        <v>229</v>
      </c>
      <c r="CQ8" s="39" t="s">
        <v>229</v>
      </c>
      <c r="CR8" s="39" t="s">
        <v>229</v>
      </c>
      <c r="CU8" s="39" t="s">
        <v>229</v>
      </c>
      <c r="CV8" s="39" t="s">
        <v>229</v>
      </c>
      <c r="CW8" s="39" t="s">
        <v>229</v>
      </c>
      <c r="CZ8" s="194" t="s">
        <v>229</v>
      </c>
      <c r="DA8" s="194" t="s">
        <v>229</v>
      </c>
      <c r="DB8" s="194" t="s">
        <v>229</v>
      </c>
    </row>
    <row r="9" spans="1:281" s="39" customFormat="1" ht="13.5" customHeight="1" thickBot="1" x14ac:dyDescent="0.25">
      <c r="A9" s="34"/>
      <c r="B9" s="52" t="s">
        <v>47</v>
      </c>
      <c r="C9" s="38" t="s">
        <v>230</v>
      </c>
      <c r="D9" s="39" t="s">
        <v>230</v>
      </c>
      <c r="E9" s="39" t="s">
        <v>230</v>
      </c>
      <c r="F9" s="39" t="s">
        <v>230</v>
      </c>
      <c r="G9" s="39" t="s">
        <v>230</v>
      </c>
      <c r="H9" s="39" t="s">
        <v>230</v>
      </c>
      <c r="K9" s="39" t="s">
        <v>230</v>
      </c>
      <c r="L9" s="39" t="s">
        <v>230</v>
      </c>
      <c r="M9" s="39" t="s">
        <v>230</v>
      </c>
      <c r="N9" s="39" t="s">
        <v>230</v>
      </c>
      <c r="O9" s="39" t="s">
        <v>230</v>
      </c>
      <c r="P9" s="39" t="s">
        <v>230</v>
      </c>
      <c r="S9" s="39" t="s">
        <v>230</v>
      </c>
      <c r="T9" s="39" t="s">
        <v>230</v>
      </c>
      <c r="U9" s="39" t="s">
        <v>230</v>
      </c>
      <c r="V9" s="39" t="s">
        <v>230</v>
      </c>
      <c r="W9" s="39" t="s">
        <v>230</v>
      </c>
      <c r="X9" s="39" t="s">
        <v>230</v>
      </c>
      <c r="AA9" s="39" t="s">
        <v>230</v>
      </c>
      <c r="AB9" s="39" t="s">
        <v>230</v>
      </c>
      <c r="AC9" s="39" t="s">
        <v>230</v>
      </c>
      <c r="AF9" s="194" t="s">
        <v>230</v>
      </c>
      <c r="AG9" s="194" t="s">
        <v>230</v>
      </c>
      <c r="AH9" s="194" t="s">
        <v>230</v>
      </c>
      <c r="AI9" s="39" t="s">
        <v>230</v>
      </c>
      <c r="AJ9" s="39" t="s">
        <v>230</v>
      </c>
      <c r="AK9" s="39" t="s">
        <v>230</v>
      </c>
      <c r="AL9" s="39" t="s">
        <v>230</v>
      </c>
      <c r="AM9" s="39" t="s">
        <v>230</v>
      </c>
      <c r="AN9" s="39" t="s">
        <v>230</v>
      </c>
      <c r="AQ9" s="39" t="s">
        <v>230</v>
      </c>
      <c r="AR9" s="39" t="s">
        <v>230</v>
      </c>
      <c r="AS9" s="39" t="s">
        <v>230</v>
      </c>
      <c r="AT9" s="39" t="s">
        <v>230</v>
      </c>
      <c r="AU9" s="39" t="s">
        <v>230</v>
      </c>
      <c r="AV9" s="39" t="s">
        <v>230</v>
      </c>
      <c r="AY9" s="39" t="s">
        <v>230</v>
      </c>
      <c r="AZ9" s="39" t="s">
        <v>230</v>
      </c>
      <c r="BA9" s="39" t="s">
        <v>230</v>
      </c>
      <c r="BB9" s="39" t="s">
        <v>230</v>
      </c>
      <c r="BC9" s="39" t="s">
        <v>230</v>
      </c>
      <c r="BD9" s="39" t="s">
        <v>230</v>
      </c>
      <c r="BG9" s="39" t="s">
        <v>230</v>
      </c>
      <c r="BH9" s="39" t="s">
        <v>230</v>
      </c>
      <c r="BI9" s="39" t="s">
        <v>230</v>
      </c>
      <c r="BJ9" s="39" t="s">
        <v>230</v>
      </c>
      <c r="BK9" s="39" t="s">
        <v>230</v>
      </c>
      <c r="BL9" s="39" t="s">
        <v>230</v>
      </c>
      <c r="BO9" s="39" t="s">
        <v>230</v>
      </c>
      <c r="BP9" s="39" t="s">
        <v>230</v>
      </c>
      <c r="BQ9" s="39" t="s">
        <v>230</v>
      </c>
      <c r="BR9" s="39" t="s">
        <v>230</v>
      </c>
      <c r="BS9" s="39" t="s">
        <v>230</v>
      </c>
      <c r="BT9" s="39" t="s">
        <v>230</v>
      </c>
      <c r="BW9" s="39" t="s">
        <v>230</v>
      </c>
      <c r="BX9" s="39" t="s">
        <v>230</v>
      </c>
      <c r="BY9" s="39" t="s">
        <v>230</v>
      </c>
      <c r="BZ9" s="39" t="s">
        <v>230</v>
      </c>
      <c r="CA9" s="39" t="s">
        <v>230</v>
      </c>
      <c r="CB9" s="39" t="s">
        <v>230</v>
      </c>
      <c r="CE9" s="39" t="s">
        <v>230</v>
      </c>
      <c r="CF9" s="39" t="s">
        <v>230</v>
      </c>
      <c r="CG9" s="39" t="s">
        <v>230</v>
      </c>
      <c r="CJ9" s="194" t="s">
        <v>230</v>
      </c>
      <c r="CK9" s="194" t="s">
        <v>230</v>
      </c>
      <c r="CL9" s="194" t="s">
        <v>230</v>
      </c>
      <c r="CM9" s="39" t="s">
        <v>230</v>
      </c>
      <c r="CN9" s="39" t="s">
        <v>230</v>
      </c>
      <c r="CO9" s="39" t="s">
        <v>230</v>
      </c>
      <c r="CP9" s="39" t="s">
        <v>230</v>
      </c>
      <c r="CQ9" s="39" t="s">
        <v>230</v>
      </c>
      <c r="CR9" s="39" t="s">
        <v>230</v>
      </c>
      <c r="CU9" s="39" t="s">
        <v>230</v>
      </c>
      <c r="CV9" s="39" t="s">
        <v>230</v>
      </c>
      <c r="CW9" s="39" t="s">
        <v>230</v>
      </c>
      <c r="CZ9" s="194" t="s">
        <v>230</v>
      </c>
      <c r="DA9" s="194" t="s">
        <v>230</v>
      </c>
      <c r="DB9" s="194" t="s">
        <v>230</v>
      </c>
    </row>
    <row r="10" spans="1:281" s="41" customFormat="1" ht="13.5" customHeight="1" x14ac:dyDescent="0.2">
      <c r="A10" s="35" t="s">
        <v>2</v>
      </c>
      <c r="B10" s="40" t="s">
        <v>122</v>
      </c>
      <c r="C10" s="62">
        <v>196.09114165317001</v>
      </c>
      <c r="D10" s="63">
        <v>195.962685985121</v>
      </c>
      <c r="E10" s="63">
        <v>195.86781037223699</v>
      </c>
      <c r="F10" s="63">
        <v>198.71558985082399</v>
      </c>
      <c r="G10" s="63">
        <v>198.66101151587301</v>
      </c>
      <c r="H10" s="63">
        <v>198.47761161874701</v>
      </c>
      <c r="I10" s="63">
        <v>197.29597516599537</v>
      </c>
      <c r="J10" s="63">
        <v>1.3256340186199251</v>
      </c>
      <c r="K10" s="63">
        <v>194.01532942059401</v>
      </c>
      <c r="L10" s="63">
        <v>193.75096181303499</v>
      </c>
      <c r="M10" s="63">
        <v>193.82917883060099</v>
      </c>
      <c r="N10" s="63">
        <v>196.873863179577</v>
      </c>
      <c r="O10" s="63">
        <v>196.87288086718399</v>
      </c>
      <c r="P10" s="63">
        <v>196.90202904348499</v>
      </c>
      <c r="Q10" s="63">
        <v>195.37404052574598</v>
      </c>
      <c r="R10" s="63">
        <v>1.5109498835971844</v>
      </c>
      <c r="S10" s="63">
        <v>197.40468917966101</v>
      </c>
      <c r="T10" s="63">
        <v>197.41583779678601</v>
      </c>
      <c r="U10" s="63">
        <v>197.486184378937</v>
      </c>
      <c r="V10" s="63">
        <v>199.61222635771401</v>
      </c>
      <c r="W10" s="63">
        <v>199.76690225121101</v>
      </c>
      <c r="X10" s="63">
        <v>199.72717975576899</v>
      </c>
      <c r="Y10" s="63">
        <v>198.568836620013</v>
      </c>
      <c r="Z10" s="63">
        <v>1.1345016266991783</v>
      </c>
      <c r="AA10" s="63">
        <v>199.27344694719901</v>
      </c>
      <c r="AB10" s="63">
        <v>199.28370674702501</v>
      </c>
      <c r="AC10" s="63">
        <v>199.176950789361</v>
      </c>
      <c r="AD10" s="63">
        <v>199.24470149452836</v>
      </c>
      <c r="AE10" s="63">
        <v>4.8089738414211713E-2</v>
      </c>
      <c r="AF10" s="195">
        <v>199.36984473510401</v>
      </c>
      <c r="AG10" s="195">
        <v>199.69040257584501</v>
      </c>
      <c r="AH10" s="195">
        <v>199.85485982457701</v>
      </c>
      <c r="AI10" s="63">
        <v>199.52821427500999</v>
      </c>
      <c r="AJ10" s="63">
        <v>199.59698628836401</v>
      </c>
      <c r="AK10" s="63">
        <v>199.592291583367</v>
      </c>
      <c r="AL10" s="63">
        <v>200.56523027325599</v>
      </c>
      <c r="AM10" s="63">
        <v>200.39979025545301</v>
      </c>
      <c r="AN10" s="63">
        <v>200.27788356232199</v>
      </c>
      <c r="AO10" s="63">
        <v>199.99339937296202</v>
      </c>
      <c r="AP10" s="63">
        <v>0.42963227489128758</v>
      </c>
      <c r="AQ10" s="63">
        <v>247.222950450225</v>
      </c>
      <c r="AR10" s="63">
        <v>243.570212506497</v>
      </c>
      <c r="AS10" s="63">
        <v>245.240611181665</v>
      </c>
      <c r="AT10" s="63">
        <v>246.114479351706</v>
      </c>
      <c r="AU10" s="63">
        <v>246.070500521491</v>
      </c>
      <c r="AV10" s="63">
        <v>246.77486750226501</v>
      </c>
      <c r="AW10" s="63">
        <v>245.83227025230818</v>
      </c>
      <c r="AX10" s="63">
        <v>1.1850346216250878</v>
      </c>
      <c r="AY10" s="63">
        <v>232.18190553419799</v>
      </c>
      <c r="AZ10" s="63">
        <v>232.88404846282401</v>
      </c>
      <c r="BA10" s="63">
        <v>233.509089627734</v>
      </c>
      <c r="BB10" s="63">
        <v>213.29331084911701</v>
      </c>
      <c r="BC10" s="63">
        <v>213.10954485948301</v>
      </c>
      <c r="BD10" s="63">
        <v>213.107179259182</v>
      </c>
      <c r="BE10" s="63">
        <v>223.01417976542302</v>
      </c>
      <c r="BF10" s="63">
        <v>9.8518220060391055</v>
      </c>
      <c r="BG10" s="63">
        <v>198.03335344457</v>
      </c>
      <c r="BH10" s="63">
        <v>198.13101006516899</v>
      </c>
      <c r="BI10" s="63">
        <v>197.96893933630301</v>
      </c>
      <c r="BJ10" s="63">
        <v>198.54348742854901</v>
      </c>
      <c r="BK10" s="63">
        <v>198.55126302005201</v>
      </c>
      <c r="BL10" s="63">
        <v>198.53998291691201</v>
      </c>
      <c r="BM10" s="63">
        <v>198.29467270192586</v>
      </c>
      <c r="BN10" s="63">
        <v>0.25465659868811624</v>
      </c>
      <c r="BO10" s="63">
        <v>200.22714286428501</v>
      </c>
      <c r="BP10" s="63">
        <v>200.11735410954799</v>
      </c>
      <c r="BQ10" s="63">
        <v>200.164551519941</v>
      </c>
      <c r="BR10" s="63">
        <v>201.94327358386801</v>
      </c>
      <c r="BS10" s="63">
        <v>201.61757271353801</v>
      </c>
      <c r="BT10" s="63">
        <v>201.81597554460399</v>
      </c>
      <c r="BU10" s="63">
        <v>200.98097838929735</v>
      </c>
      <c r="BV10" s="63">
        <v>0.81743015531090002</v>
      </c>
      <c r="BW10" s="63">
        <v>185.37318516780101</v>
      </c>
      <c r="BX10" s="63">
        <v>184.81564465731799</v>
      </c>
      <c r="BY10" s="63">
        <v>185.149720003402</v>
      </c>
      <c r="BZ10" s="63">
        <v>185.04540082736401</v>
      </c>
      <c r="CA10" s="63">
        <v>184.74446962061199</v>
      </c>
      <c r="CB10" s="63">
        <v>185.12581088869501</v>
      </c>
      <c r="CC10" s="63">
        <v>185.0423718608653</v>
      </c>
      <c r="CD10" s="63">
        <v>0.21137773587086542</v>
      </c>
      <c r="CE10" s="63">
        <v>173.189598696655</v>
      </c>
      <c r="CF10" s="63">
        <v>173.196287637447</v>
      </c>
      <c r="CG10" s="63">
        <v>173.182013431755</v>
      </c>
      <c r="CH10" s="63">
        <v>173.18929992195231</v>
      </c>
      <c r="CI10" s="63">
        <v>5.8312483955911361E-3</v>
      </c>
      <c r="CJ10" s="195">
        <v>173.24616262334899</v>
      </c>
      <c r="CK10" s="195">
        <v>173.02870706761101</v>
      </c>
      <c r="CL10" s="195">
        <v>173.495866460992</v>
      </c>
      <c r="CM10" s="63">
        <v>165.76983132224601</v>
      </c>
      <c r="CN10" s="63">
        <v>165.76486267448499</v>
      </c>
      <c r="CO10" s="63">
        <v>165.72421322125399</v>
      </c>
      <c r="CP10" s="63">
        <v>167.03761983134001</v>
      </c>
      <c r="CQ10" s="63">
        <v>166.88549812469901</v>
      </c>
      <c r="CR10" s="63">
        <v>166.728037971357</v>
      </c>
      <c r="CS10" s="63">
        <v>166.31834385756352</v>
      </c>
      <c r="CT10" s="63">
        <v>0.57257747517740087</v>
      </c>
      <c r="CU10" s="63">
        <v>178.836549486282</v>
      </c>
      <c r="CV10" s="63">
        <v>178.80724576809601</v>
      </c>
      <c r="CW10" s="63">
        <v>178.83721608554399</v>
      </c>
      <c r="CX10" s="63">
        <v>178.82700377997401</v>
      </c>
      <c r="CY10" s="63">
        <v>1.3973674383688689E-2</v>
      </c>
      <c r="CZ10" s="195">
        <v>179.028565459254</v>
      </c>
      <c r="DA10" s="195">
        <v>178.35871791845099</v>
      </c>
      <c r="DB10" s="195">
        <v>178.38760422190501</v>
      </c>
      <c r="DD10" s="169"/>
      <c r="DE10" s="169"/>
      <c r="DF10" s="169"/>
      <c r="DG10" s="169"/>
      <c r="DH10" s="169"/>
      <c r="DI10" s="169"/>
      <c r="DJ10" s="63"/>
      <c r="DK10" s="63"/>
      <c r="DL10" s="63"/>
      <c r="DM10" s="63"/>
      <c r="DO10" s="63"/>
      <c r="DP10" s="63"/>
      <c r="DQ10" s="63"/>
      <c r="DR10" s="63"/>
      <c r="DS10" s="63"/>
      <c r="DT10" s="63"/>
      <c r="DU10" s="63"/>
      <c r="DV10" s="63"/>
      <c r="DW10" s="63"/>
      <c r="DX10" s="63"/>
      <c r="DY10" s="63"/>
      <c r="EA10" s="63"/>
      <c r="EB10" s="63"/>
      <c r="EC10" s="63"/>
      <c r="ED10" s="63"/>
      <c r="EE10" s="63"/>
      <c r="EF10" s="63"/>
      <c r="EG10" s="63"/>
      <c r="EH10" s="63"/>
      <c r="EI10" s="63"/>
      <c r="EJ10" s="63"/>
      <c r="EK10" s="63"/>
      <c r="EL10" s="63"/>
      <c r="EM10" s="63"/>
      <c r="EN10" s="63"/>
      <c r="EO10" s="63"/>
      <c r="EP10" s="63"/>
      <c r="EQ10" s="63"/>
      <c r="ER10" s="63"/>
      <c r="ES10" s="63"/>
      <c r="ET10" s="63"/>
      <c r="EU10" s="63"/>
      <c r="EW10" s="63"/>
      <c r="EX10" s="63"/>
      <c r="EY10" s="63"/>
      <c r="EZ10" s="63"/>
      <c r="FA10" s="63"/>
      <c r="FB10" s="63"/>
      <c r="FC10" s="63"/>
      <c r="FD10" s="63"/>
      <c r="FE10" s="63"/>
      <c r="FF10" s="63"/>
      <c r="FG10" s="63"/>
      <c r="FH10" s="63"/>
      <c r="FI10" s="63"/>
      <c r="FJ10" s="63"/>
      <c r="FK10" s="63"/>
      <c r="FL10" s="63"/>
      <c r="FM10" s="63"/>
      <c r="FN10" s="63"/>
      <c r="FO10" s="63"/>
      <c r="FP10" s="63"/>
      <c r="FQ10" s="63"/>
      <c r="FR10" s="63"/>
      <c r="FS10" s="63"/>
      <c r="FT10" s="63"/>
      <c r="FU10" s="63"/>
      <c r="FV10" s="63"/>
      <c r="FW10" s="63"/>
      <c r="FX10" s="63"/>
      <c r="FY10" s="63"/>
      <c r="FZ10" s="63"/>
      <c r="GA10" s="63"/>
      <c r="GB10" s="63"/>
      <c r="GC10" s="63"/>
      <c r="GD10" s="63"/>
      <c r="GE10" s="63"/>
      <c r="GF10" s="63"/>
      <c r="GG10" s="63"/>
      <c r="GH10" s="63"/>
      <c r="GI10" s="63"/>
      <c r="GJ10" s="63"/>
      <c r="GK10" s="63"/>
      <c r="GL10" s="63"/>
      <c r="GM10" s="63"/>
      <c r="GN10" s="63"/>
    </row>
    <row r="11" spans="1:281" s="24" customFormat="1" ht="13.5" customHeight="1" x14ac:dyDescent="0.2">
      <c r="A11" s="36" t="s">
        <v>100</v>
      </c>
      <c r="B11" s="33" t="s">
        <v>121</v>
      </c>
      <c r="C11" s="171">
        <v>48.213948550367498</v>
      </c>
      <c r="D11" s="64">
        <v>48.173164609934297</v>
      </c>
      <c r="E11" s="64">
        <v>48.247224903033199</v>
      </c>
      <c r="F11" s="64">
        <v>48.266977594602103</v>
      </c>
      <c r="G11" s="64">
        <v>48.259302335118903</v>
      </c>
      <c r="H11" s="64">
        <v>48.192816351738301</v>
      </c>
      <c r="I11" s="64">
        <v>48.225572390799051</v>
      </c>
      <c r="J11" s="64">
        <v>3.482235533949004E-2</v>
      </c>
      <c r="K11" s="64">
        <v>46.928832564733298</v>
      </c>
      <c r="L11" s="64">
        <v>46.731925442325803</v>
      </c>
      <c r="M11" s="64">
        <v>46.9490483814767</v>
      </c>
      <c r="N11" s="64">
        <v>47.509392561948601</v>
      </c>
      <c r="O11" s="64">
        <v>47.551975966063701</v>
      </c>
      <c r="P11" s="64">
        <v>47.5796999286556</v>
      </c>
      <c r="Q11" s="64">
        <v>47.20847914086729</v>
      </c>
      <c r="R11" s="64">
        <v>0.34615838938460403</v>
      </c>
      <c r="S11" s="64">
        <v>48.923356206172201</v>
      </c>
      <c r="T11" s="64">
        <v>48.913434233854801</v>
      </c>
      <c r="U11" s="64">
        <v>49.0717332472084</v>
      </c>
      <c r="V11" s="64">
        <v>49.871227016707302</v>
      </c>
      <c r="W11" s="64">
        <v>50.088334412081601</v>
      </c>
      <c r="X11" s="64">
        <v>50.034258125251696</v>
      </c>
      <c r="Y11" s="64">
        <v>49.483723873546005</v>
      </c>
      <c r="Z11" s="64">
        <v>0.52086130968113231</v>
      </c>
      <c r="AA11" s="64">
        <v>50.763104863523999</v>
      </c>
      <c r="AB11" s="64">
        <v>50.810368108102999</v>
      </c>
      <c r="AC11" s="64">
        <v>50.675314654539001</v>
      </c>
      <c r="AD11" s="64">
        <v>50.749595875388671</v>
      </c>
      <c r="AE11" s="64">
        <v>5.5956699927838034E-2</v>
      </c>
      <c r="AF11" s="196">
        <v>50.375244041555</v>
      </c>
      <c r="AG11" s="196">
        <v>50.656869764792603</v>
      </c>
      <c r="AH11" s="196">
        <v>50.929735705504598</v>
      </c>
      <c r="AI11" s="64">
        <v>48.874516109827702</v>
      </c>
      <c r="AJ11" s="64">
        <v>48.870863966829802</v>
      </c>
      <c r="AK11" s="64">
        <v>48.859523338656203</v>
      </c>
      <c r="AL11" s="64">
        <v>49.7622080146146</v>
      </c>
      <c r="AM11" s="64">
        <v>49.6619170466629</v>
      </c>
      <c r="AN11" s="64">
        <v>49.593226624830699</v>
      </c>
      <c r="AO11" s="64">
        <v>49.270375850236981</v>
      </c>
      <c r="AP11" s="64">
        <v>0.40508239375948024</v>
      </c>
      <c r="AQ11" s="56">
        <v>137.48078783387899</v>
      </c>
      <c r="AR11" s="56">
        <v>122.950567845614</v>
      </c>
      <c r="AS11" s="56">
        <v>131.16339525491799</v>
      </c>
      <c r="AT11" s="56">
        <v>127.96913423969301</v>
      </c>
      <c r="AU11" s="56">
        <v>128.26932750518199</v>
      </c>
      <c r="AV11" s="56">
        <v>130.92416271835299</v>
      </c>
      <c r="AW11" s="56">
        <v>129.79289589960649</v>
      </c>
      <c r="AX11" s="56">
        <v>4.3727667811556579</v>
      </c>
      <c r="AY11" s="56">
        <v>124.036546410079</v>
      </c>
      <c r="AZ11" s="56">
        <v>128.991595364842</v>
      </c>
      <c r="BA11" s="56">
        <v>130.70337283679001</v>
      </c>
      <c r="BB11" s="64">
        <v>54.5432847247761</v>
      </c>
      <c r="BC11" s="64">
        <v>54.267593358879601</v>
      </c>
      <c r="BD11" s="64">
        <v>54.278828614940103</v>
      </c>
      <c r="BE11" s="64">
        <v>91.136870218384459</v>
      </c>
      <c r="BF11" s="64">
        <v>36.828038107639706</v>
      </c>
      <c r="BG11" s="64">
        <v>48.127532491096296</v>
      </c>
      <c r="BH11" s="64">
        <v>48.174643819540599</v>
      </c>
      <c r="BI11" s="64">
        <v>48.017882218261001</v>
      </c>
      <c r="BJ11" s="64">
        <v>48.198113847755501</v>
      </c>
      <c r="BK11" s="64">
        <v>48.161847207064703</v>
      </c>
      <c r="BL11" s="64">
        <v>48.220678189721497</v>
      </c>
      <c r="BM11" s="64">
        <v>48.15011629557327</v>
      </c>
      <c r="BN11" s="64">
        <v>6.585063789230472E-2</v>
      </c>
      <c r="BO11" s="64">
        <v>48.348797697133698</v>
      </c>
      <c r="BP11" s="64">
        <v>48.181632373657003</v>
      </c>
      <c r="BQ11" s="64">
        <v>48.311136177003704</v>
      </c>
      <c r="BR11" s="64">
        <v>49.033993729188701</v>
      </c>
      <c r="BS11" s="64">
        <v>48.626931110665403</v>
      </c>
      <c r="BT11" s="64">
        <v>48.940305756403198</v>
      </c>
      <c r="BU11" s="64">
        <v>48.573799474008609</v>
      </c>
      <c r="BV11" s="64">
        <v>0.32206143827377437</v>
      </c>
      <c r="BW11" s="64">
        <v>51.106072795646597</v>
      </c>
      <c r="BX11" s="64">
        <v>50.434525703786498</v>
      </c>
      <c r="BY11" s="64">
        <v>51.299654384185402</v>
      </c>
      <c r="BZ11" s="64">
        <v>50.3015921687118</v>
      </c>
      <c r="CA11" s="64">
        <v>50.188227186428499</v>
      </c>
      <c r="CB11" s="64">
        <v>51.069105232257499</v>
      </c>
      <c r="CC11" s="64">
        <v>50.733196245169381</v>
      </c>
      <c r="CD11" s="64">
        <v>0.43688748338855626</v>
      </c>
      <c r="CE11" s="64">
        <v>46.010585840778802</v>
      </c>
      <c r="CF11" s="64">
        <v>46.160315328273398</v>
      </c>
      <c r="CG11" s="64">
        <v>46.341774470918601</v>
      </c>
      <c r="CH11" s="64">
        <v>46.170891879990272</v>
      </c>
      <c r="CI11" s="64">
        <v>0.13541387119527021</v>
      </c>
      <c r="CJ11" s="196">
        <v>46.287548190742903</v>
      </c>
      <c r="CK11" s="196">
        <v>46.057451110144903</v>
      </c>
      <c r="CL11" s="196">
        <v>46.351656875463398</v>
      </c>
      <c r="CM11" s="64">
        <v>44.298948281112601</v>
      </c>
      <c r="CN11" s="64">
        <v>44.3640876301886</v>
      </c>
      <c r="CO11" s="64">
        <v>44.3614562212029</v>
      </c>
      <c r="CP11" s="64">
        <v>44.9169360815999</v>
      </c>
      <c r="CQ11" s="64">
        <v>45.0152609572364</v>
      </c>
      <c r="CR11" s="64">
        <v>45.085716312695602</v>
      </c>
      <c r="CS11" s="64">
        <v>44.673734247339333</v>
      </c>
      <c r="CT11" s="64">
        <v>0.33649664721883482</v>
      </c>
      <c r="CU11" s="64">
        <v>50.687448728999897</v>
      </c>
      <c r="CV11" s="64">
        <v>50.842917837680403</v>
      </c>
      <c r="CW11" s="64">
        <v>50.587521705296602</v>
      </c>
      <c r="CX11" s="64">
        <v>50.705962757325636</v>
      </c>
      <c r="CY11" s="64">
        <v>0.10508369059242147</v>
      </c>
      <c r="CZ11" s="196">
        <v>50.608840985989303</v>
      </c>
      <c r="DA11" s="196">
        <v>50.087898339393803</v>
      </c>
      <c r="DB11" s="196">
        <v>50.571061800547298</v>
      </c>
      <c r="DD11" s="64"/>
      <c r="DE11" s="64"/>
      <c r="DF11" s="64"/>
      <c r="DG11" s="64"/>
      <c r="DH11" s="64"/>
      <c r="DI11" s="64"/>
      <c r="DJ11" s="64"/>
      <c r="DK11" s="64"/>
      <c r="DL11" s="64"/>
      <c r="DM11" s="64"/>
      <c r="DO11" s="56"/>
      <c r="DP11" s="56"/>
      <c r="DQ11" s="56"/>
      <c r="DR11" s="56"/>
      <c r="DS11" s="56"/>
      <c r="DT11" s="56"/>
      <c r="DU11" s="56"/>
      <c r="DV11" s="56"/>
      <c r="DW11" s="56"/>
      <c r="DX11" s="56"/>
      <c r="DY11" s="56"/>
      <c r="EA11" s="64"/>
      <c r="EB11" s="64"/>
      <c r="EC11" s="64"/>
      <c r="ED11" s="64"/>
      <c r="EE11" s="64"/>
      <c r="EF11" s="64"/>
      <c r="EG11" s="64"/>
      <c r="EH11" s="64"/>
      <c r="EI11" s="64"/>
      <c r="EJ11" s="64"/>
      <c r="EK11" s="64"/>
      <c r="EL11" s="64"/>
      <c r="EM11" s="64"/>
      <c r="EN11" s="56"/>
      <c r="EO11" s="56"/>
      <c r="EP11" s="56"/>
      <c r="EQ11" s="64"/>
      <c r="ER11" s="56"/>
      <c r="ES11" s="56"/>
      <c r="ET11" s="56"/>
      <c r="EU11" s="64"/>
      <c r="EW11" s="56"/>
      <c r="EX11" s="56"/>
      <c r="EY11" s="56"/>
      <c r="EZ11" s="56"/>
      <c r="FA11" s="56"/>
      <c r="FB11" s="56"/>
      <c r="FC11" s="56"/>
      <c r="FD11" s="56"/>
      <c r="FE11" s="56"/>
      <c r="FF11" s="56"/>
      <c r="FG11" s="56"/>
      <c r="FH11" s="56"/>
      <c r="FI11" s="56"/>
      <c r="FJ11" s="56"/>
      <c r="FK11" s="56"/>
      <c r="FL11" s="56"/>
      <c r="FM11" s="56"/>
      <c r="FN11" s="56"/>
      <c r="FO11" s="56"/>
      <c r="FP11" s="56"/>
      <c r="FQ11" s="56"/>
      <c r="FR11" s="56"/>
      <c r="FS11" s="56"/>
      <c r="FT11" s="56"/>
      <c r="FU11" s="56"/>
      <c r="FV11" s="56"/>
      <c r="FW11" s="56"/>
      <c r="FX11" s="56"/>
      <c r="FY11" s="56"/>
      <c r="FZ11" s="56"/>
      <c r="GA11" s="56"/>
      <c r="GB11" s="56"/>
      <c r="GC11" s="56"/>
      <c r="GD11" s="56"/>
      <c r="GE11" s="56"/>
      <c r="GF11" s="56"/>
      <c r="GG11" s="56"/>
      <c r="GH11" s="56"/>
      <c r="GI11" s="56"/>
      <c r="GJ11" s="56"/>
      <c r="GK11" s="56"/>
      <c r="GL11" s="56"/>
      <c r="GM11" s="56"/>
      <c r="GN11" s="56"/>
    </row>
    <row r="12" spans="1:281" s="24" customFormat="1" ht="13.5" customHeight="1" x14ac:dyDescent="0.2">
      <c r="A12" s="36" t="s">
        <v>108</v>
      </c>
      <c r="B12" s="33" t="s">
        <v>123</v>
      </c>
      <c r="C12" s="23">
        <v>0.44644324001413099</v>
      </c>
      <c r="D12" s="24">
        <v>0.44344835071189298</v>
      </c>
      <c r="E12" s="24">
        <v>0.44812336012903298</v>
      </c>
      <c r="F12" s="24">
        <v>0.47446750282754302</v>
      </c>
      <c r="G12" s="24">
        <v>0.47303783005704703</v>
      </c>
      <c r="H12" s="24">
        <v>0.47407575005472402</v>
      </c>
      <c r="I12" s="24">
        <v>0.45993267229906182</v>
      </c>
      <c r="J12" s="24">
        <v>1.4001134491200953E-2</v>
      </c>
      <c r="K12" s="24">
        <v>0.47944822513019097</v>
      </c>
      <c r="L12" s="24">
        <v>0.46874952213960702</v>
      </c>
      <c r="M12" s="24">
        <v>0.47939356362180202</v>
      </c>
      <c r="N12" s="24">
        <v>0.47860348950216602</v>
      </c>
      <c r="O12" s="24">
        <v>0.480368619811671</v>
      </c>
      <c r="P12" s="24">
        <v>0.47716150798377799</v>
      </c>
      <c r="Q12" s="24">
        <v>0.47728748803153587</v>
      </c>
      <c r="R12" s="24">
        <v>3.9421293878404576E-3</v>
      </c>
      <c r="S12" s="24">
        <v>0.45950049283830402</v>
      </c>
      <c r="T12" s="24">
        <v>0.45745509678896201</v>
      </c>
      <c r="U12" s="24">
        <v>0.46167060380242603</v>
      </c>
      <c r="V12" s="24">
        <v>0.46185613356030603</v>
      </c>
      <c r="W12" s="24">
        <v>0.47321991471550201</v>
      </c>
      <c r="X12" s="24">
        <v>0.46878951082176101</v>
      </c>
      <c r="Y12" s="24">
        <v>0.4637486254212102</v>
      </c>
      <c r="Z12" s="24">
        <v>5.4874201421106928E-3</v>
      </c>
      <c r="AA12" s="24">
        <v>0.46429920253734502</v>
      </c>
      <c r="AB12" s="24">
        <v>0.46990479634486099</v>
      </c>
      <c r="AC12" s="24">
        <v>0.45947631196698102</v>
      </c>
      <c r="AD12" s="24">
        <v>0.46456010361639571</v>
      </c>
      <c r="AE12" s="24">
        <v>4.261406155618039E-3</v>
      </c>
      <c r="AF12" s="197">
        <v>0.449374329378878</v>
      </c>
      <c r="AG12" s="197">
        <v>0.47009172714497499</v>
      </c>
      <c r="AH12" s="197">
        <v>0.47262457291323001</v>
      </c>
      <c r="AI12" s="24">
        <v>0.489267345865944</v>
      </c>
      <c r="AJ12" s="24">
        <v>0.48932616007560598</v>
      </c>
      <c r="AK12" s="24">
        <v>0.48913756262636798</v>
      </c>
      <c r="AL12" s="24">
        <v>0.53022195292415397</v>
      </c>
      <c r="AM12" s="24">
        <v>0.52374822225828599</v>
      </c>
      <c r="AN12" s="24">
        <v>0.51927650107634704</v>
      </c>
      <c r="AO12" s="24">
        <v>0.50682962413778421</v>
      </c>
      <c r="AP12" s="24">
        <v>1.7870733368339272E-2</v>
      </c>
      <c r="AQ12" s="24">
        <v>4.6331711296437197</v>
      </c>
      <c r="AR12" s="24">
        <v>4.5176244261488296</v>
      </c>
      <c r="AS12" s="24">
        <v>4.8044576073286001</v>
      </c>
      <c r="AT12" s="24">
        <v>4.5101698746247898</v>
      </c>
      <c r="AU12" s="24">
        <v>4.6340876090490504</v>
      </c>
      <c r="AV12" s="24">
        <v>4.6384896714382702</v>
      </c>
      <c r="AW12" s="24">
        <v>4.6230000530388766</v>
      </c>
      <c r="AX12" s="24">
        <v>9.7662538781913152E-2</v>
      </c>
      <c r="AY12" s="24">
        <v>4.8261659282285603</v>
      </c>
      <c r="AZ12" s="24">
        <v>5.00726030516417</v>
      </c>
      <c r="BA12" s="24">
        <v>5.0724526806393202</v>
      </c>
      <c r="BB12" s="24">
        <v>0.56461333864849095</v>
      </c>
      <c r="BC12" s="24">
        <v>0.54723336923250199</v>
      </c>
      <c r="BD12" s="24">
        <v>0.555376193467498</v>
      </c>
      <c r="BE12" s="24">
        <v>2.7621836358967573</v>
      </c>
      <c r="BF12" s="24">
        <v>2.2076780485444001</v>
      </c>
      <c r="BG12" s="24">
        <v>0.48667761579602298</v>
      </c>
      <c r="BH12" s="24">
        <v>0.48717428617307401</v>
      </c>
      <c r="BI12" s="24">
        <v>0.48494736161619301</v>
      </c>
      <c r="BJ12" s="24">
        <v>0.48408476336126599</v>
      </c>
      <c r="BK12" s="24">
        <v>0.482608108201935</v>
      </c>
      <c r="BL12" s="24">
        <v>0.48418807129172298</v>
      </c>
      <c r="BM12" s="24">
        <v>0.48494670107336896</v>
      </c>
      <c r="BN12" s="24">
        <v>1.5676773676000465E-3</v>
      </c>
      <c r="BO12" s="24">
        <v>0.48865254298291699</v>
      </c>
      <c r="BP12" s="24">
        <v>0.48530963138018401</v>
      </c>
      <c r="BQ12" s="24">
        <v>0.487009044421926</v>
      </c>
      <c r="BR12" s="24">
        <v>0.49661540509200103</v>
      </c>
      <c r="BS12" s="24">
        <v>0.47914844745188401</v>
      </c>
      <c r="BT12" s="24">
        <v>0.49907985652026998</v>
      </c>
      <c r="BU12" s="24">
        <v>0.4893024879748637</v>
      </c>
      <c r="BV12" s="24">
        <v>6.7553120700907078E-3</v>
      </c>
      <c r="BW12" s="24">
        <v>2.41416387682859E-2</v>
      </c>
      <c r="BX12" s="24">
        <v>-5.6518799524249E-2</v>
      </c>
      <c r="BY12" s="24">
        <v>6.8757908259396401E-3</v>
      </c>
      <c r="BZ12" s="24">
        <v>-5.4837678807041997E-2</v>
      </c>
      <c r="CA12" s="24">
        <v>-7.9304337733551902E-2</v>
      </c>
      <c r="CB12" s="24">
        <v>-6.4773100727237099E-3</v>
      </c>
      <c r="CC12" s="24">
        <v>-2.7686782757223513E-2</v>
      </c>
      <c r="CD12" s="24">
        <v>3.7778801002167801E-2</v>
      </c>
      <c r="CE12" s="24">
        <v>-0.11830554864064501</v>
      </c>
      <c r="CF12" s="24">
        <v>-0.119347395561216</v>
      </c>
      <c r="CG12" s="24">
        <v>-0.120669253776891</v>
      </c>
      <c r="CH12" s="24">
        <v>-0.11944073265958399</v>
      </c>
      <c r="CI12" s="24">
        <v>9.6723294444435405E-4</v>
      </c>
      <c r="CJ12" s="197">
        <v>-0.108145158110822</v>
      </c>
      <c r="CK12" s="197">
        <v>-0.141495010454599</v>
      </c>
      <c r="CL12" s="197">
        <v>-8.8598318864550593E-2</v>
      </c>
      <c r="CM12" s="24">
        <v>-0.148851099890772</v>
      </c>
      <c r="CN12" s="24">
        <v>-0.158107262457786</v>
      </c>
      <c r="CO12" s="24">
        <v>-0.17049937793886</v>
      </c>
      <c r="CP12" s="24">
        <v>-0.13362669504521801</v>
      </c>
      <c r="CQ12" s="24">
        <v>-0.14513247123967399</v>
      </c>
      <c r="CR12" s="24">
        <v>-0.158037690056508</v>
      </c>
      <c r="CS12" s="24">
        <v>-0.152375766104803</v>
      </c>
      <c r="CT12" s="24">
        <v>1.1617436587673018E-2</v>
      </c>
      <c r="CU12" s="24">
        <v>-6.7692399071842199E-3</v>
      </c>
      <c r="CV12" s="24">
        <v>-1.6617816869850099E-2</v>
      </c>
      <c r="CW12" s="24">
        <v>2.8405635848030501E-3</v>
      </c>
      <c r="CX12" s="24">
        <v>-6.8488310640770897E-3</v>
      </c>
      <c r="CY12" s="24">
        <v>7.9440499135599845E-3</v>
      </c>
      <c r="CZ12" s="197">
        <v>1.01529888972251E-2</v>
      </c>
      <c r="DA12" s="197">
        <v>-8.4285833526316203E-2</v>
      </c>
      <c r="DB12" s="197">
        <v>-4.1492300155173897E-2</v>
      </c>
      <c r="DW12" s="64"/>
      <c r="DX12" s="64"/>
      <c r="EN12" s="64"/>
      <c r="EP12" s="64"/>
      <c r="ER12" s="64"/>
      <c r="EX12" s="64"/>
    </row>
    <row r="13" spans="1:281" s="43" customFormat="1" ht="13.5" customHeight="1" thickBot="1" x14ac:dyDescent="0.25">
      <c r="A13" s="37"/>
      <c r="B13" s="42" t="s">
        <v>124</v>
      </c>
      <c r="C13" s="172">
        <v>2.8316582242081698</v>
      </c>
      <c r="D13" s="43">
        <v>2.8319522888275102</v>
      </c>
      <c r="E13" s="43">
        <v>2.8373113100136802</v>
      </c>
      <c r="F13" s="43">
        <v>2.80436079805341</v>
      </c>
      <c r="G13" s="43">
        <v>2.8031514952367802</v>
      </c>
      <c r="H13" s="43">
        <v>2.8044330657713501</v>
      </c>
      <c r="I13" s="43">
        <v>2.818811197018483</v>
      </c>
      <c r="J13" s="43">
        <v>1.4948575911450148E-2</v>
      </c>
      <c r="K13" s="43">
        <v>2.8211656586067599</v>
      </c>
      <c r="L13" s="43">
        <v>2.8083252326781398</v>
      </c>
      <c r="M13" s="43">
        <v>2.82629827970593</v>
      </c>
      <c r="N13" s="43">
        <v>2.8144281552966302</v>
      </c>
      <c r="O13" s="43">
        <v>2.8183332798696901</v>
      </c>
      <c r="P13" s="43">
        <v>2.8142998974635298</v>
      </c>
      <c r="Q13" s="43">
        <v>2.8171417506034468</v>
      </c>
      <c r="R13" s="43">
        <v>5.6953829239328457E-3</v>
      </c>
      <c r="S13" s="43">
        <v>2.82498943419237</v>
      </c>
      <c r="T13" s="43">
        <v>2.8259752727466099</v>
      </c>
      <c r="U13" s="43">
        <v>2.8264236907196501</v>
      </c>
      <c r="V13" s="43">
        <v>2.8463570011616599</v>
      </c>
      <c r="W13" s="43">
        <v>2.8838360096591402</v>
      </c>
      <c r="X13" s="43">
        <v>2.8759667147436399</v>
      </c>
      <c r="Y13" s="43">
        <v>2.8472580205371787</v>
      </c>
      <c r="Z13" s="43">
        <v>2.4310028237403788E-2</v>
      </c>
      <c r="AA13" s="43">
        <v>2.8746788899501099</v>
      </c>
      <c r="AB13" s="43">
        <v>2.88360577696645</v>
      </c>
      <c r="AC13" s="43">
        <v>2.8611886822774899</v>
      </c>
      <c r="AD13" s="43">
        <v>2.8731577830646828</v>
      </c>
      <c r="AE13" s="43">
        <v>9.2147294476875585E-3</v>
      </c>
      <c r="AF13" s="198">
        <v>2.8351403990676198</v>
      </c>
      <c r="AG13" s="198">
        <v>2.8844916371085301</v>
      </c>
      <c r="AH13" s="198">
        <v>2.8940145061399001</v>
      </c>
      <c r="AI13" s="43">
        <v>2.8108771403826598</v>
      </c>
      <c r="AJ13" s="43">
        <v>2.8097291662154298</v>
      </c>
      <c r="AK13" s="43">
        <v>2.8101477086406601</v>
      </c>
      <c r="AL13" s="43">
        <v>2.9122741954115399</v>
      </c>
      <c r="AM13" s="43">
        <v>2.8974486092654099</v>
      </c>
      <c r="AN13" s="43">
        <v>2.88834445812549</v>
      </c>
      <c r="AO13" s="43">
        <v>2.8548035463401984</v>
      </c>
      <c r="AP13" s="43">
        <v>4.5095902224391686E-2</v>
      </c>
      <c r="AQ13" s="66">
        <v>30.4980704567487</v>
      </c>
      <c r="AR13" s="66">
        <v>31.4967560610317</v>
      </c>
      <c r="AS13" s="66">
        <v>33.809536984730698</v>
      </c>
      <c r="AT13" s="66">
        <v>30.6699795633542</v>
      </c>
      <c r="AU13" s="66">
        <v>32.325658016113003</v>
      </c>
      <c r="AV13" s="66">
        <v>31.907232575393898</v>
      </c>
      <c r="AW13" s="66">
        <v>31.784538942895367</v>
      </c>
      <c r="AX13" s="66">
        <v>1.1096954095424842</v>
      </c>
      <c r="AY13" s="66">
        <v>34.0889621859044</v>
      </c>
      <c r="AZ13" s="66">
        <v>35.446508900538902</v>
      </c>
      <c r="BA13" s="66">
        <v>36.412701781989902</v>
      </c>
      <c r="BB13" s="43">
        <v>2.9937421810374301</v>
      </c>
      <c r="BC13" s="43">
        <v>2.9431314981466401</v>
      </c>
      <c r="BD13" s="43">
        <v>2.9682137828864201</v>
      </c>
      <c r="BE13" s="43">
        <v>19.14221005508395</v>
      </c>
      <c r="BF13" s="43">
        <v>16.18789033391532</v>
      </c>
      <c r="BG13" s="43">
        <v>2.8220631045191502</v>
      </c>
      <c r="BH13" s="43">
        <v>2.8224802999335998</v>
      </c>
      <c r="BI13" s="43">
        <v>2.8196764206152398</v>
      </c>
      <c r="BJ13" s="43">
        <v>2.82090800644175</v>
      </c>
      <c r="BK13" s="43">
        <v>2.8179125937938299</v>
      </c>
      <c r="BL13" s="43">
        <v>2.8211944825937598</v>
      </c>
      <c r="BM13" s="43">
        <v>2.8207058179828883</v>
      </c>
      <c r="BN13" s="43">
        <v>1.5347337728195062E-3</v>
      </c>
      <c r="BO13" s="43">
        <v>2.8158516155822699</v>
      </c>
      <c r="BP13" s="43">
        <v>2.81572713885117</v>
      </c>
      <c r="BQ13" s="43">
        <v>2.8152350708909202</v>
      </c>
      <c r="BR13" s="43">
        <v>2.8423226252072</v>
      </c>
      <c r="BS13" s="43">
        <v>2.79843947289163</v>
      </c>
      <c r="BT13" s="43">
        <v>2.8514083985541299</v>
      </c>
      <c r="BU13" s="43">
        <v>2.8231640536628864</v>
      </c>
      <c r="BV13" s="43">
        <v>1.8017338855790144E-2</v>
      </c>
      <c r="BW13" s="43">
        <v>3.8995385959278401</v>
      </c>
      <c r="BX13" s="43">
        <v>3.8525926292439898</v>
      </c>
      <c r="BY13" s="43">
        <v>3.9319209768892001</v>
      </c>
      <c r="BZ13" s="43">
        <v>3.8603616908770801</v>
      </c>
      <c r="CA13" s="43">
        <v>3.8854615788320799</v>
      </c>
      <c r="CB13" s="43">
        <v>3.9647530060725802</v>
      </c>
      <c r="CC13" s="43">
        <v>3.899104746307128</v>
      </c>
      <c r="CD13" s="43">
        <v>3.9237152083717038E-2</v>
      </c>
      <c r="CE13" s="43">
        <v>3.85366687071379</v>
      </c>
      <c r="CF13" s="43">
        <v>3.8679814768750198</v>
      </c>
      <c r="CG13" s="43">
        <v>3.87847600625151</v>
      </c>
      <c r="CH13" s="43">
        <v>3.8667081179467733</v>
      </c>
      <c r="CI13" s="43">
        <v>1.0168231040921833E-2</v>
      </c>
      <c r="CJ13" s="198">
        <v>3.8644994057703399</v>
      </c>
      <c r="CK13" s="198">
        <v>3.8838240382404501</v>
      </c>
      <c r="CL13" s="198">
        <v>3.8555335293173201</v>
      </c>
      <c r="CM13" s="43">
        <v>3.9415089463270401</v>
      </c>
      <c r="CN13" s="43">
        <v>3.9595181853097299</v>
      </c>
      <c r="CO13" s="43">
        <v>3.98286987944878</v>
      </c>
      <c r="CP13" s="43">
        <v>3.8944532482324599</v>
      </c>
      <c r="CQ13" s="43">
        <v>3.91923260341225</v>
      </c>
      <c r="CR13" s="43">
        <v>3.9418182530552999</v>
      </c>
      <c r="CS13" s="43">
        <v>3.9399001859642602</v>
      </c>
      <c r="CT13" s="43">
        <v>2.8077573095162942E-2</v>
      </c>
      <c r="CU13" s="43">
        <v>3.8993129473425201</v>
      </c>
      <c r="CV13" s="43">
        <v>3.9074032865224502</v>
      </c>
      <c r="CW13" s="43">
        <v>3.8589473281283801</v>
      </c>
      <c r="CX13" s="43">
        <v>3.8885545206644498</v>
      </c>
      <c r="CY13" s="43">
        <v>2.1194382658502021E-2</v>
      </c>
      <c r="CZ13" s="198">
        <v>3.8683833730803499</v>
      </c>
      <c r="DA13" s="198">
        <v>3.7898080144656698</v>
      </c>
      <c r="DB13" s="198">
        <v>3.90612699367373</v>
      </c>
      <c r="DD13" s="66"/>
      <c r="DE13" s="66"/>
      <c r="DO13" s="66"/>
      <c r="DP13" s="66"/>
      <c r="DQ13" s="66"/>
      <c r="DT13" s="66"/>
      <c r="DU13" s="66"/>
      <c r="DV13" s="66"/>
      <c r="DW13" s="57"/>
      <c r="DX13" s="57"/>
      <c r="DY13" s="66"/>
      <c r="EA13" s="66"/>
      <c r="EB13" s="66"/>
      <c r="EC13" s="66"/>
      <c r="ED13" s="66"/>
      <c r="EE13" s="66"/>
      <c r="EF13" s="66"/>
      <c r="EG13" s="66"/>
      <c r="EH13" s="66"/>
      <c r="EI13" s="66"/>
      <c r="EJ13" s="66"/>
      <c r="EK13" s="66"/>
      <c r="EL13" s="66"/>
      <c r="EM13" s="66"/>
      <c r="EN13" s="57"/>
      <c r="EO13" s="66"/>
      <c r="EP13" s="57"/>
      <c r="EQ13" s="66"/>
      <c r="ER13" s="57"/>
      <c r="ES13" s="57"/>
      <c r="ET13" s="66"/>
      <c r="EU13" s="66"/>
      <c r="EW13" s="66"/>
      <c r="EX13" s="57"/>
      <c r="EY13" s="66"/>
      <c r="FA13" s="66"/>
      <c r="FB13" s="66"/>
      <c r="FC13" s="66"/>
      <c r="FD13" s="66"/>
      <c r="FE13" s="57"/>
      <c r="FH13" s="66"/>
      <c r="FI13" s="66"/>
      <c r="FJ13" s="66"/>
      <c r="FK13" s="66"/>
      <c r="FL13" s="66"/>
      <c r="FN13" s="66"/>
      <c r="FO13" s="66"/>
      <c r="FP13" s="66"/>
      <c r="FQ13" s="66"/>
      <c r="FS13" s="66"/>
      <c r="FU13" s="66"/>
      <c r="FV13" s="66"/>
      <c r="FW13" s="66"/>
      <c r="FX13" s="66"/>
      <c r="FZ13" s="66"/>
      <c r="GA13" s="66"/>
      <c r="GB13" s="66"/>
      <c r="GC13" s="66"/>
      <c r="GD13" s="66"/>
      <c r="GE13" s="66"/>
      <c r="GF13" s="66"/>
      <c r="GG13" s="66"/>
      <c r="GI13" s="66"/>
      <c r="GJ13" s="66"/>
      <c r="GK13" s="66"/>
      <c r="GL13" s="66"/>
      <c r="GM13" s="66"/>
      <c r="GN13" s="66"/>
    </row>
    <row r="14" spans="1:281" s="55" customFormat="1" ht="13.5" customHeight="1" x14ac:dyDescent="0.2">
      <c r="A14" s="35" t="s">
        <v>2</v>
      </c>
      <c r="B14" s="32" t="s">
        <v>122</v>
      </c>
      <c r="C14" s="70">
        <v>190.013907440178</v>
      </c>
      <c r="D14" s="55">
        <v>189.88791495689699</v>
      </c>
      <c r="E14" s="55">
        <v>189.77625765935201</v>
      </c>
      <c r="F14" s="55">
        <v>192.74654167501799</v>
      </c>
      <c r="G14" s="55">
        <v>192.69079460243401</v>
      </c>
      <c r="H14" s="55">
        <v>192.51923926042099</v>
      </c>
      <c r="I14" s="55">
        <v>191.27244259905001</v>
      </c>
      <c r="J14" s="55">
        <v>1.3831479384517995</v>
      </c>
      <c r="K14" s="55">
        <v>188.23867715391299</v>
      </c>
      <c r="L14" s="55">
        <v>188.00450072580699</v>
      </c>
      <c r="M14" s="55">
        <v>188.041142703731</v>
      </c>
      <c r="N14" s="55">
        <v>191.03862607426299</v>
      </c>
      <c r="O14" s="55">
        <v>191.02870628627099</v>
      </c>
      <c r="P14" s="55">
        <v>191.049072643941</v>
      </c>
      <c r="Q14" s="55">
        <v>189.56678759798766</v>
      </c>
      <c r="R14" s="55">
        <v>1.473821205510421</v>
      </c>
      <c r="S14" s="55">
        <v>191.20798506741599</v>
      </c>
      <c r="T14" s="55">
        <v>191.21898480483</v>
      </c>
      <c r="U14" s="55">
        <v>191.256599555424</v>
      </c>
      <c r="V14" s="55">
        <v>193.24237214477199</v>
      </c>
      <c r="W14" s="55">
        <v>193.35461708565001</v>
      </c>
      <c r="X14" s="55">
        <v>193.322832016186</v>
      </c>
      <c r="Y14" s="55">
        <v>192.26723177904637</v>
      </c>
      <c r="Z14" s="55">
        <v>1.0400160419445186</v>
      </c>
      <c r="AA14" s="55">
        <v>192.662248543761</v>
      </c>
      <c r="AB14" s="55">
        <v>192.66652417691401</v>
      </c>
      <c r="AC14" s="55">
        <v>192.58155280461401</v>
      </c>
      <c r="AD14" s="55">
        <v>192.63677517509635</v>
      </c>
      <c r="AE14" s="55">
        <v>3.9087107089854703E-2</v>
      </c>
      <c r="AF14" s="199">
        <v>192.84901672749899</v>
      </c>
      <c r="AG14" s="199">
        <v>193.126392876181</v>
      </c>
      <c r="AH14" s="199">
        <v>193.22702667472399</v>
      </c>
      <c r="AI14" s="55">
        <v>193.45010748989401</v>
      </c>
      <c r="AJ14" s="55">
        <v>193.522008305067</v>
      </c>
      <c r="AK14" s="55">
        <v>193.519700753009</v>
      </c>
      <c r="AL14" s="55">
        <v>194.33342341385699</v>
      </c>
      <c r="AM14" s="55">
        <v>194.18233877255801</v>
      </c>
      <c r="AN14" s="55">
        <v>194.06969375483499</v>
      </c>
      <c r="AO14" s="55">
        <v>193.84621208153669</v>
      </c>
      <c r="AP14" s="55">
        <v>0.35798432854735596</v>
      </c>
      <c r="AQ14" s="55">
        <v>227.77544458747499</v>
      </c>
      <c r="AR14" s="55">
        <v>226.43866023723101</v>
      </c>
      <c r="AS14" s="55">
        <v>227.03397857701199</v>
      </c>
      <c r="AT14" s="55">
        <v>228.132989277901</v>
      </c>
      <c r="AU14" s="55">
        <v>228.15760535726099</v>
      </c>
      <c r="AV14" s="55">
        <v>228.44069186111199</v>
      </c>
      <c r="AW14" s="55">
        <v>227.66322831633201</v>
      </c>
      <c r="AX14" s="55">
        <v>0.70446768193798126</v>
      </c>
      <c r="AY14" s="55">
        <v>215.226048661574</v>
      </c>
      <c r="AZ14" s="55">
        <v>215.35907737151601</v>
      </c>
      <c r="BA14" s="55">
        <v>215.736690234452</v>
      </c>
      <c r="BB14" s="55">
        <v>206.29316191239701</v>
      </c>
      <c r="BC14" s="55">
        <v>206.15767523342799</v>
      </c>
      <c r="BD14" s="55">
        <v>206.159343150669</v>
      </c>
      <c r="BE14" s="55">
        <v>210.82199942733936</v>
      </c>
      <c r="BF14" s="55">
        <v>4.6213555845957144</v>
      </c>
      <c r="BG14" s="55">
        <v>192.08946132966</v>
      </c>
      <c r="BH14" s="55">
        <v>192.17892202763801</v>
      </c>
      <c r="BI14" s="55">
        <v>192.04828343894599</v>
      </c>
      <c r="BJ14" s="55">
        <v>192.59442402935599</v>
      </c>
      <c r="BK14" s="55">
        <v>192.610103189988</v>
      </c>
      <c r="BL14" s="55">
        <v>192.585419029289</v>
      </c>
      <c r="BM14" s="55">
        <v>192.35110217414615</v>
      </c>
      <c r="BN14" s="55">
        <v>0.24866059893528261</v>
      </c>
      <c r="BO14" s="55">
        <v>194.295661541041</v>
      </c>
      <c r="BP14" s="55">
        <v>194.21939898731799</v>
      </c>
      <c r="BQ14" s="55">
        <v>194.23859865817499</v>
      </c>
      <c r="BR14" s="55">
        <v>195.900910104004</v>
      </c>
      <c r="BS14" s="55">
        <v>195.65055228925499</v>
      </c>
      <c r="BT14" s="55">
        <v>195.79403506544199</v>
      </c>
      <c r="BU14" s="55">
        <v>195.01652610753914</v>
      </c>
      <c r="BV14" s="55">
        <v>0.76907660188721705</v>
      </c>
      <c r="BW14" s="55">
        <v>173.81695891181499</v>
      </c>
      <c r="BX14" s="55">
        <v>173.27775242673499</v>
      </c>
      <c r="BY14" s="55">
        <v>173.31614048295401</v>
      </c>
      <c r="BZ14" s="55">
        <v>173.58129779156201</v>
      </c>
      <c r="CA14" s="55">
        <v>173.180497598806</v>
      </c>
      <c r="CB14" s="55">
        <v>173.314512542138</v>
      </c>
      <c r="CC14" s="55">
        <v>173.41452662566834</v>
      </c>
      <c r="CD14" s="55">
        <v>0.21714963489007805</v>
      </c>
      <c r="CE14" s="55">
        <v>162.786389513762</v>
      </c>
      <c r="CF14" s="55">
        <v>162.688806383052</v>
      </c>
      <c r="CG14" s="55">
        <v>162.568004536812</v>
      </c>
      <c r="CH14" s="55">
        <v>162.68106681120867</v>
      </c>
      <c r="CI14" s="55">
        <v>8.9323103650370286E-2</v>
      </c>
      <c r="CJ14" s="199">
        <v>162.73020529315599</v>
      </c>
      <c r="CK14" s="199">
        <v>162.46895671856899</v>
      </c>
      <c r="CL14" s="199">
        <v>163.047182647771</v>
      </c>
      <c r="CM14" s="55">
        <v>155.53385238708699</v>
      </c>
      <c r="CN14" s="55">
        <v>155.43498527414201</v>
      </c>
      <c r="CO14" s="55">
        <v>155.31635084114399</v>
      </c>
      <c r="CP14" s="55">
        <v>156.66291446895701</v>
      </c>
      <c r="CQ14" s="55">
        <v>156.35322725218899</v>
      </c>
      <c r="CR14" s="55">
        <v>156.07187820751199</v>
      </c>
      <c r="CS14" s="55">
        <v>155.89553473850515</v>
      </c>
      <c r="CT14" s="55">
        <v>0.50130247460440103</v>
      </c>
      <c r="CU14" s="55">
        <v>166.812157397514</v>
      </c>
      <c r="CV14" s="55">
        <v>166.62076945847599</v>
      </c>
      <c r="CW14" s="55">
        <v>166.995647530371</v>
      </c>
      <c r="CX14" s="55">
        <v>166.80952479545365</v>
      </c>
      <c r="CY14" s="55">
        <v>0.15305465285780856</v>
      </c>
      <c r="CZ14" s="199">
        <v>167.202189662302</v>
      </c>
      <c r="DA14" s="199">
        <v>166.41608041572999</v>
      </c>
      <c r="DB14" s="199">
        <v>166.22666059890599</v>
      </c>
      <c r="DC14" s="67"/>
      <c r="DD14" s="67"/>
      <c r="DE14" s="67"/>
      <c r="DF14" s="170"/>
      <c r="DG14" s="170"/>
      <c r="DH14" s="170"/>
      <c r="DI14" s="170"/>
      <c r="DN14" s="67"/>
      <c r="DZ14" s="67"/>
      <c r="EV14" s="67"/>
      <c r="GO14" s="67"/>
    </row>
    <row r="15" spans="1:281" s="56" customFormat="1" ht="13.5" customHeight="1" x14ac:dyDescent="0.2">
      <c r="A15" s="36" t="s">
        <v>100</v>
      </c>
      <c r="B15" s="33" t="s">
        <v>121</v>
      </c>
      <c r="C15" s="23">
        <v>1.2818940725882599</v>
      </c>
      <c r="D15" s="24">
        <v>1.2819997253067701</v>
      </c>
      <c r="E15" s="24">
        <v>1.28249652986578</v>
      </c>
      <c r="F15" s="24">
        <v>1.27576801536218</v>
      </c>
      <c r="G15" s="24">
        <v>1.2758679451427299</v>
      </c>
      <c r="H15" s="24">
        <v>1.27567552281541</v>
      </c>
      <c r="I15" s="24">
        <v>1.2789503018468551</v>
      </c>
      <c r="J15" s="24">
        <v>3.1857116056134937E-3</v>
      </c>
      <c r="K15" s="24">
        <v>1.2742448515292599</v>
      </c>
      <c r="L15" s="24">
        <v>1.27373970223038</v>
      </c>
      <c r="M15" s="24">
        <v>1.2747620559821899</v>
      </c>
      <c r="N15" s="24">
        <v>1.27349022608985</v>
      </c>
      <c r="O15" s="24">
        <v>1.27372881383035</v>
      </c>
      <c r="P15" s="24">
        <v>1.27399471280742</v>
      </c>
      <c r="Q15" s="24">
        <v>1.2739933937449084</v>
      </c>
      <c r="R15" s="24">
        <v>4.1665613261777636E-4</v>
      </c>
      <c r="S15" s="24">
        <v>1.2838140188164799</v>
      </c>
      <c r="T15" s="24">
        <v>1.28385966040543</v>
      </c>
      <c r="U15" s="24">
        <v>1.2846462733734401</v>
      </c>
      <c r="V15" s="24">
        <v>1.2867939211804</v>
      </c>
      <c r="W15" s="24">
        <v>1.2877619595468299</v>
      </c>
      <c r="X15" s="24">
        <v>1.28763968268119</v>
      </c>
      <c r="Y15" s="24">
        <v>1.2857525860006283</v>
      </c>
      <c r="Z15" s="24">
        <v>1.6954956282299912E-3</v>
      </c>
      <c r="AA15" s="24">
        <v>1.2938009365652201</v>
      </c>
      <c r="AB15" s="24">
        <v>1.2938792286382399</v>
      </c>
      <c r="AC15" s="24">
        <v>1.2934907128203501</v>
      </c>
      <c r="AD15" s="24">
        <v>1.2937236260079368</v>
      </c>
      <c r="AE15" s="24">
        <v>1.677673525813761E-4</v>
      </c>
      <c r="AF15" s="197">
        <v>1.2913799526690799</v>
      </c>
      <c r="AG15" s="197">
        <v>1.2920516376939699</v>
      </c>
      <c r="AH15" s="197">
        <v>1.29364778260017</v>
      </c>
      <c r="AI15" s="24">
        <v>1.2779181226771299</v>
      </c>
      <c r="AJ15" s="24">
        <v>1.2777686456358199</v>
      </c>
      <c r="AK15" s="24">
        <v>1.27770970760015</v>
      </c>
      <c r="AL15" s="24">
        <v>1.28089371419154</v>
      </c>
      <c r="AM15" s="24">
        <v>1.2807024175459101</v>
      </c>
      <c r="AN15" s="24">
        <v>1.28060167562583</v>
      </c>
      <c r="AO15" s="24">
        <v>1.2792657138793968</v>
      </c>
      <c r="AP15" s="24">
        <v>1.4706952519728457E-3</v>
      </c>
      <c r="AQ15" s="24">
        <v>1.43009736254634</v>
      </c>
      <c r="AR15" s="24">
        <v>1.4094122012238599</v>
      </c>
      <c r="AS15" s="24">
        <v>1.4180076879657699</v>
      </c>
      <c r="AT15" s="24">
        <v>1.4167848188939201</v>
      </c>
      <c r="AU15" s="24">
        <v>1.4154971373998</v>
      </c>
      <c r="AV15" s="24">
        <v>1.4190360833875</v>
      </c>
      <c r="AW15" s="24">
        <v>1.4181392152361985</v>
      </c>
      <c r="AX15" s="24">
        <v>6.1751477352347565E-3</v>
      </c>
      <c r="AY15" s="24">
        <v>1.41065160853313</v>
      </c>
      <c r="AZ15" s="24">
        <v>1.4144029939710101</v>
      </c>
      <c r="BA15" s="24">
        <v>1.4164820596843699</v>
      </c>
      <c r="BB15" s="24">
        <v>1.29008847113027</v>
      </c>
      <c r="BC15" s="24">
        <v>1.2891758129642501</v>
      </c>
      <c r="BD15" s="24">
        <v>1.2890057858832</v>
      </c>
      <c r="BE15" s="24">
        <v>1.3516344553610384</v>
      </c>
      <c r="BF15" s="24">
        <v>6.223539456476674E-2</v>
      </c>
      <c r="BG15" s="24">
        <v>1.27548797187586</v>
      </c>
      <c r="BH15" s="24">
        <v>1.2756318756440099</v>
      </c>
      <c r="BI15" s="24">
        <v>1.2749050194451901</v>
      </c>
      <c r="BJ15" s="24">
        <v>1.2752447078523601</v>
      </c>
      <c r="BK15" s="24">
        <v>1.27502789861206</v>
      </c>
      <c r="BL15" s="24">
        <v>1.2754016514817701</v>
      </c>
      <c r="BM15" s="24">
        <v>1.2752831874852084</v>
      </c>
      <c r="BN15" s="24">
        <v>2.5404000820512151E-4</v>
      </c>
      <c r="BO15" s="24">
        <v>1.27325409021306</v>
      </c>
      <c r="BP15" s="24">
        <v>1.27245618778897</v>
      </c>
      <c r="BQ15" s="24">
        <v>1.2731773211578801</v>
      </c>
      <c r="BR15" s="24">
        <v>1.27486397143368</v>
      </c>
      <c r="BS15" s="24">
        <v>1.2732045832327901</v>
      </c>
      <c r="BT15" s="24">
        <v>1.2743915975223601</v>
      </c>
      <c r="BU15" s="24">
        <v>1.2735579585581234</v>
      </c>
      <c r="BV15" s="24">
        <v>8.1410659659574556E-4</v>
      </c>
      <c r="BW15" s="24">
        <v>1.6261839855475899</v>
      </c>
      <c r="BX15" s="24">
        <v>1.63049218855649</v>
      </c>
      <c r="BY15" s="24">
        <v>1.6400685933600401</v>
      </c>
      <c r="BZ15" s="24">
        <v>1.6278222875908599</v>
      </c>
      <c r="CA15" s="24">
        <v>1.6344373997222099</v>
      </c>
      <c r="CB15" s="24">
        <v>1.6408913151811599</v>
      </c>
      <c r="CC15" s="24">
        <v>1.6333159616597248</v>
      </c>
      <c r="CD15" s="24">
        <v>5.6753982497610728E-3</v>
      </c>
      <c r="CE15" s="24">
        <v>1.61824730682679</v>
      </c>
      <c r="CF15" s="24">
        <v>1.62301030136487</v>
      </c>
      <c r="CG15" s="24">
        <v>1.6273332681633099</v>
      </c>
      <c r="CH15" s="24">
        <v>1.6228636254516566</v>
      </c>
      <c r="CI15" s="24">
        <v>3.7107778806984753E-3</v>
      </c>
      <c r="CJ15" s="197">
        <v>1.6221036257155901</v>
      </c>
      <c r="CK15" s="197">
        <v>1.6269166085814699</v>
      </c>
      <c r="CL15" s="197">
        <v>1.6175413735239801</v>
      </c>
      <c r="CM15" s="24">
        <v>1.6312516432436099</v>
      </c>
      <c r="CN15" s="24">
        <v>1.6362575844601901</v>
      </c>
      <c r="CO15" s="24">
        <v>1.64114699481624</v>
      </c>
      <c r="CP15" s="24">
        <v>1.6321293842817799</v>
      </c>
      <c r="CQ15" s="24">
        <v>1.6410466087301201</v>
      </c>
      <c r="CR15" s="24">
        <v>1.6478355280718799</v>
      </c>
      <c r="CS15" s="24">
        <v>1.6382779572673034</v>
      </c>
      <c r="CT15" s="24">
        <v>5.7518100319499865E-3</v>
      </c>
      <c r="CU15" s="24">
        <v>1.66036120626516</v>
      </c>
      <c r="CV15" s="24">
        <v>1.6679752267436501</v>
      </c>
      <c r="CW15" s="24">
        <v>1.65081969623824</v>
      </c>
      <c r="CX15" s="24">
        <v>1.6597187097490167</v>
      </c>
      <c r="CY15" s="24">
        <v>7.0184356310342257E-3</v>
      </c>
      <c r="CZ15" s="197">
        <v>1.6498329323583201</v>
      </c>
      <c r="DA15" s="197">
        <v>1.66063107242834</v>
      </c>
      <c r="DB15" s="197">
        <v>1.6691736446623799</v>
      </c>
      <c r="DC15" s="24"/>
      <c r="DD15" s="24"/>
      <c r="DE15" s="24"/>
      <c r="DF15" s="24"/>
      <c r="DG15" s="24"/>
      <c r="DH15" s="24"/>
      <c r="DI15" s="24"/>
      <c r="DJ15" s="24"/>
      <c r="DK15" s="24"/>
      <c r="DL15" s="24"/>
      <c r="DM15" s="24"/>
      <c r="DN15" s="24"/>
      <c r="DO15" s="24"/>
      <c r="DP15" s="24"/>
      <c r="DQ15" s="24"/>
      <c r="DR15" s="24"/>
      <c r="DS15" s="24"/>
      <c r="DT15" s="24"/>
      <c r="DU15" s="24"/>
      <c r="DV15" s="24"/>
      <c r="DW15" s="24"/>
      <c r="DX15" s="24"/>
      <c r="DY15" s="24"/>
      <c r="DZ15" s="24"/>
      <c r="EA15" s="24"/>
      <c r="EB15" s="24"/>
      <c r="EC15" s="24"/>
      <c r="ED15" s="24"/>
      <c r="EE15" s="24"/>
      <c r="EF15" s="24"/>
      <c r="EG15" s="24"/>
      <c r="EH15" s="24"/>
      <c r="EI15" s="24"/>
      <c r="EJ15" s="24"/>
      <c r="EK15" s="24"/>
      <c r="EL15" s="24"/>
      <c r="EM15" s="24"/>
      <c r="EN15" s="24"/>
      <c r="EO15" s="24"/>
      <c r="EP15" s="24"/>
      <c r="EQ15" s="24"/>
      <c r="ER15" s="24"/>
      <c r="ES15" s="24"/>
      <c r="ET15" s="24"/>
      <c r="EU15" s="24"/>
      <c r="EV15" s="24"/>
      <c r="EW15" s="24"/>
      <c r="EX15" s="24"/>
      <c r="EY15" s="24"/>
      <c r="EZ15" s="24"/>
      <c r="FA15" s="24"/>
      <c r="FB15" s="24"/>
      <c r="FC15" s="24"/>
      <c r="FD15" s="24"/>
      <c r="FE15" s="24"/>
      <c r="FF15" s="24"/>
      <c r="FG15" s="24"/>
      <c r="FH15" s="24"/>
      <c r="FI15" s="24"/>
      <c r="FJ15" s="24"/>
      <c r="FK15" s="24"/>
      <c r="FL15" s="24"/>
      <c r="FM15" s="24"/>
      <c r="FN15" s="24"/>
      <c r="FO15" s="24"/>
      <c r="FP15" s="24"/>
      <c r="FQ15" s="24"/>
      <c r="FR15" s="24"/>
      <c r="FS15" s="24"/>
      <c r="FT15" s="24"/>
      <c r="FU15" s="24"/>
      <c r="FV15" s="24"/>
      <c r="FW15" s="24"/>
      <c r="FX15" s="24"/>
      <c r="FY15" s="24"/>
      <c r="FZ15" s="24"/>
      <c r="GA15" s="24"/>
      <c r="GB15" s="24"/>
      <c r="GC15" s="24"/>
      <c r="GD15" s="24"/>
      <c r="GE15" s="24"/>
      <c r="GF15" s="24"/>
      <c r="GG15" s="24"/>
      <c r="GH15" s="24"/>
      <c r="GI15" s="24"/>
      <c r="GJ15" s="24"/>
      <c r="GK15" s="24"/>
      <c r="GL15" s="24"/>
      <c r="GM15" s="24"/>
      <c r="GN15" s="24"/>
      <c r="GO15" s="24"/>
    </row>
    <row r="16" spans="1:281" s="24" customFormat="1" ht="13.5" customHeight="1" x14ac:dyDescent="0.2">
      <c r="A16" s="36" t="s">
        <v>109</v>
      </c>
      <c r="B16" s="33" t="s">
        <v>123</v>
      </c>
      <c r="C16" s="23">
        <v>-0.15634075728468599</v>
      </c>
      <c r="D16" s="24">
        <v>-0.16172372497188101</v>
      </c>
      <c r="E16" s="24">
        <v>-0.157636626529329</v>
      </c>
      <c r="F16" s="24">
        <v>-7.35477117477214E-2</v>
      </c>
      <c r="G16" s="24">
        <v>-7.5414305704088594E-2</v>
      </c>
      <c r="H16" s="24">
        <v>-7.3978111693178306E-2</v>
      </c>
      <c r="I16" s="24">
        <v>-0.11644020632181407</v>
      </c>
      <c r="J16" s="24">
        <v>4.21618234878448E-2</v>
      </c>
      <c r="K16" s="24">
        <v>-6.7477096339503606E-2</v>
      </c>
      <c r="L16" s="24">
        <v>-7.8145408760154994E-2</v>
      </c>
      <c r="M16" s="24">
        <v>-7.1102393880644002E-2</v>
      </c>
      <c r="N16" s="24">
        <v>-6.6275461518053497E-2</v>
      </c>
      <c r="O16" s="24">
        <v>-6.53700912922974E-2</v>
      </c>
      <c r="P16" s="24">
        <v>-6.9044343472622102E-2</v>
      </c>
      <c r="Q16" s="24">
        <v>-6.9569132543879267E-2</v>
      </c>
      <c r="R16" s="24">
        <v>4.2629340321202512E-3</v>
      </c>
      <c r="S16" s="24">
        <v>-0.13481531333149999</v>
      </c>
      <c r="T16" s="24">
        <v>-0.13922696519172201</v>
      </c>
      <c r="U16" s="24">
        <v>-0.13530633091970701</v>
      </c>
      <c r="V16" s="24">
        <v>-0.15055334952264801</v>
      </c>
      <c r="W16" s="24">
        <v>-0.14870905590806799</v>
      </c>
      <c r="X16" s="24">
        <v>-0.15308856083243699</v>
      </c>
      <c r="Y16" s="24">
        <v>-0.1436165959510137</v>
      </c>
      <c r="Z16" s="24">
        <v>7.4112724513038433E-3</v>
      </c>
      <c r="AA16" s="24">
        <v>-0.168219043867219</v>
      </c>
      <c r="AB16" s="24">
        <v>-0.16305701535178799</v>
      </c>
      <c r="AC16" s="24">
        <v>-0.16960655396316701</v>
      </c>
      <c r="AD16" s="24">
        <v>-0.16696087106072466</v>
      </c>
      <c r="AE16" s="24">
        <v>2.8179618064288407E-3</v>
      </c>
      <c r="AF16" s="197">
        <v>-0.17380333180651</v>
      </c>
      <c r="AG16" s="197">
        <v>-0.15967861254391799</v>
      </c>
      <c r="AH16" s="197">
        <v>-0.16297299744143701</v>
      </c>
      <c r="AI16" s="24">
        <v>-6.0059380490530501E-2</v>
      </c>
      <c r="AJ16" s="24">
        <v>-5.9467603858880003E-2</v>
      </c>
      <c r="AK16" s="24">
        <v>-5.9651039187790203E-2</v>
      </c>
      <c r="AL16" s="24">
        <v>-3.6461411908672997E-2</v>
      </c>
      <c r="AM16" s="24">
        <v>-4.0525670694624399E-2</v>
      </c>
      <c r="AN16" s="24">
        <v>-4.4091015375409499E-2</v>
      </c>
      <c r="AO16" s="24">
        <v>-5.004268691931793E-2</v>
      </c>
      <c r="AP16" s="24">
        <v>9.9325279228963219E-3</v>
      </c>
      <c r="AQ16" s="24">
        <v>1.6521830480849899</v>
      </c>
      <c r="AR16" s="24">
        <v>1.46232514263852</v>
      </c>
      <c r="AS16" s="24">
        <v>1.57911977633256</v>
      </c>
      <c r="AT16" s="24">
        <v>1.51837573467075</v>
      </c>
      <c r="AU16" s="24">
        <v>1.52472066580927</v>
      </c>
      <c r="AV16" s="24">
        <v>1.56889644552703</v>
      </c>
      <c r="AW16" s="24">
        <v>1.5509368021771868</v>
      </c>
      <c r="AX16" s="24">
        <v>5.9114530449142937E-2</v>
      </c>
      <c r="AY16" s="24">
        <v>1.7125578966041699</v>
      </c>
      <c r="AZ16" s="24">
        <v>1.8070145803595801</v>
      </c>
      <c r="BA16" s="24">
        <v>1.82664896988689</v>
      </c>
      <c r="BB16" s="24">
        <v>-2.8012544155898801E-2</v>
      </c>
      <c r="BC16" s="24">
        <v>-3.7061787717067203E-2</v>
      </c>
      <c r="BD16" s="24">
        <v>-3.2314814294527899E-2</v>
      </c>
      <c r="BE16" s="24">
        <v>0.87480538344719105</v>
      </c>
      <c r="BF16" s="24">
        <v>0.90795543893545827</v>
      </c>
      <c r="BG16" s="24">
        <v>-6.1417500049934202E-2</v>
      </c>
      <c r="BH16" s="24">
        <v>-6.1354633736749299E-2</v>
      </c>
      <c r="BI16" s="24">
        <v>-6.1851813335979E-2</v>
      </c>
      <c r="BJ16" s="24">
        <v>-6.4516553461655302E-2</v>
      </c>
      <c r="BK16" s="24">
        <v>-6.5021813717958094E-2</v>
      </c>
      <c r="BL16" s="24">
        <v>-6.4706581571084304E-2</v>
      </c>
      <c r="BM16" s="24">
        <v>-6.3144815978893376E-2</v>
      </c>
      <c r="BN16" s="24">
        <v>1.6178238785545236E-3</v>
      </c>
      <c r="BO16" s="24">
        <v>-5.3797011956533698E-2</v>
      </c>
      <c r="BP16" s="24">
        <v>-5.6717457348388102E-2</v>
      </c>
      <c r="BQ16" s="24">
        <v>-5.5884497576830297E-2</v>
      </c>
      <c r="BR16" s="24">
        <v>-5.26922461033206E-2</v>
      </c>
      <c r="BS16" s="24">
        <v>-6.2310990993636697E-2</v>
      </c>
      <c r="BT16" s="24">
        <v>-5.1216646550997599E-2</v>
      </c>
      <c r="BU16" s="24">
        <v>-5.5436475088284504E-2</v>
      </c>
      <c r="BV16" s="24">
        <v>3.5852985370879572E-3</v>
      </c>
      <c r="BW16" s="24">
        <v>-6.5909376041263004</v>
      </c>
      <c r="BX16" s="24">
        <v>-6.6022825912979703</v>
      </c>
      <c r="BY16" s="24">
        <v>-6.5152538383563998</v>
      </c>
      <c r="BZ16" s="24">
        <v>-6.6451022120530503</v>
      </c>
      <c r="CA16" s="24">
        <v>-6.6175988663679401</v>
      </c>
      <c r="CB16" s="24">
        <v>-6.5320279924217202</v>
      </c>
      <c r="CC16" s="24">
        <v>-6.5838671841038972</v>
      </c>
      <c r="CD16" s="24">
        <v>4.5956077049431561E-2</v>
      </c>
      <c r="CE16" s="24">
        <v>-6.78154908995932</v>
      </c>
      <c r="CF16" s="24">
        <v>-6.74403978022315</v>
      </c>
      <c r="CG16" s="24">
        <v>-6.6971431396310601</v>
      </c>
      <c r="CH16" s="24">
        <v>-6.7409106699378434</v>
      </c>
      <c r="CI16" s="24">
        <v>3.4529548805695677E-2</v>
      </c>
      <c r="CJ16" s="197">
        <v>-6.7293166063282497</v>
      </c>
      <c r="CK16" s="197">
        <v>-6.7251633733996403</v>
      </c>
      <c r="CL16" s="197">
        <v>-6.7555563849650104</v>
      </c>
      <c r="CM16" s="24">
        <v>-6.6425973120870703</v>
      </c>
      <c r="CN16" s="24">
        <v>-6.6099662277934801</v>
      </c>
      <c r="CO16" s="24">
        <v>-6.5906139798430896</v>
      </c>
      <c r="CP16" s="24">
        <v>-6.6056558367401497</v>
      </c>
      <c r="CQ16" s="24">
        <v>-6.5569191971455902</v>
      </c>
      <c r="CR16" s="24">
        <v>-6.5117519676603397</v>
      </c>
      <c r="CS16" s="24">
        <v>-6.5862507535449524</v>
      </c>
      <c r="CT16" s="24">
        <v>4.1919292843519577E-2</v>
      </c>
      <c r="CU16" s="24">
        <v>-6.2503953344924197</v>
      </c>
      <c r="CV16" s="24">
        <v>-6.2086170635074902</v>
      </c>
      <c r="CW16" s="24">
        <v>-6.2895623745948903</v>
      </c>
      <c r="CX16" s="24">
        <v>-6.2495249241982664</v>
      </c>
      <c r="CY16" s="24">
        <v>3.3051515924075459E-2</v>
      </c>
      <c r="CZ16" s="197">
        <v>-6.3016132270783602</v>
      </c>
      <c r="DA16" s="197">
        <v>-6.2773813771255202</v>
      </c>
      <c r="DB16" s="197">
        <v>-6.2142590630610899</v>
      </c>
    </row>
    <row r="17" spans="1:197" s="46" customFormat="1" ht="13.5" customHeight="1" thickBot="1" x14ac:dyDescent="0.25">
      <c r="A17" s="37"/>
      <c r="B17" s="44" t="s">
        <v>124</v>
      </c>
      <c r="C17" s="45">
        <v>2.7433809171250498</v>
      </c>
      <c r="D17" s="46">
        <v>2.7547594607036698</v>
      </c>
      <c r="E17" s="46">
        <v>2.7501380148473999</v>
      </c>
      <c r="F17" s="46">
        <v>2.5176597501869802</v>
      </c>
      <c r="G17" s="46">
        <v>2.51914696804536</v>
      </c>
      <c r="H17" s="46">
        <v>2.51851059473573</v>
      </c>
      <c r="I17" s="46">
        <v>2.633932617607365</v>
      </c>
      <c r="J17" s="46">
        <v>0.11554156469640142</v>
      </c>
      <c r="K17" s="46">
        <v>2.5165651161674698</v>
      </c>
      <c r="L17" s="46">
        <v>2.5243757014461399</v>
      </c>
      <c r="M17" s="46">
        <v>2.5269917959485202</v>
      </c>
      <c r="N17" s="46">
        <v>2.51637166072249</v>
      </c>
      <c r="O17" s="46">
        <v>2.5168632587690398</v>
      </c>
      <c r="P17" s="46">
        <v>2.51801635928644</v>
      </c>
      <c r="Q17" s="46">
        <v>2.519863982056683</v>
      </c>
      <c r="R17" s="46">
        <v>4.216203215616849E-3</v>
      </c>
      <c r="S17" s="46">
        <v>2.6870504143499501</v>
      </c>
      <c r="T17" s="46">
        <v>2.6982156731312599</v>
      </c>
      <c r="U17" s="46">
        <v>2.6939878043287</v>
      </c>
      <c r="V17" s="46">
        <v>2.7469860670523398</v>
      </c>
      <c r="W17" s="46">
        <v>2.7668340360950698</v>
      </c>
      <c r="X17" s="46">
        <v>2.77192901716103</v>
      </c>
      <c r="Y17" s="46">
        <v>2.7275005020197249</v>
      </c>
      <c r="Z17" s="46">
        <v>3.5396842625689415E-2</v>
      </c>
      <c r="AA17" s="46">
        <v>2.76832430442769</v>
      </c>
      <c r="AB17" s="46">
        <v>2.7651065313138901</v>
      </c>
      <c r="AC17" s="46">
        <v>2.7606857272685099</v>
      </c>
      <c r="AD17" s="46">
        <v>2.7647055210033629</v>
      </c>
      <c r="AE17" s="46">
        <v>3.1313013488588962E-3</v>
      </c>
      <c r="AF17" s="200">
        <v>2.7655086113061</v>
      </c>
      <c r="AG17" s="200">
        <v>2.7653139759716301</v>
      </c>
      <c r="AH17" s="200">
        <v>2.7759932032806902</v>
      </c>
      <c r="AI17" s="46">
        <v>2.5096574998932799</v>
      </c>
      <c r="AJ17" s="46">
        <v>2.5090206431853002</v>
      </c>
      <c r="AK17" s="46">
        <v>2.50906981849753</v>
      </c>
      <c r="AL17" s="46">
        <v>2.52790276221402</v>
      </c>
      <c r="AM17" s="46">
        <v>2.5234135514139999</v>
      </c>
      <c r="AN17" s="46">
        <v>2.5231668604698498</v>
      </c>
      <c r="AO17" s="46">
        <v>2.5170385226123302</v>
      </c>
      <c r="AP17" s="46">
        <v>7.9424529313022896E-3</v>
      </c>
      <c r="AQ17" s="46">
        <v>8.1703501761839608</v>
      </c>
      <c r="AR17" s="46">
        <v>7.4574547873128703</v>
      </c>
      <c r="AS17" s="46">
        <v>8.0734924948332107</v>
      </c>
      <c r="AT17" s="46">
        <v>7.6016700988706196</v>
      </c>
      <c r="AU17" s="46">
        <v>7.6986480794508498</v>
      </c>
      <c r="AV17" s="46">
        <v>7.8449939778640498</v>
      </c>
      <c r="AW17" s="46">
        <v>7.8077682690859271</v>
      </c>
      <c r="AX17" s="46">
        <v>0.2518478257340892</v>
      </c>
      <c r="AY17" s="46">
        <v>8.5488054370254805</v>
      </c>
      <c r="AZ17" s="46">
        <v>9.0815684205183906</v>
      </c>
      <c r="BA17" s="46">
        <v>9.1235987602514097</v>
      </c>
      <c r="BB17" s="46">
        <v>2.54751065788526</v>
      </c>
      <c r="BC17" s="46">
        <v>2.5366826843054699</v>
      </c>
      <c r="BD17" s="46">
        <v>2.54322962285298</v>
      </c>
      <c r="BE17" s="46">
        <v>5.7302325971398318</v>
      </c>
      <c r="BF17" s="46">
        <v>3.1931229885031054</v>
      </c>
      <c r="BG17" s="46">
        <v>2.5146231765026701</v>
      </c>
      <c r="BH17" s="46">
        <v>2.51556309346797</v>
      </c>
      <c r="BI17" s="46">
        <v>2.5137272443672898</v>
      </c>
      <c r="BJ17" s="46">
        <v>2.5184846721727498</v>
      </c>
      <c r="BK17" s="46">
        <v>2.5167230089283499</v>
      </c>
      <c r="BL17" s="46">
        <v>2.5184447908399799</v>
      </c>
      <c r="BM17" s="46">
        <v>2.5162609977131685</v>
      </c>
      <c r="BN17" s="46">
        <v>1.8035414031211125E-3</v>
      </c>
      <c r="BO17" s="46">
        <v>2.5100619893835399</v>
      </c>
      <c r="BP17" s="46">
        <v>2.5128979234028499</v>
      </c>
      <c r="BQ17" s="46">
        <v>2.5126405710528799</v>
      </c>
      <c r="BR17" s="46">
        <v>2.5182137092827501</v>
      </c>
      <c r="BS17" s="46">
        <v>2.5121221680719201</v>
      </c>
      <c r="BT17" s="46">
        <v>2.5224936001259701</v>
      </c>
      <c r="BU17" s="46">
        <v>2.5147383268866519</v>
      </c>
      <c r="BV17" s="46">
        <v>4.2568108117819244E-3</v>
      </c>
      <c r="BW17" s="65">
        <v>64.849990347294593</v>
      </c>
      <c r="BX17" s="65">
        <v>64.313249396481496</v>
      </c>
      <c r="BY17" s="65">
        <v>62.684081506690802</v>
      </c>
      <c r="BZ17" s="65">
        <v>65.056154988203403</v>
      </c>
      <c r="CA17" s="65">
        <v>64.0633166801843</v>
      </c>
      <c r="CB17" s="65">
        <v>62.698064888505101</v>
      </c>
      <c r="CC17" s="65">
        <v>63.944142967893278</v>
      </c>
      <c r="CD17" s="65">
        <v>0.94410783311973556</v>
      </c>
      <c r="CE17" s="65">
        <v>66.871049935194193</v>
      </c>
      <c r="CF17" s="65">
        <v>65.988430138737101</v>
      </c>
      <c r="CG17" s="65">
        <v>65.039516435369606</v>
      </c>
      <c r="CH17" s="65">
        <v>65.966332169766972</v>
      </c>
      <c r="CI17" s="65">
        <v>0.74788367206822537</v>
      </c>
      <c r="CJ17" s="208">
        <v>65.916312152560707</v>
      </c>
      <c r="CK17" s="208">
        <v>65.316962824040502</v>
      </c>
      <c r="CL17" s="208">
        <v>66.715411911539704</v>
      </c>
      <c r="CM17" s="65">
        <v>63.693033865161397</v>
      </c>
      <c r="CN17" s="65">
        <v>62.835089990062102</v>
      </c>
      <c r="CO17" s="65">
        <v>62.1796017020825</v>
      </c>
      <c r="CP17" s="65">
        <v>63.291524023261601</v>
      </c>
      <c r="CQ17" s="65">
        <v>61.953756273380399</v>
      </c>
      <c r="CR17" s="65">
        <v>60.849554340775001</v>
      </c>
      <c r="CS17" s="65">
        <v>62.467093365787171</v>
      </c>
      <c r="CT17" s="65">
        <v>0.9381396890517808</v>
      </c>
      <c r="CU17" s="65">
        <v>57.814105836662002</v>
      </c>
      <c r="CV17" s="65">
        <v>56.777398808502198</v>
      </c>
      <c r="CW17" s="65">
        <v>59.057267151239202</v>
      </c>
      <c r="CX17" s="65">
        <v>57.882923932134474</v>
      </c>
      <c r="CY17" s="65">
        <v>0.93202355576524487</v>
      </c>
      <c r="CZ17" s="208">
        <v>59.279465820278197</v>
      </c>
      <c r="DA17" s="208">
        <v>57.987944281142099</v>
      </c>
      <c r="DB17" s="208">
        <v>56.714646126018302</v>
      </c>
      <c r="DF17" s="65"/>
      <c r="DG17" s="65"/>
      <c r="DH17" s="65"/>
      <c r="DI17" s="65"/>
      <c r="DJ17" s="65"/>
      <c r="DK17" s="65"/>
      <c r="DL17" s="65"/>
      <c r="DM17" s="65"/>
      <c r="DW17" s="65"/>
      <c r="DX17" s="65"/>
      <c r="EC17" s="65"/>
      <c r="EE17" s="65"/>
      <c r="EF17" s="65"/>
      <c r="EG17" s="65"/>
      <c r="EH17" s="65"/>
      <c r="EK17" s="65"/>
      <c r="EN17" s="65"/>
      <c r="EO17" s="65"/>
      <c r="EP17" s="65"/>
      <c r="ER17" s="65"/>
      <c r="ES17" s="65"/>
      <c r="ET17" s="65"/>
      <c r="EX17" s="65"/>
      <c r="EY17" s="65"/>
      <c r="FB17" s="65"/>
      <c r="FD17" s="65"/>
      <c r="FE17" s="65"/>
    </row>
    <row r="18" spans="1:197" s="41" customFormat="1" ht="13.5" customHeight="1" x14ac:dyDescent="0.2">
      <c r="A18" s="36" t="s">
        <v>2</v>
      </c>
      <c r="B18" s="50" t="s">
        <v>122</v>
      </c>
      <c r="C18" s="47">
        <v>2.3958230791695998</v>
      </c>
      <c r="D18" s="41">
        <v>2.3967800039684199</v>
      </c>
      <c r="E18" s="41">
        <v>2.3976285825054999</v>
      </c>
      <c r="F18" s="41">
        <v>2.3752231198472402</v>
      </c>
      <c r="G18" s="41">
        <v>2.37564044332969</v>
      </c>
      <c r="H18" s="41">
        <v>2.3769254672686699</v>
      </c>
      <c r="I18" s="41">
        <v>2.3863367826815201</v>
      </c>
      <c r="J18" s="41">
        <v>1.0432748679801946E-2</v>
      </c>
      <c r="K18" s="41">
        <v>2.4093650077069699</v>
      </c>
      <c r="L18" s="41">
        <v>2.4111608952340302</v>
      </c>
      <c r="M18" s="41">
        <v>2.4108797421297101</v>
      </c>
      <c r="N18" s="41">
        <v>2.38806372881572</v>
      </c>
      <c r="O18" s="41">
        <v>2.3881386435112901</v>
      </c>
      <c r="P18" s="41">
        <v>2.3879848400458199</v>
      </c>
      <c r="Q18" s="41">
        <v>2.3992654762405898</v>
      </c>
      <c r="R18" s="41">
        <v>1.1217033222798801E-2</v>
      </c>
      <c r="S18" s="41">
        <v>2.38678532169101</v>
      </c>
      <c r="T18" s="41">
        <v>2.3867023292879002</v>
      </c>
      <c r="U18" s="41">
        <v>2.3864185641716902</v>
      </c>
      <c r="V18" s="41">
        <v>2.3715166271077499</v>
      </c>
      <c r="W18" s="41">
        <v>2.3706788801587</v>
      </c>
      <c r="X18" s="41">
        <v>2.3709160605906101</v>
      </c>
      <c r="Y18" s="41">
        <v>2.3788362971679433</v>
      </c>
      <c r="Z18" s="41">
        <v>7.8038814550872434E-3</v>
      </c>
      <c r="AA18" s="41">
        <v>2.3758541863276701</v>
      </c>
      <c r="AB18" s="41">
        <v>2.3758221698514399</v>
      </c>
      <c r="AC18" s="41">
        <v>2.3764585794106101</v>
      </c>
      <c r="AD18" s="41">
        <v>2.3760449785299067</v>
      </c>
      <c r="AE18" s="41">
        <v>2.9275192009222729E-4</v>
      </c>
      <c r="AF18" s="201">
        <v>2.3744563047204199</v>
      </c>
      <c r="AG18" s="201">
        <v>2.3723827567528799</v>
      </c>
      <c r="AH18" s="201">
        <v>2.3716311967663999</v>
      </c>
      <c r="AI18" s="41">
        <v>2.3699665644774202</v>
      </c>
      <c r="AJ18" s="41">
        <v>2.3694304485845898</v>
      </c>
      <c r="AK18" s="41">
        <v>2.36944765135026</v>
      </c>
      <c r="AL18" s="41">
        <v>2.3633940434416099</v>
      </c>
      <c r="AM18" s="41">
        <v>2.3645161038312201</v>
      </c>
      <c r="AN18" s="41">
        <v>2.36535325289623</v>
      </c>
      <c r="AO18" s="41">
        <v>2.3670180107635552</v>
      </c>
      <c r="AP18" s="41">
        <v>2.663990578996221E-3</v>
      </c>
      <c r="AQ18" s="41">
        <v>2.13431586970861</v>
      </c>
      <c r="AR18" s="41">
        <v>2.1428078020400498</v>
      </c>
      <c r="AS18" s="41">
        <v>2.1390198632034401</v>
      </c>
      <c r="AT18" s="41">
        <v>2.13205301155898</v>
      </c>
      <c r="AU18" s="41">
        <v>2.1318973498115299</v>
      </c>
      <c r="AV18" s="41">
        <v>2.1301084357920699</v>
      </c>
      <c r="AW18" s="41">
        <v>2.1350337220191133</v>
      </c>
      <c r="AX18" s="41">
        <v>4.4687966975268077E-3</v>
      </c>
      <c r="AY18" s="41">
        <v>2.2160753980308101</v>
      </c>
      <c r="AZ18" s="41">
        <v>2.2151839605211001</v>
      </c>
      <c r="BA18" s="41">
        <v>2.2126565390755601</v>
      </c>
      <c r="BB18" s="41">
        <v>2.2772320944994999</v>
      </c>
      <c r="BC18" s="41">
        <v>2.2781799212428702</v>
      </c>
      <c r="BD18" s="41">
        <v>2.2781682491758599</v>
      </c>
      <c r="BE18" s="41">
        <v>2.2462493604242835</v>
      </c>
      <c r="BF18" s="41">
        <v>3.1628865265595725E-2</v>
      </c>
      <c r="BG18" s="41">
        <v>2.3801497247881498</v>
      </c>
      <c r="BH18" s="41">
        <v>2.3794779833009598</v>
      </c>
      <c r="BI18" s="41">
        <v>2.38045902602066</v>
      </c>
      <c r="BJ18" s="41">
        <v>2.37636215983499</v>
      </c>
      <c r="BK18" s="41">
        <v>2.37624471444843</v>
      </c>
      <c r="BL18" s="41">
        <v>2.3764296164746699</v>
      </c>
      <c r="BM18" s="41">
        <v>2.378187204144643</v>
      </c>
      <c r="BN18" s="41">
        <v>1.8651157297718158E-3</v>
      </c>
      <c r="BO18" s="41">
        <v>2.3636744077731802</v>
      </c>
      <c r="BP18" s="41">
        <v>2.3642407879249601</v>
      </c>
      <c r="BQ18" s="41">
        <v>2.3640981765223299</v>
      </c>
      <c r="BR18" s="41">
        <v>2.3518039948853202</v>
      </c>
      <c r="BS18" s="41">
        <v>2.3536489121526398</v>
      </c>
      <c r="BT18" s="41">
        <v>2.3525912814911698</v>
      </c>
      <c r="BU18" s="41">
        <v>2.3583429267915998</v>
      </c>
      <c r="BV18" s="41">
        <v>5.6892469102701945E-3</v>
      </c>
      <c r="BW18" s="41">
        <v>2.52435924550625</v>
      </c>
      <c r="BX18" s="41">
        <v>2.5288416598007402</v>
      </c>
      <c r="BY18" s="41">
        <v>2.52852207968294</v>
      </c>
      <c r="BZ18" s="41">
        <v>2.52631657934492</v>
      </c>
      <c r="CA18" s="41">
        <v>2.5296516221071998</v>
      </c>
      <c r="CB18" s="41">
        <v>2.52853563083382</v>
      </c>
      <c r="CC18" s="41">
        <v>2.5277044695459785</v>
      </c>
      <c r="CD18" s="41">
        <v>1.8055785444392309E-3</v>
      </c>
      <c r="CE18" s="41">
        <v>2.61894801323065</v>
      </c>
      <c r="CF18" s="41">
        <v>2.6198131034417802</v>
      </c>
      <c r="CG18" s="41">
        <v>2.6208847503783801</v>
      </c>
      <c r="CH18" s="41">
        <v>2.6198819556836033</v>
      </c>
      <c r="CI18" s="41">
        <v>7.9216714071906138E-4</v>
      </c>
      <c r="CJ18" s="201">
        <v>2.6194460320631299</v>
      </c>
      <c r="CK18" s="201">
        <v>2.62176400915597</v>
      </c>
      <c r="CL18" s="201">
        <v>2.6166385824437599</v>
      </c>
      <c r="CM18" s="41">
        <v>2.6846994736591401</v>
      </c>
      <c r="CN18" s="41">
        <v>2.6856168330925301</v>
      </c>
      <c r="CO18" s="41">
        <v>2.6867183782612001</v>
      </c>
      <c r="CP18" s="41">
        <v>2.67426439206411</v>
      </c>
      <c r="CQ18" s="41">
        <v>2.6771190969696099</v>
      </c>
      <c r="CR18" s="41">
        <v>2.67971748598602</v>
      </c>
      <c r="CS18" s="41">
        <v>2.6813559433387684</v>
      </c>
      <c r="CT18" s="41">
        <v>4.6370894953624746E-3</v>
      </c>
      <c r="CU18" s="41">
        <v>2.58370365755595</v>
      </c>
      <c r="CV18" s="41">
        <v>2.5853598494831398</v>
      </c>
      <c r="CW18" s="41">
        <v>2.5821175931950902</v>
      </c>
      <c r="CX18" s="41">
        <v>2.5837270334113929</v>
      </c>
      <c r="CY18" s="41">
        <v>1.3237487884319632E-3</v>
      </c>
      <c r="CZ18" s="201">
        <v>2.5803343539622201</v>
      </c>
      <c r="DA18" s="201">
        <v>2.5871332502595901</v>
      </c>
      <c r="DB18" s="201">
        <v>2.5887763046613301</v>
      </c>
    </row>
    <row r="19" spans="1:197" s="24" customFormat="1" ht="13.5" customHeight="1" x14ac:dyDescent="0.2">
      <c r="A19" s="36" t="s">
        <v>100</v>
      </c>
      <c r="B19" s="51" t="s">
        <v>121</v>
      </c>
      <c r="C19" s="48">
        <v>0.358277051921155</v>
      </c>
      <c r="D19" s="24">
        <v>0.35839595283138198</v>
      </c>
      <c r="E19" s="24">
        <v>0.35895492224386599</v>
      </c>
      <c r="F19" s="24">
        <v>0.35136601443667298</v>
      </c>
      <c r="G19" s="24">
        <v>0.35147901503796403</v>
      </c>
      <c r="H19" s="24">
        <v>0.35126141597183702</v>
      </c>
      <c r="I19" s="24">
        <v>0.35495572874047948</v>
      </c>
      <c r="J19" s="24">
        <v>3.5935454157051683E-3</v>
      </c>
      <c r="K19" s="24">
        <v>0.34964252417661401</v>
      </c>
      <c r="L19" s="24">
        <v>0.34907048271986901</v>
      </c>
      <c r="M19" s="24">
        <v>0.35022798222885698</v>
      </c>
      <c r="N19" s="24">
        <v>0.34878788711441699</v>
      </c>
      <c r="O19" s="24">
        <v>0.34905814997414802</v>
      </c>
      <c r="P19" s="24">
        <v>0.34935929029253099</v>
      </c>
      <c r="Q19" s="24">
        <v>0.34935771941773935</v>
      </c>
      <c r="R19" s="24">
        <v>4.7177487653653221E-4</v>
      </c>
      <c r="S19" s="24">
        <v>0.36043621993292702</v>
      </c>
      <c r="T19" s="24">
        <v>0.36048750907809501</v>
      </c>
      <c r="U19" s="24">
        <v>0.36137116883422399</v>
      </c>
      <c r="V19" s="24">
        <v>0.363781025822283</v>
      </c>
      <c r="W19" s="24">
        <v>0.36486593854599098</v>
      </c>
      <c r="X19" s="24">
        <v>0.36472894381482301</v>
      </c>
      <c r="Y19" s="24">
        <v>0.36261180100472384</v>
      </c>
      <c r="Z19" s="24">
        <v>1.9024306285767218E-3</v>
      </c>
      <c r="AA19" s="24">
        <v>0.37161566221270398</v>
      </c>
      <c r="AB19" s="24">
        <v>0.37170296170747402</v>
      </c>
      <c r="AC19" s="24">
        <v>0.37126969560276502</v>
      </c>
      <c r="AD19" s="24">
        <v>0.37152943984098102</v>
      </c>
      <c r="AE19" s="24">
        <v>1.8709285112225249E-4</v>
      </c>
      <c r="AF19" s="197">
        <v>0.36891353603141902</v>
      </c>
      <c r="AG19" s="197">
        <v>0.36966372944075399</v>
      </c>
      <c r="AH19" s="197">
        <v>0.37144487276710603</v>
      </c>
      <c r="AI19" s="24">
        <v>0.35379540452297797</v>
      </c>
      <c r="AJ19" s="24">
        <v>0.35362664378974301</v>
      </c>
      <c r="AK19" s="24">
        <v>0.35356009686581402</v>
      </c>
      <c r="AL19" s="24">
        <v>0.357150768911074</v>
      </c>
      <c r="AM19" s="24">
        <v>0.35693529175673999</v>
      </c>
      <c r="AN19" s="24">
        <v>0.35682180279697701</v>
      </c>
      <c r="AO19" s="24">
        <v>0.35531500144055433</v>
      </c>
      <c r="AP19" s="24">
        <v>1.6585761794214527E-3</v>
      </c>
      <c r="AQ19" s="24">
        <v>0.51611337055694095</v>
      </c>
      <c r="AR19" s="24">
        <v>0.495093608590012</v>
      </c>
      <c r="AS19" s="24">
        <v>0.50386535441100899</v>
      </c>
      <c r="AT19" s="24">
        <v>0.50262065854648497</v>
      </c>
      <c r="AU19" s="24">
        <v>0.50130883164331397</v>
      </c>
      <c r="AV19" s="24">
        <v>0.50491127485465803</v>
      </c>
      <c r="AW19" s="24">
        <v>0.50398551643373646</v>
      </c>
      <c r="AX19" s="24">
        <v>6.2722911393458883E-3</v>
      </c>
      <c r="AY19" s="24">
        <v>0.49636172662880501</v>
      </c>
      <c r="AZ19" s="24">
        <v>0.50019323370408597</v>
      </c>
      <c r="BA19" s="24">
        <v>0.50231232951813398</v>
      </c>
      <c r="BB19" s="24">
        <v>0.36747000555883502</v>
      </c>
      <c r="BC19" s="24">
        <v>0.36644902645775901</v>
      </c>
      <c r="BD19" s="24">
        <v>0.36625873945307003</v>
      </c>
      <c r="BE19" s="24">
        <v>0.43317417688678145</v>
      </c>
      <c r="BF19" s="24">
        <v>6.6472129704825897E-2</v>
      </c>
      <c r="BG19" s="24">
        <v>0.35104929408200503</v>
      </c>
      <c r="BH19" s="24">
        <v>0.35121205339188</v>
      </c>
      <c r="BI19" s="24">
        <v>0.35038977015897199</v>
      </c>
      <c r="BJ19" s="24">
        <v>0.35077411369624101</v>
      </c>
      <c r="BK19" s="24">
        <v>0.35052881473035102</v>
      </c>
      <c r="BL19" s="24">
        <v>0.35095165441669002</v>
      </c>
      <c r="BM19" s="24">
        <v>0.35081761674602313</v>
      </c>
      <c r="BN19" s="24">
        <v>2.8739420500078903E-4</v>
      </c>
      <c r="BO19" s="24">
        <v>0.348520351769603</v>
      </c>
      <c r="BP19" s="24">
        <v>0.34761598341474198</v>
      </c>
      <c r="BQ19" s="24">
        <v>0.34843336388944002</v>
      </c>
      <c r="BR19" s="24">
        <v>0.35034331907822602</v>
      </c>
      <c r="BS19" s="24">
        <v>0.34846425545383197</v>
      </c>
      <c r="BT19" s="24">
        <v>0.349808659850326</v>
      </c>
      <c r="BU19" s="24">
        <v>0.34886432224269487</v>
      </c>
      <c r="BV19" s="24">
        <v>9.221035019836161E-4</v>
      </c>
      <c r="BW19" s="24">
        <v>0.70149049235817895</v>
      </c>
      <c r="BX19" s="24">
        <v>0.70530752936738805</v>
      </c>
      <c r="BY19" s="24">
        <v>0.71375615461831199</v>
      </c>
      <c r="BZ19" s="24">
        <v>0.70294320648016595</v>
      </c>
      <c r="CA19" s="24">
        <v>0.70879412177337597</v>
      </c>
      <c r="CB19" s="24">
        <v>0.71447968477371104</v>
      </c>
      <c r="CC19" s="24">
        <v>0.70779519822852199</v>
      </c>
      <c r="CD19" s="24">
        <v>5.01153413142396E-3</v>
      </c>
      <c r="CE19" s="24">
        <v>0.69443210286573398</v>
      </c>
      <c r="CF19" s="24">
        <v>0.69867215680569605</v>
      </c>
      <c r="CG19" s="24">
        <v>0.70250973662211602</v>
      </c>
      <c r="CH19" s="24">
        <v>0.69853799876451539</v>
      </c>
      <c r="CI19" s="24">
        <v>3.2990443626976524E-3</v>
      </c>
      <c r="CJ19" s="197">
        <v>0.69786598695998203</v>
      </c>
      <c r="CK19" s="197">
        <v>0.70214030419467199</v>
      </c>
      <c r="CL19" s="197">
        <v>0.693802613988723</v>
      </c>
      <c r="CM19" s="24">
        <v>0.70597935498410802</v>
      </c>
      <c r="CN19" s="24">
        <v>0.710399879435751</v>
      </c>
      <c r="CO19" s="24">
        <v>0.71470446444261904</v>
      </c>
      <c r="CP19" s="24">
        <v>0.70675542903908894</v>
      </c>
      <c r="CQ19" s="24">
        <v>0.714616214615728</v>
      </c>
      <c r="CR19" s="24">
        <v>0.72057225303303696</v>
      </c>
      <c r="CS19" s="24">
        <v>0.71217126592505542</v>
      </c>
      <c r="CT19" s="24">
        <v>5.0626131853748783E-3</v>
      </c>
      <c r="CU19" s="24">
        <v>0.73149712940377598</v>
      </c>
      <c r="CV19" s="24">
        <v>0.73809786161261703</v>
      </c>
      <c r="CW19" s="24">
        <v>0.72318255662436304</v>
      </c>
      <c r="CX19" s="24">
        <v>0.73092584921358539</v>
      </c>
      <c r="CY19" s="24">
        <v>6.102532344032097E-3</v>
      </c>
      <c r="CZ19" s="197">
        <v>0.722319939706623</v>
      </c>
      <c r="DA19" s="197">
        <v>0.73173159822725098</v>
      </c>
      <c r="DB19" s="197">
        <v>0.73913404652926595</v>
      </c>
    </row>
    <row r="20" spans="1:197" s="24" customFormat="1" ht="13.5" customHeight="1" x14ac:dyDescent="0.2">
      <c r="A20" s="36" t="s">
        <v>101</v>
      </c>
      <c r="B20" s="51" t="s">
        <v>123</v>
      </c>
      <c r="C20" s="48">
        <v>0.15634075728468699</v>
      </c>
      <c r="D20" s="24">
        <v>0.16172372497187101</v>
      </c>
      <c r="E20" s="24">
        <v>0.157636626529327</v>
      </c>
      <c r="F20" s="24">
        <v>7.3547711747697697E-2</v>
      </c>
      <c r="G20" s="24">
        <v>7.5414305704066903E-2</v>
      </c>
      <c r="H20" s="24">
        <v>7.3978111693183093E-2</v>
      </c>
      <c r="I20" s="24">
        <v>0.11644020632180546</v>
      </c>
      <c r="J20" s="24">
        <v>4.216182348784963E-2</v>
      </c>
      <c r="K20" s="24">
        <v>6.7477096339470896E-2</v>
      </c>
      <c r="L20" s="24">
        <v>7.81454087601548E-2</v>
      </c>
      <c r="M20" s="24">
        <v>7.1102393880632803E-2</v>
      </c>
      <c r="N20" s="24">
        <v>6.6275461518018303E-2</v>
      </c>
      <c r="O20" s="24">
        <v>6.5370091292278804E-2</v>
      </c>
      <c r="P20" s="24">
        <v>6.9044343472607406E-2</v>
      </c>
      <c r="Q20" s="24">
        <v>6.9569132543860504E-2</v>
      </c>
      <c r="R20" s="24">
        <v>4.2629340321300767E-3</v>
      </c>
      <c r="S20" s="24">
        <v>0.13481531333150201</v>
      </c>
      <c r="T20" s="24">
        <v>0.13922696519170599</v>
      </c>
      <c r="U20" s="24">
        <v>0.13530633091970101</v>
      </c>
      <c r="V20" s="24">
        <v>0.15055334952263899</v>
      </c>
      <c r="W20" s="24">
        <v>0.148709055908048</v>
      </c>
      <c r="X20" s="24">
        <v>0.153088560832423</v>
      </c>
      <c r="Y20" s="24">
        <v>0.14361659595100318</v>
      </c>
      <c r="Z20" s="24">
        <v>7.4112724512994683E-3</v>
      </c>
      <c r="AA20" s="24">
        <v>0.168219043867226</v>
      </c>
      <c r="AB20" s="24">
        <v>0.16305701535176501</v>
      </c>
      <c r="AC20" s="24">
        <v>0.169606553963185</v>
      </c>
      <c r="AD20" s="24">
        <v>0.16696087106072532</v>
      </c>
      <c r="AE20" s="24">
        <v>2.8179618064461233E-3</v>
      </c>
      <c r="AF20" s="197">
        <v>0.17380333180652099</v>
      </c>
      <c r="AG20" s="197">
        <v>0.159678612543905</v>
      </c>
      <c r="AH20" s="197">
        <v>0.16297299744143201</v>
      </c>
      <c r="AI20" s="24">
        <v>6.0059380490546703E-2</v>
      </c>
      <c r="AJ20" s="24">
        <v>5.9467603858875701E-2</v>
      </c>
      <c r="AK20" s="24">
        <v>5.9651039187773203E-2</v>
      </c>
      <c r="AL20" s="24">
        <v>3.6461411908666898E-2</v>
      </c>
      <c r="AM20" s="24">
        <v>4.0525670694611701E-2</v>
      </c>
      <c r="AN20" s="24">
        <v>4.40910153754231E-2</v>
      </c>
      <c r="AO20" s="24">
        <v>5.0042686919316216E-2</v>
      </c>
      <c r="AP20" s="24">
        <v>9.9325279228976611E-3</v>
      </c>
      <c r="AQ20" s="24">
        <v>-1.6521830480849999</v>
      </c>
      <c r="AR20" s="24">
        <v>-1.4623251426385</v>
      </c>
      <c r="AS20" s="24">
        <v>-1.57911977633254</v>
      </c>
      <c r="AT20" s="24">
        <v>-1.51837573467076</v>
      </c>
      <c r="AU20" s="24">
        <v>-1.52472066580927</v>
      </c>
      <c r="AV20" s="24">
        <v>-1.56889644552702</v>
      </c>
      <c r="AW20" s="24">
        <v>-1.5509368021771817</v>
      </c>
      <c r="AX20" s="24">
        <v>5.9114530449147773E-2</v>
      </c>
      <c r="AY20" s="24">
        <v>-1.7125578966041599</v>
      </c>
      <c r="AZ20" s="24">
        <v>-1.8070145803595701</v>
      </c>
      <c r="BA20" s="24">
        <v>-1.82664896988689</v>
      </c>
      <c r="BB20" s="24">
        <v>2.80125441558912E-2</v>
      </c>
      <c r="BC20" s="24">
        <v>3.7061787717066599E-2</v>
      </c>
      <c r="BD20" s="24">
        <v>3.23148142945116E-2</v>
      </c>
      <c r="BE20" s="24">
        <v>-0.87480538344719194</v>
      </c>
      <c r="BF20" s="24">
        <v>0.90795543893545094</v>
      </c>
      <c r="BG20" s="24">
        <v>6.1417500049928499E-2</v>
      </c>
      <c r="BH20" s="24">
        <v>6.1354633736737198E-2</v>
      </c>
      <c r="BI20" s="24">
        <v>6.1851813335980999E-2</v>
      </c>
      <c r="BJ20" s="24">
        <v>6.4516553461661297E-2</v>
      </c>
      <c r="BK20" s="24">
        <v>6.5021813717954499E-2</v>
      </c>
      <c r="BL20" s="24">
        <v>6.47065815710475E-2</v>
      </c>
      <c r="BM20" s="24">
        <v>6.3144815978884994E-2</v>
      </c>
      <c r="BN20" s="24">
        <v>1.6178238785517351E-3</v>
      </c>
      <c r="BO20" s="24">
        <v>5.3797011956536703E-2</v>
      </c>
      <c r="BP20" s="24">
        <v>5.6717457348386097E-2</v>
      </c>
      <c r="BQ20" s="24">
        <v>5.5884497576817599E-2</v>
      </c>
      <c r="BR20" s="24">
        <v>5.2692246103310601E-2</v>
      </c>
      <c r="BS20" s="24">
        <v>6.2310990993609899E-2</v>
      </c>
      <c r="BT20" s="24">
        <v>5.1216646550970003E-2</v>
      </c>
      <c r="BU20" s="24">
        <v>5.5436475088271819E-2</v>
      </c>
      <c r="BV20" s="24">
        <v>3.5852985370854696E-3</v>
      </c>
      <c r="BW20" s="24">
        <v>6.5909376041263297</v>
      </c>
      <c r="BX20" s="24">
        <v>6.6022825912979801</v>
      </c>
      <c r="BY20" s="24">
        <v>6.5152538383564096</v>
      </c>
      <c r="BZ20" s="24">
        <v>6.6451022120530903</v>
      </c>
      <c r="CA20" s="24">
        <v>6.6175988663679499</v>
      </c>
      <c r="CB20" s="24">
        <v>6.5320279924217601</v>
      </c>
      <c r="CC20" s="24">
        <v>6.5838671841039194</v>
      </c>
      <c r="CD20" s="24">
        <v>4.5956077049433088E-2</v>
      </c>
      <c r="CE20" s="24">
        <v>6.7815490899593396</v>
      </c>
      <c r="CF20" s="24">
        <v>6.7440397802231802</v>
      </c>
      <c r="CG20" s="24">
        <v>6.6971431396310797</v>
      </c>
      <c r="CH20" s="24">
        <v>6.7409106699378674</v>
      </c>
      <c r="CI20" s="24">
        <v>3.4529548805695996E-2</v>
      </c>
      <c r="CJ20" s="197">
        <v>6.7293166063282897</v>
      </c>
      <c r="CK20" s="197">
        <v>6.7251633733996599</v>
      </c>
      <c r="CL20" s="197">
        <v>6.7555563849650104</v>
      </c>
      <c r="CM20" s="24">
        <v>6.6425973120870596</v>
      </c>
      <c r="CN20" s="24">
        <v>6.6099662277934801</v>
      </c>
      <c r="CO20" s="24">
        <v>6.59061397984311</v>
      </c>
      <c r="CP20" s="24">
        <v>6.6056558367401799</v>
      </c>
      <c r="CQ20" s="24">
        <v>6.5569191971456</v>
      </c>
      <c r="CR20" s="24">
        <v>6.5117519676603202</v>
      </c>
      <c r="CS20" s="24">
        <v>6.5862507535449568</v>
      </c>
      <c r="CT20" s="24">
        <v>4.1919292843524525E-2</v>
      </c>
      <c r="CU20" s="24">
        <v>6.2503953344924401</v>
      </c>
      <c r="CV20" s="24">
        <v>6.2086170635075</v>
      </c>
      <c r="CW20" s="24">
        <v>6.2895623745949196</v>
      </c>
      <c r="CX20" s="24">
        <v>6.2495249241982869</v>
      </c>
      <c r="CY20" s="24">
        <v>3.3051515924083438E-2</v>
      </c>
      <c r="CZ20" s="197">
        <v>6.3016132270784198</v>
      </c>
      <c r="DA20" s="197">
        <v>6.2773813771255602</v>
      </c>
      <c r="DB20" s="197">
        <v>6.2142590630611299</v>
      </c>
    </row>
    <row r="21" spans="1:197" s="43" customFormat="1" ht="13.5" customHeight="1" thickBot="1" x14ac:dyDescent="0.25">
      <c r="A21" s="37"/>
      <c r="B21" s="52" t="s">
        <v>124</v>
      </c>
      <c r="C21" s="49">
        <v>2.7433809171250498</v>
      </c>
      <c r="D21" s="43">
        <v>2.7547594607036601</v>
      </c>
      <c r="E21" s="43">
        <v>2.7501380148473902</v>
      </c>
      <c r="F21" s="43">
        <v>2.51765975018697</v>
      </c>
      <c r="G21" s="43">
        <v>2.5191469680453502</v>
      </c>
      <c r="H21" s="43">
        <v>2.5185105947357198</v>
      </c>
      <c r="I21" s="43">
        <v>2.6339326176073565</v>
      </c>
      <c r="J21" s="43">
        <v>0.1155415646964031</v>
      </c>
      <c r="K21" s="43">
        <v>2.5165651161674698</v>
      </c>
      <c r="L21" s="43">
        <v>2.5243757014461399</v>
      </c>
      <c r="M21" s="43">
        <v>2.52699179594851</v>
      </c>
      <c r="N21" s="43">
        <v>2.51637166072249</v>
      </c>
      <c r="O21" s="43">
        <v>2.5168632587690398</v>
      </c>
      <c r="P21" s="43">
        <v>2.5180163592864302</v>
      </c>
      <c r="Q21" s="43">
        <v>2.5198639820566799</v>
      </c>
      <c r="R21" s="43">
        <v>4.2162032156146841E-3</v>
      </c>
      <c r="S21" s="43">
        <v>2.6870504143499501</v>
      </c>
      <c r="T21" s="43">
        <v>2.6982156731312501</v>
      </c>
      <c r="U21" s="43">
        <v>2.6939878043287</v>
      </c>
      <c r="V21" s="43">
        <v>2.7469860670523398</v>
      </c>
      <c r="W21" s="43">
        <v>2.7668340360950698</v>
      </c>
      <c r="X21" s="43">
        <v>2.7719290171610198</v>
      </c>
      <c r="Y21" s="43">
        <v>2.7275005020197214</v>
      </c>
      <c r="Z21" s="43">
        <v>3.5396842625688624E-2</v>
      </c>
      <c r="AA21" s="43">
        <v>2.7683243044276802</v>
      </c>
      <c r="AB21" s="43">
        <v>2.7651065313138798</v>
      </c>
      <c r="AC21" s="43">
        <v>2.7606857272685099</v>
      </c>
      <c r="AD21" s="43">
        <v>2.7647055210033571</v>
      </c>
      <c r="AE21" s="43">
        <v>3.1313013488546964E-3</v>
      </c>
      <c r="AF21" s="198">
        <v>2.7655086113061</v>
      </c>
      <c r="AG21" s="198">
        <v>2.7653139759716301</v>
      </c>
      <c r="AH21" s="198">
        <v>2.7759932032806902</v>
      </c>
      <c r="AI21" s="43">
        <v>2.5096574998932799</v>
      </c>
      <c r="AJ21" s="43">
        <v>2.5090206431853002</v>
      </c>
      <c r="AK21" s="43">
        <v>2.5090698184975202</v>
      </c>
      <c r="AL21" s="43">
        <v>2.52790276221402</v>
      </c>
      <c r="AM21" s="43">
        <v>2.5234135514139999</v>
      </c>
      <c r="AN21" s="43">
        <v>2.5231668604698498</v>
      </c>
      <c r="AO21" s="43">
        <v>2.5170385226123284</v>
      </c>
      <c r="AP21" s="43">
        <v>7.9424529313039238E-3</v>
      </c>
      <c r="AQ21" s="43">
        <v>8.1703501761839892</v>
      </c>
      <c r="AR21" s="43">
        <v>7.4574547873128303</v>
      </c>
      <c r="AS21" s="43">
        <v>8.0734924948331805</v>
      </c>
      <c r="AT21" s="43">
        <v>7.6016700988706303</v>
      </c>
      <c r="AU21" s="43">
        <v>7.6986480794508401</v>
      </c>
      <c r="AV21" s="43">
        <v>7.8449939778640303</v>
      </c>
      <c r="AW21" s="43">
        <v>7.8077682690859165</v>
      </c>
      <c r="AX21" s="43">
        <v>0.25184782573409875</v>
      </c>
      <c r="AY21" s="43">
        <v>8.5488054370254805</v>
      </c>
      <c r="AZ21" s="43">
        <v>9.08156842051838</v>
      </c>
      <c r="BA21" s="43">
        <v>9.1235987602514204</v>
      </c>
      <c r="BB21" s="43">
        <v>2.54751065788526</v>
      </c>
      <c r="BC21" s="43">
        <v>2.5366826843054699</v>
      </c>
      <c r="BD21" s="43">
        <v>2.54322962285298</v>
      </c>
      <c r="BE21" s="43">
        <v>5.7302325971398318</v>
      </c>
      <c r="BF21" s="43">
        <v>3.1931229885031054</v>
      </c>
      <c r="BG21" s="43">
        <v>2.5146231765026701</v>
      </c>
      <c r="BH21" s="43">
        <v>2.51556309346797</v>
      </c>
      <c r="BI21" s="43">
        <v>2.5137272443672898</v>
      </c>
      <c r="BJ21" s="43">
        <v>2.5184846721727401</v>
      </c>
      <c r="BK21" s="43">
        <v>2.5167230089283499</v>
      </c>
      <c r="BL21" s="43">
        <v>2.5184447908399799</v>
      </c>
      <c r="BM21" s="43">
        <v>2.5162609977131667</v>
      </c>
      <c r="BN21" s="43">
        <v>1.8035414031191048E-3</v>
      </c>
      <c r="BO21" s="43">
        <v>2.5100619893835301</v>
      </c>
      <c r="BP21" s="43">
        <v>2.5128979234028499</v>
      </c>
      <c r="BQ21" s="43">
        <v>2.5126405710528799</v>
      </c>
      <c r="BR21" s="43">
        <v>2.5182137092827501</v>
      </c>
      <c r="BS21" s="43">
        <v>2.5121221680719099</v>
      </c>
      <c r="BT21" s="43">
        <v>2.5224936001259599</v>
      </c>
      <c r="BU21" s="43">
        <v>2.5147383268866466</v>
      </c>
      <c r="BV21" s="43">
        <v>4.2568108117816581E-3</v>
      </c>
      <c r="BW21" s="66">
        <v>64.849990347294906</v>
      </c>
      <c r="BX21" s="66">
        <v>64.313249396481694</v>
      </c>
      <c r="BY21" s="66">
        <v>62.684081506690902</v>
      </c>
      <c r="BZ21" s="66">
        <v>65.056154988203801</v>
      </c>
      <c r="CA21" s="66">
        <v>64.063316680184499</v>
      </c>
      <c r="CB21" s="66">
        <v>62.698064888505499</v>
      </c>
      <c r="CC21" s="66">
        <v>63.944142967893555</v>
      </c>
      <c r="CD21" s="66">
        <v>0.9441078331197712</v>
      </c>
      <c r="CE21" s="66">
        <v>66.871049935194506</v>
      </c>
      <c r="CF21" s="66">
        <v>65.988430138737399</v>
      </c>
      <c r="CG21" s="66">
        <v>65.039516435369805</v>
      </c>
      <c r="CH21" s="66">
        <v>65.966332169767227</v>
      </c>
      <c r="CI21" s="66">
        <v>0.74788367206827211</v>
      </c>
      <c r="CJ21" s="209">
        <v>65.916312152561105</v>
      </c>
      <c r="CK21" s="209">
        <v>65.316962824040601</v>
      </c>
      <c r="CL21" s="209">
        <v>66.715411911539704</v>
      </c>
      <c r="CM21" s="66">
        <v>63.693033865161397</v>
      </c>
      <c r="CN21" s="66">
        <v>62.835089990062102</v>
      </c>
      <c r="CO21" s="66">
        <v>62.1796017020826</v>
      </c>
      <c r="CP21" s="66">
        <v>63.2915240232619</v>
      </c>
      <c r="CQ21" s="66">
        <v>61.953756273380499</v>
      </c>
      <c r="CR21" s="66">
        <v>60.849554340774802</v>
      </c>
      <c r="CS21" s="66">
        <v>62.467093365787228</v>
      </c>
      <c r="CT21" s="66">
        <v>0.93813968905186751</v>
      </c>
      <c r="CU21" s="66">
        <v>57.814105836662101</v>
      </c>
      <c r="CV21" s="66">
        <v>56.777398808502198</v>
      </c>
      <c r="CW21" s="66">
        <v>59.057267151239401</v>
      </c>
      <c r="CX21" s="66">
        <v>57.882923932134567</v>
      </c>
      <c r="CY21" s="66">
        <v>0.93202355576532603</v>
      </c>
      <c r="CZ21" s="209">
        <v>59.279465820278602</v>
      </c>
      <c r="DA21" s="209">
        <v>57.987944281142497</v>
      </c>
      <c r="DB21" s="209">
        <v>56.7146461260186</v>
      </c>
      <c r="DF21" s="66"/>
      <c r="DG21" s="66"/>
      <c r="DH21" s="66"/>
      <c r="DI21" s="66"/>
      <c r="DJ21" s="66"/>
      <c r="DK21" s="66"/>
      <c r="DL21" s="66"/>
      <c r="DM21" s="66"/>
      <c r="DW21" s="66"/>
      <c r="DX21" s="66"/>
      <c r="EN21" s="66"/>
      <c r="EO21" s="66"/>
      <c r="EP21" s="66"/>
      <c r="ER21" s="66"/>
      <c r="ES21" s="66"/>
      <c r="ET21" s="66"/>
      <c r="EX21" s="66"/>
      <c r="EY21" s="66"/>
      <c r="FB21" s="66"/>
      <c r="FD21" s="66"/>
      <c r="FE21" s="66"/>
    </row>
    <row r="22" spans="1:197" s="63" customFormat="1" ht="13.5" customHeight="1" x14ac:dyDescent="0.2">
      <c r="A22" s="35" t="s">
        <v>42</v>
      </c>
      <c r="B22" s="40" t="s">
        <v>122</v>
      </c>
      <c r="C22" s="62">
        <v>190.23318246994901</v>
      </c>
      <c r="D22" s="63">
        <v>190.10875002896901</v>
      </c>
      <c r="E22" s="63">
        <v>190.000963528726</v>
      </c>
      <c r="F22" s="63">
        <v>192.880532828024</v>
      </c>
      <c r="G22" s="63">
        <v>192.826707346815</v>
      </c>
      <c r="H22" s="63">
        <v>192.648361031506</v>
      </c>
      <c r="I22" s="63">
        <v>191.44974953899816</v>
      </c>
      <c r="J22" s="63">
        <v>1.3389746797200699</v>
      </c>
      <c r="K22" s="63">
        <v>188.296016378887</v>
      </c>
      <c r="L22" s="63">
        <v>188.11404451939401</v>
      </c>
      <c r="M22" s="63">
        <v>188.129092037253</v>
      </c>
      <c r="N22" s="63">
        <v>191.03939648801199</v>
      </c>
      <c r="O22" s="63">
        <v>191.02308414862901</v>
      </c>
      <c r="P22" s="63">
        <v>191.04341078020701</v>
      </c>
      <c r="Q22" s="63">
        <v>189.60750739206367</v>
      </c>
      <c r="R22" s="63">
        <v>1.4289934958990704</v>
      </c>
      <c r="S22" s="63">
        <v>191.456486430897</v>
      </c>
      <c r="T22" s="63">
        <v>191.48408790655901</v>
      </c>
      <c r="U22" s="63">
        <v>191.543395295305</v>
      </c>
      <c r="V22" s="63">
        <v>193.65296587839001</v>
      </c>
      <c r="W22" s="63">
        <v>193.76285482435</v>
      </c>
      <c r="X22" s="63">
        <v>193.746382891541</v>
      </c>
      <c r="Y22" s="63">
        <v>192.60769553784033</v>
      </c>
      <c r="Z22" s="63">
        <v>1.1138599159951126</v>
      </c>
      <c r="AA22" s="63">
        <v>193.13191959542399</v>
      </c>
      <c r="AB22" s="63">
        <v>193.14040626754999</v>
      </c>
      <c r="AC22" s="63">
        <v>193.05426451698099</v>
      </c>
      <c r="AD22" s="63">
        <v>193.10886345998497</v>
      </c>
      <c r="AE22" s="63">
        <v>3.8762433134923079E-2</v>
      </c>
      <c r="AF22" s="195">
        <v>193.34907511557799</v>
      </c>
      <c r="AG22" s="195">
        <v>193.58979363753099</v>
      </c>
      <c r="AH22" s="195">
        <v>193.694865831865</v>
      </c>
      <c r="AI22" s="63">
        <v>193.61405210319299</v>
      </c>
      <c r="AJ22" s="63">
        <v>193.69307692146799</v>
      </c>
      <c r="AK22" s="63">
        <v>193.691927345777</v>
      </c>
      <c r="AL22" s="63">
        <v>194.464287510692</v>
      </c>
      <c r="AM22" s="63">
        <v>194.31767840745599</v>
      </c>
      <c r="AN22" s="63">
        <v>194.20946378646599</v>
      </c>
      <c r="AO22" s="63">
        <v>193.99841434584198</v>
      </c>
      <c r="AP22" s="63">
        <v>0.34117658444948212</v>
      </c>
      <c r="AQ22" s="63">
        <v>220.90704120293199</v>
      </c>
      <c r="AR22" s="63">
        <v>220.571634430128</v>
      </c>
      <c r="AS22" s="63">
        <v>220.79102024203101</v>
      </c>
      <c r="AT22" s="63">
        <v>221.81217240243399</v>
      </c>
      <c r="AU22" s="63">
        <v>221.85727703684699</v>
      </c>
      <c r="AV22" s="63">
        <v>221.908414495036</v>
      </c>
      <c r="AW22" s="63">
        <v>221.30792663490135</v>
      </c>
      <c r="AX22" s="63">
        <v>0.5607528997884591</v>
      </c>
      <c r="AY22" s="63">
        <v>208.87206960837301</v>
      </c>
      <c r="AZ22" s="63">
        <v>208.74821648575599</v>
      </c>
      <c r="BA22" s="63">
        <v>208.802171869934</v>
      </c>
      <c r="BB22" s="63">
        <v>206.226154033223</v>
      </c>
      <c r="BC22" s="63">
        <v>206.14101752593299</v>
      </c>
      <c r="BD22" s="63">
        <v>206.111757155059</v>
      </c>
      <c r="BE22" s="63">
        <v>207.48356444637966</v>
      </c>
      <c r="BF22" s="63">
        <v>1.3248512701601438</v>
      </c>
      <c r="BG22" s="63">
        <v>192.15058743489399</v>
      </c>
      <c r="BH22" s="63">
        <v>192.254504137878</v>
      </c>
      <c r="BI22" s="63">
        <v>192.10271805374299</v>
      </c>
      <c r="BJ22" s="63">
        <v>192.68011143335701</v>
      </c>
      <c r="BK22" s="63">
        <v>192.70313969753099</v>
      </c>
      <c r="BL22" s="63">
        <v>192.67200403266801</v>
      </c>
      <c r="BM22" s="63">
        <v>192.42717746501182</v>
      </c>
      <c r="BN22" s="63">
        <v>0.26193600572629727</v>
      </c>
      <c r="BO22" s="63">
        <v>194.48187947876499</v>
      </c>
      <c r="BP22" s="63">
        <v>194.404294912795</v>
      </c>
      <c r="BQ22" s="63">
        <v>194.426795180147</v>
      </c>
      <c r="BR22" s="63">
        <v>196.16299718238699</v>
      </c>
      <c r="BS22" s="63">
        <v>195.935639945687</v>
      </c>
      <c r="BT22" s="63">
        <v>196.04192537790101</v>
      </c>
      <c r="BU22" s="63">
        <v>195.24225534628033</v>
      </c>
      <c r="BV22" s="63">
        <v>0.80760389645960928</v>
      </c>
      <c r="BW22" s="63">
        <v>180.84537429552401</v>
      </c>
      <c r="BX22" s="63">
        <v>180.58106419121901</v>
      </c>
      <c r="BY22" s="63">
        <v>180.664209843111</v>
      </c>
      <c r="BZ22" s="63">
        <v>180.814303273306</v>
      </c>
      <c r="CA22" s="63">
        <v>180.60648193853001</v>
      </c>
      <c r="CB22" s="63">
        <v>180.70898544936099</v>
      </c>
      <c r="CC22" s="63">
        <v>180.70340316517516</v>
      </c>
      <c r="CD22" s="63">
        <v>9.8642843083994347E-2</v>
      </c>
      <c r="CE22" s="63">
        <v>169.438777999455</v>
      </c>
      <c r="CF22" s="63">
        <v>169.43979166610899</v>
      </c>
      <c r="CG22" s="63">
        <v>169.44656295596499</v>
      </c>
      <c r="CH22" s="63">
        <v>169.44171087384299</v>
      </c>
      <c r="CI22" s="63">
        <v>3.4558072583525108E-3</v>
      </c>
      <c r="CJ22" s="195">
        <v>169.46761897686901</v>
      </c>
      <c r="CK22" s="195">
        <v>169.361809109804</v>
      </c>
      <c r="CL22" s="195">
        <v>169.64185211963499</v>
      </c>
      <c r="CM22" s="63">
        <v>162.31585613131199</v>
      </c>
      <c r="CN22" s="63">
        <v>162.342089147178</v>
      </c>
      <c r="CO22" s="63">
        <v>162.344377306225</v>
      </c>
      <c r="CP22" s="63">
        <v>163.52105238029799</v>
      </c>
      <c r="CQ22" s="63">
        <v>163.39688419429899</v>
      </c>
      <c r="CR22" s="63">
        <v>163.272387810955</v>
      </c>
      <c r="CS22" s="63">
        <v>162.86544116171117</v>
      </c>
      <c r="CT22" s="63">
        <v>0.53623874042611497</v>
      </c>
      <c r="CU22" s="63">
        <v>174.33479048568299</v>
      </c>
      <c r="CV22" s="63">
        <v>174.33674841960999</v>
      </c>
      <c r="CW22" s="63">
        <v>174.30936623942</v>
      </c>
      <c r="CX22" s="63">
        <v>174.32696838157099</v>
      </c>
      <c r="CY22" s="63">
        <v>1.2472234029860396E-2</v>
      </c>
      <c r="CZ22" s="195">
        <v>174.47026903692199</v>
      </c>
      <c r="DA22" s="195">
        <v>174.123956944805</v>
      </c>
      <c r="DB22" s="195">
        <v>174.02561249963699</v>
      </c>
      <c r="DC22" s="41"/>
      <c r="DD22" s="41"/>
      <c r="DE22" s="41"/>
      <c r="DF22" s="41"/>
      <c r="DG22" s="41"/>
      <c r="DH22" s="41"/>
      <c r="DI22" s="41"/>
      <c r="DJ22" s="41"/>
      <c r="DK22" s="41"/>
      <c r="DL22" s="41"/>
      <c r="DM22" s="41"/>
      <c r="DN22" s="41"/>
      <c r="DO22" s="41"/>
      <c r="DP22" s="41"/>
      <c r="DQ22" s="41"/>
      <c r="DR22" s="41"/>
      <c r="DS22" s="41"/>
      <c r="DT22" s="41"/>
      <c r="DU22" s="41"/>
      <c r="DV22" s="41"/>
      <c r="DW22" s="41"/>
      <c r="DX22" s="41"/>
      <c r="DY22" s="41"/>
      <c r="DZ22" s="41"/>
      <c r="EA22" s="41"/>
      <c r="EB22" s="41"/>
      <c r="EC22" s="41"/>
      <c r="ED22" s="41"/>
      <c r="EE22" s="41"/>
      <c r="EF22" s="41"/>
      <c r="EG22" s="41"/>
      <c r="EH22" s="41"/>
      <c r="EI22" s="41"/>
      <c r="EJ22" s="41"/>
      <c r="EK22" s="41"/>
      <c r="EL22" s="41"/>
      <c r="EM22" s="41"/>
      <c r="EN22" s="41"/>
      <c r="EO22" s="41"/>
      <c r="EP22" s="41"/>
      <c r="EQ22" s="41"/>
      <c r="ER22" s="41"/>
      <c r="ES22" s="41"/>
      <c r="ET22" s="41"/>
      <c r="EU22" s="41"/>
      <c r="EV22" s="41"/>
      <c r="EW22" s="41"/>
      <c r="EX22" s="41"/>
      <c r="EY22" s="41"/>
      <c r="EZ22" s="41"/>
      <c r="FA22" s="41"/>
      <c r="FB22" s="41"/>
      <c r="FC22" s="41"/>
      <c r="FD22" s="41"/>
      <c r="FE22" s="41"/>
      <c r="FF22" s="41"/>
      <c r="FG22" s="41"/>
      <c r="FH22" s="41"/>
      <c r="FI22" s="41"/>
      <c r="FJ22" s="41"/>
      <c r="FK22" s="41"/>
      <c r="FL22" s="41"/>
      <c r="FM22" s="41"/>
      <c r="FN22" s="41"/>
      <c r="FO22" s="41"/>
      <c r="FP22" s="41"/>
      <c r="FQ22" s="41"/>
      <c r="FR22" s="41"/>
      <c r="FS22" s="41"/>
      <c r="FT22" s="41"/>
      <c r="FU22" s="41"/>
      <c r="FV22" s="41"/>
      <c r="FW22" s="41"/>
      <c r="FX22" s="41"/>
      <c r="FY22" s="41"/>
      <c r="FZ22" s="41"/>
      <c r="GA22" s="41"/>
      <c r="GB22" s="41"/>
      <c r="GC22" s="41"/>
      <c r="GD22" s="41"/>
      <c r="GE22" s="41"/>
      <c r="GF22" s="41"/>
      <c r="GG22" s="41"/>
      <c r="GH22" s="41"/>
      <c r="GI22" s="41"/>
      <c r="GJ22" s="41"/>
      <c r="GK22" s="41"/>
      <c r="GL22" s="41"/>
      <c r="GM22" s="41"/>
      <c r="GN22" s="41"/>
      <c r="GO22" s="41"/>
    </row>
    <row r="23" spans="1:197" s="56" customFormat="1" ht="13.5" customHeight="1" x14ac:dyDescent="0.2">
      <c r="A23" s="36" t="s">
        <v>43</v>
      </c>
      <c r="B23" s="33" t="s">
        <v>121</v>
      </c>
      <c r="C23" s="23">
        <v>1.2876210898940501</v>
      </c>
      <c r="D23" s="24">
        <v>1.28752015019005</v>
      </c>
      <c r="E23" s="24">
        <v>1.2882186381305001</v>
      </c>
      <c r="F23" s="24">
        <v>1.28440558268171</v>
      </c>
      <c r="G23" s="24">
        <v>1.2844642433839899</v>
      </c>
      <c r="H23" s="24">
        <v>1.2841525937759799</v>
      </c>
      <c r="I23" s="24">
        <v>1.2860637163427133</v>
      </c>
      <c r="J23" s="24">
        <v>1.7392723713316942E-3</v>
      </c>
      <c r="K23" s="24">
        <v>1.28343902294152</v>
      </c>
      <c r="L23" s="24">
        <v>1.2828994355665999</v>
      </c>
      <c r="M23" s="24">
        <v>1.2839275990536401</v>
      </c>
      <c r="N23" s="24">
        <v>1.2814619046731901</v>
      </c>
      <c r="O23" s="24">
        <v>1.28168187818291</v>
      </c>
      <c r="P23" s="24">
        <v>1.281996462478</v>
      </c>
      <c r="Q23" s="24">
        <v>1.2825677171493102</v>
      </c>
      <c r="R23" s="24">
        <v>9.1763768193669332E-4</v>
      </c>
      <c r="S23" s="24">
        <v>1.29060579735648</v>
      </c>
      <c r="T23" s="24">
        <v>1.2904531841524201</v>
      </c>
      <c r="U23" s="24">
        <v>1.2914258213958301</v>
      </c>
      <c r="V23" s="24">
        <v>1.29230254300013</v>
      </c>
      <c r="W23" s="24">
        <v>1.2928123064613</v>
      </c>
      <c r="X23" s="24">
        <v>1.2926409243938</v>
      </c>
      <c r="Y23" s="24">
        <v>1.291706762793327</v>
      </c>
      <c r="Z23" s="24">
        <v>9.40952631052615E-4</v>
      </c>
      <c r="AA23" s="24">
        <v>1.29938040914015</v>
      </c>
      <c r="AB23" s="24">
        <v>1.2995432651866701</v>
      </c>
      <c r="AC23" s="24">
        <v>1.29925052186231</v>
      </c>
      <c r="AD23" s="24">
        <v>1.2993913987297101</v>
      </c>
      <c r="AE23" s="24">
        <v>1.1976432913118287E-4</v>
      </c>
      <c r="AF23" s="197">
        <v>1.2970151629659501</v>
      </c>
      <c r="AG23" s="197">
        <v>1.2974242896425501</v>
      </c>
      <c r="AH23" s="197">
        <v>1.2989048022001799</v>
      </c>
      <c r="AI23" s="24">
        <v>1.2867819410486001</v>
      </c>
      <c r="AJ23" s="24">
        <v>1.2866574586925701</v>
      </c>
      <c r="AK23" s="24">
        <v>1.28658888582985</v>
      </c>
      <c r="AL23" s="24">
        <v>1.28925333774907</v>
      </c>
      <c r="AM23" s="24">
        <v>1.28918062711246</v>
      </c>
      <c r="AN23" s="24">
        <v>1.2890836201683999</v>
      </c>
      <c r="AO23" s="24">
        <v>1.2879243117668251</v>
      </c>
      <c r="AP23" s="24">
        <v>1.2504615335863574E-3</v>
      </c>
      <c r="AQ23" s="24">
        <v>1.3421454608465599</v>
      </c>
      <c r="AR23" s="24">
        <v>1.3396078819653601</v>
      </c>
      <c r="AS23" s="24">
        <v>1.3406941173733999</v>
      </c>
      <c r="AT23" s="24">
        <v>1.3404571231237199</v>
      </c>
      <c r="AU23" s="24">
        <v>1.3430146853007201</v>
      </c>
      <c r="AV23" s="24">
        <v>1.3432700856127999</v>
      </c>
      <c r="AW23" s="24">
        <v>1.3415315590370931</v>
      </c>
      <c r="AX23" s="24">
        <v>1.3635290088780899E-3</v>
      </c>
      <c r="AY23" s="24">
        <v>1.32288858300854</v>
      </c>
      <c r="AZ23" s="24">
        <v>1.3211756575879401</v>
      </c>
      <c r="BA23" s="24">
        <v>1.3260386213697899</v>
      </c>
      <c r="BB23" s="24">
        <v>1.29883266162925</v>
      </c>
      <c r="BC23" s="24">
        <v>1.29823040606618</v>
      </c>
      <c r="BD23" s="24">
        <v>1.2979519897935301</v>
      </c>
      <c r="BE23" s="24">
        <v>1.3108529865758716</v>
      </c>
      <c r="BF23" s="24">
        <v>1.2598082466072132E-2</v>
      </c>
      <c r="BG23" s="24">
        <v>1.28393874368142</v>
      </c>
      <c r="BH23" s="24">
        <v>1.2841008110527801</v>
      </c>
      <c r="BI23" s="24">
        <v>1.2833575303692799</v>
      </c>
      <c r="BJ23" s="24">
        <v>1.2837612982533799</v>
      </c>
      <c r="BK23" s="24">
        <v>1.2835999783852701</v>
      </c>
      <c r="BL23" s="24">
        <v>1.2839266715633899</v>
      </c>
      <c r="BM23" s="24">
        <v>1.2837808388842533</v>
      </c>
      <c r="BN23" s="24">
        <v>2.4524332784009933E-4</v>
      </c>
      <c r="BO23" s="24">
        <v>1.2821922682497799</v>
      </c>
      <c r="BP23" s="24">
        <v>1.28134087310781</v>
      </c>
      <c r="BQ23" s="24">
        <v>1.28205159623956</v>
      </c>
      <c r="BR23" s="24">
        <v>1.28350942043856</v>
      </c>
      <c r="BS23" s="24">
        <v>1.2821298239849199</v>
      </c>
      <c r="BT23" s="24">
        <v>1.2829593466656299</v>
      </c>
      <c r="BU23" s="24">
        <v>1.2823638881143766</v>
      </c>
      <c r="BV23" s="24">
        <v>6.9463905559760154E-4</v>
      </c>
      <c r="BW23" s="24">
        <v>1.30507467747635</v>
      </c>
      <c r="BX23" s="24">
        <v>1.3030088046058601</v>
      </c>
      <c r="BY23" s="24">
        <v>1.3060370540135899</v>
      </c>
      <c r="BZ23" s="24">
        <v>1.3014233908369499</v>
      </c>
      <c r="CA23" s="24">
        <v>1.30081129749848</v>
      </c>
      <c r="CB23" s="24">
        <v>1.3038954718444</v>
      </c>
      <c r="CC23" s="24">
        <v>1.3033751160459384</v>
      </c>
      <c r="CD23" s="24">
        <v>1.8601869916393308E-3</v>
      </c>
      <c r="CE23" s="24">
        <v>1.29645902187121</v>
      </c>
      <c r="CF23" s="24">
        <v>1.2970901700461199</v>
      </c>
      <c r="CG23" s="24">
        <v>1.2978347889463899</v>
      </c>
      <c r="CH23" s="24">
        <v>1.2971279936212399</v>
      </c>
      <c r="CI23" s="24">
        <v>5.6229098541202564E-4</v>
      </c>
      <c r="CJ23" s="197">
        <v>1.2976892551599699</v>
      </c>
      <c r="CK23" s="197">
        <v>1.2963939906056501</v>
      </c>
      <c r="CL23" s="197">
        <v>1.2978636823552701</v>
      </c>
      <c r="CM23" s="24">
        <v>1.2968537753729901</v>
      </c>
      <c r="CN23" s="24">
        <v>1.2970241226449899</v>
      </c>
      <c r="CO23" s="24">
        <v>1.2965898391089401</v>
      </c>
      <c r="CP23" s="24">
        <v>1.29887588483793</v>
      </c>
      <c r="CQ23" s="24">
        <v>1.2994865652356</v>
      </c>
      <c r="CR23" s="24">
        <v>1.29989655678146</v>
      </c>
      <c r="CS23" s="24">
        <v>1.2981211239969852</v>
      </c>
      <c r="CT23" s="24">
        <v>1.3379507455245881E-3</v>
      </c>
      <c r="CU23" s="24">
        <v>1.31492671707815</v>
      </c>
      <c r="CV23" s="24">
        <v>1.31568145889513</v>
      </c>
      <c r="CW23" s="24">
        <v>1.31531694761352</v>
      </c>
      <c r="CX23" s="24">
        <v>1.3153083745289333</v>
      </c>
      <c r="CY23" s="24">
        <v>3.0818168441041488E-4</v>
      </c>
      <c r="CZ23" s="197">
        <v>1.3148371415970499</v>
      </c>
      <c r="DA23" s="197">
        <v>1.3146116169992399</v>
      </c>
      <c r="DB23" s="197">
        <v>1.3149357795527301</v>
      </c>
      <c r="DC23" s="24"/>
      <c r="DD23" s="24"/>
      <c r="DE23" s="24"/>
      <c r="DF23" s="24"/>
      <c r="DG23" s="24"/>
      <c r="DH23" s="24"/>
      <c r="DI23" s="24"/>
      <c r="DJ23" s="24"/>
      <c r="DK23" s="24"/>
      <c r="DL23" s="24"/>
      <c r="DM23" s="24"/>
      <c r="DN23" s="24"/>
      <c r="DO23" s="24"/>
      <c r="DP23" s="24"/>
      <c r="DQ23" s="24"/>
      <c r="DR23" s="24"/>
      <c r="DS23" s="24"/>
      <c r="DT23" s="24"/>
      <c r="DU23" s="24"/>
      <c r="DV23" s="24"/>
      <c r="DW23" s="24"/>
      <c r="DX23" s="24"/>
      <c r="DY23" s="24"/>
      <c r="DZ23" s="24"/>
      <c r="EA23" s="24"/>
      <c r="EB23" s="24"/>
      <c r="EC23" s="24"/>
      <c r="ED23" s="24"/>
      <c r="EE23" s="24"/>
      <c r="EF23" s="24"/>
      <c r="EG23" s="24"/>
      <c r="EH23" s="24"/>
      <c r="EI23" s="24"/>
      <c r="EJ23" s="24"/>
      <c r="EK23" s="24"/>
      <c r="EL23" s="24"/>
      <c r="EM23" s="24"/>
      <c r="EN23" s="24"/>
      <c r="EO23" s="24"/>
      <c r="EP23" s="24"/>
      <c r="EQ23" s="24"/>
      <c r="ER23" s="24"/>
      <c r="ES23" s="24"/>
      <c r="ET23" s="24"/>
      <c r="EU23" s="24"/>
      <c r="EV23" s="24"/>
      <c r="EW23" s="24"/>
      <c r="EX23" s="24"/>
      <c r="EY23" s="24"/>
      <c r="EZ23" s="24"/>
      <c r="FA23" s="24"/>
      <c r="FB23" s="24"/>
      <c r="FC23" s="24"/>
      <c r="FD23" s="24"/>
      <c r="FE23" s="24"/>
      <c r="FF23" s="24"/>
      <c r="FG23" s="24"/>
      <c r="FH23" s="24"/>
      <c r="FI23" s="24"/>
      <c r="FJ23" s="24"/>
      <c r="FK23" s="24"/>
      <c r="FL23" s="24"/>
      <c r="FM23" s="24"/>
      <c r="FN23" s="24"/>
      <c r="FO23" s="24"/>
      <c r="FP23" s="24"/>
      <c r="FQ23" s="24"/>
      <c r="FR23" s="24"/>
      <c r="FS23" s="24"/>
      <c r="FT23" s="24"/>
      <c r="FU23" s="24"/>
      <c r="FV23" s="24"/>
      <c r="FW23" s="24"/>
      <c r="FX23" s="24"/>
      <c r="FY23" s="24"/>
      <c r="FZ23" s="24"/>
      <c r="GA23" s="24"/>
      <c r="GB23" s="24"/>
      <c r="GC23" s="24"/>
      <c r="GD23" s="24"/>
      <c r="GE23" s="24"/>
      <c r="GF23" s="24"/>
      <c r="GG23" s="24"/>
      <c r="GH23" s="24"/>
      <c r="GI23" s="24"/>
      <c r="GJ23" s="24"/>
      <c r="GK23" s="24"/>
      <c r="GL23" s="24"/>
      <c r="GM23" s="24"/>
      <c r="GN23" s="24"/>
      <c r="GO23" s="24"/>
    </row>
    <row r="24" spans="1:197" s="24" customFormat="1" ht="13.5" customHeight="1" x14ac:dyDescent="0.2">
      <c r="A24" s="36" t="s">
        <v>126</v>
      </c>
      <c r="B24" s="33" t="s">
        <v>123</v>
      </c>
      <c r="C24" s="23">
        <v>-2.5147708493302799E-2</v>
      </c>
      <c r="D24" s="24">
        <v>-2.61867900285059E-2</v>
      </c>
      <c r="E24" s="24">
        <v>-2.55222451071359E-2</v>
      </c>
      <c r="F24" s="24">
        <v>-1.68512228654242E-2</v>
      </c>
      <c r="G24" s="24">
        <v>-1.7292664515484901E-2</v>
      </c>
      <c r="H24" s="24">
        <v>-1.6930242706679199E-2</v>
      </c>
      <c r="I24" s="24">
        <v>-2.1321812286088815E-2</v>
      </c>
      <c r="J24" s="24">
        <v>4.3099731438265053E-3</v>
      </c>
      <c r="K24" s="24">
        <v>-1.87808086871258E-2</v>
      </c>
      <c r="L24" s="24">
        <v>-2.1761726275268099E-2</v>
      </c>
      <c r="M24" s="24">
        <v>-1.9229257081687299E-2</v>
      </c>
      <c r="N24" s="24">
        <v>-1.5812930546938501E-2</v>
      </c>
      <c r="O24" s="24">
        <v>-1.57549918748595E-2</v>
      </c>
      <c r="P24" s="24">
        <v>-1.6971792131949201E-2</v>
      </c>
      <c r="Q24" s="24">
        <v>-1.8051917766304732E-2</v>
      </c>
      <c r="R24" s="24">
        <v>2.12664417633536E-3</v>
      </c>
      <c r="S24" s="24">
        <v>-2.18580609510989E-2</v>
      </c>
      <c r="T24" s="24">
        <v>-2.2004366549702701E-2</v>
      </c>
      <c r="U24" s="24">
        <v>-2.0106492041409602E-2</v>
      </c>
      <c r="V24" s="24">
        <v>-1.85647380784573E-2</v>
      </c>
      <c r="W24" s="24">
        <v>-1.7658177269941001E-2</v>
      </c>
      <c r="X24" s="24">
        <v>-1.81292826689337E-2</v>
      </c>
      <c r="Y24" s="24">
        <v>-1.9720186259923864E-2</v>
      </c>
      <c r="Z24" s="24">
        <v>1.734701499722653E-3</v>
      </c>
      <c r="AA24" s="24">
        <v>-2.6250102547973601E-2</v>
      </c>
      <c r="AB24" s="24">
        <v>-2.48266448559737E-2</v>
      </c>
      <c r="AC24" s="24">
        <v>-2.69456681408125E-2</v>
      </c>
      <c r="AD24" s="24">
        <v>-2.6007471848253267E-2</v>
      </c>
      <c r="AE24" s="24">
        <v>8.8193618920998215E-4</v>
      </c>
      <c r="AF24" s="197">
        <v>-2.58619811565634E-2</v>
      </c>
      <c r="AG24" s="197">
        <v>-2.34344383786271E-2</v>
      </c>
      <c r="AH24" s="197">
        <v>-2.35049393745476E-2</v>
      </c>
      <c r="AI24" s="24">
        <v>-1.1204866279512501E-2</v>
      </c>
      <c r="AJ24" s="24">
        <v>-1.08030729088253E-2</v>
      </c>
      <c r="AK24" s="24">
        <v>-1.09289977041998E-2</v>
      </c>
      <c r="AL24" s="24">
        <v>-6.3740582584805002E-3</v>
      </c>
      <c r="AM24" s="24">
        <v>-7.6185809771167103E-3</v>
      </c>
      <c r="AN24" s="24">
        <v>-8.4213471462511805E-3</v>
      </c>
      <c r="AO24" s="24">
        <v>-9.2251538790643316E-3</v>
      </c>
      <c r="AP24" s="24">
        <v>1.8559858756701595E-3</v>
      </c>
      <c r="AQ24" s="24">
        <v>9.1514908747806795E-2</v>
      </c>
      <c r="AR24" s="24">
        <v>8.6716572196350997E-2</v>
      </c>
      <c r="AS24" s="24">
        <v>9.0355093808840201E-2</v>
      </c>
      <c r="AT24" s="24">
        <v>8.9891335358885202E-2</v>
      </c>
      <c r="AU24" s="24">
        <v>9.9553419639413193E-2</v>
      </c>
      <c r="AV24" s="24">
        <v>0.102967794786131</v>
      </c>
      <c r="AW24" s="24">
        <v>9.3499854089571247E-2</v>
      </c>
      <c r="AX24" s="24">
        <v>5.7612412262963968E-3</v>
      </c>
      <c r="AY24" s="24">
        <v>7.9150103091307697E-2</v>
      </c>
      <c r="AZ24" s="24">
        <v>8.1691197911709604E-2</v>
      </c>
      <c r="BA24" s="24">
        <v>0.100393672073624</v>
      </c>
      <c r="BB24" s="24">
        <v>-9.2429073954153305E-3</v>
      </c>
      <c r="BC24" s="24">
        <v>-1.04498873054511E-2</v>
      </c>
      <c r="BD24" s="24">
        <v>-8.9036761411101506E-3</v>
      </c>
      <c r="BE24" s="24">
        <v>3.877308370577745E-2</v>
      </c>
      <c r="BF24" s="24">
        <v>4.8769653881541898E-2</v>
      </c>
      <c r="BG24" s="24">
        <v>-1.3401821529923001E-2</v>
      </c>
      <c r="BH24" s="24">
        <v>-1.2949364766823099E-2</v>
      </c>
      <c r="BI24" s="24">
        <v>-1.3813791403353599E-2</v>
      </c>
      <c r="BJ24" s="24">
        <v>-1.4368710962723101E-2</v>
      </c>
      <c r="BK24" s="24">
        <v>-1.45438071795302E-2</v>
      </c>
      <c r="BL24" s="24">
        <v>-1.44480695889663E-2</v>
      </c>
      <c r="BM24" s="24">
        <v>-1.392092757188655E-2</v>
      </c>
      <c r="BN24" s="24">
        <v>5.9037434487112185E-4</v>
      </c>
      <c r="BO24" s="24">
        <v>-1.0027761907905899E-2</v>
      </c>
      <c r="BP24" s="24">
        <v>-1.1790461537115399E-2</v>
      </c>
      <c r="BQ24" s="24">
        <v>-1.0487735440091E-2</v>
      </c>
      <c r="BR24" s="24">
        <v>-1.0846638069223201E-2</v>
      </c>
      <c r="BS24" s="24">
        <v>-1.1429344860608599E-2</v>
      </c>
      <c r="BT24" s="24">
        <v>-1.0101830918920999E-2</v>
      </c>
      <c r="BU24" s="24">
        <v>-1.0780628788977516E-2</v>
      </c>
      <c r="BV24" s="24">
        <v>6.5298207590413658E-4</v>
      </c>
      <c r="BW24" s="24">
        <v>-4.0575837022107902E-2</v>
      </c>
      <c r="BX24" s="24">
        <v>-4.8876291686183598E-2</v>
      </c>
      <c r="BY24" s="24">
        <v>-4.16144727227259E-2</v>
      </c>
      <c r="BZ24" s="24">
        <v>-4.7432548551988703E-2</v>
      </c>
      <c r="CA24" s="24">
        <v>-5.1314592933061398E-2</v>
      </c>
      <c r="CB24" s="24">
        <v>-4.2942307376978399E-2</v>
      </c>
      <c r="CC24" s="24">
        <v>-4.5459341715507647E-2</v>
      </c>
      <c r="CD24" s="24">
        <v>3.9753439403769388E-3</v>
      </c>
      <c r="CE24" s="24">
        <v>-5.86683950613687E-2</v>
      </c>
      <c r="CF24" s="24">
        <v>-5.8581127454896499E-2</v>
      </c>
      <c r="CG24" s="24">
        <v>-5.8704382961426903E-2</v>
      </c>
      <c r="CH24" s="24">
        <v>-5.8651301825897367E-2</v>
      </c>
      <c r="CI24" s="24">
        <v>5.1750130413203874E-5</v>
      </c>
      <c r="CJ24" s="197">
        <v>-5.7839918563498099E-2</v>
      </c>
      <c r="CK24" s="197">
        <v>-6.0175702949489797E-2</v>
      </c>
      <c r="CL24" s="197">
        <v>-5.5928037862699197E-2</v>
      </c>
      <c r="CM24" s="24">
        <v>-6.3646780251773297E-2</v>
      </c>
      <c r="CN24" s="24">
        <v>-6.41687991698046E-2</v>
      </c>
      <c r="CO24" s="24">
        <v>-6.4309594878603493E-2</v>
      </c>
      <c r="CP24" s="24">
        <v>-6.1542609675117099E-2</v>
      </c>
      <c r="CQ24" s="24">
        <v>-6.1693715204791097E-2</v>
      </c>
      <c r="CR24" s="24">
        <v>-6.3319863469037299E-2</v>
      </c>
      <c r="CS24" s="24">
        <v>-6.3113560441521152E-2</v>
      </c>
      <c r="CT24" s="24">
        <v>1.107155383576481E-3</v>
      </c>
      <c r="CU24" s="24">
        <v>-5.62756898400101E-2</v>
      </c>
      <c r="CV24" s="24">
        <v>-5.7030338457531901E-2</v>
      </c>
      <c r="CW24" s="24">
        <v>-5.70885630249897E-2</v>
      </c>
      <c r="CX24" s="24">
        <v>-5.6798197107510572E-2</v>
      </c>
      <c r="CY24" s="24">
        <v>3.7023227709733376E-4</v>
      </c>
      <c r="CZ24" s="197">
        <v>-5.49746795346139E-2</v>
      </c>
      <c r="DA24" s="197">
        <v>-6.2284560272377797E-2</v>
      </c>
      <c r="DB24" s="197">
        <v>-6.1917085549802499E-2</v>
      </c>
    </row>
    <row r="25" spans="1:197" s="43" customFormat="1" ht="13.5" customHeight="1" thickBot="1" x14ac:dyDescent="0.25">
      <c r="A25" s="37"/>
      <c r="B25" s="42" t="s">
        <v>124</v>
      </c>
      <c r="C25" s="172">
        <v>0.94739028409747905</v>
      </c>
      <c r="D25" s="43">
        <v>0.94764155035957098</v>
      </c>
      <c r="E25" s="43">
        <v>0.94942712719253397</v>
      </c>
      <c r="F25" s="43">
        <v>0.93766695196383398</v>
      </c>
      <c r="G25" s="43">
        <v>0.93797588915686103</v>
      </c>
      <c r="H25" s="43">
        <v>0.93733883173658195</v>
      </c>
      <c r="I25" s="43">
        <v>0.94290677241781029</v>
      </c>
      <c r="J25" s="43">
        <v>5.2884515232165287E-3</v>
      </c>
      <c r="K25" s="43">
        <v>0.94658578871861798</v>
      </c>
      <c r="L25" s="43">
        <v>0.94767368811004704</v>
      </c>
      <c r="M25" s="43">
        <v>0.94953593447356999</v>
      </c>
      <c r="N25" s="43">
        <v>0.93732113553853502</v>
      </c>
      <c r="O25" s="43">
        <v>0.93762575051970398</v>
      </c>
      <c r="P25" s="43">
        <v>0.93772955652872403</v>
      </c>
      <c r="Q25" s="43">
        <v>0.94274530898153286</v>
      </c>
      <c r="R25" s="43">
        <v>5.2589623353868423E-3</v>
      </c>
      <c r="S25" s="43">
        <v>0.94301346275791798</v>
      </c>
      <c r="T25" s="43">
        <v>0.94340577766837996</v>
      </c>
      <c r="U25" s="43">
        <v>0.94377066015072897</v>
      </c>
      <c r="V25" s="43">
        <v>0.93944217914171302</v>
      </c>
      <c r="W25" s="43">
        <v>0.94052641152711902</v>
      </c>
      <c r="X25" s="43">
        <v>0.94068264265861801</v>
      </c>
      <c r="Y25" s="43">
        <v>0.94180685565074607</v>
      </c>
      <c r="Z25" s="43">
        <v>1.6514674000959767E-3</v>
      </c>
      <c r="AA25" s="43">
        <v>0.94660914692666398</v>
      </c>
      <c r="AB25" s="43">
        <v>0.94688577390448703</v>
      </c>
      <c r="AC25" s="43">
        <v>0.94628238943128995</v>
      </c>
      <c r="AD25" s="43">
        <v>0.94659243675414695</v>
      </c>
      <c r="AE25" s="43">
        <v>2.4661390610018915E-4</v>
      </c>
      <c r="AF25" s="198">
        <v>0.94374291680287004</v>
      </c>
      <c r="AG25" s="198">
        <v>0.94413233528245699</v>
      </c>
      <c r="AH25" s="198">
        <v>0.94498522643745397</v>
      </c>
      <c r="AI25" s="43">
        <v>0.93566103652814503</v>
      </c>
      <c r="AJ25" s="43">
        <v>0.93568467367934105</v>
      </c>
      <c r="AK25" s="43">
        <v>0.93574050553417898</v>
      </c>
      <c r="AL25" s="43">
        <v>0.93666723348898295</v>
      </c>
      <c r="AM25" s="43">
        <v>0.93626975994837303</v>
      </c>
      <c r="AN25" s="43">
        <v>0.93612094259065703</v>
      </c>
      <c r="AO25" s="43">
        <v>0.93602402529494633</v>
      </c>
      <c r="AP25" s="43">
        <v>3.6760465212006579E-4</v>
      </c>
      <c r="AQ25" s="43">
        <v>1.06684323355248</v>
      </c>
      <c r="AR25" s="43">
        <v>1.0579897888911201</v>
      </c>
      <c r="AS25" s="43">
        <v>1.0648983282040101</v>
      </c>
      <c r="AT25" s="43">
        <v>1.06859980804731</v>
      </c>
      <c r="AU25" s="43">
        <v>1.08822095611783</v>
      </c>
      <c r="AV25" s="43">
        <v>1.0990429947689599</v>
      </c>
      <c r="AW25" s="43">
        <v>1.0742658515969516</v>
      </c>
      <c r="AX25" s="43">
        <v>1.4425161962215289E-2</v>
      </c>
      <c r="AY25" s="43">
        <v>1.0510109935066201</v>
      </c>
      <c r="AZ25" s="43">
        <v>1.05967561545606</v>
      </c>
      <c r="BA25" s="43">
        <v>1.1041764651133099</v>
      </c>
      <c r="BB25" s="43">
        <v>0.95458558502244395</v>
      </c>
      <c r="BC25" s="43">
        <v>0.95347112926949196</v>
      </c>
      <c r="BD25" s="43">
        <v>0.95449214416833605</v>
      </c>
      <c r="BE25" s="43">
        <v>1.0129019887560435</v>
      </c>
      <c r="BF25" s="43">
        <v>6.0985843139392752E-2</v>
      </c>
      <c r="BG25" s="43">
        <v>0.93717967862061302</v>
      </c>
      <c r="BH25" s="43">
        <v>0.93745864531534395</v>
      </c>
      <c r="BI25" s="43">
        <v>0.93703534462140803</v>
      </c>
      <c r="BJ25" s="43">
        <v>0.93836566773850105</v>
      </c>
      <c r="BK25" s="43">
        <v>0.938143846636594</v>
      </c>
      <c r="BL25" s="43">
        <v>0.93857379379765504</v>
      </c>
      <c r="BM25" s="43">
        <v>0.93779282945501918</v>
      </c>
      <c r="BN25" s="43">
        <v>5.9479384710814029E-4</v>
      </c>
      <c r="BO25" s="43">
        <v>0.93784888172265801</v>
      </c>
      <c r="BP25" s="43">
        <v>0.93868360218778002</v>
      </c>
      <c r="BQ25" s="43">
        <v>0.93791596052376203</v>
      </c>
      <c r="BR25" s="43">
        <v>0.93887950839077094</v>
      </c>
      <c r="BS25" s="43">
        <v>0.939464246618129</v>
      </c>
      <c r="BT25" s="43">
        <v>0.93998543360168396</v>
      </c>
      <c r="BU25" s="43">
        <v>0.93879627217413064</v>
      </c>
      <c r="BV25" s="43">
        <v>7.6946028937134765E-4</v>
      </c>
      <c r="BW25" s="43">
        <v>0.974798757399857</v>
      </c>
      <c r="BX25" s="43">
        <v>0.96759151488345196</v>
      </c>
      <c r="BY25" s="43">
        <v>0.97509476619945601</v>
      </c>
      <c r="BZ25" s="43">
        <v>0.96493019256600898</v>
      </c>
      <c r="CA25" s="43">
        <v>0.96490157975864299</v>
      </c>
      <c r="CB25" s="43">
        <v>0.97373289950559005</v>
      </c>
      <c r="CC25" s="43">
        <v>0.9701749517188345</v>
      </c>
      <c r="CD25" s="43">
        <v>4.4764800576077663E-3</v>
      </c>
      <c r="CE25" s="43">
        <v>0.97378509211164899</v>
      </c>
      <c r="CF25" s="43">
        <v>0.97529463221593704</v>
      </c>
      <c r="CG25" s="43">
        <v>0.97709462166472005</v>
      </c>
      <c r="CH25" s="43">
        <v>0.9753914486641021</v>
      </c>
      <c r="CI25" s="43">
        <v>1.3528430641034351E-3</v>
      </c>
      <c r="CJ25" s="198">
        <v>0.97647355685141801</v>
      </c>
      <c r="CK25" s="198">
        <v>0.97435159480190203</v>
      </c>
      <c r="CL25" s="198">
        <v>0.97748123073039905</v>
      </c>
      <c r="CM25" s="43">
        <v>0.97680297669088401</v>
      </c>
      <c r="CN25" s="43">
        <v>0.97790086399915099</v>
      </c>
      <c r="CO25" s="43">
        <v>0.97762256819365201</v>
      </c>
      <c r="CP25" s="43">
        <v>0.97329136750461998</v>
      </c>
      <c r="CQ25" s="43">
        <v>0.97422384405121898</v>
      </c>
      <c r="CR25" s="43">
        <v>0.97615214432345598</v>
      </c>
      <c r="CS25" s="43">
        <v>0.97599896079383042</v>
      </c>
      <c r="CT25" s="43">
        <v>1.703200145672082E-3</v>
      </c>
      <c r="CU25" s="43">
        <v>0.980527350839694</v>
      </c>
      <c r="CV25" s="43">
        <v>0.98184388981153103</v>
      </c>
      <c r="CW25" s="43">
        <v>0.980667975973328</v>
      </c>
      <c r="CX25" s="43">
        <v>0.98101307220818434</v>
      </c>
      <c r="CY25" s="43">
        <v>5.9027523217306454E-4</v>
      </c>
      <c r="CZ25" s="198">
        <v>0.97932742568598297</v>
      </c>
      <c r="DA25" s="198">
        <v>0.97968895049304705</v>
      </c>
      <c r="DB25" s="198">
        <v>0.98403651406174597</v>
      </c>
    </row>
    <row r="26" spans="1:197" s="55" customFormat="1" ht="13.5" customHeight="1" x14ac:dyDescent="0.2">
      <c r="A26" s="36" t="s">
        <v>42</v>
      </c>
      <c r="B26" s="32" t="s">
        <v>122</v>
      </c>
      <c r="C26" s="177">
        <v>2.3941591767151098</v>
      </c>
      <c r="D26" s="67">
        <v>2.3951031592560401</v>
      </c>
      <c r="E26" s="67">
        <v>2.3959213601490799</v>
      </c>
      <c r="F26" s="67">
        <v>2.374220553417</v>
      </c>
      <c r="G26" s="67">
        <v>2.3746232098736599</v>
      </c>
      <c r="H26" s="67">
        <v>2.3759581826598302</v>
      </c>
      <c r="I26" s="67">
        <v>2.3849976070117869</v>
      </c>
      <c r="J26" s="67">
        <v>1.0090169481347739E-2</v>
      </c>
      <c r="K26" s="67">
        <v>2.4089256165030299</v>
      </c>
      <c r="L26" s="67">
        <v>2.4103205309699698</v>
      </c>
      <c r="M26" s="67">
        <v>2.4102051322966398</v>
      </c>
      <c r="N26" s="67">
        <v>2.3880579107784099</v>
      </c>
      <c r="O26" s="67">
        <v>2.3881811038807998</v>
      </c>
      <c r="P26" s="67">
        <v>2.3880275958868098</v>
      </c>
      <c r="Q26" s="67">
        <v>2.3989529817192765</v>
      </c>
      <c r="R26" s="67">
        <v>1.0873404033654534E-2</v>
      </c>
      <c r="S26" s="67">
        <v>2.3849115562288499</v>
      </c>
      <c r="T26" s="67">
        <v>2.38470358394909</v>
      </c>
      <c r="U26" s="67">
        <v>2.3842568145653402</v>
      </c>
      <c r="V26" s="67">
        <v>2.36845449785738</v>
      </c>
      <c r="W26" s="67">
        <v>2.3676360684945998</v>
      </c>
      <c r="X26" s="67">
        <v>2.3677587183489899</v>
      </c>
      <c r="Y26" s="67">
        <v>2.3762868732407081</v>
      </c>
      <c r="Z26" s="67">
        <v>8.343241708816394E-3</v>
      </c>
      <c r="AA26" s="67">
        <v>2.37234147158081</v>
      </c>
      <c r="AB26" s="67">
        <v>2.37227807755038</v>
      </c>
      <c r="AC26" s="67">
        <v>2.3729216715086698</v>
      </c>
      <c r="AD26" s="67">
        <v>2.3725137402132868</v>
      </c>
      <c r="AE26" s="67">
        <v>2.8960968801511452E-4</v>
      </c>
      <c r="AF26" s="202">
        <v>2.37072023157531</v>
      </c>
      <c r="AG26" s="202">
        <v>2.3689252014518498</v>
      </c>
      <c r="AH26" s="202">
        <v>2.3681423811995499</v>
      </c>
      <c r="AI26" s="67">
        <v>2.3687444306845098</v>
      </c>
      <c r="AJ26" s="67">
        <v>2.36815570557996</v>
      </c>
      <c r="AK26" s="67">
        <v>2.36816426805466</v>
      </c>
      <c r="AL26" s="67">
        <v>2.36242285978821</v>
      </c>
      <c r="AM26" s="67">
        <v>2.3635109361639501</v>
      </c>
      <c r="AN26" s="67">
        <v>2.36431459019032</v>
      </c>
      <c r="AO26" s="67">
        <v>2.3658854650769352</v>
      </c>
      <c r="AP26" s="67">
        <v>2.5369368061918117E-3</v>
      </c>
      <c r="AQ26" s="67">
        <v>2.1784886909218502</v>
      </c>
      <c r="AR26" s="67">
        <v>2.1806808229889798</v>
      </c>
      <c r="AS26" s="67">
        <v>2.17924659720848</v>
      </c>
      <c r="AT26" s="67">
        <v>2.1725895563364799</v>
      </c>
      <c r="AU26" s="67">
        <v>2.17229621978742</v>
      </c>
      <c r="AV26" s="67">
        <v>2.1719637210879101</v>
      </c>
      <c r="AW26" s="67">
        <v>2.1758776013885197</v>
      </c>
      <c r="AX26" s="67">
        <v>3.6559278934707026E-3</v>
      </c>
      <c r="AY26" s="67">
        <v>2.2593085068935399</v>
      </c>
      <c r="AZ26" s="67">
        <v>2.2601642234235402</v>
      </c>
      <c r="BA26" s="67">
        <v>2.25979137661133</v>
      </c>
      <c r="BB26" s="67">
        <v>2.27770078496851</v>
      </c>
      <c r="BC26" s="67">
        <v>2.2782964968829602</v>
      </c>
      <c r="BD26" s="67">
        <v>2.2785012925550201</v>
      </c>
      <c r="BE26" s="67">
        <v>2.2689604468891504</v>
      </c>
      <c r="BF26" s="67">
        <v>9.2122058337819005E-3</v>
      </c>
      <c r="BG26" s="67">
        <v>2.3796907079317999</v>
      </c>
      <c r="BH26" s="67">
        <v>2.3789106968497502</v>
      </c>
      <c r="BI26" s="67">
        <v>2.3800501631045701</v>
      </c>
      <c r="BJ26" s="67">
        <v>2.3757204314907701</v>
      </c>
      <c r="BK26" s="67">
        <v>2.3755480173421701</v>
      </c>
      <c r="BL26" s="67">
        <v>2.3757811370444699</v>
      </c>
      <c r="BM26" s="67">
        <v>2.3776168589605882</v>
      </c>
      <c r="BN26" s="67">
        <v>1.9639353706118997E-3</v>
      </c>
      <c r="BO26" s="67">
        <v>2.3622923540922001</v>
      </c>
      <c r="BP26" s="67">
        <v>2.3628680025849</v>
      </c>
      <c r="BQ26" s="67">
        <v>2.3627010353593301</v>
      </c>
      <c r="BR26" s="67">
        <v>2.3498751675816099</v>
      </c>
      <c r="BS26" s="67">
        <v>2.3515482526862201</v>
      </c>
      <c r="BT26" s="67">
        <v>2.3507658738804098</v>
      </c>
      <c r="BU26" s="67">
        <v>2.3566751143641116</v>
      </c>
      <c r="BV26" s="67">
        <v>5.9674126236015992E-3</v>
      </c>
      <c r="BW26" s="67">
        <v>2.4671713980065002</v>
      </c>
      <c r="BX26" s="67">
        <v>2.4692814757656798</v>
      </c>
      <c r="BY26" s="67">
        <v>2.46861736287399</v>
      </c>
      <c r="BZ26" s="67">
        <v>2.4674192885652801</v>
      </c>
      <c r="CA26" s="67">
        <v>2.46907842303892</v>
      </c>
      <c r="CB26" s="67">
        <v>2.4682598513249201</v>
      </c>
      <c r="CC26" s="67">
        <v>2.468304633262548</v>
      </c>
      <c r="CD26" s="67">
        <v>7.874891009069107E-4</v>
      </c>
      <c r="CE26" s="67">
        <v>2.5611640051923699</v>
      </c>
      <c r="CF26" s="67">
        <v>2.5611553743022202</v>
      </c>
      <c r="CG26" s="67">
        <v>2.56109772130932</v>
      </c>
      <c r="CH26" s="67">
        <v>2.5611390336013033</v>
      </c>
      <c r="CI26" s="67">
        <v>2.9423937736494537E-5</v>
      </c>
      <c r="CJ26" s="202">
        <v>2.56091845812945</v>
      </c>
      <c r="CK26" s="202">
        <v>2.5618195095895802</v>
      </c>
      <c r="CL26" s="202">
        <v>2.55943595566597</v>
      </c>
      <c r="CM26" s="67">
        <v>2.62312415572449</v>
      </c>
      <c r="CN26" s="67">
        <v>2.6228910103939702</v>
      </c>
      <c r="CO26" s="67">
        <v>2.6228706762190002</v>
      </c>
      <c r="CP26" s="67">
        <v>2.6124517086474799</v>
      </c>
      <c r="CQ26" s="67">
        <v>2.6135476218094702</v>
      </c>
      <c r="CR26" s="67">
        <v>2.6146472680813799</v>
      </c>
      <c r="CS26" s="67">
        <v>2.6182554068126316</v>
      </c>
      <c r="CT26" s="67">
        <v>4.7497204366070906E-3</v>
      </c>
      <c r="CU26" s="67">
        <v>2.5200675905262702</v>
      </c>
      <c r="CV26" s="67">
        <v>2.5200513878756201</v>
      </c>
      <c r="CW26" s="67">
        <v>2.52027800239384</v>
      </c>
      <c r="CX26" s="67">
        <v>2.5201323269319102</v>
      </c>
      <c r="CY26" s="67">
        <v>1.032202713566033E-4</v>
      </c>
      <c r="CZ26" s="202">
        <v>2.51894688290743</v>
      </c>
      <c r="DA26" s="202">
        <v>2.52181338421483</v>
      </c>
      <c r="DB26" s="202">
        <v>2.5226284422219001</v>
      </c>
      <c r="DC26" s="67"/>
      <c r="DD26" s="67"/>
      <c r="DE26" s="67"/>
      <c r="DF26" s="67"/>
      <c r="DG26" s="67"/>
      <c r="DH26" s="67"/>
      <c r="DI26" s="67"/>
      <c r="DJ26" s="67"/>
      <c r="DK26" s="67"/>
      <c r="DL26" s="67"/>
      <c r="DM26" s="67"/>
      <c r="DN26" s="67"/>
      <c r="DO26" s="67"/>
      <c r="DP26" s="67"/>
      <c r="DQ26" s="67"/>
      <c r="DR26" s="67"/>
      <c r="DS26" s="67"/>
      <c r="DT26" s="67"/>
      <c r="DU26" s="67"/>
      <c r="DV26" s="67"/>
      <c r="DW26" s="67"/>
      <c r="DX26" s="67"/>
      <c r="DY26" s="67"/>
      <c r="DZ26" s="67"/>
      <c r="EA26" s="67"/>
      <c r="EB26" s="67"/>
      <c r="EC26" s="67"/>
      <c r="ED26" s="67"/>
      <c r="EE26" s="67"/>
      <c r="EF26" s="67"/>
      <c r="EG26" s="67"/>
      <c r="EH26" s="67"/>
      <c r="EI26" s="67"/>
      <c r="EJ26" s="67"/>
      <c r="EK26" s="67"/>
      <c r="EL26" s="67"/>
      <c r="EM26" s="67"/>
      <c r="EN26" s="67"/>
      <c r="EO26" s="67"/>
      <c r="EP26" s="67"/>
      <c r="EQ26" s="67"/>
      <c r="ER26" s="67"/>
      <c r="ES26" s="67"/>
      <c r="ET26" s="67"/>
      <c r="EU26" s="67"/>
      <c r="EV26" s="67"/>
      <c r="EW26" s="67"/>
      <c r="EX26" s="67"/>
      <c r="EY26" s="67"/>
      <c r="EZ26" s="67"/>
      <c r="FA26" s="67"/>
      <c r="FB26" s="67"/>
      <c r="FC26" s="67"/>
      <c r="FD26" s="67"/>
      <c r="FE26" s="67"/>
      <c r="FF26" s="67"/>
      <c r="FG26" s="67"/>
      <c r="FH26" s="67"/>
      <c r="FI26" s="67"/>
      <c r="FJ26" s="67"/>
      <c r="FK26" s="67"/>
      <c r="FL26" s="67"/>
      <c r="FM26" s="67"/>
      <c r="FN26" s="67"/>
      <c r="FO26" s="67"/>
      <c r="FP26" s="67"/>
      <c r="FQ26" s="67"/>
      <c r="FR26" s="67"/>
      <c r="FS26" s="67"/>
      <c r="FT26" s="67"/>
      <c r="FU26" s="67"/>
      <c r="FV26" s="67"/>
      <c r="FW26" s="67"/>
      <c r="FX26" s="67"/>
      <c r="FY26" s="67"/>
      <c r="FZ26" s="67"/>
      <c r="GA26" s="67"/>
      <c r="GB26" s="67"/>
      <c r="GC26" s="67"/>
      <c r="GD26" s="67"/>
      <c r="GE26" s="67"/>
      <c r="GF26" s="67"/>
      <c r="GG26" s="67"/>
      <c r="GH26" s="67"/>
      <c r="GI26" s="67"/>
      <c r="GJ26" s="67"/>
      <c r="GK26" s="67"/>
      <c r="GL26" s="67"/>
      <c r="GM26" s="67"/>
      <c r="GN26" s="67"/>
      <c r="GO26" s="67"/>
    </row>
    <row r="27" spans="1:197" s="56" customFormat="1" ht="13.5" customHeight="1" x14ac:dyDescent="0.2">
      <c r="A27" s="36" t="s">
        <v>43</v>
      </c>
      <c r="B27" s="33" t="s">
        <v>121</v>
      </c>
      <c r="C27" s="23">
        <v>0.36470811196580399</v>
      </c>
      <c r="D27" s="24">
        <v>0.36459501120985699</v>
      </c>
      <c r="E27" s="24">
        <v>0.365377470298544</v>
      </c>
      <c r="F27" s="24">
        <v>0.36110084087837602</v>
      </c>
      <c r="G27" s="24">
        <v>0.36116672938967898</v>
      </c>
      <c r="H27" s="24">
        <v>0.36081664576516198</v>
      </c>
      <c r="I27" s="24">
        <v>0.36296080158457028</v>
      </c>
      <c r="J27" s="24">
        <v>1.9510499475845261E-3</v>
      </c>
      <c r="K27" s="24">
        <v>0.36001475412163803</v>
      </c>
      <c r="L27" s="24">
        <v>0.35940808430472099</v>
      </c>
      <c r="M27" s="24">
        <v>0.360563850878234</v>
      </c>
      <c r="N27" s="24">
        <v>0.35779059079805198</v>
      </c>
      <c r="O27" s="24">
        <v>0.358038220052805</v>
      </c>
      <c r="P27" s="24">
        <v>0.358392281010875</v>
      </c>
      <c r="Q27" s="24">
        <v>0.35903463019438747</v>
      </c>
      <c r="R27" s="24">
        <v>1.0321261590070939E-3</v>
      </c>
      <c r="S27" s="24">
        <v>0.36804841114540499</v>
      </c>
      <c r="T27" s="24">
        <v>0.36787780341075099</v>
      </c>
      <c r="U27" s="24">
        <v>0.36896477843244502</v>
      </c>
      <c r="V27" s="24">
        <v>0.36994386120038403</v>
      </c>
      <c r="W27" s="24">
        <v>0.37051283648373701</v>
      </c>
      <c r="X27" s="24">
        <v>0.37032157248693198</v>
      </c>
      <c r="Y27" s="24">
        <v>0.36927821052660903</v>
      </c>
      <c r="Z27" s="24">
        <v>1.051013997652422E-3</v>
      </c>
      <c r="AA27" s="24">
        <v>0.37782385883520497</v>
      </c>
      <c r="AB27" s="24">
        <v>0.37800466569253199</v>
      </c>
      <c r="AC27" s="24">
        <v>0.377679638484755</v>
      </c>
      <c r="AD27" s="24">
        <v>0.37783605433749728</v>
      </c>
      <c r="AE27" s="24">
        <v>1.3297172420217659E-4</v>
      </c>
      <c r="AF27" s="197">
        <v>0.37519534574837299</v>
      </c>
      <c r="AG27" s="197">
        <v>0.37565035350098702</v>
      </c>
      <c r="AH27" s="197">
        <v>0.37729569835583399</v>
      </c>
      <c r="AI27" s="24">
        <v>0.36376759417879101</v>
      </c>
      <c r="AJ27" s="24">
        <v>0.36362802215087803</v>
      </c>
      <c r="AK27" s="24">
        <v>0.36355113116123999</v>
      </c>
      <c r="AL27" s="24">
        <v>0.36653578053639702</v>
      </c>
      <c r="AM27" s="24">
        <v>0.36645441388026601</v>
      </c>
      <c r="AN27" s="24">
        <v>0.36634585135619402</v>
      </c>
      <c r="AO27" s="24">
        <v>0.36504713221062768</v>
      </c>
      <c r="AP27" s="24">
        <v>1.4007317748796298E-3</v>
      </c>
      <c r="AQ27" s="24">
        <v>0.42454103835594698</v>
      </c>
      <c r="AR27" s="24">
        <v>0.42181076969032899</v>
      </c>
      <c r="AS27" s="24">
        <v>0.42298012039975902</v>
      </c>
      <c r="AT27" s="24">
        <v>0.42272507292279099</v>
      </c>
      <c r="AU27" s="24">
        <v>0.425475080115091</v>
      </c>
      <c r="AV27" s="24">
        <v>0.42574941049791298</v>
      </c>
      <c r="AW27" s="24">
        <v>0.42388024866363833</v>
      </c>
      <c r="AX27" s="24">
        <v>1.4663617927464232E-3</v>
      </c>
      <c r="AY27" s="24">
        <v>0.40369155934157203</v>
      </c>
      <c r="AZ27" s="24">
        <v>0.40182229359719301</v>
      </c>
      <c r="BA27" s="24">
        <v>0.40712279509396898</v>
      </c>
      <c r="BB27" s="24">
        <v>0.37721556951648599</v>
      </c>
      <c r="BC27" s="24">
        <v>0.37654645128014902</v>
      </c>
      <c r="BD27" s="24">
        <v>0.376237020187763</v>
      </c>
      <c r="BE27" s="24">
        <v>0.3904392815028554</v>
      </c>
      <c r="BF27" s="24">
        <v>1.3863122392140546E-2</v>
      </c>
      <c r="BG27" s="24">
        <v>0.36057637356990901</v>
      </c>
      <c r="BH27" s="24">
        <v>0.360758468734936</v>
      </c>
      <c r="BI27" s="24">
        <v>0.35992314660430902</v>
      </c>
      <c r="BJ27" s="24">
        <v>0.36037697361251803</v>
      </c>
      <c r="BK27" s="24">
        <v>0.36019567043860001</v>
      </c>
      <c r="BL27" s="24">
        <v>0.36056280869636298</v>
      </c>
      <c r="BM27" s="24">
        <v>0.36039890694277249</v>
      </c>
      <c r="BN27" s="24">
        <v>2.756135332369899E-4</v>
      </c>
      <c r="BO27" s="24">
        <v>0.35861261425943303</v>
      </c>
      <c r="BP27" s="24">
        <v>0.35765432464381802</v>
      </c>
      <c r="BQ27" s="24">
        <v>0.35845432446917402</v>
      </c>
      <c r="BR27" s="24">
        <v>0.36009388474863802</v>
      </c>
      <c r="BS27" s="24">
        <v>0.35854235161065001</v>
      </c>
      <c r="BT27" s="24">
        <v>0.35947545624746602</v>
      </c>
      <c r="BU27" s="24">
        <v>0.3588054926631965</v>
      </c>
      <c r="BV27" s="24">
        <v>7.814257878585349E-4</v>
      </c>
      <c r="BW27" s="24">
        <v>0.38413236138699097</v>
      </c>
      <c r="BX27" s="24">
        <v>0.381846832423541</v>
      </c>
      <c r="BY27" s="24">
        <v>0.38519582864798102</v>
      </c>
      <c r="BZ27" s="24">
        <v>0.38009038902778902</v>
      </c>
      <c r="CA27" s="24">
        <v>0.37941169233358901</v>
      </c>
      <c r="CB27" s="24">
        <v>0.38282821903511799</v>
      </c>
      <c r="CC27" s="24">
        <v>0.38225088714250149</v>
      </c>
      <c r="CD27" s="24">
        <v>2.0590441714604451E-3</v>
      </c>
      <c r="CE27" s="24">
        <v>0.37457660659422398</v>
      </c>
      <c r="CF27" s="24">
        <v>0.37527877516139402</v>
      </c>
      <c r="CG27" s="24">
        <v>0.37610674363156799</v>
      </c>
      <c r="CH27" s="24">
        <v>0.37532070846239529</v>
      </c>
      <c r="CI27" s="24">
        <v>6.2537915942390292E-4</v>
      </c>
      <c r="CJ27" s="197">
        <v>0.375944956748756</v>
      </c>
      <c r="CK27" s="197">
        <v>0.37450423821554002</v>
      </c>
      <c r="CL27" s="197">
        <v>0.37613886167467803</v>
      </c>
      <c r="CM27" s="24">
        <v>0.37501582003920397</v>
      </c>
      <c r="CN27" s="24">
        <v>0.37520531173816701</v>
      </c>
      <c r="CO27" s="24">
        <v>0.37472217221246901</v>
      </c>
      <c r="CP27" s="24">
        <v>0.377263579451177</v>
      </c>
      <c r="CQ27" s="24">
        <v>0.37794171855950098</v>
      </c>
      <c r="CR27" s="24">
        <v>0.37839682097970001</v>
      </c>
      <c r="CS27" s="24">
        <v>0.3764242371633697</v>
      </c>
      <c r="CT27" s="24">
        <v>1.4868745329878925E-3</v>
      </c>
      <c r="CU27" s="24">
        <v>0.39498239810770402</v>
      </c>
      <c r="CV27" s="24">
        <v>0.39581023884531702</v>
      </c>
      <c r="CW27" s="24">
        <v>0.39541048290446401</v>
      </c>
      <c r="CX27" s="24">
        <v>0.39540103995249504</v>
      </c>
      <c r="CY27" s="24">
        <v>3.3803052004153253E-4</v>
      </c>
      <c r="CZ27" s="197">
        <v>0.39488411544100099</v>
      </c>
      <c r="DA27" s="197">
        <v>0.39463663906892599</v>
      </c>
      <c r="DB27" s="197">
        <v>0.394992341127267</v>
      </c>
      <c r="DC27" s="24"/>
      <c r="DD27" s="24"/>
      <c r="DE27" s="24"/>
      <c r="DF27" s="24"/>
      <c r="DG27" s="24"/>
      <c r="DH27" s="24"/>
      <c r="DI27" s="24"/>
      <c r="DJ27" s="24"/>
      <c r="DK27" s="24"/>
      <c r="DL27" s="24"/>
      <c r="DM27" s="24"/>
      <c r="DN27" s="24"/>
      <c r="DO27" s="24"/>
      <c r="DP27" s="24"/>
      <c r="DQ27" s="24"/>
      <c r="DR27" s="24"/>
      <c r="DS27" s="24"/>
      <c r="DT27" s="24"/>
      <c r="DU27" s="24"/>
      <c r="DV27" s="24"/>
      <c r="DW27" s="24"/>
      <c r="DX27" s="24"/>
      <c r="DY27" s="24"/>
      <c r="DZ27" s="24"/>
      <c r="EA27" s="24"/>
      <c r="EB27" s="24"/>
      <c r="EC27" s="24"/>
      <c r="ED27" s="24"/>
      <c r="EE27" s="24"/>
      <c r="EF27" s="24"/>
      <c r="EG27" s="24"/>
      <c r="EH27" s="24"/>
      <c r="EI27" s="24"/>
      <c r="EJ27" s="24"/>
      <c r="EK27" s="24"/>
      <c r="EL27" s="24"/>
      <c r="EM27" s="24"/>
      <c r="EN27" s="24"/>
      <c r="EO27" s="24"/>
      <c r="EP27" s="24"/>
      <c r="EQ27" s="24"/>
      <c r="ER27" s="24"/>
      <c r="ES27" s="24"/>
      <c r="ET27" s="24"/>
      <c r="EU27" s="24"/>
      <c r="EV27" s="24"/>
      <c r="EW27" s="24"/>
      <c r="EX27" s="24"/>
      <c r="EY27" s="24"/>
      <c r="EZ27" s="24"/>
      <c r="FA27" s="24"/>
      <c r="FB27" s="24"/>
      <c r="FC27" s="24"/>
      <c r="FD27" s="24"/>
      <c r="FE27" s="24"/>
      <c r="FF27" s="24"/>
      <c r="FG27" s="24"/>
      <c r="FH27" s="24"/>
      <c r="FI27" s="24"/>
      <c r="FJ27" s="24"/>
      <c r="FK27" s="24"/>
      <c r="FL27" s="24"/>
      <c r="FM27" s="24"/>
      <c r="FN27" s="24"/>
      <c r="FO27" s="24"/>
      <c r="FP27" s="24"/>
      <c r="FQ27" s="24"/>
      <c r="FR27" s="24"/>
      <c r="FS27" s="24"/>
      <c r="FT27" s="24"/>
      <c r="FU27" s="24"/>
      <c r="FV27" s="24"/>
      <c r="FW27" s="24"/>
      <c r="FX27" s="24"/>
      <c r="FY27" s="24"/>
      <c r="FZ27" s="24"/>
      <c r="GA27" s="24"/>
      <c r="GB27" s="24"/>
      <c r="GC27" s="24"/>
      <c r="GD27" s="24"/>
      <c r="GE27" s="24"/>
      <c r="GF27" s="24"/>
      <c r="GG27" s="24"/>
      <c r="GH27" s="24"/>
      <c r="GI27" s="24"/>
      <c r="GJ27" s="24"/>
      <c r="GK27" s="24"/>
      <c r="GL27" s="24"/>
      <c r="GM27" s="24"/>
      <c r="GN27" s="24"/>
      <c r="GO27" s="24"/>
    </row>
    <row r="28" spans="1:197" s="24" customFormat="1" ht="13.5" customHeight="1" x14ac:dyDescent="0.2">
      <c r="A28" s="36" t="s">
        <v>74</v>
      </c>
      <c r="B28" s="33" t="s">
        <v>123</v>
      </c>
      <c r="C28" s="23">
        <v>2.5147708493299802E-2</v>
      </c>
      <c r="D28" s="24">
        <v>2.6186790028506299E-2</v>
      </c>
      <c r="E28" s="24">
        <v>2.5522245107134599E-2</v>
      </c>
      <c r="F28" s="24">
        <v>1.68512228654253E-2</v>
      </c>
      <c r="G28" s="24">
        <v>1.72926645154853E-2</v>
      </c>
      <c r="H28" s="24">
        <v>1.69302427066787E-2</v>
      </c>
      <c r="I28" s="24">
        <v>2.1321812286088333E-2</v>
      </c>
      <c r="J28" s="24">
        <v>4.3099731438257585E-3</v>
      </c>
      <c r="K28" s="24">
        <v>1.8780808687125599E-2</v>
      </c>
      <c r="L28" s="24">
        <v>2.1761726275266902E-2</v>
      </c>
      <c r="M28" s="24">
        <v>1.9229257081689499E-2</v>
      </c>
      <c r="N28" s="24">
        <v>1.5812930546938001E-2</v>
      </c>
      <c r="O28" s="24">
        <v>1.5754991874858501E-2</v>
      </c>
      <c r="P28" s="24">
        <v>1.6971792131949399E-2</v>
      </c>
      <c r="Q28" s="24">
        <v>1.8051917766304649E-2</v>
      </c>
      <c r="R28" s="24">
        <v>2.1266441763354545E-3</v>
      </c>
      <c r="S28" s="24">
        <v>2.18580609510978E-2</v>
      </c>
      <c r="T28" s="24">
        <v>2.2004366549701299E-2</v>
      </c>
      <c r="U28" s="24">
        <v>2.0106492041409501E-2</v>
      </c>
      <c r="V28" s="24">
        <v>1.8564738078457699E-2</v>
      </c>
      <c r="W28" s="24">
        <v>1.7658177269942E-2</v>
      </c>
      <c r="X28" s="24">
        <v>1.81292826689348E-2</v>
      </c>
      <c r="Y28" s="24">
        <v>1.9720186259923847E-2</v>
      </c>
      <c r="Z28" s="24">
        <v>1.7347014997217054E-3</v>
      </c>
      <c r="AA28" s="24">
        <v>2.62501025479728E-2</v>
      </c>
      <c r="AB28" s="24">
        <v>2.4826644855973901E-2</v>
      </c>
      <c r="AC28" s="24">
        <v>2.6945668140812701E-2</v>
      </c>
      <c r="AD28" s="24">
        <v>2.6007471848253135E-2</v>
      </c>
      <c r="AE28" s="24">
        <v>8.8193618920989021E-4</v>
      </c>
      <c r="AF28" s="197">
        <v>2.5861981156563602E-2</v>
      </c>
      <c r="AG28" s="197">
        <v>2.3434438378627201E-2</v>
      </c>
      <c r="AH28" s="197">
        <v>2.3504939374547899E-2</v>
      </c>
      <c r="AI28" s="24">
        <v>1.12048662795124E-2</v>
      </c>
      <c r="AJ28" s="24">
        <v>1.0803072908825999E-2</v>
      </c>
      <c r="AK28" s="24">
        <v>1.0928997704199901E-2</v>
      </c>
      <c r="AL28" s="24">
        <v>6.3740582584800804E-3</v>
      </c>
      <c r="AM28" s="24">
        <v>7.61858097711511E-3</v>
      </c>
      <c r="AN28" s="24">
        <v>8.4213471462528007E-3</v>
      </c>
      <c r="AO28" s="24">
        <v>9.2251538790643819E-3</v>
      </c>
      <c r="AP28" s="24">
        <v>1.8559858756704774E-3</v>
      </c>
      <c r="AQ28" s="24">
        <v>-9.1514908747805102E-2</v>
      </c>
      <c r="AR28" s="24">
        <v>-8.6716572196349997E-2</v>
      </c>
      <c r="AS28" s="24">
        <v>-9.0355093808839104E-2</v>
      </c>
      <c r="AT28" s="24">
        <v>-8.9891335358883995E-2</v>
      </c>
      <c r="AU28" s="24">
        <v>-9.9553419639413401E-2</v>
      </c>
      <c r="AV28" s="24">
        <v>-0.102967794786131</v>
      </c>
      <c r="AW28" s="24">
        <v>-9.3499854089570442E-2</v>
      </c>
      <c r="AX28" s="24">
        <v>5.7612412262969519E-3</v>
      </c>
      <c r="AY28" s="24">
        <v>-7.9150103091307905E-2</v>
      </c>
      <c r="AZ28" s="24">
        <v>-8.1691197911710395E-2</v>
      </c>
      <c r="BA28" s="24">
        <v>-0.100393672073625</v>
      </c>
      <c r="BB28" s="24">
        <v>9.2429073954150408E-3</v>
      </c>
      <c r="BC28" s="24">
        <v>1.04498873054511E-2</v>
      </c>
      <c r="BD28" s="24">
        <v>8.9036761411092295E-3</v>
      </c>
      <c r="BE28" s="24">
        <v>-3.8773083705777985E-2</v>
      </c>
      <c r="BF28" s="24">
        <v>4.8769653881542065E-2</v>
      </c>
      <c r="BG28" s="24">
        <v>1.34018215299235E-2</v>
      </c>
      <c r="BH28" s="24">
        <v>1.29493647668229E-2</v>
      </c>
      <c r="BI28" s="24">
        <v>1.38137914033542E-2</v>
      </c>
      <c r="BJ28" s="24">
        <v>1.43687109627235E-2</v>
      </c>
      <c r="BK28" s="24">
        <v>1.45438071795298E-2</v>
      </c>
      <c r="BL28" s="24">
        <v>1.4448069588966401E-2</v>
      </c>
      <c r="BM28" s="24">
        <v>1.3920927571886716E-2</v>
      </c>
      <c r="BN28" s="24">
        <v>5.9037434487108011E-4</v>
      </c>
      <c r="BO28" s="24">
        <v>1.00277619079069E-2</v>
      </c>
      <c r="BP28" s="24">
        <v>1.17904615371153E-2</v>
      </c>
      <c r="BQ28" s="24">
        <v>1.0487735440092299E-2</v>
      </c>
      <c r="BR28" s="24">
        <v>1.08466380692237E-2</v>
      </c>
      <c r="BS28" s="24">
        <v>1.14293448606085E-2</v>
      </c>
      <c r="BT28" s="24">
        <v>1.0101830918922999E-2</v>
      </c>
      <c r="BU28" s="24">
        <v>1.0780628788978284E-2</v>
      </c>
      <c r="BV28" s="24">
        <v>6.5298207590346719E-4</v>
      </c>
      <c r="BW28" s="24">
        <v>4.0575837022107202E-2</v>
      </c>
      <c r="BX28" s="24">
        <v>4.8876291686181898E-2</v>
      </c>
      <c r="BY28" s="24">
        <v>4.16144727227254E-2</v>
      </c>
      <c r="BZ28" s="24">
        <v>4.7432548551989702E-2</v>
      </c>
      <c r="CA28" s="24">
        <v>5.1314592933060697E-2</v>
      </c>
      <c r="CB28" s="24">
        <v>4.2942307376978302E-2</v>
      </c>
      <c r="CC28" s="24">
        <v>4.5459341715507202E-2</v>
      </c>
      <c r="CD28" s="24">
        <v>3.9753439403768399E-3</v>
      </c>
      <c r="CE28" s="24">
        <v>5.8668395061367402E-2</v>
      </c>
      <c r="CF28" s="24">
        <v>5.8581127454896798E-2</v>
      </c>
      <c r="CG28" s="24">
        <v>5.8704382961424703E-2</v>
      </c>
      <c r="CH28" s="24">
        <v>5.8651301825896306E-2</v>
      </c>
      <c r="CI28" s="24">
        <v>5.1750130412174072E-5</v>
      </c>
      <c r="CJ28" s="197">
        <v>5.7839918563498502E-2</v>
      </c>
      <c r="CK28" s="197">
        <v>6.01757029494909E-2</v>
      </c>
      <c r="CL28" s="197">
        <v>5.5928037862698399E-2</v>
      </c>
      <c r="CM28" s="24">
        <v>6.3646780251773394E-2</v>
      </c>
      <c r="CN28" s="24">
        <v>6.4168799169805696E-2</v>
      </c>
      <c r="CO28" s="24">
        <v>6.4309594878602105E-2</v>
      </c>
      <c r="CP28" s="24">
        <v>6.1542609675117599E-2</v>
      </c>
      <c r="CQ28" s="24">
        <v>6.1693715204792603E-2</v>
      </c>
      <c r="CR28" s="24">
        <v>6.33198634690358E-2</v>
      </c>
      <c r="CS28" s="24">
        <v>6.3113560441521194E-2</v>
      </c>
      <c r="CT28" s="24">
        <v>1.1071553835759265E-3</v>
      </c>
      <c r="CU28" s="24">
        <v>5.6275689840008997E-2</v>
      </c>
      <c r="CV28" s="24">
        <v>5.7030338457533303E-2</v>
      </c>
      <c r="CW28" s="24">
        <v>5.7088563024989297E-2</v>
      </c>
      <c r="CX28" s="24">
        <v>5.679819710751053E-2</v>
      </c>
      <c r="CY28" s="24">
        <v>3.7023227709804049E-4</v>
      </c>
      <c r="CZ28" s="197">
        <v>5.4974679534614601E-2</v>
      </c>
      <c r="DA28" s="197">
        <v>6.2284560272378699E-2</v>
      </c>
      <c r="DB28" s="197">
        <v>6.1917085549802402E-2</v>
      </c>
    </row>
    <row r="29" spans="1:197" s="46" customFormat="1" ht="13.5" customHeight="1" thickBot="1" x14ac:dyDescent="0.25">
      <c r="A29" s="36"/>
      <c r="B29" s="44" t="s">
        <v>124</v>
      </c>
      <c r="C29" s="45">
        <v>0.94739028409747905</v>
      </c>
      <c r="D29" s="46">
        <v>0.94764155035957098</v>
      </c>
      <c r="E29" s="46">
        <v>0.94942712719253497</v>
      </c>
      <c r="F29" s="46">
        <v>0.93766695196383398</v>
      </c>
      <c r="G29" s="46">
        <v>0.93797588915686103</v>
      </c>
      <c r="H29" s="46">
        <v>0.93733883173658294</v>
      </c>
      <c r="I29" s="46">
        <v>0.94290677241781051</v>
      </c>
      <c r="J29" s="46">
        <v>5.2884515232165591E-3</v>
      </c>
      <c r="K29" s="46">
        <v>0.94658578871861898</v>
      </c>
      <c r="L29" s="46">
        <v>0.94767368811004604</v>
      </c>
      <c r="M29" s="46">
        <v>0.94953593447357099</v>
      </c>
      <c r="N29" s="46">
        <v>0.93732113553853402</v>
      </c>
      <c r="O29" s="46">
        <v>0.93762575051970598</v>
      </c>
      <c r="P29" s="46">
        <v>0.93772955652872503</v>
      </c>
      <c r="Q29" s="46">
        <v>0.94274530898153353</v>
      </c>
      <c r="R29" s="46">
        <v>5.2589623353867113E-3</v>
      </c>
      <c r="S29" s="46">
        <v>0.94301346275791798</v>
      </c>
      <c r="T29" s="46">
        <v>0.94340577766837996</v>
      </c>
      <c r="U29" s="46">
        <v>0.94377066015072797</v>
      </c>
      <c r="V29" s="46">
        <v>0.93944217914171502</v>
      </c>
      <c r="W29" s="46">
        <v>0.94052641152711902</v>
      </c>
      <c r="X29" s="46">
        <v>0.94068264265861901</v>
      </c>
      <c r="Y29" s="46">
        <v>0.9418068556507464</v>
      </c>
      <c r="Z29" s="46">
        <v>1.6514674000951883E-3</v>
      </c>
      <c r="AA29" s="46">
        <v>0.94660914692666198</v>
      </c>
      <c r="AB29" s="46">
        <v>0.94688577390448603</v>
      </c>
      <c r="AC29" s="46">
        <v>0.94628238943129195</v>
      </c>
      <c r="AD29" s="46">
        <v>0.94659243675414662</v>
      </c>
      <c r="AE29" s="46">
        <v>2.4661390609891039E-4</v>
      </c>
      <c r="AF29" s="200">
        <v>0.94374291680287004</v>
      </c>
      <c r="AG29" s="200">
        <v>0.94413233528245799</v>
      </c>
      <c r="AH29" s="200">
        <v>0.94498522643745297</v>
      </c>
      <c r="AI29" s="46">
        <v>0.93566103652814603</v>
      </c>
      <c r="AJ29" s="46">
        <v>0.93568467367934205</v>
      </c>
      <c r="AK29" s="46">
        <v>0.93574050553417898</v>
      </c>
      <c r="AL29" s="46">
        <v>0.93666723348898295</v>
      </c>
      <c r="AM29" s="46">
        <v>0.93626975994837103</v>
      </c>
      <c r="AN29" s="46">
        <v>0.93612094259065703</v>
      </c>
      <c r="AO29" s="46">
        <v>0.93602402529494633</v>
      </c>
      <c r="AP29" s="46">
        <v>3.6760465211952499E-4</v>
      </c>
      <c r="AQ29" s="46">
        <v>1.06684323355248</v>
      </c>
      <c r="AR29" s="46">
        <v>1.0579897888911101</v>
      </c>
      <c r="AS29" s="46">
        <v>1.0648983282040101</v>
      </c>
      <c r="AT29" s="46">
        <v>1.06859980804731</v>
      </c>
      <c r="AU29" s="46">
        <v>1.08822095611783</v>
      </c>
      <c r="AV29" s="46">
        <v>1.0990429947689599</v>
      </c>
      <c r="AW29" s="46">
        <v>1.0742658515969499</v>
      </c>
      <c r="AX29" s="46">
        <v>1.4425161962217169E-2</v>
      </c>
      <c r="AY29" s="46">
        <v>1.0510109935066301</v>
      </c>
      <c r="AZ29" s="46">
        <v>1.05967561545606</v>
      </c>
      <c r="BA29" s="46">
        <v>1.1041764651133099</v>
      </c>
      <c r="BB29" s="46">
        <v>0.95458558502244295</v>
      </c>
      <c r="BC29" s="46">
        <v>0.95347112926949396</v>
      </c>
      <c r="BD29" s="46">
        <v>0.95449214416833394</v>
      </c>
      <c r="BE29" s="46">
        <v>1.0129019887560453</v>
      </c>
      <c r="BF29" s="46">
        <v>6.098584313939396E-2</v>
      </c>
      <c r="BG29" s="46">
        <v>0.93717967862061302</v>
      </c>
      <c r="BH29" s="46">
        <v>0.93745864531534295</v>
      </c>
      <c r="BI29" s="46">
        <v>0.93703534462140903</v>
      </c>
      <c r="BJ29" s="46">
        <v>0.93836566773850105</v>
      </c>
      <c r="BK29" s="46">
        <v>0.93814384663659101</v>
      </c>
      <c r="BL29" s="46">
        <v>0.93857379379765504</v>
      </c>
      <c r="BM29" s="46">
        <v>0.93779282945501874</v>
      </c>
      <c r="BN29" s="46">
        <v>5.9479384710772688E-4</v>
      </c>
      <c r="BO29" s="46">
        <v>0.93784888172265701</v>
      </c>
      <c r="BP29" s="46">
        <v>0.93868360218778002</v>
      </c>
      <c r="BQ29" s="46">
        <v>0.93791596052376303</v>
      </c>
      <c r="BR29" s="46">
        <v>0.93887950839077206</v>
      </c>
      <c r="BS29" s="46">
        <v>0.939464246618128</v>
      </c>
      <c r="BT29" s="46">
        <v>0.93998543360168296</v>
      </c>
      <c r="BU29" s="46">
        <v>0.93879627217413042</v>
      </c>
      <c r="BV29" s="46">
        <v>7.6946028937098022E-4</v>
      </c>
      <c r="BW29" s="46">
        <v>0.97479875739985899</v>
      </c>
      <c r="BX29" s="46">
        <v>0.96759151488345496</v>
      </c>
      <c r="BY29" s="46">
        <v>0.97509476619945601</v>
      </c>
      <c r="BZ29" s="46">
        <v>0.96493019256600898</v>
      </c>
      <c r="CA29" s="46">
        <v>0.96490157975864499</v>
      </c>
      <c r="CB29" s="46">
        <v>0.97373289950559005</v>
      </c>
      <c r="CC29" s="46">
        <v>0.97017495171883572</v>
      </c>
      <c r="CD29" s="46">
        <v>4.4764800576074298E-3</v>
      </c>
      <c r="CE29" s="46">
        <v>0.97378509211164799</v>
      </c>
      <c r="CF29" s="46">
        <v>0.97529463221593804</v>
      </c>
      <c r="CG29" s="46">
        <v>0.97709462166472105</v>
      </c>
      <c r="CH29" s="46">
        <v>0.97539144866410243</v>
      </c>
      <c r="CI29" s="46">
        <v>1.3528430641042261E-3</v>
      </c>
      <c r="CJ29" s="200">
        <v>0.97647355685142101</v>
      </c>
      <c r="CK29" s="200">
        <v>0.97435159480190003</v>
      </c>
      <c r="CL29" s="200">
        <v>0.97748123073039805</v>
      </c>
      <c r="CM29" s="46">
        <v>0.97680297669088501</v>
      </c>
      <c r="CN29" s="46">
        <v>0.97790086399914999</v>
      </c>
      <c r="CO29" s="46">
        <v>0.97762256819365401</v>
      </c>
      <c r="CP29" s="46">
        <v>0.97329136750462097</v>
      </c>
      <c r="CQ29" s="46">
        <v>0.97422384405122198</v>
      </c>
      <c r="CR29" s="46">
        <v>0.97615214432345498</v>
      </c>
      <c r="CS29" s="46">
        <v>0.97599896079383119</v>
      </c>
      <c r="CT29" s="46">
        <v>1.7032001456714918E-3</v>
      </c>
      <c r="CU29" s="46">
        <v>0.980527350839693</v>
      </c>
      <c r="CV29" s="46">
        <v>0.98184388981153103</v>
      </c>
      <c r="CW29" s="46">
        <v>0.98066797597333</v>
      </c>
      <c r="CX29" s="46">
        <v>0.98101307220818468</v>
      </c>
      <c r="CY29" s="46">
        <v>5.9027523217294918E-4</v>
      </c>
      <c r="CZ29" s="200">
        <v>0.97932742568598197</v>
      </c>
      <c r="DA29" s="200">
        <v>0.97968895049304605</v>
      </c>
      <c r="DB29" s="200">
        <v>0.98403651406174697</v>
      </c>
    </row>
    <row r="30" spans="1:197" s="41" customFormat="1" ht="13.5" customHeight="1" x14ac:dyDescent="0.2">
      <c r="A30" s="35" t="s">
        <v>42</v>
      </c>
      <c r="B30" s="40" t="s">
        <v>73</v>
      </c>
      <c r="C30" s="62" t="s">
        <v>224</v>
      </c>
      <c r="D30" s="63" t="s">
        <v>224</v>
      </c>
      <c r="E30" s="63" t="s">
        <v>224</v>
      </c>
      <c r="F30" s="41" t="s">
        <v>224</v>
      </c>
      <c r="G30" s="63" t="s">
        <v>224</v>
      </c>
      <c r="H30" s="63" t="s">
        <v>224</v>
      </c>
      <c r="I30" s="63"/>
      <c r="J30" s="63"/>
      <c r="K30" s="41" t="s">
        <v>224</v>
      </c>
      <c r="L30" s="63" t="s">
        <v>224</v>
      </c>
      <c r="M30" s="63" t="s">
        <v>224</v>
      </c>
      <c r="N30" s="63" t="s">
        <v>224</v>
      </c>
      <c r="O30" s="63" t="s">
        <v>224</v>
      </c>
      <c r="P30" s="63" t="s">
        <v>224</v>
      </c>
      <c r="Q30" s="63"/>
      <c r="R30" s="63"/>
      <c r="S30" s="63" t="s">
        <v>224</v>
      </c>
      <c r="T30" s="63" t="s">
        <v>224</v>
      </c>
      <c r="U30" s="63" t="s">
        <v>224</v>
      </c>
      <c r="V30" s="63" t="s">
        <v>224</v>
      </c>
      <c r="W30" s="63" t="s">
        <v>224</v>
      </c>
      <c r="X30" s="63" t="s">
        <v>224</v>
      </c>
      <c r="Y30" s="63"/>
      <c r="Z30" s="63"/>
      <c r="AA30" s="63" t="s">
        <v>224</v>
      </c>
      <c r="AB30" s="63" t="s">
        <v>224</v>
      </c>
      <c r="AC30" s="63" t="s">
        <v>224</v>
      </c>
      <c r="AD30" s="63"/>
      <c r="AE30" s="63"/>
      <c r="AF30" s="195" t="s">
        <v>224</v>
      </c>
      <c r="AG30" s="195" t="s">
        <v>224</v>
      </c>
      <c r="AH30" s="195" t="s">
        <v>224</v>
      </c>
      <c r="AI30" s="63" t="s">
        <v>224</v>
      </c>
      <c r="AJ30" s="63" t="s">
        <v>224</v>
      </c>
      <c r="AK30" s="63" t="s">
        <v>224</v>
      </c>
      <c r="AL30" s="63" t="s">
        <v>224</v>
      </c>
      <c r="AM30" s="63" t="s">
        <v>224</v>
      </c>
      <c r="AN30" s="63" t="s">
        <v>224</v>
      </c>
      <c r="AO30" s="63"/>
      <c r="AP30" s="63"/>
      <c r="AQ30" s="63" t="s">
        <v>224</v>
      </c>
      <c r="AR30" s="63" t="s">
        <v>224</v>
      </c>
      <c r="AS30" s="63" t="s">
        <v>224</v>
      </c>
      <c r="AT30" s="63" t="s">
        <v>224</v>
      </c>
      <c r="AU30" s="63" t="s">
        <v>224</v>
      </c>
      <c r="AV30" s="63" t="s">
        <v>224</v>
      </c>
      <c r="AW30" s="63"/>
      <c r="AX30" s="63"/>
      <c r="AY30" s="63" t="s">
        <v>224</v>
      </c>
      <c r="AZ30" s="63" t="s">
        <v>224</v>
      </c>
      <c r="BA30" s="63" t="s">
        <v>224</v>
      </c>
      <c r="BB30" s="63" t="s">
        <v>224</v>
      </c>
      <c r="BC30" s="63" t="s">
        <v>224</v>
      </c>
      <c r="BD30" s="63" t="s">
        <v>224</v>
      </c>
      <c r="BE30" s="63"/>
      <c r="BF30" s="63"/>
      <c r="BG30" s="63" t="s">
        <v>224</v>
      </c>
      <c r="BH30" s="63" t="s">
        <v>224</v>
      </c>
      <c r="BI30" s="63" t="s">
        <v>224</v>
      </c>
      <c r="BJ30" s="63" t="s">
        <v>224</v>
      </c>
      <c r="BK30" s="63" t="s">
        <v>224</v>
      </c>
      <c r="BL30" s="63" t="s">
        <v>224</v>
      </c>
      <c r="BM30" s="63"/>
      <c r="BN30" s="63"/>
      <c r="BO30" s="63" t="s">
        <v>224</v>
      </c>
      <c r="BP30" s="63" t="s">
        <v>224</v>
      </c>
      <c r="BQ30" s="63" t="s">
        <v>224</v>
      </c>
      <c r="BR30" s="63" t="s">
        <v>224</v>
      </c>
      <c r="BS30" s="63" t="s">
        <v>224</v>
      </c>
      <c r="BT30" s="63" t="s">
        <v>224</v>
      </c>
      <c r="BU30" s="63"/>
      <c r="BV30" s="63"/>
      <c r="BW30" s="63" t="s">
        <v>224</v>
      </c>
      <c r="BX30" s="63" t="s">
        <v>224</v>
      </c>
      <c r="BY30" s="63" t="s">
        <v>224</v>
      </c>
      <c r="BZ30" s="63" t="s">
        <v>224</v>
      </c>
      <c r="CA30" s="63" t="s">
        <v>224</v>
      </c>
      <c r="CB30" s="63" t="s">
        <v>224</v>
      </c>
      <c r="CC30" s="63"/>
      <c r="CD30" s="63"/>
      <c r="CE30" s="63" t="s">
        <v>224</v>
      </c>
      <c r="CF30" s="63" t="s">
        <v>224</v>
      </c>
      <c r="CG30" s="63" t="s">
        <v>224</v>
      </c>
      <c r="CH30" s="63"/>
      <c r="CI30" s="63"/>
      <c r="CJ30" s="195" t="s">
        <v>224</v>
      </c>
      <c r="CK30" s="195" t="s">
        <v>224</v>
      </c>
      <c r="CL30" s="195" t="s">
        <v>224</v>
      </c>
      <c r="CM30" s="63" t="s">
        <v>224</v>
      </c>
      <c r="CN30" s="63" t="s">
        <v>224</v>
      </c>
      <c r="CO30" s="63" t="s">
        <v>224</v>
      </c>
      <c r="CP30" s="63" t="s">
        <v>224</v>
      </c>
      <c r="CQ30" s="63" t="s">
        <v>224</v>
      </c>
      <c r="CR30" s="63" t="s">
        <v>224</v>
      </c>
      <c r="CS30" s="63"/>
      <c r="CT30" s="63"/>
      <c r="CU30" s="63" t="s">
        <v>224</v>
      </c>
      <c r="CV30" s="63" t="s">
        <v>224</v>
      </c>
      <c r="CW30" s="63" t="s">
        <v>224</v>
      </c>
      <c r="CX30" s="63"/>
      <c r="CY30" s="63"/>
      <c r="CZ30" s="195" t="s">
        <v>224</v>
      </c>
      <c r="DA30" s="195" t="s">
        <v>224</v>
      </c>
      <c r="DB30" s="195" t="s">
        <v>224</v>
      </c>
      <c r="DC30" s="63"/>
      <c r="DD30" s="63"/>
      <c r="DE30" s="63"/>
      <c r="DF30" s="63"/>
      <c r="DG30" s="63"/>
      <c r="DH30" s="63"/>
      <c r="DI30" s="63"/>
      <c r="DJ30" s="63"/>
      <c r="DK30" s="63"/>
      <c r="DL30" s="63"/>
      <c r="DM30" s="63"/>
      <c r="DO30" s="63"/>
      <c r="DP30" s="63"/>
      <c r="DQ30" s="63"/>
      <c r="DR30" s="63"/>
      <c r="DS30" s="63"/>
      <c r="DT30" s="63"/>
      <c r="DU30" s="63"/>
      <c r="DV30" s="63"/>
      <c r="DW30" s="63"/>
      <c r="DX30" s="63"/>
      <c r="DY30" s="63"/>
      <c r="EA30" s="63"/>
      <c r="EB30" s="63"/>
      <c r="EC30" s="63"/>
      <c r="ED30" s="63"/>
      <c r="EE30" s="63"/>
      <c r="EF30" s="63"/>
      <c r="EG30" s="63"/>
      <c r="EH30" s="63"/>
      <c r="EI30" s="63"/>
      <c r="EJ30" s="63"/>
      <c r="EK30" s="63"/>
      <c r="EL30" s="63"/>
      <c r="EM30" s="63"/>
      <c r="EN30" s="63"/>
      <c r="EO30" s="63"/>
      <c r="EP30" s="63"/>
      <c r="EQ30" s="63"/>
      <c r="ER30" s="63"/>
      <c r="ES30" s="63"/>
      <c r="ET30" s="63"/>
      <c r="EU30" s="63"/>
      <c r="EW30" s="63"/>
      <c r="EX30" s="63"/>
      <c r="EY30" s="63"/>
      <c r="EZ30" s="63"/>
      <c r="FA30" s="63"/>
      <c r="FB30" s="63"/>
      <c r="FC30" s="63"/>
      <c r="FD30" s="63"/>
      <c r="FE30" s="63"/>
      <c r="FF30" s="63"/>
      <c r="FG30" s="63"/>
      <c r="FH30" s="63"/>
      <c r="FI30" s="63"/>
      <c r="FJ30" s="63"/>
      <c r="FK30" s="63"/>
      <c r="FL30" s="63"/>
      <c r="FM30" s="63"/>
      <c r="FN30" s="63"/>
      <c r="FO30" s="63"/>
      <c r="FP30" s="63"/>
      <c r="FQ30" s="63"/>
      <c r="FR30" s="63"/>
      <c r="FS30" s="63"/>
      <c r="FT30" s="63"/>
      <c r="FU30" s="63"/>
      <c r="FV30" s="63"/>
      <c r="FW30" s="63"/>
      <c r="FX30" s="63"/>
      <c r="FY30" s="63"/>
      <c r="FZ30" s="63"/>
      <c r="GA30" s="63"/>
      <c r="GB30" s="63"/>
      <c r="GC30" s="63"/>
      <c r="GD30" s="63"/>
      <c r="GE30" s="63"/>
      <c r="GF30" s="63"/>
      <c r="GG30" s="63"/>
      <c r="GH30" s="63"/>
      <c r="GI30" s="63"/>
      <c r="GJ30" s="63"/>
      <c r="GK30" s="63"/>
      <c r="GL30" s="63"/>
      <c r="GM30" s="63"/>
      <c r="GN30" s="63"/>
    </row>
    <row r="31" spans="1:197" s="24" customFormat="1" ht="13.5" customHeight="1" x14ac:dyDescent="0.2">
      <c r="A31" s="36" t="s">
        <v>43</v>
      </c>
      <c r="B31" s="33" t="s">
        <v>110</v>
      </c>
      <c r="C31" s="178" t="s">
        <v>225</v>
      </c>
      <c r="D31" s="56" t="s">
        <v>225</v>
      </c>
      <c r="E31" s="56" t="s">
        <v>225</v>
      </c>
      <c r="F31" s="24" t="s">
        <v>225</v>
      </c>
      <c r="G31" s="56" t="s">
        <v>225</v>
      </c>
      <c r="H31" s="56" t="s">
        <v>225</v>
      </c>
      <c r="I31" s="56"/>
      <c r="J31" s="56"/>
      <c r="K31" s="24" t="s">
        <v>225</v>
      </c>
      <c r="L31" s="56" t="s">
        <v>225</v>
      </c>
      <c r="M31" s="56" t="s">
        <v>225</v>
      </c>
      <c r="N31" s="56" t="s">
        <v>225</v>
      </c>
      <c r="O31" s="56" t="s">
        <v>225</v>
      </c>
      <c r="P31" s="56" t="s">
        <v>225</v>
      </c>
      <c r="Q31" s="56"/>
      <c r="R31" s="56"/>
      <c r="S31" s="56" t="s">
        <v>225</v>
      </c>
      <c r="T31" s="56" t="s">
        <v>225</v>
      </c>
      <c r="U31" s="56" t="s">
        <v>225</v>
      </c>
      <c r="V31" s="56" t="s">
        <v>225</v>
      </c>
      <c r="W31" s="56" t="s">
        <v>225</v>
      </c>
      <c r="X31" s="56" t="s">
        <v>225</v>
      </c>
      <c r="Y31" s="56"/>
      <c r="Z31" s="56"/>
      <c r="AA31" s="56" t="s">
        <v>225</v>
      </c>
      <c r="AB31" s="56" t="s">
        <v>225</v>
      </c>
      <c r="AC31" s="56" t="s">
        <v>225</v>
      </c>
      <c r="AD31" s="56"/>
      <c r="AE31" s="56"/>
      <c r="AF31" s="203" t="s">
        <v>225</v>
      </c>
      <c r="AG31" s="203" t="s">
        <v>225</v>
      </c>
      <c r="AH31" s="203" t="s">
        <v>225</v>
      </c>
      <c r="AI31" s="56" t="s">
        <v>225</v>
      </c>
      <c r="AJ31" s="56" t="s">
        <v>225</v>
      </c>
      <c r="AK31" s="56" t="s">
        <v>225</v>
      </c>
      <c r="AL31" s="56" t="s">
        <v>225</v>
      </c>
      <c r="AM31" s="56" t="s">
        <v>225</v>
      </c>
      <c r="AN31" s="56" t="s">
        <v>225</v>
      </c>
      <c r="AO31" s="56"/>
      <c r="AP31" s="56"/>
      <c r="AQ31" s="56" t="s">
        <v>225</v>
      </c>
      <c r="AR31" s="56" t="s">
        <v>225</v>
      </c>
      <c r="AS31" s="56" t="s">
        <v>225</v>
      </c>
      <c r="AT31" s="56" t="s">
        <v>225</v>
      </c>
      <c r="AU31" s="56" t="s">
        <v>225</v>
      </c>
      <c r="AV31" s="56" t="s">
        <v>225</v>
      </c>
      <c r="AW31" s="56"/>
      <c r="AX31" s="56"/>
      <c r="AY31" s="56" t="s">
        <v>225</v>
      </c>
      <c r="AZ31" s="56" t="s">
        <v>225</v>
      </c>
      <c r="BA31" s="56" t="s">
        <v>225</v>
      </c>
      <c r="BB31" s="56" t="s">
        <v>225</v>
      </c>
      <c r="BC31" s="56" t="s">
        <v>225</v>
      </c>
      <c r="BD31" s="56" t="s">
        <v>225</v>
      </c>
      <c r="BE31" s="56"/>
      <c r="BF31" s="56"/>
      <c r="BG31" s="56" t="s">
        <v>225</v>
      </c>
      <c r="BH31" s="56" t="s">
        <v>225</v>
      </c>
      <c r="BI31" s="56" t="s">
        <v>225</v>
      </c>
      <c r="BJ31" s="56" t="s">
        <v>225</v>
      </c>
      <c r="BK31" s="56" t="s">
        <v>225</v>
      </c>
      <c r="BL31" s="56" t="s">
        <v>225</v>
      </c>
      <c r="BM31" s="56"/>
      <c r="BN31" s="56"/>
      <c r="BO31" s="56" t="s">
        <v>225</v>
      </c>
      <c r="BP31" s="56" t="s">
        <v>225</v>
      </c>
      <c r="BQ31" s="56" t="s">
        <v>225</v>
      </c>
      <c r="BR31" s="56" t="s">
        <v>225</v>
      </c>
      <c r="BS31" s="56" t="s">
        <v>225</v>
      </c>
      <c r="BT31" s="56" t="s">
        <v>225</v>
      </c>
      <c r="BU31" s="56"/>
      <c r="BV31" s="56"/>
      <c r="BW31" s="56" t="s">
        <v>225</v>
      </c>
      <c r="BX31" s="56" t="s">
        <v>225</v>
      </c>
      <c r="BY31" s="56" t="s">
        <v>225</v>
      </c>
      <c r="BZ31" s="56" t="s">
        <v>225</v>
      </c>
      <c r="CA31" s="56" t="s">
        <v>225</v>
      </c>
      <c r="CB31" s="56" t="s">
        <v>225</v>
      </c>
      <c r="CC31" s="56"/>
      <c r="CD31" s="56"/>
      <c r="CE31" s="56" t="s">
        <v>225</v>
      </c>
      <c r="CF31" s="56" t="s">
        <v>225</v>
      </c>
      <c r="CG31" s="56" t="s">
        <v>225</v>
      </c>
      <c r="CH31" s="56"/>
      <c r="CI31" s="56"/>
      <c r="CJ31" s="203" t="s">
        <v>225</v>
      </c>
      <c r="CK31" s="203" t="s">
        <v>225</v>
      </c>
      <c r="CL31" s="203" t="s">
        <v>225</v>
      </c>
      <c r="CM31" s="56" t="s">
        <v>225</v>
      </c>
      <c r="CN31" s="56" t="s">
        <v>225</v>
      </c>
      <c r="CO31" s="56" t="s">
        <v>225</v>
      </c>
      <c r="CP31" s="56" t="s">
        <v>225</v>
      </c>
      <c r="CQ31" s="56" t="s">
        <v>225</v>
      </c>
      <c r="CR31" s="56" t="s">
        <v>225</v>
      </c>
      <c r="CS31" s="56"/>
      <c r="CT31" s="56"/>
      <c r="CU31" s="56" t="s">
        <v>225</v>
      </c>
      <c r="CV31" s="56" t="s">
        <v>225</v>
      </c>
      <c r="CW31" s="56" t="s">
        <v>225</v>
      </c>
      <c r="CX31" s="56"/>
      <c r="CY31" s="56"/>
      <c r="CZ31" s="203" t="s">
        <v>225</v>
      </c>
      <c r="DA31" s="203" t="s">
        <v>225</v>
      </c>
      <c r="DB31" s="203" t="s">
        <v>225</v>
      </c>
      <c r="DC31" s="56"/>
      <c r="DD31" s="56"/>
      <c r="DE31" s="56"/>
      <c r="DF31" s="56"/>
      <c r="DG31" s="56"/>
      <c r="DH31" s="56"/>
      <c r="DI31" s="56"/>
      <c r="DJ31" s="56"/>
      <c r="DK31" s="56"/>
      <c r="DL31" s="56"/>
      <c r="DM31" s="56"/>
      <c r="DO31" s="56"/>
      <c r="DP31" s="56"/>
      <c r="DQ31" s="56"/>
      <c r="DR31" s="56"/>
      <c r="DS31" s="56"/>
      <c r="DT31" s="56"/>
      <c r="DU31" s="56"/>
      <c r="DV31" s="56"/>
      <c r="DW31" s="56"/>
      <c r="DX31" s="56"/>
      <c r="DY31" s="56"/>
      <c r="EA31" s="56"/>
      <c r="EB31" s="56"/>
      <c r="EC31" s="56"/>
      <c r="ED31" s="56"/>
      <c r="EE31" s="56"/>
      <c r="EF31" s="56"/>
      <c r="EG31" s="56"/>
      <c r="EH31" s="56"/>
      <c r="EI31" s="56"/>
      <c r="EJ31" s="56"/>
      <c r="EK31" s="56"/>
      <c r="EL31" s="56"/>
      <c r="EM31" s="56"/>
      <c r="EN31" s="56"/>
      <c r="EO31" s="56"/>
      <c r="EP31" s="56"/>
      <c r="EQ31" s="56"/>
      <c r="ER31" s="56"/>
      <c r="ES31" s="56"/>
      <c r="ET31" s="56"/>
      <c r="EU31" s="56"/>
      <c r="EW31" s="56"/>
      <c r="EX31" s="56"/>
      <c r="EY31" s="56"/>
      <c r="EZ31" s="56"/>
      <c r="FA31" s="56"/>
      <c r="FB31" s="56"/>
      <c r="FC31" s="56"/>
      <c r="FD31" s="56"/>
      <c r="FE31" s="56"/>
      <c r="FF31" s="56"/>
      <c r="FG31" s="56"/>
      <c r="FH31" s="56"/>
      <c r="FI31" s="56"/>
      <c r="FJ31" s="56"/>
      <c r="FK31" s="56"/>
      <c r="FL31" s="56"/>
      <c r="FM31" s="56"/>
      <c r="FN31" s="56"/>
      <c r="FO31" s="56"/>
      <c r="FP31" s="56"/>
      <c r="FQ31" s="56"/>
      <c r="FR31" s="56"/>
      <c r="FS31" s="56"/>
      <c r="FT31" s="56"/>
      <c r="FU31" s="56"/>
      <c r="FV31" s="56"/>
      <c r="FW31" s="56"/>
      <c r="FX31" s="56"/>
      <c r="FY31" s="56"/>
      <c r="FZ31" s="56"/>
      <c r="GA31" s="56"/>
      <c r="GB31" s="56"/>
      <c r="GC31" s="56"/>
      <c r="GD31" s="56"/>
      <c r="GE31" s="56"/>
      <c r="GF31" s="56"/>
      <c r="GG31" s="56"/>
      <c r="GH31" s="56"/>
      <c r="GI31" s="56"/>
      <c r="GJ31" s="56"/>
      <c r="GK31" s="56"/>
      <c r="GL31" s="56"/>
      <c r="GM31" s="56"/>
      <c r="GN31" s="56"/>
    </row>
    <row r="32" spans="1:197" s="24" customFormat="1" ht="13.5" customHeight="1" x14ac:dyDescent="0.2">
      <c r="A32" s="36" t="s">
        <v>77</v>
      </c>
      <c r="B32" s="33" t="s">
        <v>111</v>
      </c>
      <c r="C32" s="178" t="s">
        <v>226</v>
      </c>
      <c r="D32" s="56" t="s">
        <v>226</v>
      </c>
      <c r="E32" s="56" t="s">
        <v>226</v>
      </c>
      <c r="F32" s="24" t="s">
        <v>226</v>
      </c>
      <c r="G32" s="56" t="s">
        <v>226</v>
      </c>
      <c r="H32" s="56" t="s">
        <v>226</v>
      </c>
      <c r="I32" s="56"/>
      <c r="J32" s="56"/>
      <c r="K32" s="24" t="s">
        <v>226</v>
      </c>
      <c r="L32" s="56" t="s">
        <v>226</v>
      </c>
      <c r="M32" s="56" t="s">
        <v>226</v>
      </c>
      <c r="N32" s="56" t="s">
        <v>226</v>
      </c>
      <c r="O32" s="56" t="s">
        <v>226</v>
      </c>
      <c r="P32" s="56" t="s">
        <v>226</v>
      </c>
      <c r="Q32" s="56"/>
      <c r="R32" s="56"/>
      <c r="S32" s="56" t="s">
        <v>226</v>
      </c>
      <c r="T32" s="56" t="s">
        <v>226</v>
      </c>
      <c r="U32" s="56" t="s">
        <v>226</v>
      </c>
      <c r="V32" s="56" t="s">
        <v>226</v>
      </c>
      <c r="W32" s="56" t="s">
        <v>226</v>
      </c>
      <c r="X32" s="56" t="s">
        <v>226</v>
      </c>
      <c r="Y32" s="56"/>
      <c r="Z32" s="56"/>
      <c r="AA32" s="56" t="s">
        <v>226</v>
      </c>
      <c r="AB32" s="56" t="s">
        <v>226</v>
      </c>
      <c r="AC32" s="56" t="s">
        <v>226</v>
      </c>
      <c r="AD32" s="56"/>
      <c r="AE32" s="56"/>
      <c r="AF32" s="203" t="s">
        <v>226</v>
      </c>
      <c r="AG32" s="203" t="s">
        <v>226</v>
      </c>
      <c r="AH32" s="203" t="s">
        <v>226</v>
      </c>
      <c r="AI32" s="56" t="s">
        <v>226</v>
      </c>
      <c r="AJ32" s="56" t="s">
        <v>226</v>
      </c>
      <c r="AK32" s="56" t="s">
        <v>226</v>
      </c>
      <c r="AL32" s="56" t="s">
        <v>226</v>
      </c>
      <c r="AM32" s="56" t="s">
        <v>226</v>
      </c>
      <c r="AN32" s="56" t="s">
        <v>226</v>
      </c>
      <c r="AO32" s="56"/>
      <c r="AP32" s="56"/>
      <c r="AQ32" s="56" t="s">
        <v>226</v>
      </c>
      <c r="AR32" s="56" t="s">
        <v>226</v>
      </c>
      <c r="AS32" s="56" t="s">
        <v>226</v>
      </c>
      <c r="AT32" s="56" t="s">
        <v>226</v>
      </c>
      <c r="AU32" s="56" t="s">
        <v>226</v>
      </c>
      <c r="AV32" s="56" t="s">
        <v>266</v>
      </c>
      <c r="AW32" s="56"/>
      <c r="AX32" s="56"/>
      <c r="AY32" s="56" t="s">
        <v>226</v>
      </c>
      <c r="AZ32" s="56" t="s">
        <v>226</v>
      </c>
      <c r="BA32" s="56" t="s">
        <v>266</v>
      </c>
      <c r="BB32" s="56" t="s">
        <v>226</v>
      </c>
      <c r="BC32" s="56" t="s">
        <v>226</v>
      </c>
      <c r="BD32" s="56" t="s">
        <v>226</v>
      </c>
      <c r="BE32" s="56"/>
      <c r="BF32" s="56"/>
      <c r="BG32" s="56" t="s">
        <v>226</v>
      </c>
      <c r="BH32" s="56" t="s">
        <v>226</v>
      </c>
      <c r="BI32" s="56" t="s">
        <v>226</v>
      </c>
      <c r="BJ32" s="56" t="s">
        <v>226</v>
      </c>
      <c r="BK32" s="56" t="s">
        <v>226</v>
      </c>
      <c r="BL32" s="56" t="s">
        <v>226</v>
      </c>
      <c r="BM32" s="56"/>
      <c r="BN32" s="56"/>
      <c r="BO32" s="56" t="s">
        <v>226</v>
      </c>
      <c r="BP32" s="56" t="s">
        <v>226</v>
      </c>
      <c r="BQ32" s="56" t="s">
        <v>226</v>
      </c>
      <c r="BR32" s="56" t="s">
        <v>226</v>
      </c>
      <c r="BS32" s="56" t="s">
        <v>226</v>
      </c>
      <c r="BT32" s="56" t="s">
        <v>226</v>
      </c>
      <c r="BU32" s="56"/>
      <c r="BV32" s="56"/>
      <c r="BW32" s="56" t="s">
        <v>226</v>
      </c>
      <c r="BX32" s="56" t="s">
        <v>226</v>
      </c>
      <c r="BY32" s="56" t="s">
        <v>226</v>
      </c>
      <c r="BZ32" s="56" t="s">
        <v>226</v>
      </c>
      <c r="CA32" s="56" t="s">
        <v>226</v>
      </c>
      <c r="CB32" s="56" t="s">
        <v>226</v>
      </c>
      <c r="CC32" s="56"/>
      <c r="CD32" s="56"/>
      <c r="CE32" s="56" t="s">
        <v>226</v>
      </c>
      <c r="CF32" s="56" t="s">
        <v>226</v>
      </c>
      <c r="CG32" s="56" t="s">
        <v>226</v>
      </c>
      <c r="CH32" s="56"/>
      <c r="CI32" s="56"/>
      <c r="CJ32" s="203" t="s">
        <v>226</v>
      </c>
      <c r="CK32" s="203" t="s">
        <v>226</v>
      </c>
      <c r="CL32" s="203" t="s">
        <v>226</v>
      </c>
      <c r="CM32" s="56" t="s">
        <v>226</v>
      </c>
      <c r="CN32" s="56" t="s">
        <v>226</v>
      </c>
      <c r="CO32" s="56" t="s">
        <v>226</v>
      </c>
      <c r="CP32" s="56" t="s">
        <v>226</v>
      </c>
      <c r="CQ32" s="56" t="s">
        <v>226</v>
      </c>
      <c r="CR32" s="56" t="s">
        <v>226</v>
      </c>
      <c r="CS32" s="56"/>
      <c r="CT32" s="56"/>
      <c r="CU32" s="56" t="s">
        <v>226</v>
      </c>
      <c r="CV32" s="56" t="s">
        <v>226</v>
      </c>
      <c r="CW32" s="56" t="s">
        <v>226</v>
      </c>
      <c r="CX32" s="56"/>
      <c r="CY32" s="56"/>
      <c r="CZ32" s="203" t="s">
        <v>226</v>
      </c>
      <c r="DA32" s="203" t="s">
        <v>226</v>
      </c>
      <c r="DB32" s="203" t="s">
        <v>226</v>
      </c>
      <c r="DC32" s="56"/>
      <c r="DD32" s="56"/>
      <c r="DE32" s="56"/>
      <c r="DF32" s="56"/>
      <c r="DG32" s="56"/>
      <c r="DH32" s="56"/>
      <c r="DI32" s="56"/>
      <c r="DJ32" s="56"/>
      <c r="DK32" s="56"/>
      <c r="DL32" s="56"/>
      <c r="DM32" s="56"/>
      <c r="DO32" s="56"/>
      <c r="DP32" s="56"/>
      <c r="DQ32" s="56"/>
      <c r="DR32" s="56"/>
      <c r="DS32" s="56"/>
      <c r="DT32" s="56"/>
      <c r="DU32" s="56"/>
      <c r="DV32" s="56"/>
      <c r="DW32" s="56"/>
      <c r="DX32" s="56"/>
      <c r="DY32" s="56"/>
      <c r="EA32" s="56"/>
      <c r="EB32" s="56"/>
      <c r="EC32" s="56"/>
      <c r="ED32" s="56"/>
      <c r="EE32" s="56"/>
      <c r="EF32" s="56"/>
      <c r="EG32" s="56"/>
      <c r="EH32" s="56"/>
      <c r="EI32" s="56"/>
      <c r="EJ32" s="56"/>
      <c r="EK32" s="56"/>
      <c r="EL32" s="56"/>
      <c r="EM32" s="56"/>
      <c r="EN32" s="56"/>
      <c r="EO32" s="56"/>
      <c r="EP32" s="56"/>
      <c r="EQ32" s="56"/>
      <c r="ER32" s="56"/>
      <c r="ES32" s="56"/>
      <c r="ET32" s="56"/>
      <c r="EU32" s="56"/>
      <c r="EW32" s="56"/>
      <c r="EX32" s="56"/>
      <c r="EY32" s="56"/>
      <c r="EZ32" s="56"/>
      <c r="FA32" s="56"/>
      <c r="FB32" s="56"/>
      <c r="FC32" s="56"/>
      <c r="FD32" s="56"/>
      <c r="FE32" s="56"/>
      <c r="FF32" s="56"/>
      <c r="FG32" s="56"/>
      <c r="FH32" s="56"/>
      <c r="FI32" s="56"/>
      <c r="FJ32" s="56"/>
      <c r="FK32" s="56"/>
      <c r="FL32" s="56"/>
      <c r="FM32" s="56"/>
      <c r="FN32" s="56"/>
      <c r="FO32" s="56"/>
      <c r="FP32" s="56"/>
      <c r="FQ32" s="56"/>
      <c r="FR32" s="56"/>
      <c r="FS32" s="56"/>
      <c r="FT32" s="56"/>
      <c r="FU32" s="56"/>
      <c r="FV32" s="56"/>
      <c r="FW32" s="56"/>
      <c r="FX32" s="56"/>
      <c r="FY32" s="56"/>
      <c r="FZ32" s="56"/>
      <c r="GA32" s="56"/>
      <c r="GB32" s="56"/>
      <c r="GC32" s="56"/>
      <c r="GD32" s="56"/>
      <c r="GE32" s="56"/>
      <c r="GF32" s="56"/>
      <c r="GG32" s="56"/>
      <c r="GH32" s="56"/>
      <c r="GI32" s="56"/>
      <c r="GJ32" s="56"/>
      <c r="GK32" s="56"/>
      <c r="GL32" s="56"/>
      <c r="GM32" s="56"/>
      <c r="GN32" s="56"/>
    </row>
    <row r="33" spans="1:197" s="43" customFormat="1" ht="13.5" customHeight="1" thickBot="1" x14ac:dyDescent="0.25">
      <c r="A33" s="37"/>
      <c r="B33" s="44" t="s">
        <v>112</v>
      </c>
      <c r="C33" s="179" t="s">
        <v>227</v>
      </c>
      <c r="D33" s="57" t="s">
        <v>227</v>
      </c>
      <c r="E33" s="57" t="s">
        <v>227</v>
      </c>
      <c r="F33" s="43" t="s">
        <v>227</v>
      </c>
      <c r="G33" s="57" t="s">
        <v>227</v>
      </c>
      <c r="H33" s="57" t="s">
        <v>227</v>
      </c>
      <c r="I33" s="57"/>
      <c r="J33" s="57"/>
      <c r="K33" s="43" t="s">
        <v>227</v>
      </c>
      <c r="L33" s="57" t="s">
        <v>227</v>
      </c>
      <c r="M33" s="57" t="s">
        <v>227</v>
      </c>
      <c r="N33" s="57" t="s">
        <v>227</v>
      </c>
      <c r="O33" s="57" t="s">
        <v>227</v>
      </c>
      <c r="P33" s="57" t="s">
        <v>227</v>
      </c>
      <c r="Q33" s="57"/>
      <c r="R33" s="57"/>
      <c r="S33" s="57" t="s">
        <v>227</v>
      </c>
      <c r="T33" s="57" t="s">
        <v>227</v>
      </c>
      <c r="U33" s="57" t="s">
        <v>227</v>
      </c>
      <c r="V33" s="57" t="s">
        <v>227</v>
      </c>
      <c r="W33" s="57" t="s">
        <v>227</v>
      </c>
      <c r="X33" s="57" t="s">
        <v>227</v>
      </c>
      <c r="Y33" s="57"/>
      <c r="Z33" s="57"/>
      <c r="AA33" s="57" t="s">
        <v>227</v>
      </c>
      <c r="AB33" s="57" t="s">
        <v>227</v>
      </c>
      <c r="AC33" s="57" t="s">
        <v>227</v>
      </c>
      <c r="AD33" s="57"/>
      <c r="AE33" s="57"/>
      <c r="AF33" s="204" t="s">
        <v>227</v>
      </c>
      <c r="AG33" s="204" t="s">
        <v>227</v>
      </c>
      <c r="AH33" s="204" t="s">
        <v>227</v>
      </c>
      <c r="AI33" s="57" t="s">
        <v>227</v>
      </c>
      <c r="AJ33" s="57" t="s">
        <v>227</v>
      </c>
      <c r="AK33" s="57" t="s">
        <v>227</v>
      </c>
      <c r="AL33" s="57" t="s">
        <v>227</v>
      </c>
      <c r="AM33" s="57" t="s">
        <v>227</v>
      </c>
      <c r="AN33" s="57" t="s">
        <v>227</v>
      </c>
      <c r="AO33" s="57"/>
      <c r="AP33" s="57"/>
      <c r="AQ33" s="57" t="s">
        <v>227</v>
      </c>
      <c r="AR33" s="57" t="s">
        <v>227</v>
      </c>
      <c r="AS33" s="57" t="s">
        <v>227</v>
      </c>
      <c r="AT33" s="57" t="s">
        <v>227</v>
      </c>
      <c r="AU33" s="57" t="s">
        <v>227</v>
      </c>
      <c r="AV33" s="57" t="s">
        <v>227</v>
      </c>
      <c r="AW33" s="57"/>
      <c r="AX33" s="57"/>
      <c r="AY33" s="57" t="s">
        <v>227</v>
      </c>
      <c r="AZ33" s="57" t="s">
        <v>227</v>
      </c>
      <c r="BA33" s="57" t="s">
        <v>227</v>
      </c>
      <c r="BB33" s="57" t="s">
        <v>227</v>
      </c>
      <c r="BC33" s="57" t="s">
        <v>227</v>
      </c>
      <c r="BD33" s="57" t="s">
        <v>227</v>
      </c>
      <c r="BE33" s="57"/>
      <c r="BF33" s="57"/>
      <c r="BG33" s="57" t="s">
        <v>227</v>
      </c>
      <c r="BH33" s="57" t="s">
        <v>227</v>
      </c>
      <c r="BI33" s="57" t="s">
        <v>227</v>
      </c>
      <c r="BJ33" s="57" t="s">
        <v>227</v>
      </c>
      <c r="BK33" s="57" t="s">
        <v>227</v>
      </c>
      <c r="BL33" s="57" t="s">
        <v>227</v>
      </c>
      <c r="BM33" s="57"/>
      <c r="BN33" s="57"/>
      <c r="BO33" s="57" t="s">
        <v>227</v>
      </c>
      <c r="BP33" s="57" t="s">
        <v>227</v>
      </c>
      <c r="BQ33" s="57" t="s">
        <v>227</v>
      </c>
      <c r="BR33" s="57" t="s">
        <v>227</v>
      </c>
      <c r="BS33" s="57" t="s">
        <v>227</v>
      </c>
      <c r="BT33" s="57" t="s">
        <v>227</v>
      </c>
      <c r="BU33" s="57"/>
      <c r="BV33" s="57"/>
      <c r="BW33" s="57" t="s">
        <v>227</v>
      </c>
      <c r="BX33" s="57" t="s">
        <v>227</v>
      </c>
      <c r="BY33" s="57" t="s">
        <v>227</v>
      </c>
      <c r="BZ33" s="57" t="s">
        <v>227</v>
      </c>
      <c r="CA33" s="57" t="s">
        <v>227</v>
      </c>
      <c r="CB33" s="57" t="s">
        <v>227</v>
      </c>
      <c r="CC33" s="57"/>
      <c r="CD33" s="57"/>
      <c r="CE33" s="57" t="s">
        <v>227</v>
      </c>
      <c r="CF33" s="57" t="s">
        <v>227</v>
      </c>
      <c r="CG33" s="57" t="s">
        <v>227</v>
      </c>
      <c r="CH33" s="57"/>
      <c r="CI33" s="57"/>
      <c r="CJ33" s="204" t="s">
        <v>227</v>
      </c>
      <c r="CK33" s="204" t="s">
        <v>227</v>
      </c>
      <c r="CL33" s="204" t="s">
        <v>227</v>
      </c>
      <c r="CM33" s="57" t="s">
        <v>227</v>
      </c>
      <c r="CN33" s="57" t="s">
        <v>227</v>
      </c>
      <c r="CO33" s="57" t="s">
        <v>227</v>
      </c>
      <c r="CP33" s="57" t="s">
        <v>227</v>
      </c>
      <c r="CQ33" s="57" t="s">
        <v>227</v>
      </c>
      <c r="CR33" s="57" t="s">
        <v>227</v>
      </c>
      <c r="CS33" s="57"/>
      <c r="CT33" s="57"/>
      <c r="CU33" s="57" t="s">
        <v>227</v>
      </c>
      <c r="CV33" s="57" t="s">
        <v>227</v>
      </c>
      <c r="CW33" s="57" t="s">
        <v>227</v>
      </c>
      <c r="CX33" s="57"/>
      <c r="CY33" s="57"/>
      <c r="CZ33" s="204" t="s">
        <v>227</v>
      </c>
      <c r="DA33" s="204" t="s">
        <v>227</v>
      </c>
      <c r="DB33" s="204" t="s">
        <v>227</v>
      </c>
      <c r="DC33" s="57"/>
      <c r="DD33" s="57"/>
      <c r="DE33" s="57"/>
      <c r="DF33" s="57"/>
      <c r="DG33" s="57"/>
      <c r="DH33" s="57"/>
      <c r="DI33" s="57"/>
      <c r="DJ33" s="57"/>
      <c r="DK33" s="57"/>
      <c r="DL33" s="57"/>
      <c r="DM33" s="57"/>
      <c r="DO33" s="57"/>
      <c r="DP33" s="57"/>
      <c r="DQ33" s="57"/>
      <c r="DR33" s="57"/>
      <c r="DS33" s="57"/>
      <c r="DT33" s="57"/>
      <c r="DU33" s="57"/>
      <c r="DV33" s="57"/>
      <c r="DW33" s="57"/>
      <c r="DX33" s="57"/>
      <c r="DY33" s="57"/>
      <c r="EA33" s="57"/>
      <c r="EB33" s="57"/>
      <c r="EC33" s="57"/>
      <c r="ED33" s="57"/>
      <c r="EE33" s="57"/>
      <c r="EF33" s="57"/>
      <c r="EG33" s="57"/>
      <c r="EH33" s="57"/>
      <c r="EI33" s="57"/>
      <c r="EJ33" s="57"/>
      <c r="EK33" s="57"/>
      <c r="EL33" s="57"/>
      <c r="EM33" s="57"/>
      <c r="EN33" s="57"/>
      <c r="EO33" s="57"/>
      <c r="EP33" s="57"/>
      <c r="EQ33" s="57"/>
      <c r="ER33" s="57"/>
      <c r="ES33" s="57"/>
      <c r="ET33" s="57"/>
      <c r="EU33" s="57"/>
      <c r="EW33" s="57"/>
      <c r="EX33" s="57"/>
      <c r="EY33" s="57"/>
      <c r="EZ33" s="57"/>
      <c r="FA33" s="57"/>
      <c r="FB33" s="57"/>
      <c r="FC33" s="57"/>
      <c r="FD33" s="57"/>
      <c r="FE33" s="57"/>
      <c r="FF33" s="57"/>
      <c r="FG33" s="57"/>
      <c r="FH33" s="57"/>
      <c r="FI33" s="57"/>
      <c r="FJ33" s="57"/>
      <c r="FK33" s="57"/>
      <c r="FL33" s="57"/>
      <c r="FM33" s="57"/>
      <c r="FN33" s="57"/>
      <c r="FO33" s="57"/>
      <c r="FP33" s="57"/>
      <c r="FQ33" s="57"/>
      <c r="FR33" s="57"/>
      <c r="FS33" s="57"/>
      <c r="FT33" s="57"/>
      <c r="FU33" s="57"/>
      <c r="FV33" s="57"/>
      <c r="FW33" s="57"/>
      <c r="FX33" s="57"/>
      <c r="FY33" s="57"/>
      <c r="FZ33" s="57"/>
      <c r="GA33" s="57"/>
      <c r="GB33" s="57"/>
      <c r="GC33" s="57"/>
      <c r="GD33" s="57"/>
      <c r="GE33" s="57"/>
      <c r="GF33" s="57"/>
      <c r="GG33" s="57"/>
      <c r="GH33" s="57"/>
      <c r="GI33" s="57"/>
      <c r="GJ33" s="57"/>
      <c r="GK33" s="57"/>
      <c r="GL33" s="57"/>
      <c r="GM33" s="57"/>
      <c r="GN33" s="57"/>
    </row>
    <row r="34" spans="1:197" s="41" customFormat="1" ht="13.5" customHeight="1" x14ac:dyDescent="0.2">
      <c r="A34" s="34"/>
      <c r="B34" s="50" t="s">
        <v>113</v>
      </c>
      <c r="C34" s="71">
        <v>194.45</v>
      </c>
      <c r="D34" s="63">
        <v>194.45</v>
      </c>
      <c r="E34" s="63">
        <v>194.45</v>
      </c>
      <c r="F34" s="63">
        <v>194.45</v>
      </c>
      <c r="G34" s="63">
        <v>194.45</v>
      </c>
      <c r="H34" s="63">
        <v>194.45</v>
      </c>
      <c r="I34" s="63">
        <v>194.45000000000002</v>
      </c>
      <c r="J34" s="63">
        <v>2.8421709430404007E-14</v>
      </c>
      <c r="K34" s="63">
        <v>194.45</v>
      </c>
      <c r="L34" s="63">
        <v>194.45</v>
      </c>
      <c r="M34" s="63">
        <v>194.45</v>
      </c>
      <c r="N34" s="63">
        <v>194.45</v>
      </c>
      <c r="O34" s="63">
        <v>194.45</v>
      </c>
      <c r="P34" s="63">
        <v>194.45</v>
      </c>
      <c r="Q34" s="63">
        <v>194.45000000000002</v>
      </c>
      <c r="R34" s="63">
        <v>2.8421709430404007E-14</v>
      </c>
      <c r="S34" s="63">
        <v>194.45</v>
      </c>
      <c r="T34" s="63">
        <v>194.45</v>
      </c>
      <c r="U34" s="63">
        <v>194.45</v>
      </c>
      <c r="V34" s="63">
        <v>194.45</v>
      </c>
      <c r="W34" s="63">
        <v>194.45</v>
      </c>
      <c r="X34" s="63">
        <v>194.45</v>
      </c>
      <c r="Y34" s="63">
        <v>194.45000000000002</v>
      </c>
      <c r="Z34" s="63">
        <v>2.8421709430404007E-14</v>
      </c>
      <c r="AA34" s="63">
        <v>194.45</v>
      </c>
      <c r="AB34" s="63">
        <v>194.45</v>
      </c>
      <c r="AC34" s="63">
        <v>194.45</v>
      </c>
      <c r="AD34" s="63">
        <v>194.44999999999996</v>
      </c>
      <c r="AE34" s="63">
        <v>2.8421709430404007E-14</v>
      </c>
      <c r="AF34" s="195">
        <v>194.45</v>
      </c>
      <c r="AG34" s="195">
        <v>194.45</v>
      </c>
      <c r="AH34" s="195">
        <v>194.45</v>
      </c>
      <c r="AI34" s="63">
        <v>194.45</v>
      </c>
      <c r="AJ34" s="63">
        <v>194.45</v>
      </c>
      <c r="AK34" s="63">
        <v>194.45</v>
      </c>
      <c r="AL34" s="63">
        <v>194.45</v>
      </c>
      <c r="AM34" s="63">
        <v>194.45</v>
      </c>
      <c r="AN34" s="63">
        <v>194.45</v>
      </c>
      <c r="AO34" s="63">
        <v>194.45000000000002</v>
      </c>
      <c r="AP34" s="63">
        <v>2.8421709430404007E-14</v>
      </c>
      <c r="AQ34" s="63">
        <v>213.45</v>
      </c>
      <c r="AR34" s="63">
        <v>213.45</v>
      </c>
      <c r="AS34" s="63">
        <v>213.45</v>
      </c>
      <c r="AT34" s="63">
        <v>213.45</v>
      </c>
      <c r="AU34" s="63">
        <v>213.45</v>
      </c>
      <c r="AV34" s="63">
        <v>213.45</v>
      </c>
      <c r="AW34" s="63">
        <v>213.45000000000002</v>
      </c>
      <c r="AX34" s="63">
        <v>2.8421709430404007E-14</v>
      </c>
      <c r="AY34" s="63">
        <v>213.45</v>
      </c>
      <c r="AZ34" s="63">
        <v>213.45</v>
      </c>
      <c r="BA34" s="63">
        <v>194.45</v>
      </c>
      <c r="BB34" s="63">
        <v>213.45</v>
      </c>
      <c r="BC34" s="63">
        <v>213.45</v>
      </c>
      <c r="BD34" s="63">
        <v>213.45</v>
      </c>
      <c r="BE34" s="63">
        <v>210.28333333333333</v>
      </c>
      <c r="BF34" s="63">
        <v>7.0808819287493341</v>
      </c>
      <c r="BG34" s="63">
        <v>194.45</v>
      </c>
      <c r="BH34" s="63">
        <v>194.45</v>
      </c>
      <c r="BI34" s="63">
        <v>194.45</v>
      </c>
      <c r="BJ34" s="63">
        <v>194.45</v>
      </c>
      <c r="BK34" s="63">
        <v>194.45</v>
      </c>
      <c r="BL34" s="63">
        <v>194.45</v>
      </c>
      <c r="BM34" s="63">
        <v>194.45000000000002</v>
      </c>
      <c r="BN34" s="63">
        <v>2.8421709430404007E-14</v>
      </c>
      <c r="BO34" s="63">
        <v>194.45</v>
      </c>
      <c r="BP34" s="63">
        <v>194.45</v>
      </c>
      <c r="BQ34" s="63">
        <v>194.45</v>
      </c>
      <c r="BR34" s="63">
        <v>194.45</v>
      </c>
      <c r="BS34" s="63">
        <v>194.45</v>
      </c>
      <c r="BT34" s="63">
        <v>194.45</v>
      </c>
      <c r="BU34" s="63">
        <v>194.45000000000002</v>
      </c>
      <c r="BV34" s="63">
        <v>2.8421709430404007E-14</v>
      </c>
      <c r="BW34" s="63">
        <v>177.15</v>
      </c>
      <c r="BX34" s="63">
        <v>177.15</v>
      </c>
      <c r="BY34" s="63">
        <v>177.15</v>
      </c>
      <c r="BZ34" s="63">
        <v>177.15</v>
      </c>
      <c r="CA34" s="63">
        <v>194.45</v>
      </c>
      <c r="CB34" s="63">
        <v>177.15</v>
      </c>
      <c r="CC34" s="63">
        <v>180.03333333333333</v>
      </c>
      <c r="CD34" s="63">
        <v>6.4473293351243877</v>
      </c>
      <c r="CE34" s="63">
        <v>177.15</v>
      </c>
      <c r="CF34" s="63">
        <v>177.15</v>
      </c>
      <c r="CG34" s="63">
        <v>177.15</v>
      </c>
      <c r="CH34" s="63">
        <v>177.15</v>
      </c>
      <c r="CI34" s="63">
        <v>0</v>
      </c>
      <c r="CJ34" s="195">
        <v>177.15</v>
      </c>
      <c r="CK34" s="195">
        <v>177.15</v>
      </c>
      <c r="CL34" s="195">
        <v>177.15</v>
      </c>
      <c r="CM34" s="63">
        <v>161.35</v>
      </c>
      <c r="CN34" s="63">
        <v>161.35</v>
      </c>
      <c r="CO34" s="63">
        <v>161.35</v>
      </c>
      <c r="CP34" s="63">
        <v>161.35</v>
      </c>
      <c r="CQ34" s="63">
        <v>161.35</v>
      </c>
      <c r="CR34" s="63">
        <v>161.35</v>
      </c>
      <c r="CS34" s="63">
        <v>161.35</v>
      </c>
      <c r="CT34" s="63">
        <v>0</v>
      </c>
      <c r="CU34" s="63">
        <v>177.15</v>
      </c>
      <c r="CV34" s="63">
        <v>177.15</v>
      </c>
      <c r="CW34" s="63">
        <v>177.15</v>
      </c>
      <c r="CX34" s="63">
        <v>177.15</v>
      </c>
      <c r="CY34" s="63">
        <v>0</v>
      </c>
      <c r="CZ34" s="195">
        <v>177.15</v>
      </c>
      <c r="DA34" s="195">
        <v>177.15</v>
      </c>
      <c r="DB34" s="195">
        <v>177.15</v>
      </c>
      <c r="DF34" s="169"/>
      <c r="DG34" s="169"/>
      <c r="DH34" s="169"/>
      <c r="DI34" s="169"/>
      <c r="DJ34" s="63"/>
      <c r="DK34" s="63"/>
      <c r="DL34" s="63"/>
      <c r="DM34" s="63"/>
      <c r="DO34" s="63"/>
      <c r="DP34" s="63"/>
      <c r="DQ34" s="63"/>
      <c r="DR34" s="63"/>
      <c r="DS34" s="63"/>
      <c r="DT34" s="63"/>
      <c r="DU34" s="63"/>
      <c r="DV34" s="63"/>
      <c r="DW34" s="63"/>
      <c r="DX34" s="63"/>
      <c r="DY34" s="63"/>
      <c r="EA34" s="63"/>
      <c r="EB34" s="63"/>
      <c r="EC34" s="63"/>
      <c r="ED34" s="63"/>
      <c r="EE34" s="63"/>
      <c r="EF34" s="63"/>
      <c r="EG34" s="63"/>
      <c r="EH34" s="63"/>
      <c r="EI34" s="63"/>
      <c r="EJ34" s="63"/>
      <c r="EK34" s="63"/>
      <c r="EL34" s="63"/>
      <c r="EM34" s="63"/>
      <c r="EN34" s="63"/>
      <c r="EO34" s="63"/>
      <c r="EP34" s="63"/>
      <c r="EQ34" s="63"/>
      <c r="ER34" s="63"/>
      <c r="ES34" s="63"/>
      <c r="ET34" s="63"/>
      <c r="EU34" s="63"/>
      <c r="EW34" s="63"/>
      <c r="EX34" s="63"/>
      <c r="EY34" s="63"/>
      <c r="EZ34" s="63"/>
      <c r="FA34" s="63"/>
      <c r="FB34" s="63"/>
      <c r="FC34" s="63"/>
      <c r="FD34" s="63"/>
      <c r="FE34" s="63"/>
      <c r="FF34" s="63"/>
      <c r="FG34" s="63"/>
      <c r="FH34" s="63"/>
      <c r="FI34" s="63"/>
      <c r="FJ34" s="63"/>
      <c r="FK34" s="63"/>
      <c r="FL34" s="63"/>
      <c r="FM34" s="63"/>
      <c r="FN34" s="63"/>
      <c r="FO34" s="63"/>
      <c r="FP34" s="63"/>
      <c r="FQ34" s="63"/>
      <c r="FR34" s="63"/>
      <c r="FS34" s="63"/>
      <c r="FT34" s="63"/>
      <c r="FU34" s="63"/>
      <c r="FV34" s="63"/>
      <c r="FW34" s="63"/>
      <c r="FX34" s="63"/>
      <c r="FY34" s="63"/>
      <c r="FZ34" s="63"/>
      <c r="GA34" s="63"/>
      <c r="GB34" s="63"/>
      <c r="GC34" s="63"/>
      <c r="GD34" s="63"/>
      <c r="GE34" s="63"/>
      <c r="GF34" s="63"/>
      <c r="GG34" s="63"/>
      <c r="GH34" s="63"/>
      <c r="GI34" s="63"/>
      <c r="GJ34" s="63"/>
      <c r="GK34" s="63"/>
      <c r="GL34" s="63"/>
      <c r="GM34" s="63"/>
      <c r="GN34" s="63"/>
    </row>
    <row r="35" spans="1:197" s="24" customFormat="1" ht="13.5" customHeight="1" x14ac:dyDescent="0.2">
      <c r="A35" s="34"/>
      <c r="B35" s="51" t="s">
        <v>114</v>
      </c>
      <c r="C35" s="48"/>
      <c r="AF35" s="197"/>
      <c r="AG35" s="197"/>
      <c r="AH35" s="197"/>
      <c r="CJ35" s="197"/>
      <c r="CK35" s="197"/>
      <c r="CL35" s="197"/>
      <c r="CZ35" s="197"/>
      <c r="DA35" s="197"/>
      <c r="DB35" s="197"/>
      <c r="DD35" s="64"/>
      <c r="DE35" s="64"/>
      <c r="DS35" s="56"/>
      <c r="DU35" s="56"/>
      <c r="DV35" s="56"/>
      <c r="FA35" s="56"/>
      <c r="FF35" s="56"/>
      <c r="FG35" s="56"/>
      <c r="FM35" s="56"/>
      <c r="FR35" s="56"/>
      <c r="FS35" s="56"/>
      <c r="FT35" s="56"/>
      <c r="GH35" s="56"/>
    </row>
    <row r="36" spans="1:197" s="24" customFormat="1" ht="13.5" customHeight="1" x14ac:dyDescent="0.2">
      <c r="A36" s="34"/>
      <c r="B36" s="51" t="s">
        <v>115</v>
      </c>
      <c r="C36" s="48"/>
      <c r="AF36" s="197"/>
      <c r="AG36" s="197"/>
      <c r="AH36" s="197"/>
      <c r="CJ36" s="197"/>
      <c r="CK36" s="197"/>
      <c r="CL36" s="197"/>
      <c r="CZ36" s="197"/>
      <c r="DA36" s="197"/>
      <c r="DB36" s="197"/>
      <c r="DD36" s="56"/>
      <c r="DE36" s="56"/>
      <c r="DS36" s="56"/>
      <c r="FA36" s="56"/>
    </row>
    <row r="37" spans="1:197" s="56" customFormat="1" ht="13.5" customHeight="1" x14ac:dyDescent="0.2">
      <c r="A37" s="34"/>
      <c r="B37" s="51" t="s">
        <v>48</v>
      </c>
      <c r="C37" s="48">
        <v>2.3640930756598801</v>
      </c>
      <c r="D37" s="24">
        <v>2.3640930756598801</v>
      </c>
      <c r="E37" s="24">
        <v>2.3640930756598801</v>
      </c>
      <c r="F37" s="24">
        <v>2.3640930756598801</v>
      </c>
      <c r="G37" s="24">
        <v>2.3640930756598801</v>
      </c>
      <c r="H37" s="24">
        <v>2.3640930756598801</v>
      </c>
      <c r="I37" s="24">
        <v>2.3640930756598801</v>
      </c>
      <c r="J37" s="24">
        <v>0</v>
      </c>
      <c r="K37" s="24">
        <v>2.3640930756598801</v>
      </c>
      <c r="L37" s="24">
        <v>2.3640930756598801</v>
      </c>
      <c r="M37" s="24">
        <v>2.3640930756598801</v>
      </c>
      <c r="N37" s="24">
        <v>2.3640930756598801</v>
      </c>
      <c r="O37" s="24">
        <v>2.3640930756598801</v>
      </c>
      <c r="P37" s="24">
        <v>2.3640930756598801</v>
      </c>
      <c r="Q37" s="24">
        <v>2.3640930756598801</v>
      </c>
      <c r="R37" s="24">
        <v>0</v>
      </c>
      <c r="S37" s="24">
        <v>2.3640930756598801</v>
      </c>
      <c r="T37" s="24">
        <v>2.3640930756598801</v>
      </c>
      <c r="U37" s="24">
        <v>2.3640930756598801</v>
      </c>
      <c r="V37" s="24">
        <v>2.3640930756598801</v>
      </c>
      <c r="W37" s="24">
        <v>2.3640930756598801</v>
      </c>
      <c r="X37" s="24">
        <v>2.3640930756598801</v>
      </c>
      <c r="Y37" s="24">
        <v>2.3640930756598801</v>
      </c>
      <c r="Z37" s="24">
        <v>0</v>
      </c>
      <c r="AA37" s="24">
        <v>2.3640930756598801</v>
      </c>
      <c r="AB37" s="24">
        <v>2.3640930756598801</v>
      </c>
      <c r="AC37" s="24">
        <v>2.3640930756598801</v>
      </c>
      <c r="AD37" s="24">
        <v>2.3640930756598801</v>
      </c>
      <c r="AE37" s="24">
        <v>0</v>
      </c>
      <c r="AF37" s="197">
        <v>2.3640930756598801</v>
      </c>
      <c r="AG37" s="197">
        <v>2.3640930756598801</v>
      </c>
      <c r="AH37" s="197">
        <v>2.3640930756598801</v>
      </c>
      <c r="AI37" s="24">
        <v>2.3640930756598801</v>
      </c>
      <c r="AJ37" s="24">
        <v>2.3640930756598801</v>
      </c>
      <c r="AK37" s="24">
        <v>2.3640930756598801</v>
      </c>
      <c r="AL37" s="24">
        <v>2.3640930756598801</v>
      </c>
      <c r="AM37" s="24">
        <v>2.3640930756598801</v>
      </c>
      <c r="AN37" s="24">
        <v>2.3640930756598801</v>
      </c>
      <c r="AO37" s="24">
        <v>2.3640930756598801</v>
      </c>
      <c r="AP37" s="24">
        <v>0</v>
      </c>
      <c r="AQ37" s="24">
        <v>2.22959910473099</v>
      </c>
      <c r="AR37" s="24">
        <v>2.22959910473099</v>
      </c>
      <c r="AS37" s="24">
        <v>2.22959910473099</v>
      </c>
      <c r="AT37" s="24">
        <v>2.22959910473099</v>
      </c>
      <c r="AU37" s="24">
        <v>2.22959910473099</v>
      </c>
      <c r="AV37" s="24">
        <v>2.22959910473099</v>
      </c>
      <c r="AW37" s="24">
        <v>2.22959910473099</v>
      </c>
      <c r="AX37" s="24">
        <v>0</v>
      </c>
      <c r="AY37" s="24">
        <v>2.22959910473099</v>
      </c>
      <c r="AZ37" s="24">
        <v>2.22959910473099</v>
      </c>
      <c r="BA37" s="24">
        <v>2.3640930756598801</v>
      </c>
      <c r="BB37" s="24">
        <v>2.22959910473099</v>
      </c>
      <c r="BC37" s="24">
        <v>2.22959910473099</v>
      </c>
      <c r="BD37" s="24">
        <v>2.22959910473099</v>
      </c>
      <c r="BE37" s="24">
        <v>2.2520147665524717</v>
      </c>
      <c r="BF37" s="24">
        <v>5.0122943593479824E-2</v>
      </c>
      <c r="BG37" s="24">
        <v>2.3640930756598801</v>
      </c>
      <c r="BH37" s="24">
        <v>2.3640930756598801</v>
      </c>
      <c r="BI37" s="24">
        <v>2.3640930756598801</v>
      </c>
      <c r="BJ37" s="24">
        <v>2.3640930756598801</v>
      </c>
      <c r="BK37" s="24">
        <v>2.3640930756598801</v>
      </c>
      <c r="BL37" s="24">
        <v>2.3640930756598801</v>
      </c>
      <c r="BM37" s="24">
        <v>2.3640930756598801</v>
      </c>
      <c r="BN37" s="24">
        <v>0</v>
      </c>
      <c r="BO37" s="24">
        <v>2.3640930756598801</v>
      </c>
      <c r="BP37" s="24">
        <v>2.3640930756598801</v>
      </c>
      <c r="BQ37" s="24">
        <v>2.3640930756598801</v>
      </c>
      <c r="BR37" s="24">
        <v>2.3640930756598801</v>
      </c>
      <c r="BS37" s="24">
        <v>2.3640930756598801</v>
      </c>
      <c r="BT37" s="24">
        <v>2.3640930756598801</v>
      </c>
      <c r="BU37" s="24">
        <v>2.3640930756598801</v>
      </c>
      <c r="BV37" s="24">
        <v>0</v>
      </c>
      <c r="BW37" s="24">
        <v>2.4985228088359901</v>
      </c>
      <c r="BX37" s="24">
        <v>2.4985228088359901</v>
      </c>
      <c r="BY37" s="24">
        <v>2.4985228088359901</v>
      </c>
      <c r="BZ37" s="24">
        <v>2.4985228088359901</v>
      </c>
      <c r="CA37" s="24">
        <v>2.3640930756598801</v>
      </c>
      <c r="CB37" s="24">
        <v>2.4985228088359901</v>
      </c>
      <c r="CC37" s="24">
        <v>2.4761178533066386</v>
      </c>
      <c r="CD37" s="24">
        <v>5.0099003596490096E-2</v>
      </c>
      <c r="CE37" s="24">
        <v>2.4985228088359901</v>
      </c>
      <c r="CF37" s="24">
        <v>2.4985228088359901</v>
      </c>
      <c r="CG37" s="24">
        <v>2.4985228088359901</v>
      </c>
      <c r="CH37" s="24">
        <v>2.4985228088359901</v>
      </c>
      <c r="CI37" s="24">
        <v>0</v>
      </c>
      <c r="CJ37" s="197">
        <v>2.4985228088359901</v>
      </c>
      <c r="CK37" s="197">
        <v>2.4985228088359901</v>
      </c>
      <c r="CL37" s="197">
        <v>2.4985228088359901</v>
      </c>
      <c r="CM37" s="24">
        <v>2.6333156791678398</v>
      </c>
      <c r="CN37" s="24">
        <v>2.6333156791678398</v>
      </c>
      <c r="CO37" s="24">
        <v>2.6333156791678398</v>
      </c>
      <c r="CP37" s="24">
        <v>2.6333156791678398</v>
      </c>
      <c r="CQ37" s="24">
        <v>2.6333156791678398</v>
      </c>
      <c r="CR37" s="24">
        <v>2.6333156791678398</v>
      </c>
      <c r="CS37" s="24">
        <v>2.6333156791678398</v>
      </c>
      <c r="CT37" s="24">
        <v>0</v>
      </c>
      <c r="CU37" s="24">
        <v>2.4985228088359901</v>
      </c>
      <c r="CV37" s="24">
        <v>2.4985228088359901</v>
      </c>
      <c r="CW37" s="24">
        <v>2.4985228088359901</v>
      </c>
      <c r="CX37" s="24">
        <v>2.4985228088359901</v>
      </c>
      <c r="CY37" s="24">
        <v>0</v>
      </c>
      <c r="CZ37" s="197">
        <v>2.4985228088359901</v>
      </c>
      <c r="DA37" s="197">
        <v>2.4985228088359901</v>
      </c>
      <c r="DB37" s="197">
        <v>2.4985228088359901</v>
      </c>
      <c r="DC37" s="24"/>
      <c r="DD37" s="24"/>
      <c r="DE37" s="24"/>
      <c r="DF37" s="24"/>
      <c r="DG37" s="24"/>
      <c r="DH37" s="24"/>
      <c r="DI37" s="24"/>
      <c r="DJ37" s="24"/>
      <c r="DK37" s="24"/>
      <c r="DL37" s="24"/>
      <c r="DM37" s="24"/>
      <c r="DN37" s="24"/>
      <c r="DO37" s="24"/>
      <c r="DP37" s="24"/>
      <c r="DQ37" s="24"/>
      <c r="DR37" s="24"/>
      <c r="DS37" s="24"/>
      <c r="DT37" s="24"/>
      <c r="DU37" s="24"/>
      <c r="DV37" s="24"/>
      <c r="DW37" s="24"/>
      <c r="DX37" s="24"/>
      <c r="DY37" s="24"/>
      <c r="DZ37" s="24"/>
      <c r="EA37" s="24"/>
      <c r="EB37" s="24"/>
      <c r="EC37" s="24"/>
      <c r="ED37" s="24"/>
      <c r="EE37" s="24"/>
      <c r="EF37" s="24"/>
      <c r="EG37" s="24"/>
      <c r="EH37" s="24"/>
      <c r="EI37" s="24"/>
      <c r="EJ37" s="24"/>
      <c r="EK37" s="24"/>
      <c r="EL37" s="24"/>
      <c r="EM37" s="24"/>
      <c r="EN37" s="24"/>
      <c r="EO37" s="24"/>
      <c r="EP37" s="24"/>
      <c r="EQ37" s="24"/>
      <c r="ER37" s="24"/>
      <c r="ES37" s="24"/>
      <c r="ET37" s="24"/>
      <c r="EU37" s="24"/>
      <c r="EV37" s="24"/>
      <c r="EW37" s="24"/>
      <c r="EX37" s="24"/>
      <c r="EY37" s="24"/>
      <c r="EZ37" s="24"/>
      <c r="FA37" s="24"/>
      <c r="FB37" s="24"/>
      <c r="FC37" s="24"/>
      <c r="FD37" s="24"/>
      <c r="FE37" s="24"/>
      <c r="FF37" s="24"/>
      <c r="FG37" s="24"/>
      <c r="FH37" s="24"/>
      <c r="FI37" s="24"/>
      <c r="FJ37" s="24"/>
      <c r="FK37" s="24"/>
      <c r="FL37" s="24"/>
      <c r="FM37" s="24"/>
      <c r="FN37" s="24"/>
      <c r="FO37" s="24"/>
      <c r="FP37" s="24"/>
      <c r="FQ37" s="24"/>
      <c r="FR37" s="24"/>
      <c r="FS37" s="24"/>
      <c r="FT37" s="24"/>
      <c r="FU37" s="24"/>
      <c r="FV37" s="24"/>
      <c r="FW37" s="24"/>
      <c r="FX37" s="24"/>
      <c r="FY37" s="24"/>
      <c r="FZ37" s="24"/>
      <c r="GA37" s="24"/>
      <c r="GB37" s="24"/>
      <c r="GC37" s="24"/>
      <c r="GD37" s="24"/>
      <c r="GE37" s="24"/>
      <c r="GF37" s="24"/>
      <c r="GG37" s="24"/>
      <c r="GH37" s="24"/>
      <c r="GI37" s="24"/>
      <c r="GJ37" s="24"/>
      <c r="GK37" s="24"/>
      <c r="GL37" s="24"/>
      <c r="GM37" s="24"/>
      <c r="GN37" s="24"/>
      <c r="GO37" s="24"/>
    </row>
    <row r="38" spans="1:197" s="56" customFormat="1" ht="13.5" customHeight="1" x14ac:dyDescent="0.2">
      <c r="A38" s="34"/>
      <c r="B38" s="51" t="s">
        <v>49</v>
      </c>
      <c r="C38" s="48"/>
      <c r="D38" s="24"/>
      <c r="E38" s="24"/>
      <c r="F38" s="24"/>
      <c r="G38" s="24"/>
      <c r="H38" s="24"/>
      <c r="I38" s="24"/>
      <c r="J38" s="24"/>
      <c r="K38" s="24"/>
      <c r="L38" s="24"/>
      <c r="M38" s="24"/>
      <c r="N38" s="24"/>
      <c r="O38" s="24"/>
      <c r="P38" s="24"/>
      <c r="Q38" s="24"/>
      <c r="R38" s="24"/>
      <c r="S38" s="24"/>
      <c r="T38" s="24"/>
      <c r="U38" s="24"/>
      <c r="V38" s="24"/>
      <c r="W38" s="24"/>
      <c r="X38" s="24"/>
      <c r="Y38" s="24"/>
      <c r="Z38" s="24"/>
      <c r="AA38" s="24"/>
      <c r="AB38" s="24"/>
      <c r="AC38" s="24"/>
      <c r="AD38" s="24"/>
      <c r="AE38" s="24"/>
      <c r="AF38" s="197"/>
      <c r="AG38" s="197"/>
      <c r="AH38" s="197"/>
      <c r="AI38" s="24"/>
      <c r="AJ38" s="24"/>
      <c r="AK38" s="24"/>
      <c r="AL38" s="24"/>
      <c r="AM38" s="24"/>
      <c r="AN38" s="24"/>
      <c r="AO38" s="24"/>
      <c r="AP38" s="24"/>
      <c r="AQ38" s="24"/>
      <c r="AR38" s="24"/>
      <c r="AS38" s="24"/>
      <c r="AT38" s="24"/>
      <c r="AU38" s="24"/>
      <c r="AV38" s="24"/>
      <c r="AW38" s="24"/>
      <c r="AX38" s="24"/>
      <c r="AY38" s="24"/>
      <c r="AZ38" s="24"/>
      <c r="BA38" s="24"/>
      <c r="BB38" s="24"/>
      <c r="BC38" s="24"/>
      <c r="BD38" s="24"/>
      <c r="BE38" s="24"/>
      <c r="BF38" s="24"/>
      <c r="BG38" s="24"/>
      <c r="BH38" s="24"/>
      <c r="BI38" s="24"/>
      <c r="BJ38" s="24"/>
      <c r="BK38" s="24"/>
      <c r="BL38" s="24"/>
      <c r="BM38" s="24"/>
      <c r="BN38" s="24"/>
      <c r="BO38" s="24"/>
      <c r="BP38" s="24"/>
      <c r="BQ38" s="24"/>
      <c r="BR38" s="24"/>
      <c r="BS38" s="24"/>
      <c r="BT38" s="24"/>
      <c r="BU38" s="24"/>
      <c r="BV38" s="24"/>
      <c r="BW38" s="24"/>
      <c r="BX38" s="24"/>
      <c r="BY38" s="24"/>
      <c r="BZ38" s="24"/>
      <c r="CA38" s="24"/>
      <c r="CB38" s="24"/>
      <c r="CC38" s="24"/>
      <c r="CD38" s="24"/>
      <c r="CE38" s="24"/>
      <c r="CF38" s="24"/>
      <c r="CG38" s="24"/>
      <c r="CH38" s="24"/>
      <c r="CI38" s="24"/>
      <c r="CJ38" s="197"/>
      <c r="CK38" s="197"/>
      <c r="CL38" s="197"/>
      <c r="CM38" s="24"/>
      <c r="CN38" s="24"/>
      <c r="CO38" s="24"/>
      <c r="CP38" s="24"/>
      <c r="CQ38" s="24"/>
      <c r="CR38" s="24"/>
      <c r="CS38" s="24"/>
      <c r="CT38" s="24"/>
      <c r="CU38" s="24"/>
      <c r="CV38" s="24"/>
      <c r="CW38" s="24"/>
      <c r="CX38" s="24"/>
      <c r="CY38" s="24"/>
      <c r="CZ38" s="197"/>
      <c r="DA38" s="197"/>
      <c r="DB38" s="197"/>
      <c r="DC38" s="24"/>
      <c r="DD38" s="24"/>
      <c r="DE38" s="24"/>
      <c r="DF38" s="24"/>
      <c r="DG38" s="24"/>
      <c r="DH38" s="24"/>
      <c r="DI38" s="24"/>
      <c r="DJ38" s="24"/>
      <c r="DK38" s="24"/>
      <c r="DL38" s="24"/>
      <c r="DM38" s="24"/>
      <c r="DN38" s="24"/>
      <c r="DO38" s="24"/>
      <c r="DP38" s="24"/>
      <c r="DQ38" s="24"/>
      <c r="DR38" s="24"/>
      <c r="DS38" s="24"/>
      <c r="DT38" s="24"/>
      <c r="DU38" s="24"/>
      <c r="DV38" s="24"/>
      <c r="DW38" s="24"/>
      <c r="DX38" s="24"/>
      <c r="DY38" s="24"/>
      <c r="DZ38" s="24"/>
      <c r="EA38" s="24"/>
      <c r="EB38" s="24"/>
      <c r="EC38" s="24"/>
      <c r="ED38" s="24"/>
      <c r="EE38" s="24"/>
      <c r="EF38" s="24"/>
      <c r="EG38" s="24"/>
      <c r="EH38" s="24"/>
      <c r="EI38" s="24"/>
      <c r="EJ38" s="24"/>
      <c r="EK38" s="24"/>
      <c r="EL38" s="24"/>
      <c r="EM38" s="24"/>
      <c r="EN38" s="24"/>
      <c r="EO38" s="24"/>
      <c r="EP38" s="24"/>
      <c r="EQ38" s="24"/>
      <c r="ER38" s="24"/>
      <c r="ES38" s="24"/>
      <c r="ET38" s="24"/>
      <c r="EU38" s="24"/>
      <c r="EV38" s="24"/>
      <c r="EW38" s="24"/>
      <c r="EX38" s="24"/>
      <c r="EY38" s="24"/>
      <c r="EZ38" s="24"/>
      <c r="FA38" s="24"/>
      <c r="FB38" s="24"/>
      <c r="FC38" s="24"/>
      <c r="FD38" s="24"/>
      <c r="FE38" s="24"/>
      <c r="FF38" s="24"/>
      <c r="FG38" s="24"/>
      <c r="FH38" s="24"/>
      <c r="FI38" s="24"/>
      <c r="FJ38" s="24"/>
      <c r="FK38" s="24"/>
      <c r="FL38" s="24"/>
      <c r="FM38" s="24"/>
      <c r="FN38" s="24"/>
      <c r="FO38" s="24"/>
      <c r="FP38" s="24"/>
      <c r="FQ38" s="24"/>
      <c r="FR38" s="24"/>
      <c r="FS38" s="24"/>
      <c r="FT38" s="24"/>
      <c r="FU38" s="24"/>
      <c r="FV38" s="24"/>
      <c r="FW38" s="24"/>
      <c r="FX38" s="24"/>
      <c r="FY38" s="24"/>
      <c r="FZ38" s="24"/>
      <c r="GA38" s="24"/>
      <c r="GB38" s="24"/>
      <c r="GC38" s="24"/>
      <c r="GD38" s="24"/>
      <c r="GE38" s="24"/>
      <c r="GF38" s="24"/>
      <c r="GG38" s="24"/>
      <c r="GH38" s="24"/>
      <c r="GI38" s="24"/>
      <c r="GJ38" s="24"/>
      <c r="GK38" s="24"/>
      <c r="GL38" s="24"/>
      <c r="GM38" s="24"/>
      <c r="GN38" s="24"/>
      <c r="GO38" s="24"/>
    </row>
    <row r="39" spans="1:197" s="57" customFormat="1" ht="13.5" customHeight="1" thickBot="1" x14ac:dyDescent="0.25">
      <c r="A39" s="34"/>
      <c r="B39" s="61" t="s">
        <v>50</v>
      </c>
      <c r="C39" s="49"/>
      <c r="D39" s="43"/>
      <c r="E39" s="43"/>
      <c r="F39" s="43"/>
      <c r="G39" s="43"/>
      <c r="H39" s="43"/>
      <c r="I39" s="43"/>
      <c r="J39" s="43"/>
      <c r="K39" s="43"/>
      <c r="L39" s="43"/>
      <c r="M39" s="43"/>
      <c r="N39" s="43"/>
      <c r="O39" s="43"/>
      <c r="P39" s="43"/>
      <c r="Q39" s="43"/>
      <c r="R39" s="43"/>
      <c r="S39" s="43"/>
      <c r="T39" s="43"/>
      <c r="U39" s="43"/>
      <c r="V39" s="43"/>
      <c r="W39" s="43"/>
      <c r="X39" s="43"/>
      <c r="Y39" s="43"/>
      <c r="Z39" s="43"/>
      <c r="AA39" s="43"/>
      <c r="AB39" s="43"/>
      <c r="AC39" s="43"/>
      <c r="AD39" s="43"/>
      <c r="AE39" s="43"/>
      <c r="AF39" s="198"/>
      <c r="AG39" s="198"/>
      <c r="AH39" s="198"/>
      <c r="AI39" s="43"/>
      <c r="AJ39" s="43"/>
      <c r="AK39" s="43"/>
      <c r="AL39" s="43"/>
      <c r="AM39" s="43"/>
      <c r="AN39" s="43"/>
      <c r="AO39" s="43"/>
      <c r="AP39" s="43"/>
      <c r="AQ39" s="43"/>
      <c r="AR39" s="43"/>
      <c r="AS39" s="43"/>
      <c r="AT39" s="43"/>
      <c r="AU39" s="43"/>
      <c r="AV39" s="43"/>
      <c r="AW39" s="43"/>
      <c r="AX39" s="43"/>
      <c r="AY39" s="43"/>
      <c r="AZ39" s="43"/>
      <c r="BA39" s="43"/>
      <c r="BB39" s="43"/>
      <c r="BC39" s="43"/>
      <c r="BD39" s="43"/>
      <c r="BE39" s="43"/>
      <c r="BF39" s="43"/>
      <c r="BG39" s="43"/>
      <c r="BH39" s="43"/>
      <c r="BI39" s="43"/>
      <c r="BJ39" s="43"/>
      <c r="BK39" s="43"/>
      <c r="BL39" s="43"/>
      <c r="BM39" s="43"/>
      <c r="BN39" s="43"/>
      <c r="BO39" s="43"/>
      <c r="BP39" s="43"/>
      <c r="BQ39" s="43"/>
      <c r="BR39" s="43"/>
      <c r="BS39" s="43"/>
      <c r="BT39" s="43"/>
      <c r="BU39" s="43"/>
      <c r="BV39" s="43"/>
      <c r="BW39" s="43"/>
      <c r="BX39" s="43"/>
      <c r="BY39" s="43"/>
      <c r="BZ39" s="43"/>
      <c r="CA39" s="43"/>
      <c r="CB39" s="43"/>
      <c r="CC39" s="43"/>
      <c r="CD39" s="43"/>
      <c r="CE39" s="43"/>
      <c r="CF39" s="43"/>
      <c r="CG39" s="43"/>
      <c r="CH39" s="43"/>
      <c r="CI39" s="43"/>
      <c r="CJ39" s="198"/>
      <c r="CK39" s="198"/>
      <c r="CL39" s="198"/>
      <c r="CM39" s="43"/>
      <c r="CN39" s="43"/>
      <c r="CO39" s="43"/>
      <c r="CP39" s="43"/>
      <c r="CQ39" s="43"/>
      <c r="CR39" s="43"/>
      <c r="CS39" s="43"/>
      <c r="CT39" s="43"/>
      <c r="CU39" s="43"/>
      <c r="CV39" s="43"/>
      <c r="CW39" s="43"/>
      <c r="CX39" s="43"/>
      <c r="CY39" s="43"/>
      <c r="CZ39" s="198"/>
      <c r="DA39" s="198"/>
      <c r="DB39" s="198"/>
      <c r="DC39" s="43"/>
      <c r="DD39" s="43"/>
      <c r="DE39" s="43"/>
      <c r="DF39" s="43"/>
      <c r="DG39" s="43"/>
      <c r="DH39" s="43"/>
      <c r="DI39" s="43"/>
      <c r="DJ39" s="43"/>
      <c r="DK39" s="43"/>
      <c r="DL39" s="43"/>
      <c r="DM39" s="43"/>
      <c r="DN39" s="43"/>
      <c r="DO39" s="43"/>
      <c r="DP39" s="43"/>
      <c r="DQ39" s="43"/>
      <c r="DR39" s="43"/>
      <c r="DS39" s="43"/>
      <c r="DT39" s="43"/>
      <c r="DU39" s="43"/>
      <c r="DV39" s="43"/>
      <c r="DW39" s="43"/>
      <c r="DX39" s="43"/>
      <c r="DY39" s="43"/>
      <c r="DZ39" s="43"/>
      <c r="EA39" s="43"/>
      <c r="EB39" s="43"/>
      <c r="EC39" s="43"/>
      <c r="ED39" s="43"/>
      <c r="EE39" s="43"/>
      <c r="EF39" s="43"/>
      <c r="EG39" s="43"/>
      <c r="EH39" s="43"/>
      <c r="EI39" s="43"/>
      <c r="EJ39" s="43"/>
      <c r="EK39" s="43"/>
      <c r="EL39" s="43"/>
      <c r="EM39" s="43"/>
      <c r="EN39" s="43"/>
      <c r="EO39" s="43"/>
      <c r="EP39" s="43"/>
      <c r="EQ39" s="43"/>
      <c r="ER39" s="43"/>
      <c r="ES39" s="43"/>
      <c r="ET39" s="43"/>
      <c r="EU39" s="43"/>
      <c r="EV39" s="43"/>
      <c r="EW39" s="43"/>
      <c r="EX39" s="43"/>
      <c r="EY39" s="43"/>
      <c r="EZ39" s="43"/>
      <c r="FA39" s="43"/>
      <c r="FB39" s="43"/>
      <c r="FC39" s="43"/>
      <c r="FD39" s="43"/>
      <c r="FE39" s="43"/>
      <c r="FF39" s="43"/>
      <c r="FG39" s="43"/>
      <c r="FH39" s="43"/>
      <c r="FI39" s="43"/>
      <c r="FJ39" s="43"/>
      <c r="FK39" s="43"/>
      <c r="FL39" s="43"/>
      <c r="FM39" s="43"/>
      <c r="FN39" s="43"/>
      <c r="FO39" s="43"/>
      <c r="FP39" s="43"/>
      <c r="FQ39" s="43"/>
      <c r="FR39" s="43"/>
      <c r="FS39" s="43"/>
      <c r="FT39" s="43"/>
      <c r="FU39" s="43"/>
      <c r="FV39" s="43"/>
      <c r="FW39" s="43"/>
      <c r="FX39" s="43"/>
      <c r="FY39" s="43"/>
      <c r="FZ39" s="43"/>
      <c r="GA39" s="43"/>
      <c r="GB39" s="43"/>
      <c r="GC39" s="43"/>
      <c r="GD39" s="43"/>
      <c r="GE39" s="43"/>
      <c r="GF39" s="43"/>
      <c r="GG39" s="43"/>
      <c r="GH39" s="43"/>
      <c r="GI39" s="43"/>
      <c r="GJ39" s="43"/>
      <c r="GK39" s="43"/>
      <c r="GL39" s="43"/>
      <c r="GM39" s="43"/>
      <c r="GN39" s="43"/>
      <c r="GO39" s="43"/>
    </row>
    <row r="40" spans="1:197" s="41" customFormat="1" ht="13.5" customHeight="1" x14ac:dyDescent="0.2">
      <c r="A40" s="60"/>
      <c r="B40" s="50" t="s">
        <v>116</v>
      </c>
      <c r="C40" s="71">
        <v>136.696468428636</v>
      </c>
      <c r="D40" s="63">
        <v>136.60631080600101</v>
      </c>
      <c r="E40" s="63">
        <v>136.438487121327</v>
      </c>
      <c r="F40" s="63">
        <v>139.38726436325101</v>
      </c>
      <c r="G40" s="63">
        <v>139.31783331306599</v>
      </c>
      <c r="H40" s="63">
        <v>139.222845579069</v>
      </c>
      <c r="I40" s="63">
        <v>137.94486826855834</v>
      </c>
      <c r="J40" s="63">
        <v>1.3673690013565398</v>
      </c>
      <c r="K40" s="63">
        <v>135.914215138081</v>
      </c>
      <c r="L40" s="63">
        <v>135.78647556951901</v>
      </c>
      <c r="M40" s="63">
        <v>135.71437723823499</v>
      </c>
      <c r="N40" s="63">
        <v>138.36564447922501</v>
      </c>
      <c r="O40" s="63">
        <v>138.311645996392</v>
      </c>
      <c r="P40" s="63">
        <v>138.25229711518199</v>
      </c>
      <c r="Q40" s="63">
        <v>137.05744258943901</v>
      </c>
      <c r="R40" s="63">
        <v>1.2542093403819703</v>
      </c>
      <c r="S40" s="63">
        <v>137.20870862867599</v>
      </c>
      <c r="T40" s="63">
        <v>137.24887704510101</v>
      </c>
      <c r="U40" s="63">
        <v>137.18836443274901</v>
      </c>
      <c r="V40" s="63">
        <v>138.63930191487199</v>
      </c>
      <c r="W40" s="63">
        <v>138.66725467635001</v>
      </c>
      <c r="X40" s="63">
        <v>138.669953346211</v>
      </c>
      <c r="Y40" s="63">
        <v>137.93707667399318</v>
      </c>
      <c r="Z40" s="63">
        <v>0.72204537941064284</v>
      </c>
      <c r="AA40" s="63">
        <v>137.061948463986</v>
      </c>
      <c r="AB40" s="63">
        <v>137.07034872979901</v>
      </c>
      <c r="AC40" s="63">
        <v>137.00510837324899</v>
      </c>
      <c r="AD40" s="63">
        <v>137.04580185567798</v>
      </c>
      <c r="AE40" s="63">
        <v>2.8978276352956373E-2</v>
      </c>
      <c r="AF40" s="195">
        <v>137.56765001810501</v>
      </c>
      <c r="AG40" s="195">
        <v>137.74542544055799</v>
      </c>
      <c r="AH40" s="195">
        <v>137.60125143376601</v>
      </c>
      <c r="AI40" s="63">
        <v>139.767840102273</v>
      </c>
      <c r="AJ40" s="63">
        <v>139.87696597554299</v>
      </c>
      <c r="AK40" s="63">
        <v>139.874382837761</v>
      </c>
      <c r="AL40" s="63">
        <v>140.17890020697999</v>
      </c>
      <c r="AM40" s="63">
        <v>140.05552630375999</v>
      </c>
      <c r="AN40" s="63">
        <v>139.95391769933701</v>
      </c>
      <c r="AO40" s="63">
        <v>139.95125552094234</v>
      </c>
      <c r="AP40" s="63">
        <v>0.13402185655405913</v>
      </c>
      <c r="AQ40" s="63">
        <v>155.314553666552</v>
      </c>
      <c r="AR40" s="63">
        <v>155.17531792225699</v>
      </c>
      <c r="AS40" s="63">
        <v>155.341191469064</v>
      </c>
      <c r="AT40" s="63">
        <v>155.97123191897401</v>
      </c>
      <c r="AU40" s="63">
        <v>156.15716501791101</v>
      </c>
      <c r="AV40" s="63">
        <v>156.352702047305</v>
      </c>
      <c r="AW40" s="63">
        <v>155.71869367367717</v>
      </c>
      <c r="AX40" s="63">
        <v>0.45809270713114114</v>
      </c>
      <c r="AY40" s="63">
        <v>148.73641338589499</v>
      </c>
      <c r="AZ40" s="63">
        <v>149.06774562804199</v>
      </c>
      <c r="BA40" s="63">
        <v>149.51687029202</v>
      </c>
      <c r="BB40" s="63">
        <v>146.778825700418</v>
      </c>
      <c r="BC40" s="63">
        <v>146.758327679812</v>
      </c>
      <c r="BD40" s="63">
        <v>146.81406076856601</v>
      </c>
      <c r="BE40" s="63">
        <v>147.94537390912552</v>
      </c>
      <c r="BF40" s="63">
        <v>1.1835571741189408</v>
      </c>
      <c r="BG40" s="63">
        <v>138.94696666438</v>
      </c>
      <c r="BH40" s="63">
        <v>139.01571130615699</v>
      </c>
      <c r="BI40" s="63">
        <v>139.00560993887001</v>
      </c>
      <c r="BJ40" s="63">
        <v>139.42307633325601</v>
      </c>
      <c r="BK40" s="63">
        <v>139.461099238473</v>
      </c>
      <c r="BL40" s="63">
        <v>139.38415841022999</v>
      </c>
      <c r="BM40" s="63">
        <v>139.206103648561</v>
      </c>
      <c r="BN40" s="63">
        <v>0.21886157846665374</v>
      </c>
      <c r="BO40" s="63">
        <v>140.97741762669099</v>
      </c>
      <c r="BP40" s="63">
        <v>141.01322152664201</v>
      </c>
      <c r="BQ40" s="63">
        <v>140.953763650399</v>
      </c>
      <c r="BR40" s="63">
        <v>141.76846404419601</v>
      </c>
      <c r="BS40" s="63">
        <v>141.77848820847501</v>
      </c>
      <c r="BT40" s="63">
        <v>141.779534636183</v>
      </c>
      <c r="BU40" s="63">
        <v>141.37848161543101</v>
      </c>
      <c r="BV40" s="63">
        <v>0.39740569112380725</v>
      </c>
      <c r="BW40" s="63">
        <v>127.773718937894</v>
      </c>
      <c r="BX40" s="63">
        <v>127.636148254578</v>
      </c>
      <c r="BY40" s="63">
        <v>127.547632304814</v>
      </c>
      <c r="BZ40" s="63">
        <v>127.91963278794999</v>
      </c>
      <c r="CA40" s="63">
        <v>127.824174631072</v>
      </c>
      <c r="CB40" s="63">
        <v>127.78545653173001</v>
      </c>
      <c r="CC40" s="63">
        <v>127.74779390800633</v>
      </c>
      <c r="CD40" s="63">
        <v>0.12246265773608697</v>
      </c>
      <c r="CE40" s="63">
        <v>119.816590179554</v>
      </c>
      <c r="CF40" s="63">
        <v>119.739381301954</v>
      </c>
      <c r="CG40" s="63">
        <v>119.668255378605</v>
      </c>
      <c r="CH40" s="63">
        <v>119.74140895337099</v>
      </c>
      <c r="CI40" s="63">
        <v>6.0574399547700143E-2</v>
      </c>
      <c r="CJ40" s="195">
        <v>119.719252372819</v>
      </c>
      <c r="CK40" s="195">
        <v>119.73315882270001</v>
      </c>
      <c r="CL40" s="195">
        <v>119.87674660216599</v>
      </c>
      <c r="CM40" s="63">
        <v>115.08221010808801</v>
      </c>
      <c r="CN40" s="63">
        <v>115.077033336851</v>
      </c>
      <c r="CO40" s="63">
        <v>115.133885677142</v>
      </c>
      <c r="CP40" s="63">
        <v>115.761683478325</v>
      </c>
      <c r="CQ40" s="63">
        <v>115.57544527767401</v>
      </c>
      <c r="CR40" s="63">
        <v>115.421938362156</v>
      </c>
      <c r="CS40" s="63">
        <v>115.34203270670599</v>
      </c>
      <c r="CT40" s="63">
        <v>0.26395414591417082</v>
      </c>
      <c r="CU40" s="63">
        <v>121.225955686807</v>
      </c>
      <c r="CV40" s="63">
        <v>121.113547616985</v>
      </c>
      <c r="CW40" s="63">
        <v>121.11992581059</v>
      </c>
      <c r="CX40" s="63">
        <v>121.15314303812734</v>
      </c>
      <c r="CY40" s="63">
        <v>5.1552120513946857E-2</v>
      </c>
      <c r="CZ40" s="195">
        <v>121.35155938805499</v>
      </c>
      <c r="DA40" s="195">
        <v>120.94855123924</v>
      </c>
      <c r="DB40" s="195">
        <v>120.89035460443</v>
      </c>
      <c r="DF40" s="169"/>
      <c r="DG40" s="169"/>
      <c r="DH40" s="169"/>
      <c r="DI40" s="169"/>
      <c r="DJ40" s="63"/>
      <c r="DK40" s="63"/>
      <c r="DL40" s="169"/>
      <c r="DM40" s="63"/>
      <c r="DO40" s="63"/>
      <c r="DP40" s="63"/>
      <c r="DQ40" s="63"/>
      <c r="DR40" s="63"/>
      <c r="DS40" s="63"/>
      <c r="DT40" s="63"/>
      <c r="DU40" s="63"/>
      <c r="DV40" s="63"/>
      <c r="DW40" s="63"/>
      <c r="DX40" s="63"/>
      <c r="DY40" s="63"/>
      <c r="EA40" s="63"/>
      <c r="EB40" s="63"/>
      <c r="EC40" s="63"/>
      <c r="ED40" s="63"/>
      <c r="EE40" s="63"/>
      <c r="EF40" s="63"/>
      <c r="EG40" s="63"/>
      <c r="EH40" s="63"/>
      <c r="EI40" s="63"/>
      <c r="EJ40" s="63"/>
      <c r="EK40" s="63"/>
      <c r="EL40" s="63"/>
      <c r="EM40" s="63"/>
      <c r="EN40" s="63"/>
      <c r="EO40" s="63"/>
      <c r="EP40" s="63"/>
      <c r="EQ40" s="63"/>
      <c r="ER40" s="63"/>
      <c r="ES40" s="63"/>
      <c r="ET40" s="63"/>
      <c r="EU40" s="63"/>
      <c r="EW40" s="63"/>
      <c r="EX40" s="63"/>
      <c r="EY40" s="63"/>
      <c r="EZ40" s="63"/>
      <c r="FA40" s="63"/>
      <c r="FB40" s="63"/>
      <c r="FC40" s="63"/>
      <c r="FD40" s="63"/>
      <c r="FE40" s="63"/>
      <c r="FF40" s="63"/>
      <c r="FG40" s="63"/>
      <c r="FH40" s="63"/>
      <c r="FI40" s="63"/>
      <c r="FJ40" s="63"/>
      <c r="FK40" s="63"/>
      <c r="FL40" s="63"/>
      <c r="FM40" s="63"/>
      <c r="FN40" s="63"/>
      <c r="FO40" s="63"/>
      <c r="FP40" s="63"/>
      <c r="FQ40" s="63"/>
      <c r="FR40" s="63"/>
      <c r="FS40" s="63"/>
      <c r="FT40" s="63"/>
      <c r="FU40" s="63"/>
      <c r="FV40" s="63"/>
      <c r="FW40" s="63"/>
      <c r="FX40" s="63"/>
      <c r="FY40" s="63"/>
      <c r="FZ40" s="63"/>
      <c r="GA40" s="63"/>
      <c r="GB40" s="63"/>
      <c r="GC40" s="63"/>
      <c r="GD40" s="63"/>
      <c r="GE40" s="63"/>
      <c r="GF40" s="63"/>
      <c r="GG40" s="63"/>
      <c r="GH40" s="63"/>
      <c r="GI40" s="63"/>
      <c r="GJ40" s="63"/>
      <c r="GK40" s="63"/>
      <c r="GL40" s="63"/>
      <c r="GM40" s="63"/>
      <c r="GN40" s="63"/>
    </row>
    <row r="41" spans="1:197" s="24" customFormat="1" ht="13.5" customHeight="1" x14ac:dyDescent="0.2">
      <c r="A41" s="60"/>
      <c r="B41" s="51" t="s">
        <v>117</v>
      </c>
      <c r="C41" s="72">
        <v>190.99699627475499</v>
      </c>
      <c r="D41" s="56">
        <v>190.90616798518499</v>
      </c>
      <c r="E41" s="56">
        <v>190.77567798620299</v>
      </c>
      <c r="F41" s="56">
        <v>193.41599893132201</v>
      </c>
      <c r="G41" s="56">
        <v>193.377939081395</v>
      </c>
      <c r="H41" s="56">
        <v>193.198524400699</v>
      </c>
      <c r="I41" s="56">
        <v>192.11188410992648</v>
      </c>
      <c r="J41" s="56">
        <v>1.2224681893097105</v>
      </c>
      <c r="K41" s="56">
        <v>188.87870176137599</v>
      </c>
      <c r="L41" s="56">
        <v>188.75779469474401</v>
      </c>
      <c r="M41" s="56">
        <v>188.70662423268101</v>
      </c>
      <c r="N41" s="56">
        <v>191.650849457031</v>
      </c>
      <c r="O41" s="56">
        <v>191.638989875151</v>
      </c>
      <c r="P41" s="56">
        <v>191.70016822055501</v>
      </c>
      <c r="Q41" s="56">
        <v>190.22218804025633</v>
      </c>
      <c r="R41" s="56">
        <v>1.4421721581957516</v>
      </c>
      <c r="S41" s="56">
        <v>192.10968498541399</v>
      </c>
      <c r="T41" s="56">
        <v>192.13384486885801</v>
      </c>
      <c r="U41" s="56">
        <v>192.11363095649301</v>
      </c>
      <c r="V41" s="56">
        <v>194.14282829094401</v>
      </c>
      <c r="W41" s="56">
        <v>194.222689610787</v>
      </c>
      <c r="X41" s="56">
        <v>194.213969244731</v>
      </c>
      <c r="Y41" s="56">
        <v>193.15610799287117</v>
      </c>
      <c r="Z41" s="56">
        <v>1.0373897611409149</v>
      </c>
      <c r="AA41" s="56">
        <v>193.77001760057101</v>
      </c>
      <c r="AB41" s="56">
        <v>193.72595224827401</v>
      </c>
      <c r="AC41" s="56">
        <v>193.71258312915899</v>
      </c>
      <c r="AD41" s="56">
        <v>193.73618432600134</v>
      </c>
      <c r="AE41" s="56">
        <v>2.4538421404783597E-2</v>
      </c>
      <c r="AF41" s="203">
        <v>193.98587831507999</v>
      </c>
      <c r="AG41" s="203">
        <v>194.161380315473</v>
      </c>
      <c r="AH41" s="203">
        <v>194.24529465281799</v>
      </c>
      <c r="AI41" s="56">
        <v>193.93732113775701</v>
      </c>
      <c r="AJ41" s="56">
        <v>193.994985016226</v>
      </c>
      <c r="AK41" s="56">
        <v>193.99562582228799</v>
      </c>
      <c r="AL41" s="56">
        <v>194.60479363335401</v>
      </c>
      <c r="AM41" s="56">
        <v>194.50091192151501</v>
      </c>
      <c r="AN41" s="56">
        <v>194.42230937461301</v>
      </c>
      <c r="AO41" s="56">
        <v>194.24265781762551</v>
      </c>
      <c r="AP41" s="56">
        <v>0.2725525406485213</v>
      </c>
      <c r="AQ41" s="56">
        <v>219.190646677768</v>
      </c>
      <c r="AR41" s="56">
        <v>218.91121920655499</v>
      </c>
      <c r="AS41" s="56">
        <v>219.06640268271599</v>
      </c>
      <c r="AT41" s="56">
        <v>220.111168111795</v>
      </c>
      <c r="AU41" s="56">
        <v>220.025827403026</v>
      </c>
      <c r="AV41" s="56">
        <v>220.06931706012699</v>
      </c>
      <c r="AW41" s="56">
        <v>219.56243019033113</v>
      </c>
      <c r="AX41" s="56">
        <v>0.51334306200835145</v>
      </c>
      <c r="AY41" s="56">
        <v>207.63399319809099</v>
      </c>
      <c r="AZ41" s="56">
        <v>207.54989162460501</v>
      </c>
      <c r="BA41" s="56">
        <v>207.52498664477099</v>
      </c>
      <c r="BB41" s="56">
        <v>206.59294750689801</v>
      </c>
      <c r="BC41" s="56">
        <v>206.523513623497</v>
      </c>
      <c r="BD41" s="56">
        <v>206.442914580001</v>
      </c>
      <c r="BE41" s="56">
        <v>207.04470786297716</v>
      </c>
      <c r="BF41" s="56">
        <v>0.52773439617881901</v>
      </c>
      <c r="BG41" s="56">
        <v>192.63094883160201</v>
      </c>
      <c r="BH41" s="56">
        <v>192.70741402230999</v>
      </c>
      <c r="BI41" s="56">
        <v>192.59809707994199</v>
      </c>
      <c r="BJ41" s="56">
        <v>193.16430871371799</v>
      </c>
      <c r="BK41" s="56">
        <v>193.183316680535</v>
      </c>
      <c r="BL41" s="56">
        <v>193.15860668838101</v>
      </c>
      <c r="BM41" s="56">
        <v>192.90711533608135</v>
      </c>
      <c r="BN41" s="56">
        <v>0.26373103470689313</v>
      </c>
      <c r="BO41" s="56">
        <v>194.71117329340501</v>
      </c>
      <c r="BP41" s="56">
        <v>194.70292918871999</v>
      </c>
      <c r="BQ41" s="56">
        <v>194.671858392931</v>
      </c>
      <c r="BR41" s="56">
        <v>196.33314962450899</v>
      </c>
      <c r="BS41" s="56">
        <v>196.110092040316</v>
      </c>
      <c r="BT41" s="56">
        <v>196.19178663132601</v>
      </c>
      <c r="BU41" s="56">
        <v>195.45349819520118</v>
      </c>
      <c r="BV41" s="56">
        <v>0.76106644511188037</v>
      </c>
      <c r="BW41" s="56">
        <v>181.57281372023201</v>
      </c>
      <c r="BX41" s="56">
        <v>181.445423016603</v>
      </c>
      <c r="BY41" s="56">
        <v>181.41450536024701</v>
      </c>
      <c r="BZ41" s="56">
        <v>181.66523584166501</v>
      </c>
      <c r="CA41" s="56">
        <v>181.54810732916599</v>
      </c>
      <c r="CB41" s="56">
        <v>181.506242930159</v>
      </c>
      <c r="CC41" s="56">
        <v>181.52538803301198</v>
      </c>
      <c r="CD41" s="56">
        <v>8.3044845056875663E-2</v>
      </c>
      <c r="CE41" s="56">
        <v>170.547048694512</v>
      </c>
      <c r="CF41" s="56">
        <v>170.550022164746</v>
      </c>
      <c r="CG41" s="56">
        <v>170.56986568762801</v>
      </c>
      <c r="CH41" s="56">
        <v>170.55564551562867</v>
      </c>
      <c r="CI41" s="56">
        <v>1.0128190034955072E-2</v>
      </c>
      <c r="CJ41" s="203">
        <v>170.58273375910301</v>
      </c>
      <c r="CK41" s="203">
        <v>170.48501220274201</v>
      </c>
      <c r="CL41" s="203">
        <v>170.72755216329</v>
      </c>
      <c r="CM41" s="56">
        <v>163.39648659648699</v>
      </c>
      <c r="CN41" s="56">
        <v>163.41834905387299</v>
      </c>
      <c r="CO41" s="56">
        <v>163.419655428309</v>
      </c>
      <c r="CP41" s="56">
        <v>164.51618951092601</v>
      </c>
      <c r="CQ41" s="56">
        <v>164.38566781846899</v>
      </c>
      <c r="CR41" s="56">
        <v>164.29410223068399</v>
      </c>
      <c r="CS41" s="56">
        <v>163.90507510645799</v>
      </c>
      <c r="CT41" s="56">
        <v>0.49782343929076378</v>
      </c>
      <c r="CU41" s="56">
        <v>175.435833272634</v>
      </c>
      <c r="CV41" s="56">
        <v>175.44193493420201</v>
      </c>
      <c r="CW41" s="56">
        <v>175.42338654104299</v>
      </c>
      <c r="CX41" s="56">
        <v>175.43371824929298</v>
      </c>
      <c r="CY41" s="56">
        <v>7.7186231498954597E-3</v>
      </c>
      <c r="CZ41" s="203">
        <v>175.538247254716</v>
      </c>
      <c r="DA41" s="203">
        <v>175.34555348887699</v>
      </c>
      <c r="DB41" s="203">
        <v>175.26379280363199</v>
      </c>
      <c r="DF41" s="64"/>
      <c r="DG41" s="64"/>
      <c r="DH41" s="64"/>
      <c r="DI41" s="64"/>
      <c r="DJ41" s="56"/>
      <c r="DK41" s="56"/>
      <c r="DL41" s="56"/>
      <c r="DM41" s="56"/>
      <c r="DO41" s="56"/>
      <c r="DP41" s="56"/>
      <c r="DQ41" s="56"/>
      <c r="DR41" s="56"/>
      <c r="DS41" s="56"/>
      <c r="DT41" s="56"/>
      <c r="DU41" s="56"/>
      <c r="DV41" s="56"/>
      <c r="DW41" s="56"/>
      <c r="DX41" s="56"/>
      <c r="DY41" s="56"/>
      <c r="EA41" s="56"/>
      <c r="EB41" s="56"/>
      <c r="EC41" s="56"/>
      <c r="ED41" s="56"/>
      <c r="EE41" s="56"/>
      <c r="EF41" s="56"/>
      <c r="EG41" s="56"/>
      <c r="EH41" s="56"/>
      <c r="EI41" s="56"/>
      <c r="EJ41" s="56"/>
      <c r="EK41" s="56"/>
      <c r="EL41" s="56"/>
      <c r="EM41" s="56"/>
      <c r="EN41" s="56"/>
      <c r="EO41" s="56"/>
      <c r="EP41" s="56"/>
      <c r="EQ41" s="56"/>
      <c r="ER41" s="56"/>
      <c r="ES41" s="56"/>
      <c r="ET41" s="56"/>
      <c r="EU41" s="56"/>
      <c r="EW41" s="56"/>
      <c r="EX41" s="56"/>
      <c r="EY41" s="56"/>
      <c r="EZ41" s="56"/>
      <c r="FA41" s="56"/>
      <c r="FB41" s="56"/>
      <c r="FC41" s="56"/>
      <c r="FD41" s="56"/>
      <c r="FE41" s="56"/>
      <c r="FF41" s="56"/>
      <c r="FG41" s="56"/>
      <c r="FH41" s="56"/>
      <c r="FI41" s="56"/>
      <c r="FJ41" s="56"/>
      <c r="FK41" s="56"/>
      <c r="FL41" s="56"/>
      <c r="FM41" s="56"/>
      <c r="FN41" s="56"/>
      <c r="FO41" s="56"/>
      <c r="FP41" s="56"/>
      <c r="FQ41" s="56"/>
      <c r="FR41" s="56"/>
      <c r="FS41" s="56"/>
      <c r="FT41" s="56"/>
      <c r="FU41" s="56"/>
      <c r="FV41" s="56"/>
      <c r="FW41" s="56"/>
      <c r="FX41" s="56"/>
      <c r="FY41" s="56"/>
      <c r="FZ41" s="56"/>
      <c r="GA41" s="56"/>
      <c r="GB41" s="56"/>
      <c r="GC41" s="56"/>
      <c r="GD41" s="56"/>
      <c r="GE41" s="56"/>
      <c r="GF41" s="56"/>
      <c r="GG41" s="56"/>
      <c r="GH41" s="56"/>
      <c r="GI41" s="56"/>
      <c r="GJ41" s="56"/>
      <c r="GK41" s="56"/>
      <c r="GL41" s="56"/>
      <c r="GM41" s="56"/>
      <c r="GN41" s="56"/>
    </row>
    <row r="42" spans="1:197" s="24" customFormat="1" ht="13.5" customHeight="1" x14ac:dyDescent="0.2">
      <c r="A42" s="60"/>
      <c r="B42" s="51" t="s">
        <v>118</v>
      </c>
      <c r="C42" s="72">
        <v>263.07884411966597</v>
      </c>
      <c r="D42" s="56">
        <v>262.88418788354198</v>
      </c>
      <c r="E42" s="56">
        <v>262.92986677914303</v>
      </c>
      <c r="F42" s="56">
        <v>265.71785419766201</v>
      </c>
      <c r="G42" s="56">
        <v>265.65548172757502</v>
      </c>
      <c r="H42" s="56">
        <v>265.40940322537699</v>
      </c>
      <c r="I42" s="56">
        <v>264.27927298882747</v>
      </c>
      <c r="J42" s="56">
        <v>1.3196495606928598</v>
      </c>
      <c r="K42" s="56">
        <v>259.67217423380799</v>
      </c>
      <c r="L42" s="56">
        <v>259.13273030112902</v>
      </c>
      <c r="M42" s="56">
        <v>259.52588345376103</v>
      </c>
      <c r="N42" s="56">
        <v>263.14065750489999</v>
      </c>
      <c r="O42" s="56">
        <v>263.18410406198899</v>
      </c>
      <c r="P42" s="56">
        <v>263.23638339643702</v>
      </c>
      <c r="Q42" s="56">
        <v>261.31532215867065</v>
      </c>
      <c r="R42" s="56">
        <v>1.8788473596786628</v>
      </c>
      <c r="S42" s="56">
        <v>265.253775472597</v>
      </c>
      <c r="T42" s="56">
        <v>265.23881285010299</v>
      </c>
      <c r="U42" s="56">
        <v>265.57001745625701</v>
      </c>
      <c r="V42" s="56">
        <v>268.25364208855802</v>
      </c>
      <c r="W42" s="56">
        <v>268.541661131853</v>
      </c>
      <c r="X42" s="56">
        <v>268.43906182470403</v>
      </c>
      <c r="Y42" s="56">
        <v>266.8828284706787</v>
      </c>
      <c r="Z42" s="56">
        <v>1.5347525216228286</v>
      </c>
      <c r="AA42" s="56">
        <v>268.83634473623101</v>
      </c>
      <c r="AB42" s="56">
        <v>268.922249942257</v>
      </c>
      <c r="AC42" s="56">
        <v>268.69119547223698</v>
      </c>
      <c r="AD42" s="56">
        <v>268.81659671690835</v>
      </c>
      <c r="AE42" s="56">
        <v>9.5355580956872396E-2</v>
      </c>
      <c r="AF42" s="203">
        <v>268.58505515423298</v>
      </c>
      <c r="AG42" s="203">
        <v>269.064451857969</v>
      </c>
      <c r="AH42" s="203">
        <v>269.65140006078002</v>
      </c>
      <c r="AI42" s="56">
        <v>267.309336026582</v>
      </c>
      <c r="AJ42" s="56">
        <v>267.378212896913</v>
      </c>
      <c r="AK42" s="56">
        <v>267.355304903388</v>
      </c>
      <c r="AL42" s="56">
        <v>269.009977305061</v>
      </c>
      <c r="AM42" s="56">
        <v>268.774124579888</v>
      </c>
      <c r="AN42" s="56">
        <v>268.60360497239799</v>
      </c>
      <c r="AO42" s="56">
        <v>268.07176011403834</v>
      </c>
      <c r="AP42" s="56">
        <v>0.73394284452381697</v>
      </c>
      <c r="AQ42" s="56">
        <v>324.70170261064698</v>
      </c>
      <c r="AR42" s="56">
        <v>323.538736579231</v>
      </c>
      <c r="AS42" s="56">
        <v>324.08413840398401</v>
      </c>
      <c r="AT42" s="56">
        <v>325.63935500976902</v>
      </c>
      <c r="AU42" s="56">
        <v>326.51975144089801</v>
      </c>
      <c r="AV42" s="56">
        <v>326.13689961780102</v>
      </c>
      <c r="AW42" s="56">
        <v>325.10343061038833</v>
      </c>
      <c r="AX42" s="56">
        <v>1.0808829141818805</v>
      </c>
      <c r="AY42" s="56">
        <v>301.15879508225299</v>
      </c>
      <c r="AZ42" s="56">
        <v>300.19527687889001</v>
      </c>
      <c r="BA42" s="56">
        <v>300.25918264127898</v>
      </c>
      <c r="BB42" s="56">
        <v>289.14064322741098</v>
      </c>
      <c r="BC42" s="56">
        <v>288.77351887837602</v>
      </c>
      <c r="BD42" s="56">
        <v>288.71805121977599</v>
      </c>
      <c r="BE42" s="56">
        <v>294.70757798799752</v>
      </c>
      <c r="BF42" s="56">
        <v>5.839971552342301</v>
      </c>
      <c r="BG42" s="56">
        <v>264.97359921145699</v>
      </c>
      <c r="BH42" s="56">
        <v>265.12803683215901</v>
      </c>
      <c r="BI42" s="56">
        <v>264.764786656328</v>
      </c>
      <c r="BJ42" s="56">
        <v>265.47673234252397</v>
      </c>
      <c r="BK42" s="56">
        <v>265.43566135105101</v>
      </c>
      <c r="BL42" s="56">
        <v>265.499937567796</v>
      </c>
      <c r="BM42" s="56">
        <v>265.21312566021919</v>
      </c>
      <c r="BN42" s="56">
        <v>0.2789541711778149</v>
      </c>
      <c r="BO42" s="56">
        <v>267.209329192947</v>
      </c>
      <c r="BP42" s="56">
        <v>266.87314714304398</v>
      </c>
      <c r="BQ42" s="56">
        <v>267.101077752989</v>
      </c>
      <c r="BR42" s="56">
        <v>269.430441955052</v>
      </c>
      <c r="BS42" s="56">
        <v>268.72484358871401</v>
      </c>
      <c r="BT42" s="56">
        <v>269.104582486168</v>
      </c>
      <c r="BU42" s="56">
        <v>268.07390368648572</v>
      </c>
      <c r="BV42" s="56">
        <v>1.0377791389060866</v>
      </c>
      <c r="BW42" s="56">
        <v>252.836062722625</v>
      </c>
      <c r="BX42" s="56">
        <v>251.65469508686999</v>
      </c>
      <c r="BY42" s="56">
        <v>252.74479227960299</v>
      </c>
      <c r="BZ42" s="56">
        <v>251.69993747529799</v>
      </c>
      <c r="CA42" s="56">
        <v>251.09068023896401</v>
      </c>
      <c r="CB42" s="56">
        <v>252.25701496578901</v>
      </c>
      <c r="CC42" s="56">
        <v>252.04719712819153</v>
      </c>
      <c r="CD42" s="56">
        <v>0.6248390625692537</v>
      </c>
      <c r="CE42" s="56">
        <v>234.442860101116</v>
      </c>
      <c r="CF42" s="56">
        <v>234.57669258010199</v>
      </c>
      <c r="CG42" s="56">
        <v>234.76169986494199</v>
      </c>
      <c r="CH42" s="56">
        <v>234.59375084871999</v>
      </c>
      <c r="CI42" s="56">
        <v>0.13072346676690305</v>
      </c>
      <c r="CJ42" s="203">
        <v>234.80864115006401</v>
      </c>
      <c r="CK42" s="203">
        <v>234.240313210263</v>
      </c>
      <c r="CL42" s="203">
        <v>235.172427755705</v>
      </c>
      <c r="CM42" s="56">
        <v>223.184457981452</v>
      </c>
      <c r="CN42" s="56">
        <v>223.20710506708099</v>
      </c>
      <c r="CO42" s="56">
        <v>223.11023857884399</v>
      </c>
      <c r="CP42" s="56">
        <v>225.860324140279</v>
      </c>
      <c r="CQ42" s="56">
        <v>225.78387962398199</v>
      </c>
      <c r="CR42" s="56">
        <v>225.56441457571901</v>
      </c>
      <c r="CS42" s="56">
        <v>224.45173666122616</v>
      </c>
      <c r="CT42" s="56">
        <v>1.2878597143551791</v>
      </c>
      <c r="CU42" s="56">
        <v>244.44746912999599</v>
      </c>
      <c r="CV42" s="56">
        <v>244.55368157228301</v>
      </c>
      <c r="CW42" s="56">
        <v>244.45237792012</v>
      </c>
      <c r="CX42" s="56">
        <v>244.48450954079968</v>
      </c>
      <c r="CY42" s="56">
        <v>4.8953049001193003E-2</v>
      </c>
      <c r="CZ42" s="203">
        <v>244.65639544093901</v>
      </c>
      <c r="DA42" s="203">
        <v>243.87672088809001</v>
      </c>
      <c r="DB42" s="203">
        <v>243.81410342837</v>
      </c>
      <c r="DD42" s="64"/>
      <c r="DE42" s="64"/>
      <c r="DF42" s="56"/>
      <c r="DG42" s="56"/>
      <c r="DH42" s="56"/>
      <c r="DI42" s="56"/>
      <c r="DJ42" s="56"/>
      <c r="DK42" s="56"/>
      <c r="DL42" s="56"/>
      <c r="DM42" s="56"/>
      <c r="DO42" s="56"/>
      <c r="DP42" s="56"/>
      <c r="DQ42" s="56"/>
      <c r="DR42" s="56"/>
      <c r="DS42" s="56"/>
      <c r="DT42" s="56"/>
      <c r="DU42" s="56"/>
      <c r="DV42" s="56"/>
      <c r="DW42" s="56"/>
      <c r="DX42" s="56"/>
      <c r="DY42" s="56"/>
      <c r="EA42" s="56"/>
      <c r="EB42" s="56"/>
      <c r="EC42" s="56"/>
      <c r="ED42" s="56"/>
      <c r="EE42" s="56"/>
      <c r="EF42" s="56"/>
      <c r="EG42" s="56"/>
      <c r="EH42" s="56"/>
      <c r="EI42" s="56"/>
      <c r="EJ42" s="56"/>
      <c r="EK42" s="56"/>
      <c r="EL42" s="56"/>
      <c r="EM42" s="56"/>
      <c r="EN42" s="56"/>
      <c r="EO42" s="56"/>
      <c r="EP42" s="56"/>
      <c r="EQ42" s="56"/>
      <c r="ER42" s="56"/>
      <c r="ES42" s="56"/>
      <c r="ET42" s="56"/>
      <c r="EU42" s="56"/>
      <c r="EW42" s="56"/>
      <c r="EX42" s="56"/>
      <c r="EY42" s="56"/>
      <c r="EZ42" s="56"/>
      <c r="FA42" s="56"/>
      <c r="FB42" s="56"/>
      <c r="FC42" s="56"/>
      <c r="FD42" s="56"/>
      <c r="FE42" s="56"/>
      <c r="FF42" s="56"/>
      <c r="FG42" s="56"/>
      <c r="FH42" s="56"/>
      <c r="FI42" s="56"/>
      <c r="FJ42" s="56"/>
      <c r="FK42" s="56"/>
      <c r="FL42" s="56"/>
      <c r="FM42" s="56"/>
      <c r="FN42" s="56"/>
      <c r="FO42" s="56"/>
      <c r="FP42" s="56"/>
      <c r="FQ42" s="56"/>
      <c r="FR42" s="56"/>
      <c r="FS42" s="56"/>
      <c r="FT42" s="56"/>
      <c r="FU42" s="56"/>
      <c r="FV42" s="56"/>
      <c r="FW42" s="56"/>
      <c r="FX42" s="56"/>
      <c r="FY42" s="56"/>
      <c r="FZ42" s="56"/>
      <c r="GA42" s="56"/>
      <c r="GB42" s="56"/>
      <c r="GC42" s="56"/>
      <c r="GD42" s="56"/>
      <c r="GE42" s="56"/>
      <c r="GF42" s="56"/>
      <c r="GG42" s="56"/>
      <c r="GH42" s="56"/>
      <c r="GI42" s="56"/>
      <c r="GJ42" s="56"/>
      <c r="GK42" s="56"/>
      <c r="GL42" s="56"/>
      <c r="GM42" s="56"/>
      <c r="GN42" s="56"/>
    </row>
    <row r="43" spans="1:197" s="24" customFormat="1" ht="13.5" customHeight="1" x14ac:dyDescent="0.2">
      <c r="A43" s="60"/>
      <c r="B43" s="51" t="s">
        <v>119</v>
      </c>
      <c r="C43" s="48">
        <v>1.92454748205152</v>
      </c>
      <c r="D43" s="24">
        <v>1.92439270435224</v>
      </c>
      <c r="E43" s="24">
        <v>1.92709456346679</v>
      </c>
      <c r="F43" s="24">
        <v>1.9063280667105</v>
      </c>
      <c r="G43" s="24">
        <v>1.9068304136672201</v>
      </c>
      <c r="H43" s="24">
        <v>1.9063638738416899</v>
      </c>
      <c r="I43" s="24">
        <v>1.9159261840149933</v>
      </c>
      <c r="J43" s="24">
        <v>9.4607620895962603E-3</v>
      </c>
      <c r="K43" s="24">
        <v>1.9105593478209499</v>
      </c>
      <c r="L43" s="24">
        <v>1.90838394776997</v>
      </c>
      <c r="M43" s="24">
        <v>1.9122946937168299</v>
      </c>
      <c r="N43" s="24">
        <v>1.9017774137163701</v>
      </c>
      <c r="O43" s="24">
        <v>1.90283401058544</v>
      </c>
      <c r="P43" s="24">
        <v>1.90402900269445</v>
      </c>
      <c r="Q43" s="24">
        <v>1.9066464027173351</v>
      </c>
      <c r="R43" s="24">
        <v>3.9859244838863182E-3</v>
      </c>
      <c r="S43" s="24">
        <v>1.9332138471650999</v>
      </c>
      <c r="T43" s="24">
        <v>1.93253903828258</v>
      </c>
      <c r="U43" s="24">
        <v>1.9358056971838999</v>
      </c>
      <c r="V43" s="24">
        <v>1.9349032949781699</v>
      </c>
      <c r="W43" s="24">
        <v>1.9365903057548199</v>
      </c>
      <c r="X43" s="24">
        <v>1.9358127362638</v>
      </c>
      <c r="Y43" s="24">
        <v>1.9348108199380618</v>
      </c>
      <c r="Z43" s="24">
        <v>1.4651537115560503E-3</v>
      </c>
      <c r="AA43" s="24">
        <v>1.96142217259424</v>
      </c>
      <c r="AB43" s="24">
        <v>1.96192869161201</v>
      </c>
      <c r="AC43" s="24">
        <v>1.96117647482333</v>
      </c>
      <c r="AD43" s="24">
        <v>1.9615091130098599</v>
      </c>
      <c r="AE43" s="24">
        <v>3.1318418563111816E-4</v>
      </c>
      <c r="AF43" s="197">
        <v>1.95238528185141</v>
      </c>
      <c r="AG43" s="197">
        <v>1.9533458261674099</v>
      </c>
      <c r="AH43" s="197">
        <v>1.9596580499892999</v>
      </c>
      <c r="AI43" s="24">
        <v>1.9125239098707001</v>
      </c>
      <c r="AJ43" s="24">
        <v>1.91152425299003</v>
      </c>
      <c r="AK43" s="24">
        <v>1.91139577869303</v>
      </c>
      <c r="AL43" s="24">
        <v>1.9190475664158899</v>
      </c>
      <c r="AM43" s="24">
        <v>1.9190540471566699</v>
      </c>
      <c r="AN43" s="24">
        <v>1.9192289104006399</v>
      </c>
      <c r="AO43" s="24">
        <v>1.9154624109211602</v>
      </c>
      <c r="AP43" s="24">
        <v>3.6656305299244203E-3</v>
      </c>
      <c r="AQ43" s="24">
        <v>2.0906070612529701</v>
      </c>
      <c r="AR43" s="24">
        <v>2.0849883919124501</v>
      </c>
      <c r="AS43" s="24">
        <v>2.0862730312489202</v>
      </c>
      <c r="AT43" s="24">
        <v>2.0878167787950499</v>
      </c>
      <c r="AU43" s="24">
        <v>2.0909687455163901</v>
      </c>
      <c r="AV43" s="24">
        <v>2.0859051065144101</v>
      </c>
      <c r="AW43" s="24">
        <v>2.087759852540032</v>
      </c>
      <c r="AX43" s="24">
        <v>2.2999473388450298E-3</v>
      </c>
      <c r="AY43" s="24">
        <v>2.0247818824358799</v>
      </c>
      <c r="AZ43" s="24">
        <v>2.01381778207034</v>
      </c>
      <c r="BA43" s="24">
        <v>2.0081960119606901</v>
      </c>
      <c r="BB43" s="24">
        <v>1.9699070478841301</v>
      </c>
      <c r="BC43" s="24">
        <v>1.9676806314419399</v>
      </c>
      <c r="BD43" s="24">
        <v>1.96655585785413</v>
      </c>
      <c r="BE43" s="24">
        <v>1.9918232022745184</v>
      </c>
      <c r="BF43" s="24">
        <v>2.428897307806302E-2</v>
      </c>
      <c r="BG43" s="24">
        <v>1.90701247801608</v>
      </c>
      <c r="BH43" s="24">
        <v>1.9071803779665</v>
      </c>
      <c r="BI43" s="24">
        <v>1.9047057652763999</v>
      </c>
      <c r="BJ43" s="24">
        <v>1.90410898485677</v>
      </c>
      <c r="BK43" s="24">
        <v>1.90329534759487</v>
      </c>
      <c r="BL43" s="24">
        <v>1.90480712152659</v>
      </c>
      <c r="BM43" s="24">
        <v>1.9051850125395349</v>
      </c>
      <c r="BN43" s="24">
        <v>1.4388804669574647E-3</v>
      </c>
      <c r="BO43" s="24">
        <v>1.8954051910676899</v>
      </c>
      <c r="BP43" s="24">
        <v>1.8925398927406401</v>
      </c>
      <c r="BQ43" s="24">
        <v>1.8949552735283299</v>
      </c>
      <c r="BR43" s="24">
        <v>1.9004963041079199</v>
      </c>
      <c r="BS43" s="24">
        <v>1.8953851672728601</v>
      </c>
      <c r="BT43" s="24">
        <v>1.8980495540256199</v>
      </c>
      <c r="BU43" s="24">
        <v>1.8961385637905099</v>
      </c>
      <c r="BV43" s="24">
        <v>2.519849049241879E-3</v>
      </c>
      <c r="BW43" s="24">
        <v>1.9787798682256299</v>
      </c>
      <c r="BX43" s="24">
        <v>1.9716569210857899</v>
      </c>
      <c r="BY43" s="24">
        <v>1.9815718074294999</v>
      </c>
      <c r="BZ43" s="24">
        <v>1.96764118212046</v>
      </c>
      <c r="CA43" s="24">
        <v>1.96434423272175</v>
      </c>
      <c r="CB43" s="24">
        <v>1.97406670377354</v>
      </c>
      <c r="CC43" s="24">
        <v>1.9730101192261114</v>
      </c>
      <c r="CD43" s="24">
        <v>5.9646611956482879E-3</v>
      </c>
      <c r="CE43" s="24">
        <v>1.95668112195304</v>
      </c>
      <c r="CF43" s="24">
        <v>1.95906050314855</v>
      </c>
      <c r="CG43" s="24">
        <v>1.96177089005106</v>
      </c>
      <c r="CH43" s="24">
        <v>1.9591708383842166</v>
      </c>
      <c r="CI43" s="24">
        <v>2.079353300279951E-3</v>
      </c>
      <c r="CJ43" s="197">
        <v>1.96132732619182</v>
      </c>
      <c r="CK43" s="197">
        <v>1.9563529060243301</v>
      </c>
      <c r="CL43" s="197">
        <v>1.96178520373239</v>
      </c>
      <c r="CM43" s="24">
        <v>1.9393480345209899</v>
      </c>
      <c r="CN43" s="24">
        <v>1.9396320759652701</v>
      </c>
      <c r="CO43" s="24">
        <v>1.93783296087556</v>
      </c>
      <c r="CP43" s="24">
        <v>1.9510801618790199</v>
      </c>
      <c r="CQ43" s="24">
        <v>1.9535627060015099</v>
      </c>
      <c r="CR43" s="24">
        <v>1.9542594568804701</v>
      </c>
      <c r="CS43" s="24">
        <v>1.94595256602047</v>
      </c>
      <c r="CT43" s="24">
        <v>7.1029022724792817E-3</v>
      </c>
      <c r="CU43" s="24">
        <v>2.01646147266958</v>
      </c>
      <c r="CV43" s="24">
        <v>2.0192099594478901</v>
      </c>
      <c r="CW43" s="24">
        <v>2.0182672362465</v>
      </c>
      <c r="CX43" s="24">
        <v>2.0179795561213232</v>
      </c>
      <c r="CY43" s="24">
        <v>1.140355144520792E-3</v>
      </c>
      <c r="CZ43" s="197">
        <v>2.0160960161919599</v>
      </c>
      <c r="DA43" s="197">
        <v>2.01636744210102</v>
      </c>
      <c r="DB43" s="197">
        <v>2.0168201526595202</v>
      </c>
      <c r="DD43" s="64"/>
      <c r="DE43" s="64"/>
      <c r="DS43" s="64"/>
      <c r="DV43" s="64"/>
      <c r="FG43" s="64"/>
      <c r="FR43" s="64"/>
      <c r="FT43" s="64"/>
      <c r="GH43" s="64"/>
    </row>
    <row r="44" spans="1:197" s="24" customFormat="1" ht="13.5" customHeight="1" x14ac:dyDescent="0.2">
      <c r="A44" s="60"/>
      <c r="B44" s="51" t="s">
        <v>120</v>
      </c>
      <c r="C44" s="72">
        <v>126.38237569103001</v>
      </c>
      <c r="D44" s="56">
        <v>126.277877077542</v>
      </c>
      <c r="E44" s="56">
        <v>126.491379657816</v>
      </c>
      <c r="F44" s="56">
        <v>126.330589834411</v>
      </c>
      <c r="G44" s="56">
        <v>126.337648414509</v>
      </c>
      <c r="H44" s="56">
        <v>126.186557646308</v>
      </c>
      <c r="I44" s="56">
        <v>126.33440472026933</v>
      </c>
      <c r="J44" s="56">
        <v>9.3114223431196699E-2</v>
      </c>
      <c r="K44" s="56">
        <v>123.757959095727</v>
      </c>
      <c r="L44" s="56">
        <v>123.34625473161</v>
      </c>
      <c r="M44" s="56">
        <v>123.81150621552599</v>
      </c>
      <c r="N44" s="56">
        <v>124.77501302567499</v>
      </c>
      <c r="O44" s="56">
        <v>124.872458065597</v>
      </c>
      <c r="P44" s="56">
        <v>124.984086281255</v>
      </c>
      <c r="Q44" s="56">
        <v>124.25787956923166</v>
      </c>
      <c r="R44" s="56">
        <v>0.63936679924382278</v>
      </c>
      <c r="S44" s="56">
        <v>128.045066843922</v>
      </c>
      <c r="T44" s="56">
        <v>127.98993580500201</v>
      </c>
      <c r="U44" s="56">
        <v>128.38165302350799</v>
      </c>
      <c r="V44" s="56">
        <v>129.614340173687</v>
      </c>
      <c r="W44" s="56">
        <v>129.87440645550299</v>
      </c>
      <c r="X44" s="56">
        <v>129.769108478492</v>
      </c>
      <c r="Y44" s="56">
        <v>128.94575179668564</v>
      </c>
      <c r="Z44" s="56">
        <v>0.81958842706499102</v>
      </c>
      <c r="AA44" s="56">
        <v>131.77439627224501</v>
      </c>
      <c r="AB44" s="56">
        <v>131.85190121245799</v>
      </c>
      <c r="AC44" s="56">
        <v>131.686087098988</v>
      </c>
      <c r="AD44" s="56">
        <v>131.77079486123034</v>
      </c>
      <c r="AE44" s="56">
        <v>6.774121186511857E-2</v>
      </c>
      <c r="AF44" s="203">
        <v>131.01740513612799</v>
      </c>
      <c r="AG44" s="203">
        <v>131.31902641741101</v>
      </c>
      <c r="AH44" s="203">
        <v>132.05014862701501</v>
      </c>
      <c r="AI44" s="56">
        <v>127.541495924309</v>
      </c>
      <c r="AJ44" s="56">
        <v>127.501246921369</v>
      </c>
      <c r="AK44" s="56">
        <v>127.48092206562799</v>
      </c>
      <c r="AL44" s="56">
        <v>128.83107709808101</v>
      </c>
      <c r="AM44" s="56">
        <v>128.71859827612801</v>
      </c>
      <c r="AN44" s="56">
        <v>128.64968727306101</v>
      </c>
      <c r="AO44" s="56">
        <v>128.120504593096</v>
      </c>
      <c r="AP44" s="56">
        <v>0.615150463879096</v>
      </c>
      <c r="AQ44" s="56">
        <v>169.387148944095</v>
      </c>
      <c r="AR44" s="56">
        <v>168.36341865697401</v>
      </c>
      <c r="AS44" s="56">
        <v>168.74294693492001</v>
      </c>
      <c r="AT44" s="56">
        <v>169.66812309079401</v>
      </c>
      <c r="AU44" s="56">
        <v>170.36258642298699</v>
      </c>
      <c r="AV44" s="56">
        <v>169.784197570495</v>
      </c>
      <c r="AW44" s="56">
        <v>169.38473693671082</v>
      </c>
      <c r="AX44" s="56">
        <v>0.6647126422726749</v>
      </c>
      <c r="AY44" s="56">
        <v>152.422381696358</v>
      </c>
      <c r="AZ44" s="56">
        <v>151.12753125084799</v>
      </c>
      <c r="BA44" s="56">
        <v>150.74231234925901</v>
      </c>
      <c r="BB44" s="56">
        <v>142.36181752699201</v>
      </c>
      <c r="BC44" s="56">
        <v>142.015191198564</v>
      </c>
      <c r="BD44" s="56">
        <v>141.90399045121001</v>
      </c>
      <c r="BE44" s="56">
        <v>146.76220407887186</v>
      </c>
      <c r="BF44" s="56">
        <v>4.6981330789946334</v>
      </c>
      <c r="BG44" s="56">
        <v>126.026632547077</v>
      </c>
      <c r="BH44" s="56">
        <v>126.112325526002</v>
      </c>
      <c r="BI44" s="56">
        <v>125.759176717458</v>
      </c>
      <c r="BJ44" s="56">
        <v>126.053656009268</v>
      </c>
      <c r="BK44" s="56">
        <v>125.974562112578</v>
      </c>
      <c r="BL44" s="56">
        <v>126.115779157567</v>
      </c>
      <c r="BM44" s="56">
        <v>126.00702201165832</v>
      </c>
      <c r="BN44" s="56">
        <v>0.1210765492414778</v>
      </c>
      <c r="BO44" s="56">
        <v>126.231911566256</v>
      </c>
      <c r="BP44" s="56">
        <v>125.85992561640199</v>
      </c>
      <c r="BQ44" s="56">
        <v>126.14731410259</v>
      </c>
      <c r="BR44" s="56">
        <v>127.661977910856</v>
      </c>
      <c r="BS44" s="56">
        <v>126.946355380239</v>
      </c>
      <c r="BT44" s="56">
        <v>127.325047849985</v>
      </c>
      <c r="BU44" s="56">
        <v>126.69542207105467</v>
      </c>
      <c r="BV44" s="56">
        <v>0.65915918632454729</v>
      </c>
      <c r="BW44" s="56">
        <v>125.062343784731</v>
      </c>
      <c r="BX44" s="56">
        <v>124.018546832292</v>
      </c>
      <c r="BY44" s="56">
        <v>125.197159974789</v>
      </c>
      <c r="BZ44" s="56">
        <v>123.78030468734801</v>
      </c>
      <c r="CA44" s="56">
        <v>123.266505607892</v>
      </c>
      <c r="CB44" s="56">
        <v>124.47155843405901</v>
      </c>
      <c r="CC44" s="56">
        <v>124.29940322018517</v>
      </c>
      <c r="CD44" s="56">
        <v>0.68713220319737645</v>
      </c>
      <c r="CE44" s="56">
        <v>114.62626992156299</v>
      </c>
      <c r="CF44" s="56">
        <v>114.83731127814799</v>
      </c>
      <c r="CG44" s="56">
        <v>115.093444486338</v>
      </c>
      <c r="CH44" s="56">
        <v>114.85234189534965</v>
      </c>
      <c r="CI44" s="56">
        <v>0.19101912309727298</v>
      </c>
      <c r="CJ44" s="203">
        <v>115.08938877724501</v>
      </c>
      <c r="CK44" s="203">
        <v>114.50715438756301</v>
      </c>
      <c r="CL44" s="203">
        <v>115.29568115353899</v>
      </c>
      <c r="CM44" s="56">
        <v>108.10224787336401</v>
      </c>
      <c r="CN44" s="56">
        <v>108.13007173023</v>
      </c>
      <c r="CO44" s="56">
        <v>107.976352901702</v>
      </c>
      <c r="CP44" s="56">
        <v>110.098640661953</v>
      </c>
      <c r="CQ44" s="56">
        <v>110.208434346308</v>
      </c>
      <c r="CR44" s="56">
        <v>110.14247621356201</v>
      </c>
      <c r="CS44" s="56">
        <v>109.10970395451983</v>
      </c>
      <c r="CT44" s="56">
        <v>1.0417096911202421</v>
      </c>
      <c r="CU44" s="56">
        <v>123.221513443189</v>
      </c>
      <c r="CV44" s="56">
        <v>123.44013395529799</v>
      </c>
      <c r="CW44" s="56">
        <v>123.33245210953</v>
      </c>
      <c r="CX44" s="56">
        <v>123.33136650267232</v>
      </c>
      <c r="CY44" s="56">
        <v>8.9254751452932865E-2</v>
      </c>
      <c r="CZ44" s="203">
        <v>123.304836052884</v>
      </c>
      <c r="DA44" s="203">
        <v>122.92816964885</v>
      </c>
      <c r="DB44" s="203">
        <v>122.92374882394</v>
      </c>
      <c r="DD44" s="64"/>
      <c r="DE44" s="64"/>
      <c r="DS44" s="64"/>
      <c r="DV44" s="64"/>
      <c r="FG44" s="64"/>
      <c r="FR44" s="64"/>
      <c r="FT44" s="64"/>
      <c r="GH44" s="64"/>
    </row>
    <row r="45" spans="1:197" s="24" customFormat="1" ht="13.5" customHeight="1" x14ac:dyDescent="0.2">
      <c r="A45" s="60"/>
      <c r="B45" s="51" t="s">
        <v>131</v>
      </c>
      <c r="C45" s="48">
        <v>1.42580162004101</v>
      </c>
      <c r="D45" s="24">
        <v>1.42566369722649</v>
      </c>
      <c r="E45" s="24">
        <v>1.4258908605385301</v>
      </c>
      <c r="F45" s="24">
        <v>1.42298710802005</v>
      </c>
      <c r="G45" s="24">
        <v>1.4229922466743501</v>
      </c>
      <c r="H45" s="24">
        <v>1.4229279604429299</v>
      </c>
      <c r="I45" s="24">
        <v>1.4243772488238935</v>
      </c>
      <c r="J45" s="24">
        <v>1.4098441107278841E-3</v>
      </c>
      <c r="K45" s="24">
        <v>1.4181794441262201</v>
      </c>
      <c r="L45" s="24">
        <v>1.4168008326371</v>
      </c>
      <c r="M45" s="24">
        <v>1.4176872563754599</v>
      </c>
      <c r="N45" s="24">
        <v>1.4191581556930799</v>
      </c>
      <c r="O45" s="24">
        <v>1.41939137919103</v>
      </c>
      <c r="P45" s="24">
        <v>1.4196792856293601</v>
      </c>
      <c r="Q45" s="24">
        <v>1.4184827256087083</v>
      </c>
      <c r="R45" s="24">
        <v>1.0220182598803295E-3</v>
      </c>
      <c r="S45" s="24">
        <v>1.43125985339569</v>
      </c>
      <c r="T45" s="24">
        <v>1.4309088828876699</v>
      </c>
      <c r="U45" s="24">
        <v>1.43204503926709</v>
      </c>
      <c r="V45" s="24">
        <v>1.43438284806446</v>
      </c>
      <c r="W45" s="24">
        <v>1.4347803777519099</v>
      </c>
      <c r="X45" s="24">
        <v>1.43450067962134</v>
      </c>
      <c r="Y45" s="24">
        <v>1.4329796134980264</v>
      </c>
      <c r="Z45" s="24">
        <v>1.6147440644147971E-3</v>
      </c>
      <c r="AA45" s="24">
        <v>1.4431263839681101</v>
      </c>
      <c r="AB45" s="24">
        <v>1.44307519976636</v>
      </c>
      <c r="AC45" s="24">
        <v>1.4430517581003</v>
      </c>
      <c r="AD45" s="24">
        <v>1.4430844472782567</v>
      </c>
      <c r="AE45" s="24">
        <v>3.1159721798223409E-5</v>
      </c>
      <c r="AF45" s="197">
        <v>1.4403489362897901</v>
      </c>
      <c r="AG45" s="197">
        <v>1.4407791140792601</v>
      </c>
      <c r="AH45" s="197">
        <v>1.4426244107608399</v>
      </c>
      <c r="AI45" s="24">
        <v>1.42726662509298</v>
      </c>
      <c r="AJ45" s="24">
        <v>1.42708275772643</v>
      </c>
      <c r="AK45" s="24">
        <v>1.42695938940958</v>
      </c>
      <c r="AL45" s="24">
        <v>1.43067753652218</v>
      </c>
      <c r="AM45" s="24">
        <v>1.43068507247337</v>
      </c>
      <c r="AN45" s="24">
        <v>1.43058668291971</v>
      </c>
      <c r="AO45" s="24">
        <v>1.4288763440240417</v>
      </c>
      <c r="AP45" s="24">
        <v>1.775946414108074E-3</v>
      </c>
      <c r="AQ45" s="24">
        <v>1.47116592107457</v>
      </c>
      <c r="AR45" s="24">
        <v>1.46983067504485</v>
      </c>
      <c r="AS45" s="24">
        <v>1.4695191968093699</v>
      </c>
      <c r="AT45" s="24">
        <v>1.4684874100752601</v>
      </c>
      <c r="AU45" s="24">
        <v>1.4663636884372999</v>
      </c>
      <c r="AV45" s="24">
        <v>1.4636630077207999</v>
      </c>
      <c r="AW45" s="24">
        <v>1.4681716498603583</v>
      </c>
      <c r="AX45" s="24">
        <v>2.490990111381704E-3</v>
      </c>
      <c r="AY45" s="24">
        <v>1.4468608960381899</v>
      </c>
      <c r="AZ45" s="24">
        <v>1.44205586167653</v>
      </c>
      <c r="BA45" s="24">
        <v>1.4372371325142701</v>
      </c>
      <c r="BB45" s="24">
        <v>1.43996255368279</v>
      </c>
      <c r="BC45" s="24">
        <v>1.43928308026707</v>
      </c>
      <c r="BD45" s="24">
        <v>1.4384512998609</v>
      </c>
      <c r="BE45" s="24">
        <v>1.4406418040066249</v>
      </c>
      <c r="BF45" s="24">
        <v>3.145745072767445E-3</v>
      </c>
      <c r="BG45" s="24">
        <v>1.4227021566763201</v>
      </c>
      <c r="BH45" s="24">
        <v>1.42283280221346</v>
      </c>
      <c r="BI45" s="24">
        <v>1.4219296146489999</v>
      </c>
      <c r="BJ45" s="24">
        <v>1.42199424419414</v>
      </c>
      <c r="BK45" s="24">
        <v>1.4218185162266199</v>
      </c>
      <c r="BL45" s="24">
        <v>1.4221751068158199</v>
      </c>
      <c r="BM45" s="24">
        <v>1.42224207346256</v>
      </c>
      <c r="BN45" s="24">
        <v>3.880661758586632E-4</v>
      </c>
      <c r="BO45" s="24">
        <v>1.4199187881701001</v>
      </c>
      <c r="BP45" s="24">
        <v>1.4183595508992699</v>
      </c>
      <c r="BQ45" s="24">
        <v>1.4196986468452899</v>
      </c>
      <c r="BR45" s="24">
        <v>1.4214596280368299</v>
      </c>
      <c r="BS45" s="24">
        <v>1.4190783078489</v>
      </c>
      <c r="BT45" s="24">
        <v>1.42023294707459</v>
      </c>
      <c r="BU45" s="24">
        <v>1.4197913114791634</v>
      </c>
      <c r="BV45" s="24">
        <v>9.6276266647435643E-4</v>
      </c>
      <c r="BW45" s="24">
        <v>1.44293674818934</v>
      </c>
      <c r="BX45" s="24">
        <v>1.4419679163018899</v>
      </c>
      <c r="BY45" s="24">
        <v>1.44434341882603</v>
      </c>
      <c r="BZ45" s="24">
        <v>1.44048323367385</v>
      </c>
      <c r="CA45" s="24">
        <v>1.43946775031824</v>
      </c>
      <c r="CB45" s="24">
        <v>1.4414316917880801</v>
      </c>
      <c r="CC45" s="24">
        <v>1.441771793182905</v>
      </c>
      <c r="CD45" s="24">
        <v>1.5860596343637277E-3</v>
      </c>
      <c r="CE45" s="24">
        <v>1.4298802896312299</v>
      </c>
      <c r="CF45" s="24">
        <v>1.4304044672635401</v>
      </c>
      <c r="CG45" s="24">
        <v>1.4308064747623599</v>
      </c>
      <c r="CH45" s="24">
        <v>1.43036374388571</v>
      </c>
      <c r="CI45" s="24">
        <v>3.7920840304330307E-4</v>
      </c>
      <c r="CJ45" s="197">
        <v>1.43079054764198</v>
      </c>
      <c r="CK45" s="197">
        <v>1.4296471020483601</v>
      </c>
      <c r="CL45" s="197">
        <v>1.4307243003365799</v>
      </c>
      <c r="CM45" s="24">
        <v>1.43031451520754</v>
      </c>
      <c r="CN45" s="24">
        <v>1.4302773569087699</v>
      </c>
      <c r="CO45" s="24">
        <v>1.4297594926342501</v>
      </c>
      <c r="CP45" s="24">
        <v>1.43432850958307</v>
      </c>
      <c r="CQ45" s="24">
        <v>1.4348375300280201</v>
      </c>
      <c r="CR45" s="24">
        <v>1.4349037983752699</v>
      </c>
      <c r="CS45" s="24">
        <v>1.4324035337894865</v>
      </c>
      <c r="CT45" s="24">
        <v>2.3006076330829134E-3</v>
      </c>
      <c r="CU45" s="24">
        <v>1.4566785249856999</v>
      </c>
      <c r="CV45" s="24">
        <v>1.45736238323581</v>
      </c>
      <c r="CW45" s="24">
        <v>1.45717219600685</v>
      </c>
      <c r="CX45" s="24">
        <v>1.4570710347427867</v>
      </c>
      <c r="CY45" s="24">
        <v>2.8820216003247397E-4</v>
      </c>
      <c r="CZ45" s="197">
        <v>1.45684095356608</v>
      </c>
      <c r="DA45" s="197">
        <v>1.4563735897369201</v>
      </c>
      <c r="DB45" s="197">
        <v>1.4556194791254999</v>
      </c>
      <c r="DD45" s="64"/>
      <c r="DE45" s="64"/>
      <c r="DS45" s="64"/>
      <c r="DV45" s="64"/>
      <c r="FG45" s="64"/>
      <c r="FR45" s="64"/>
      <c r="FT45" s="64"/>
      <c r="GH45" s="64"/>
    </row>
    <row r="46" spans="1:197" s="24" customFormat="1" ht="13.5" customHeight="1" x14ac:dyDescent="0.2">
      <c r="A46" s="60"/>
      <c r="B46" s="51" t="s">
        <v>132</v>
      </c>
      <c r="C46" s="189">
        <v>67.963688283045698</v>
      </c>
      <c r="D46" s="64">
        <v>67.904657985778101</v>
      </c>
      <c r="E46" s="64">
        <v>67.882914518900904</v>
      </c>
      <c r="F46" s="64">
        <v>68.4659626170873</v>
      </c>
      <c r="G46" s="64">
        <v>68.449773022615204</v>
      </c>
      <c r="H46" s="64">
        <v>68.374436575087202</v>
      </c>
      <c r="I46" s="64">
        <v>68.173572167085737</v>
      </c>
      <c r="J46" s="64">
        <v>0.25915682137318952</v>
      </c>
      <c r="K46" s="64">
        <v>66.171730659865005</v>
      </c>
      <c r="L46" s="64">
        <v>65.914722492880898</v>
      </c>
      <c r="M46" s="64">
        <v>66.030474124496294</v>
      </c>
      <c r="N46" s="64">
        <v>67.308117794890606</v>
      </c>
      <c r="O46" s="64">
        <v>67.334922787301807</v>
      </c>
      <c r="P46" s="64">
        <v>67.386527143728799</v>
      </c>
      <c r="Q46" s="64">
        <v>66.69108250052723</v>
      </c>
      <c r="R46" s="64">
        <v>0.65673063268942411</v>
      </c>
      <c r="S46" s="64">
        <v>69.114751802136595</v>
      </c>
      <c r="T46" s="64">
        <v>69.077711287196607</v>
      </c>
      <c r="U46" s="64">
        <v>69.238511405490101</v>
      </c>
      <c r="V46" s="64">
        <v>70.304466236619604</v>
      </c>
      <c r="W46" s="64">
        <v>70.394747537482203</v>
      </c>
      <c r="X46" s="64">
        <v>70.352518852076798</v>
      </c>
      <c r="Y46" s="64">
        <v>69.747117853500313</v>
      </c>
      <c r="Z46" s="64">
        <v>0.60597638701286582</v>
      </c>
      <c r="AA46" s="64">
        <v>71.328744324228097</v>
      </c>
      <c r="AB46" s="64">
        <v>71.314296787313296</v>
      </c>
      <c r="AC46" s="64">
        <v>71.292569984874802</v>
      </c>
      <c r="AD46" s="64">
        <v>71.31187036547206</v>
      </c>
      <c r="AE46" s="64">
        <v>1.4867444279936691E-2</v>
      </c>
      <c r="AF46" s="196">
        <v>71.018714760573801</v>
      </c>
      <c r="AG46" s="196">
        <v>71.156518404826102</v>
      </c>
      <c r="AH46" s="196">
        <v>71.461470414151705</v>
      </c>
      <c r="AI46" s="64">
        <v>69.2886059930199</v>
      </c>
      <c r="AJ46" s="64">
        <v>69.2889309859289</v>
      </c>
      <c r="AK46" s="64">
        <v>69.272217127824703</v>
      </c>
      <c r="AL46" s="64">
        <v>70.044156956391703</v>
      </c>
      <c r="AM46" s="64">
        <v>69.998760505535898</v>
      </c>
      <c r="AN46" s="64">
        <v>69.950079398583696</v>
      </c>
      <c r="AO46" s="64">
        <v>69.64045849454746</v>
      </c>
      <c r="AP46" s="64">
        <v>0.35828093253353582</v>
      </c>
      <c r="AQ46" s="64">
        <v>85.521509046724503</v>
      </c>
      <c r="AR46" s="64">
        <v>85.206379057909302</v>
      </c>
      <c r="AS46" s="64">
        <v>85.233687278330606</v>
      </c>
      <c r="AT46" s="64">
        <v>85.461035076204297</v>
      </c>
      <c r="AU46" s="64">
        <v>85.133563636734706</v>
      </c>
      <c r="AV46" s="64">
        <v>84.729438162749204</v>
      </c>
      <c r="AW46" s="64">
        <v>85.214268709775439</v>
      </c>
      <c r="AX46" s="64">
        <v>0.25732714580362631</v>
      </c>
      <c r="AY46" s="64">
        <v>77.413493285283707</v>
      </c>
      <c r="AZ46" s="64">
        <v>76.661147555957598</v>
      </c>
      <c r="BA46" s="64">
        <v>75.965166342199495</v>
      </c>
      <c r="BB46" s="64">
        <v>75.669742418355099</v>
      </c>
      <c r="BC46" s="64">
        <v>75.538228958821307</v>
      </c>
      <c r="BD46" s="64">
        <v>75.411100564778707</v>
      </c>
      <c r="BE46" s="64">
        <v>76.10981318756599</v>
      </c>
      <c r="BF46" s="64">
        <v>0.71099041654761796</v>
      </c>
      <c r="BG46" s="64">
        <v>68.170325790614498</v>
      </c>
      <c r="BH46" s="64">
        <v>68.222084651080394</v>
      </c>
      <c r="BI46" s="64">
        <v>68.049615007332093</v>
      </c>
      <c r="BJ46" s="64">
        <v>68.258802295496906</v>
      </c>
      <c r="BK46" s="64">
        <v>68.242990853897695</v>
      </c>
      <c r="BL46" s="64">
        <v>68.281185412609801</v>
      </c>
      <c r="BM46" s="64">
        <v>68.204167335171903</v>
      </c>
      <c r="BN46" s="64">
        <v>7.7219094288368997E-2</v>
      </c>
      <c r="BO46" s="64">
        <v>68.5659456632293</v>
      </c>
      <c r="BP46" s="64">
        <v>68.318000149729997</v>
      </c>
      <c r="BQ46" s="64">
        <v>68.518073754899802</v>
      </c>
      <c r="BR46" s="64">
        <v>69.354664405002595</v>
      </c>
      <c r="BS46" s="64">
        <v>68.958982135593402</v>
      </c>
      <c r="BT46" s="64">
        <v>69.1499190255348</v>
      </c>
      <c r="BU46" s="64">
        <v>68.810930855664992</v>
      </c>
      <c r="BV46" s="64">
        <v>0.36996442178275901</v>
      </c>
      <c r="BW46" s="64">
        <v>66.769000230885695</v>
      </c>
      <c r="BX46" s="64">
        <v>66.561881815143593</v>
      </c>
      <c r="BY46" s="64">
        <v>66.8787746146171</v>
      </c>
      <c r="BZ46" s="64">
        <v>66.454660276433998</v>
      </c>
      <c r="CA46" s="64">
        <v>66.246986687305593</v>
      </c>
      <c r="CB46" s="64">
        <v>66.522197555404006</v>
      </c>
      <c r="CC46" s="64">
        <v>66.572250196631657</v>
      </c>
      <c r="CD46" s="64">
        <v>0.20611659518341546</v>
      </c>
      <c r="CE46" s="64">
        <v>61.023671860944702</v>
      </c>
      <c r="CF46" s="64">
        <v>61.0875345394102</v>
      </c>
      <c r="CG46" s="64">
        <v>61.120449482112498</v>
      </c>
      <c r="CH46" s="64">
        <v>61.077218627489138</v>
      </c>
      <c r="CI46" s="64">
        <v>4.017702924803962E-2</v>
      </c>
      <c r="CJ46" s="196">
        <v>61.123758179014402</v>
      </c>
      <c r="CK46" s="196">
        <v>60.970714341689003</v>
      </c>
      <c r="CL46" s="196">
        <v>61.174488064593397</v>
      </c>
      <c r="CM46" s="64">
        <v>58.5367512670908</v>
      </c>
      <c r="CN46" s="64">
        <v>58.542230080744197</v>
      </c>
      <c r="CO46" s="64">
        <v>58.483763197280297</v>
      </c>
      <c r="CP46" s="64">
        <v>59.421484413496202</v>
      </c>
      <c r="CQ46" s="64">
        <v>59.436604446885099</v>
      </c>
      <c r="CR46" s="64">
        <v>59.403323782368801</v>
      </c>
      <c r="CS46" s="64">
        <v>58.970692864644228</v>
      </c>
      <c r="CT46" s="64">
        <v>0.45026701377950806</v>
      </c>
      <c r="CU46" s="64">
        <v>66.117780967807406</v>
      </c>
      <c r="CV46" s="64">
        <v>66.203800331700293</v>
      </c>
      <c r="CW46" s="64">
        <v>66.172058434044303</v>
      </c>
      <c r="CX46" s="64">
        <v>66.164546577850672</v>
      </c>
      <c r="CY46" s="64">
        <v>3.5516697751336167E-2</v>
      </c>
      <c r="CZ46" s="196">
        <v>66.185054977443698</v>
      </c>
      <c r="DA46" s="196">
        <v>66.010577893049202</v>
      </c>
      <c r="DB46" s="196">
        <v>65.881063396528205</v>
      </c>
      <c r="DD46" s="64"/>
      <c r="DE46" s="64"/>
      <c r="DF46" s="64"/>
      <c r="DG46" s="64"/>
      <c r="DH46" s="64"/>
      <c r="DI46" s="64"/>
      <c r="DJ46" s="56"/>
      <c r="DK46" s="56"/>
      <c r="DL46" s="56"/>
      <c r="DM46" s="56"/>
      <c r="DO46" s="56"/>
      <c r="DP46" s="56"/>
      <c r="DQ46" s="56"/>
      <c r="DR46" s="56"/>
      <c r="DS46" s="56"/>
      <c r="DT46" s="56"/>
      <c r="DU46" s="56"/>
      <c r="DV46" s="56"/>
      <c r="DW46" s="56"/>
      <c r="DX46" s="56"/>
      <c r="DY46" s="56"/>
      <c r="EA46" s="56"/>
      <c r="EB46" s="56"/>
      <c r="EC46" s="56"/>
      <c r="ED46" s="56"/>
      <c r="EE46" s="56"/>
      <c r="EF46" s="56"/>
      <c r="EG46" s="56"/>
      <c r="EH46" s="56"/>
      <c r="EI46" s="56"/>
      <c r="EJ46" s="56"/>
      <c r="EK46" s="56"/>
      <c r="EL46" s="56"/>
      <c r="EM46" s="56"/>
      <c r="EN46" s="56"/>
      <c r="EO46" s="56"/>
      <c r="EP46" s="56"/>
      <c r="EQ46" s="56"/>
      <c r="ER46" s="56"/>
      <c r="ES46" s="56"/>
      <c r="ET46" s="56"/>
      <c r="EU46" s="56"/>
      <c r="EW46" s="56"/>
      <c r="EX46" s="56"/>
      <c r="EY46" s="56"/>
      <c r="EZ46" s="56"/>
      <c r="FA46" s="56"/>
      <c r="FB46" s="56"/>
      <c r="FC46" s="56"/>
      <c r="FD46" s="56"/>
      <c r="FE46" s="56"/>
      <c r="FF46" s="56"/>
      <c r="FG46" s="56"/>
      <c r="FH46" s="56"/>
      <c r="FI46" s="56"/>
      <c r="FJ46" s="56"/>
      <c r="FK46" s="56"/>
      <c r="FL46" s="56"/>
      <c r="FM46" s="56"/>
      <c r="FN46" s="56"/>
      <c r="FO46" s="56"/>
      <c r="FP46" s="56"/>
      <c r="FQ46" s="56"/>
      <c r="FR46" s="56"/>
      <c r="FS46" s="56"/>
      <c r="FT46" s="56"/>
      <c r="FU46" s="56"/>
      <c r="FV46" s="56"/>
      <c r="FW46" s="56"/>
      <c r="FX46" s="56"/>
      <c r="FY46" s="56"/>
      <c r="FZ46" s="56"/>
      <c r="GA46" s="56"/>
      <c r="GB46" s="56"/>
      <c r="GC46" s="56"/>
      <c r="GD46" s="56"/>
      <c r="GE46" s="56"/>
      <c r="GF46" s="56"/>
      <c r="GG46" s="56"/>
      <c r="GH46" s="56"/>
      <c r="GI46" s="56"/>
      <c r="GJ46" s="56"/>
      <c r="GK46" s="56"/>
      <c r="GL46" s="56"/>
      <c r="GM46" s="56"/>
      <c r="GN46" s="56"/>
    </row>
    <row r="47" spans="1:197" s="56" customFormat="1" ht="13.5" customHeight="1" x14ac:dyDescent="0.2">
      <c r="A47" s="34"/>
      <c r="B47" s="51" t="s">
        <v>51</v>
      </c>
      <c r="C47" s="48">
        <v>1.9264328582073</v>
      </c>
      <c r="D47" s="24">
        <v>1.9275007264119799</v>
      </c>
      <c r="E47" s="24">
        <v>1.92725006473514</v>
      </c>
      <c r="F47" s="24">
        <v>1.91203292578295</v>
      </c>
      <c r="G47" s="24">
        <v>1.91237161215508</v>
      </c>
      <c r="H47" s="24">
        <v>1.9137086098375</v>
      </c>
      <c r="I47" s="24">
        <v>1.9198827995216581</v>
      </c>
      <c r="J47" s="24">
        <v>7.203838643886182E-3</v>
      </c>
      <c r="K47" s="24">
        <v>1.9452366678779101</v>
      </c>
      <c r="L47" s="24">
        <v>1.9482368452477801</v>
      </c>
      <c r="M47" s="24">
        <v>1.9460496639412099</v>
      </c>
      <c r="N47" s="24">
        <v>1.92609392031362</v>
      </c>
      <c r="O47" s="24">
        <v>1.92585573987</v>
      </c>
      <c r="P47" s="24">
        <v>1.9255691889526501</v>
      </c>
      <c r="Q47" s="24">
        <v>1.9361736710338615</v>
      </c>
      <c r="R47" s="24">
        <v>1.0373921133558155E-2</v>
      </c>
      <c r="S47" s="24">
        <v>1.91455480909387</v>
      </c>
      <c r="T47" s="24">
        <v>1.9146361919510499</v>
      </c>
      <c r="U47" s="24">
        <v>1.9128358175882001</v>
      </c>
      <c r="V47" s="24">
        <v>1.89833033625437</v>
      </c>
      <c r="W47" s="24">
        <v>1.89678217186909</v>
      </c>
      <c r="X47" s="24">
        <v>1.8973334747635699</v>
      </c>
      <c r="Y47" s="24">
        <v>1.9057454669200249</v>
      </c>
      <c r="Z47" s="24">
        <v>8.2966761086391561E-3</v>
      </c>
      <c r="AA47" s="24">
        <v>1.89519990161374</v>
      </c>
      <c r="AB47" s="24">
        <v>1.8947389698239001</v>
      </c>
      <c r="AC47" s="24">
        <v>1.89597904728639</v>
      </c>
      <c r="AD47" s="24">
        <v>1.89530597290801</v>
      </c>
      <c r="AE47" s="24">
        <v>5.1178535073793865E-4</v>
      </c>
      <c r="AF47" s="197">
        <v>1.8965490635945199</v>
      </c>
      <c r="AG47" s="197">
        <v>1.8939762966846001</v>
      </c>
      <c r="AH47" s="197">
        <v>1.89083257038248</v>
      </c>
      <c r="AI47" s="24">
        <v>1.9034178689635399</v>
      </c>
      <c r="AJ47" s="24">
        <v>1.9030461815359601</v>
      </c>
      <c r="AK47" s="24">
        <v>1.90316979169906</v>
      </c>
      <c r="AL47" s="24">
        <v>1.89426841302889</v>
      </c>
      <c r="AM47" s="24">
        <v>1.8955338412095</v>
      </c>
      <c r="AN47" s="24">
        <v>1.89644942734874</v>
      </c>
      <c r="AO47" s="24">
        <v>1.8993142539642818</v>
      </c>
      <c r="AP47" s="24">
        <v>3.9495015205634086E-3</v>
      </c>
      <c r="AQ47" s="24">
        <v>1.62281314530649</v>
      </c>
      <c r="AR47" s="24">
        <v>1.6279896416336399</v>
      </c>
      <c r="AS47" s="24">
        <v>1.6255596820868801</v>
      </c>
      <c r="AT47" s="24">
        <v>1.6186530284331</v>
      </c>
      <c r="AU47" s="24">
        <v>1.6147578306992301</v>
      </c>
      <c r="AV47" s="24">
        <v>1.61645041588636</v>
      </c>
      <c r="AW47" s="24">
        <v>1.6210372906742834</v>
      </c>
      <c r="AX47" s="24">
        <v>4.7975099784270114E-3</v>
      </c>
      <c r="AY47" s="24">
        <v>1.7314037026897899</v>
      </c>
      <c r="AZ47" s="24">
        <v>1.73602681638648</v>
      </c>
      <c r="BA47" s="24">
        <v>1.73571972722969</v>
      </c>
      <c r="BB47" s="24">
        <v>1.7901566785270799</v>
      </c>
      <c r="BC47" s="24">
        <v>1.7919896446792201</v>
      </c>
      <c r="BD47" s="24">
        <v>1.7922667843653399</v>
      </c>
      <c r="BE47" s="24">
        <v>1.7629272256462667</v>
      </c>
      <c r="BF47" s="24">
        <v>2.8590468977396703E-2</v>
      </c>
      <c r="BG47" s="24">
        <v>1.91607947175537</v>
      </c>
      <c r="BH47" s="24">
        <v>1.9152388541052101</v>
      </c>
      <c r="BI47" s="24">
        <v>1.91721683639194</v>
      </c>
      <c r="BJ47" s="24">
        <v>1.9133426730483201</v>
      </c>
      <c r="BK47" s="24">
        <v>1.9135658846988399</v>
      </c>
      <c r="BL47" s="24">
        <v>1.9132165731070501</v>
      </c>
      <c r="BM47" s="24">
        <v>1.9147767155177882</v>
      </c>
      <c r="BN47" s="24">
        <v>1.517759817798954E-3</v>
      </c>
      <c r="BO47" s="24">
        <v>1.9039577167705899</v>
      </c>
      <c r="BP47" s="24">
        <v>1.90577394651703</v>
      </c>
      <c r="BQ47" s="24">
        <v>1.9045422976273501</v>
      </c>
      <c r="BR47" s="24">
        <v>1.89201523006932</v>
      </c>
      <c r="BS47" s="24">
        <v>1.8957983903379101</v>
      </c>
      <c r="BT47" s="24">
        <v>1.89376113655942</v>
      </c>
      <c r="BU47" s="24">
        <v>1.8993081196469364</v>
      </c>
      <c r="BV47" s="24">
        <v>5.5841404776398535E-3</v>
      </c>
      <c r="BW47" s="24">
        <v>1.98372584102227</v>
      </c>
      <c r="BX47" s="24">
        <v>1.9904825806394499</v>
      </c>
      <c r="BY47" s="24">
        <v>1.9842467286929699</v>
      </c>
      <c r="BZ47" s="24">
        <v>1.9902232367678501</v>
      </c>
      <c r="CA47" s="24">
        <v>1.9937196139583799</v>
      </c>
      <c r="CB47" s="24">
        <v>1.9870337053748199</v>
      </c>
      <c r="CC47" s="24">
        <v>1.9882386177426232</v>
      </c>
      <c r="CD47" s="24">
        <v>3.5769527860399991E-3</v>
      </c>
      <c r="CE47" s="24">
        <v>2.0926917520775699</v>
      </c>
      <c r="CF47" s="24">
        <v>2.0918684198395798</v>
      </c>
      <c r="CG47" s="24">
        <v>2.0907310353405202</v>
      </c>
      <c r="CH47" s="24">
        <v>2.0917637357525565</v>
      </c>
      <c r="CI47" s="24">
        <v>8.0387461679608978E-4</v>
      </c>
      <c r="CJ47" s="197">
        <v>2.09044259310485</v>
      </c>
      <c r="CK47" s="197">
        <v>2.0939387070775002</v>
      </c>
      <c r="CL47" s="197">
        <v>2.0882091702227701</v>
      </c>
      <c r="CM47" s="24">
        <v>2.1636915299684101</v>
      </c>
      <c r="CN47" s="24">
        <v>2.16354514351822</v>
      </c>
      <c r="CO47" s="24">
        <v>2.1641713741874602</v>
      </c>
      <c r="CP47" s="24">
        <v>2.1464972336000501</v>
      </c>
      <c r="CQ47" s="24">
        <v>2.1469856097363902</v>
      </c>
      <c r="CR47" s="24">
        <v>2.14838861121352</v>
      </c>
      <c r="CS47" s="24">
        <v>2.1555465837040084</v>
      </c>
      <c r="CT47" s="24">
        <v>8.2776979729450237E-3</v>
      </c>
      <c r="CU47" s="24">
        <v>2.03240362630754</v>
      </c>
      <c r="CV47" s="24">
        <v>2.0317769113562298</v>
      </c>
      <c r="CW47" s="24">
        <v>2.0323746556003099</v>
      </c>
      <c r="CX47" s="24">
        <v>2.0321850644213599</v>
      </c>
      <c r="CY47" s="24">
        <v>2.8885004056392115E-4</v>
      </c>
      <c r="CZ47" s="197">
        <v>2.0311710988512099</v>
      </c>
      <c r="DA47" s="197">
        <v>2.0357760418051698</v>
      </c>
      <c r="DB47" s="197">
        <v>2.0361465138116301</v>
      </c>
      <c r="DC47" s="24"/>
      <c r="DD47" s="24"/>
      <c r="DE47" s="24"/>
      <c r="DF47" s="24"/>
      <c r="DG47" s="24"/>
      <c r="DH47" s="24"/>
      <c r="DI47" s="24"/>
      <c r="DJ47" s="24"/>
      <c r="DK47" s="24"/>
      <c r="DL47" s="24"/>
      <c r="DM47" s="24"/>
      <c r="DN47" s="24"/>
      <c r="DO47" s="24"/>
      <c r="DP47" s="24"/>
      <c r="DQ47" s="24"/>
      <c r="DR47" s="24"/>
      <c r="DS47" s="24"/>
      <c r="DT47" s="24"/>
      <c r="DU47" s="24"/>
      <c r="DV47" s="24"/>
      <c r="DW47" s="24"/>
      <c r="DX47" s="24"/>
      <c r="DY47" s="24"/>
      <c r="DZ47" s="24"/>
      <c r="EA47" s="24"/>
      <c r="EB47" s="24"/>
      <c r="EC47" s="24"/>
      <c r="ED47" s="24"/>
      <c r="EE47" s="24"/>
      <c r="EF47" s="24"/>
      <c r="EG47" s="24"/>
      <c r="EH47" s="24"/>
      <c r="EI47" s="24"/>
      <c r="EJ47" s="24"/>
      <c r="EK47" s="24"/>
      <c r="EL47" s="24"/>
      <c r="EM47" s="24"/>
      <c r="EN47" s="24"/>
      <c r="EO47" s="24"/>
      <c r="EP47" s="24"/>
      <c r="EQ47" s="24"/>
      <c r="ER47" s="24"/>
      <c r="ES47" s="24"/>
      <c r="ET47" s="24"/>
      <c r="EU47" s="24"/>
      <c r="EV47" s="24"/>
      <c r="EW47" s="24"/>
      <c r="EX47" s="24"/>
      <c r="EY47" s="24"/>
      <c r="EZ47" s="24"/>
      <c r="FA47" s="24"/>
      <c r="FB47" s="24"/>
      <c r="FC47" s="24"/>
      <c r="FD47" s="24"/>
      <c r="FE47" s="24"/>
      <c r="FF47" s="24"/>
      <c r="FG47" s="24"/>
      <c r="FH47" s="24"/>
      <c r="FI47" s="24"/>
      <c r="FJ47" s="24"/>
      <c r="FK47" s="24"/>
      <c r="FL47" s="24"/>
      <c r="FM47" s="24"/>
      <c r="FN47" s="24"/>
      <c r="FO47" s="24"/>
      <c r="FP47" s="24"/>
      <c r="FQ47" s="24"/>
      <c r="FR47" s="24"/>
      <c r="FS47" s="24"/>
      <c r="FT47" s="24"/>
      <c r="FU47" s="24"/>
      <c r="FV47" s="24"/>
      <c r="FW47" s="24"/>
      <c r="FX47" s="24"/>
      <c r="FY47" s="24"/>
      <c r="FZ47" s="24"/>
      <c r="GA47" s="24"/>
      <c r="GB47" s="24"/>
      <c r="GC47" s="24"/>
      <c r="GD47" s="24"/>
      <c r="GE47" s="24"/>
      <c r="GF47" s="24"/>
      <c r="GG47" s="24"/>
      <c r="GH47" s="24"/>
      <c r="GI47" s="24"/>
      <c r="GJ47" s="24"/>
      <c r="GK47" s="24"/>
      <c r="GL47" s="24"/>
      <c r="GM47" s="24"/>
      <c r="GN47" s="24"/>
      <c r="GO47" s="24"/>
    </row>
    <row r="48" spans="1:197" s="56" customFormat="1" ht="13.5" customHeight="1" x14ac:dyDescent="0.2">
      <c r="A48" s="34"/>
      <c r="B48" s="51" t="s">
        <v>52</v>
      </c>
      <c r="C48" s="48">
        <v>2.3883781450744599</v>
      </c>
      <c r="D48" s="24">
        <v>2.3890643793750299</v>
      </c>
      <c r="E48" s="24">
        <v>2.3900508411820902</v>
      </c>
      <c r="F48" s="24">
        <v>2.3702209586857199</v>
      </c>
      <c r="G48" s="24">
        <v>2.3705048760459899</v>
      </c>
      <c r="H48" s="24">
        <v>2.3718440195952701</v>
      </c>
      <c r="I48" s="24">
        <v>2.3800105366597601</v>
      </c>
      <c r="J48" s="24">
        <v>9.1804327691592854E-3</v>
      </c>
      <c r="K48" s="24">
        <v>2.40446806439232</v>
      </c>
      <c r="L48" s="24">
        <v>2.4053918735740898</v>
      </c>
      <c r="M48" s="24">
        <v>2.4057830276464101</v>
      </c>
      <c r="N48" s="24">
        <v>2.3834477022551601</v>
      </c>
      <c r="O48" s="24">
        <v>2.3835369806978202</v>
      </c>
      <c r="P48" s="24">
        <v>2.3830764918883198</v>
      </c>
      <c r="Q48" s="24">
        <v>2.3942840234090199</v>
      </c>
      <c r="R48" s="24">
        <v>1.0938156993327848E-2</v>
      </c>
      <c r="S48" s="24">
        <v>2.37999784226488</v>
      </c>
      <c r="T48" s="24">
        <v>2.37981641907166</v>
      </c>
      <c r="U48" s="24">
        <v>2.3799682093265799</v>
      </c>
      <c r="V48" s="24">
        <v>2.3648096803537699</v>
      </c>
      <c r="W48" s="24">
        <v>2.3642163448159401</v>
      </c>
      <c r="X48" s="24">
        <v>2.3642811215489301</v>
      </c>
      <c r="Y48" s="24">
        <v>2.3721816028969602</v>
      </c>
      <c r="Z48" s="24">
        <v>7.748370144515293E-3</v>
      </c>
      <c r="AA48" s="24">
        <v>2.36758273778399</v>
      </c>
      <c r="AB48" s="24">
        <v>2.3679108592121101</v>
      </c>
      <c r="AC48" s="24">
        <v>2.3680104237112198</v>
      </c>
      <c r="AD48" s="24">
        <v>2.3678346735691069</v>
      </c>
      <c r="AE48" s="24">
        <v>1.8272383941803791E-4</v>
      </c>
      <c r="AF48" s="197">
        <v>2.3659764632293201</v>
      </c>
      <c r="AG48" s="197">
        <v>2.36467182496507</v>
      </c>
      <c r="AH48" s="197">
        <v>2.3640484432982101</v>
      </c>
      <c r="AI48" s="24">
        <v>2.36633763368466</v>
      </c>
      <c r="AJ48" s="24">
        <v>2.3659087372468002</v>
      </c>
      <c r="AK48" s="24">
        <v>2.3659039717308299</v>
      </c>
      <c r="AL48" s="24">
        <v>2.3613808469169002</v>
      </c>
      <c r="AM48" s="24">
        <v>2.3621511755547502</v>
      </c>
      <c r="AN48" s="24">
        <v>2.3627343215329302</v>
      </c>
      <c r="AO48" s="24">
        <v>2.3640694477778115</v>
      </c>
      <c r="AP48" s="24">
        <v>2.0241885696820794E-3</v>
      </c>
      <c r="AQ48" s="24">
        <v>2.1897418580830101</v>
      </c>
      <c r="AR48" s="24">
        <v>2.1915822003096199</v>
      </c>
      <c r="AS48" s="24">
        <v>2.1905598538258602</v>
      </c>
      <c r="AT48" s="24">
        <v>2.1836957476099901</v>
      </c>
      <c r="AU48" s="24">
        <v>2.1842552125953301</v>
      </c>
      <c r="AV48" s="24">
        <v>2.1839700819201799</v>
      </c>
      <c r="AW48" s="24">
        <v>2.1873008257239985</v>
      </c>
      <c r="AX48" s="24">
        <v>3.3733334975255243E-3</v>
      </c>
      <c r="AY48" s="24">
        <v>2.26788543826477</v>
      </c>
      <c r="AZ48" s="24">
        <v>2.2684699162712398</v>
      </c>
      <c r="BA48" s="24">
        <v>2.2686430430626801</v>
      </c>
      <c r="BB48" s="24">
        <v>2.27513708933148</v>
      </c>
      <c r="BC48" s="24">
        <v>2.27562204662377</v>
      </c>
      <c r="BD48" s="24">
        <v>2.2761851909080799</v>
      </c>
      <c r="BE48" s="24">
        <v>2.2719904540770033</v>
      </c>
      <c r="BF48" s="24">
        <v>3.6773200543272805E-3</v>
      </c>
      <c r="BG48" s="24">
        <v>2.3760885841313102</v>
      </c>
      <c r="BH48" s="24">
        <v>2.3755160174547698</v>
      </c>
      <c r="BI48" s="24">
        <v>2.3763346458435501</v>
      </c>
      <c r="BJ48" s="24">
        <v>2.3720995452195099</v>
      </c>
      <c r="BK48" s="24">
        <v>2.3719575865393701</v>
      </c>
      <c r="BL48" s="24">
        <v>2.3721421328235501</v>
      </c>
      <c r="BM48" s="24">
        <v>2.374023085335343</v>
      </c>
      <c r="BN48" s="24">
        <v>1.9724231196452096E-3</v>
      </c>
      <c r="BO48" s="24">
        <v>2.3605924209345801</v>
      </c>
      <c r="BP48" s="24">
        <v>2.3606535061848199</v>
      </c>
      <c r="BQ48" s="24">
        <v>2.3608837505895801</v>
      </c>
      <c r="BR48" s="24">
        <v>2.34862431148114</v>
      </c>
      <c r="BS48" s="24">
        <v>2.3502643147786202</v>
      </c>
      <c r="BT48" s="24">
        <v>2.3496634490197299</v>
      </c>
      <c r="BU48" s="24">
        <v>2.355113625498078</v>
      </c>
      <c r="BV48" s="24">
        <v>5.6174320280618414E-3</v>
      </c>
      <c r="BW48" s="24">
        <v>2.4613798859100098</v>
      </c>
      <c r="BX48" s="24">
        <v>2.46239242977324</v>
      </c>
      <c r="BY48" s="24">
        <v>2.4626382808365301</v>
      </c>
      <c r="BZ48" s="24">
        <v>2.4606457285754502</v>
      </c>
      <c r="CA48" s="24">
        <v>2.4615762050194698</v>
      </c>
      <c r="CB48" s="24">
        <v>2.4619089241347201</v>
      </c>
      <c r="CC48" s="24">
        <v>2.4617569090415699</v>
      </c>
      <c r="CD48" s="24">
        <v>6.5996639352571375E-4</v>
      </c>
      <c r="CE48" s="24">
        <v>2.5517583054630602</v>
      </c>
      <c r="CF48" s="24">
        <v>2.5517331524428299</v>
      </c>
      <c r="CG48" s="24">
        <v>2.5515653044040199</v>
      </c>
      <c r="CH48" s="24">
        <v>2.5516855874366366</v>
      </c>
      <c r="CI48" s="24">
        <v>8.5670588334213336E-5</v>
      </c>
      <c r="CJ48" s="197">
        <v>2.5514564692203501</v>
      </c>
      <c r="CK48" s="197">
        <v>2.5522831812755098</v>
      </c>
      <c r="CL48" s="197">
        <v>2.5502321943320401</v>
      </c>
      <c r="CM48" s="24">
        <v>2.6135511323604401</v>
      </c>
      <c r="CN48" s="24">
        <v>2.61335811261067</v>
      </c>
      <c r="CO48" s="24">
        <v>2.6133465796806199</v>
      </c>
      <c r="CP48" s="24">
        <v>2.6036985329458702</v>
      </c>
      <c r="CQ48" s="24">
        <v>2.6048435736571101</v>
      </c>
      <c r="CR48" s="24">
        <v>2.6056474030063299</v>
      </c>
      <c r="CS48" s="24">
        <v>2.6090742223768402</v>
      </c>
      <c r="CT48" s="24">
        <v>4.3815330634003015E-3</v>
      </c>
      <c r="CU48" s="24">
        <v>2.5109846424023798</v>
      </c>
      <c r="CV48" s="24">
        <v>2.5109344663143802</v>
      </c>
      <c r="CW48" s="24">
        <v>2.51108700162189</v>
      </c>
      <c r="CX48" s="24">
        <v>2.51100203677955</v>
      </c>
      <c r="CY48" s="24">
        <v>6.3475340498662561E-5</v>
      </c>
      <c r="CZ48" s="197">
        <v>2.5101426876458399</v>
      </c>
      <c r="DA48" s="197">
        <v>2.5117272485046902</v>
      </c>
      <c r="DB48" s="197">
        <v>2.5124001098446902</v>
      </c>
      <c r="DC48" s="24"/>
      <c r="DD48" s="24"/>
      <c r="DE48" s="24"/>
      <c r="DF48" s="24"/>
      <c r="DG48" s="24"/>
      <c r="DH48" s="24"/>
      <c r="DI48" s="24"/>
      <c r="DJ48" s="24"/>
      <c r="DK48" s="24"/>
      <c r="DL48" s="24"/>
      <c r="DM48" s="24"/>
      <c r="DN48" s="24"/>
      <c r="DO48" s="24"/>
      <c r="DP48" s="24"/>
      <c r="DQ48" s="24"/>
      <c r="DR48" s="24"/>
      <c r="DS48" s="24"/>
      <c r="DT48" s="24"/>
      <c r="DU48" s="24"/>
      <c r="DV48" s="24"/>
      <c r="DW48" s="24"/>
      <c r="DX48" s="24"/>
      <c r="DY48" s="24"/>
      <c r="DZ48" s="24"/>
      <c r="EA48" s="24"/>
      <c r="EB48" s="24"/>
      <c r="EC48" s="24"/>
      <c r="ED48" s="24"/>
      <c r="EE48" s="24"/>
      <c r="EF48" s="24"/>
      <c r="EG48" s="24"/>
      <c r="EH48" s="24"/>
      <c r="EI48" s="24"/>
      <c r="EJ48" s="24"/>
      <c r="EK48" s="24"/>
      <c r="EL48" s="24"/>
      <c r="EM48" s="24"/>
      <c r="EN48" s="24"/>
      <c r="EO48" s="24"/>
      <c r="EP48" s="24"/>
      <c r="EQ48" s="24"/>
      <c r="ER48" s="24"/>
      <c r="ES48" s="24"/>
      <c r="ET48" s="24"/>
      <c r="EU48" s="24"/>
      <c r="EV48" s="24"/>
      <c r="EW48" s="24"/>
      <c r="EX48" s="24"/>
      <c r="EY48" s="24"/>
      <c r="EZ48" s="24"/>
      <c r="FA48" s="24"/>
      <c r="FB48" s="24"/>
      <c r="FC48" s="24"/>
      <c r="FD48" s="24"/>
      <c r="FE48" s="24"/>
      <c r="FF48" s="24"/>
      <c r="FG48" s="24"/>
      <c r="FH48" s="24"/>
      <c r="FI48" s="24"/>
      <c r="FJ48" s="24"/>
      <c r="FK48" s="24"/>
      <c r="FL48" s="24"/>
      <c r="FM48" s="24"/>
      <c r="FN48" s="24"/>
      <c r="FO48" s="24"/>
      <c r="FP48" s="24"/>
      <c r="FQ48" s="24"/>
      <c r="FR48" s="24"/>
      <c r="FS48" s="24"/>
      <c r="FT48" s="24"/>
      <c r="FU48" s="24"/>
      <c r="FV48" s="24"/>
      <c r="FW48" s="24"/>
      <c r="FX48" s="24"/>
      <c r="FY48" s="24"/>
      <c r="FZ48" s="24"/>
      <c r="GA48" s="24"/>
      <c r="GB48" s="24"/>
      <c r="GC48" s="24"/>
      <c r="GD48" s="24"/>
      <c r="GE48" s="24"/>
      <c r="GF48" s="24"/>
      <c r="GG48" s="24"/>
      <c r="GH48" s="24"/>
      <c r="GI48" s="24"/>
      <c r="GJ48" s="24"/>
      <c r="GK48" s="24"/>
      <c r="GL48" s="24"/>
      <c r="GM48" s="24"/>
      <c r="GN48" s="24"/>
      <c r="GO48" s="24"/>
    </row>
    <row r="49" spans="1:281" s="56" customFormat="1" ht="13.5" customHeight="1" x14ac:dyDescent="0.2">
      <c r="A49" s="34"/>
      <c r="B49" s="51" t="s">
        <v>53</v>
      </c>
      <c r="C49" s="48">
        <v>2.8709521236793698</v>
      </c>
      <c r="D49" s="24">
        <v>2.8719039614920399</v>
      </c>
      <c r="E49" s="24">
        <v>2.8736774318525802</v>
      </c>
      <c r="F49" s="24">
        <v>2.84282934486713</v>
      </c>
      <c r="G49" s="24">
        <v>2.84354815363448</v>
      </c>
      <c r="H49" s="24">
        <v>2.8445321272403499</v>
      </c>
      <c r="I49" s="24">
        <v>2.8579071904609914</v>
      </c>
      <c r="J49" s="24">
        <v>1.4301492218239113E-2</v>
      </c>
      <c r="K49" s="24">
        <v>2.8792317407929802</v>
      </c>
      <c r="L49" s="24">
        <v>2.8805883016113398</v>
      </c>
      <c r="M49" s="24">
        <v>2.8813545305669299</v>
      </c>
      <c r="N49" s="24">
        <v>2.85344232165447</v>
      </c>
      <c r="O49" s="24">
        <v>2.85400545673689</v>
      </c>
      <c r="P49" s="24">
        <v>2.8546246432942901</v>
      </c>
      <c r="Q49" s="24">
        <v>2.8672078324428161</v>
      </c>
      <c r="R49" s="24">
        <v>1.3202708407051993E-2</v>
      </c>
      <c r="S49" s="24">
        <v>2.86555604270113</v>
      </c>
      <c r="T49" s="24">
        <v>2.8651337495774101</v>
      </c>
      <c r="U49" s="24">
        <v>2.8657699696960499</v>
      </c>
      <c r="V49" s="24">
        <v>2.8505917996050298</v>
      </c>
      <c r="W49" s="24">
        <v>2.85030094957252</v>
      </c>
      <c r="X49" s="24">
        <v>2.8502728728665199</v>
      </c>
      <c r="Y49" s="24">
        <v>2.8579375640031102</v>
      </c>
      <c r="Z49" s="24">
        <v>7.5520252052420408E-3</v>
      </c>
      <c r="AA49" s="24">
        <v>2.8670999933683299</v>
      </c>
      <c r="AB49" s="24">
        <v>2.86701157604604</v>
      </c>
      <c r="AC49" s="24">
        <v>2.8676984083631898</v>
      </c>
      <c r="AD49" s="24">
        <v>2.86726999259252</v>
      </c>
      <c r="AE49" s="24">
        <v>3.050786348241516E-4</v>
      </c>
      <c r="AF49" s="197">
        <v>2.8617868446550898</v>
      </c>
      <c r="AG49" s="197">
        <v>2.8599236875523402</v>
      </c>
      <c r="AH49" s="197">
        <v>2.8614345039965001</v>
      </c>
      <c r="AI49" s="24">
        <v>2.8388956530753702</v>
      </c>
      <c r="AJ49" s="24">
        <v>2.8377696864150299</v>
      </c>
      <c r="AK49" s="24">
        <v>2.83779632921825</v>
      </c>
      <c r="AL49" s="24">
        <v>2.8346588843234399</v>
      </c>
      <c r="AM49" s="24">
        <v>2.8359291845650398</v>
      </c>
      <c r="AN49" s="24">
        <v>2.8369762223652799</v>
      </c>
      <c r="AO49" s="24">
        <v>2.8370043266604017</v>
      </c>
      <c r="AP49" s="24">
        <v>1.3813024859552149E-3</v>
      </c>
      <c r="AQ49" s="24">
        <v>2.6867350718666101</v>
      </c>
      <c r="AR49" s="24">
        <v>2.6880289931803398</v>
      </c>
      <c r="AS49" s="24">
        <v>2.6864876582824002</v>
      </c>
      <c r="AT49" s="24">
        <v>2.6806481388457</v>
      </c>
      <c r="AU49" s="24">
        <v>2.6789293282912299</v>
      </c>
      <c r="AV49" s="24">
        <v>2.6771239431231999</v>
      </c>
      <c r="AW49" s="24">
        <v>2.6829921889315798</v>
      </c>
      <c r="AX49" s="24">
        <v>4.2433200826667771E-3</v>
      </c>
      <c r="AY49" s="24">
        <v>2.74917020620477</v>
      </c>
      <c r="AZ49" s="24">
        <v>2.7459599650755</v>
      </c>
      <c r="BA49" s="24">
        <v>2.7416198190693799</v>
      </c>
      <c r="BB49" s="24">
        <v>2.7682842347465999</v>
      </c>
      <c r="BC49" s="24">
        <v>2.7684857246935102</v>
      </c>
      <c r="BD49" s="24">
        <v>2.7679379493924898</v>
      </c>
      <c r="BE49" s="24">
        <v>2.756909649863708</v>
      </c>
      <c r="BF49" s="24">
        <v>1.1536778804111617E-2</v>
      </c>
      <c r="BG49" s="24">
        <v>2.8473937553184698</v>
      </c>
      <c r="BH49" s="24">
        <v>2.8466801519201699</v>
      </c>
      <c r="BI49" s="24">
        <v>2.8467849869913202</v>
      </c>
      <c r="BJ49" s="24">
        <v>2.84245872911676</v>
      </c>
      <c r="BK49" s="24">
        <v>2.8420653367198998</v>
      </c>
      <c r="BL49" s="24">
        <v>2.8428614926603002</v>
      </c>
      <c r="BM49" s="24">
        <v>2.8447074087878197</v>
      </c>
      <c r="BN49" s="24">
        <v>2.2682230844719049E-3</v>
      </c>
      <c r="BO49" s="24">
        <v>2.8264640108959602</v>
      </c>
      <c r="BP49" s="24">
        <v>2.8260976575351799</v>
      </c>
      <c r="BQ49" s="24">
        <v>2.8267060946145399</v>
      </c>
      <c r="BR49" s="24">
        <v>2.8183914496652198</v>
      </c>
      <c r="BS49" s="24">
        <v>2.8182894431933798</v>
      </c>
      <c r="BT49" s="24">
        <v>2.8182787951006198</v>
      </c>
      <c r="BU49" s="24">
        <v>2.82237124183415</v>
      </c>
      <c r="BV49" s="24">
        <v>4.0553632660198799E-3</v>
      </c>
      <c r="BW49" s="24">
        <v>2.9683369679688201</v>
      </c>
      <c r="BX49" s="24">
        <v>2.9698911174930198</v>
      </c>
      <c r="BY49" s="24">
        <v>2.9708919767686801</v>
      </c>
      <c r="BZ49" s="24">
        <v>2.9666903924180401</v>
      </c>
      <c r="CA49" s="24">
        <v>2.9677673844072299</v>
      </c>
      <c r="CB49" s="24">
        <v>2.9682044447017599</v>
      </c>
      <c r="CC49" s="24">
        <v>2.9686303806262586</v>
      </c>
      <c r="CD49" s="24">
        <v>1.3832391743076036E-3</v>
      </c>
      <c r="CE49" s="24">
        <v>3.0611004128652901</v>
      </c>
      <c r="CF49" s="24">
        <v>3.06203037397621</v>
      </c>
      <c r="CG49" s="24">
        <v>3.0628875982597501</v>
      </c>
      <c r="CH49" s="24">
        <v>3.062006128367083</v>
      </c>
      <c r="CI49" s="24">
        <v>7.2981677870280904E-4</v>
      </c>
      <c r="CJ49" s="197">
        <v>3.0622729203055199</v>
      </c>
      <c r="CK49" s="197">
        <v>3.0621053482505798</v>
      </c>
      <c r="CL49" s="197">
        <v>3.0603762594485402</v>
      </c>
      <c r="CM49" s="24">
        <v>3.1192632620468399</v>
      </c>
      <c r="CN49" s="24">
        <v>3.1193281606108099</v>
      </c>
      <c r="CO49" s="24">
        <v>3.11861559153356</v>
      </c>
      <c r="CP49" s="24">
        <v>3.1107702871848799</v>
      </c>
      <c r="CQ49" s="24">
        <v>3.1130931740296699</v>
      </c>
      <c r="CR49" s="24">
        <v>3.1150106303650702</v>
      </c>
      <c r="CS49" s="24">
        <v>3.1160135176284718</v>
      </c>
      <c r="CT49" s="24">
        <v>3.3001045583280139E-3</v>
      </c>
      <c r="CU49" s="24">
        <v>3.0442294675983099</v>
      </c>
      <c r="CV49" s="24">
        <v>3.0455678426820798</v>
      </c>
      <c r="CW49" s="24">
        <v>3.0454918681426899</v>
      </c>
      <c r="CX49" s="24">
        <v>3.0450963928076931</v>
      </c>
      <c r="CY49" s="24">
        <v>6.1379286498354935E-4</v>
      </c>
      <c r="CZ49" s="197">
        <v>3.0427354474040098</v>
      </c>
      <c r="DA49" s="197">
        <v>3.0475346065325799</v>
      </c>
      <c r="DB49" s="197">
        <v>3.04822895302547</v>
      </c>
      <c r="DC49" s="24"/>
      <c r="DD49" s="24"/>
      <c r="DE49" s="24"/>
      <c r="DF49" s="24"/>
      <c r="DG49" s="24"/>
      <c r="DH49" s="24"/>
      <c r="DI49" s="24"/>
      <c r="DJ49" s="24"/>
      <c r="DK49" s="24"/>
      <c r="DL49" s="24"/>
      <c r="DM49" s="24"/>
      <c r="DN49" s="24"/>
      <c r="DO49" s="24"/>
      <c r="DP49" s="24"/>
      <c r="DQ49" s="24"/>
      <c r="DR49" s="24"/>
      <c r="DS49" s="24"/>
      <c r="DT49" s="24"/>
      <c r="DU49" s="24"/>
      <c r="DV49" s="24"/>
      <c r="DW49" s="24"/>
      <c r="DX49" s="24"/>
      <c r="DY49" s="24"/>
      <c r="DZ49" s="24"/>
      <c r="EA49" s="24"/>
      <c r="EB49" s="24"/>
      <c r="EC49" s="24"/>
      <c r="ED49" s="24"/>
      <c r="EE49" s="24"/>
      <c r="EF49" s="24"/>
      <c r="EG49" s="24"/>
      <c r="EH49" s="24"/>
      <c r="EI49" s="24"/>
      <c r="EJ49" s="24"/>
      <c r="EK49" s="24"/>
      <c r="EL49" s="24"/>
      <c r="EM49" s="24"/>
      <c r="EN49" s="24"/>
      <c r="EO49" s="24"/>
      <c r="EP49" s="24"/>
      <c r="EQ49" s="24"/>
      <c r="ER49" s="24"/>
      <c r="ES49" s="24"/>
      <c r="ET49" s="24"/>
      <c r="EU49" s="24"/>
      <c r="EV49" s="24"/>
      <c r="EW49" s="24"/>
      <c r="EX49" s="24"/>
      <c r="EY49" s="24"/>
      <c r="EZ49" s="24"/>
      <c r="FA49" s="24"/>
      <c r="FB49" s="24"/>
      <c r="FC49" s="24"/>
      <c r="FD49" s="24"/>
      <c r="FE49" s="24"/>
      <c r="FF49" s="24"/>
      <c r="FG49" s="24"/>
      <c r="FH49" s="24"/>
      <c r="FI49" s="24"/>
      <c r="FJ49" s="24"/>
      <c r="FK49" s="24"/>
      <c r="FL49" s="24"/>
      <c r="FM49" s="24"/>
      <c r="FN49" s="24"/>
      <c r="FO49" s="24"/>
      <c r="FP49" s="24"/>
      <c r="FQ49" s="24"/>
      <c r="FR49" s="24"/>
      <c r="FS49" s="24"/>
      <c r="FT49" s="24"/>
      <c r="FU49" s="24"/>
      <c r="FV49" s="24"/>
      <c r="FW49" s="24"/>
      <c r="FX49" s="24"/>
      <c r="FY49" s="24"/>
      <c r="FZ49" s="24"/>
      <c r="GA49" s="24"/>
      <c r="GB49" s="24"/>
      <c r="GC49" s="24"/>
      <c r="GD49" s="24"/>
      <c r="GE49" s="24"/>
      <c r="GF49" s="24"/>
      <c r="GG49" s="24"/>
      <c r="GH49" s="24"/>
      <c r="GI49" s="24"/>
      <c r="GJ49" s="24"/>
      <c r="GK49" s="24"/>
      <c r="GL49" s="24"/>
      <c r="GM49" s="24"/>
      <c r="GN49" s="24"/>
      <c r="GO49" s="24"/>
    </row>
    <row r="50" spans="1:281" s="24" customFormat="1" ht="13.5" customHeight="1" x14ac:dyDescent="0.2">
      <c r="A50" s="34"/>
      <c r="B50" s="51" t="s">
        <v>75</v>
      </c>
      <c r="C50" s="48">
        <v>1.49029441199991</v>
      </c>
      <c r="D50" s="24">
        <v>1.48996258322458</v>
      </c>
      <c r="E50" s="24">
        <v>1.4910765781956301</v>
      </c>
      <c r="F50" s="24">
        <v>1.48680982766185</v>
      </c>
      <c r="G50" s="24">
        <v>1.48692238242861</v>
      </c>
      <c r="H50" s="24">
        <v>1.4863977267060999</v>
      </c>
      <c r="I50" s="24">
        <v>1.48857725170278</v>
      </c>
      <c r="J50" s="24">
        <v>1.902941805704929E-3</v>
      </c>
      <c r="K50" s="24">
        <v>1.4801446982458899</v>
      </c>
      <c r="L50" s="24">
        <v>1.4785616587828101</v>
      </c>
      <c r="M50" s="24">
        <v>1.48061716201606</v>
      </c>
      <c r="N50" s="24">
        <v>1.48146582654176</v>
      </c>
      <c r="O50" s="24">
        <v>1.48194145472679</v>
      </c>
      <c r="P50" s="24">
        <v>1.4824835480707801</v>
      </c>
      <c r="Q50" s="24">
        <v>1.4808690580640151</v>
      </c>
      <c r="R50" s="24">
        <v>1.2926062437506973E-3</v>
      </c>
      <c r="S50" s="24">
        <v>1.4967218640543201</v>
      </c>
      <c r="T50" s="24">
        <v>1.4964376844134499</v>
      </c>
      <c r="U50" s="24">
        <v>1.49817874767179</v>
      </c>
      <c r="V50" s="24">
        <v>1.5016310623943301</v>
      </c>
      <c r="W50" s="24">
        <v>1.50270336354113</v>
      </c>
      <c r="X50" s="24">
        <v>1.5022519292354199</v>
      </c>
      <c r="Y50" s="24">
        <v>1.4996541085517399</v>
      </c>
      <c r="Z50" s="24">
        <v>2.6164577373081468E-3</v>
      </c>
      <c r="AA50" s="24">
        <v>1.51282194080267</v>
      </c>
      <c r="AB50" s="24">
        <v>1.5131432992653899</v>
      </c>
      <c r="AC50" s="24">
        <v>1.5125158753561001</v>
      </c>
      <c r="AD50" s="24">
        <v>1.51282703847472</v>
      </c>
      <c r="AE50" s="24">
        <v>2.5617009997575078E-4</v>
      </c>
      <c r="AF50" s="197">
        <v>1.50894427124978</v>
      </c>
      <c r="AG50" s="197">
        <v>1.51001028500654</v>
      </c>
      <c r="AH50" s="197">
        <v>1.5133198723235901</v>
      </c>
      <c r="AI50" s="24">
        <v>1.49147262898253</v>
      </c>
      <c r="AJ50" s="24">
        <v>1.4911722657852899</v>
      </c>
      <c r="AK50" s="24">
        <v>1.4910894138797799</v>
      </c>
      <c r="AL50" s="24">
        <v>1.4964399262673</v>
      </c>
      <c r="AM50" s="24">
        <v>1.4961110811693501</v>
      </c>
      <c r="AN50" s="24">
        <v>1.4959408784928201</v>
      </c>
      <c r="AO50" s="24">
        <v>1.493704365762845</v>
      </c>
      <c r="AP50" s="24">
        <v>2.4667019890424204E-3</v>
      </c>
      <c r="AQ50" s="24">
        <v>1.65560346835814</v>
      </c>
      <c r="AR50" s="24">
        <v>1.65113396574377</v>
      </c>
      <c r="AS50" s="24">
        <v>1.6526539676682399</v>
      </c>
      <c r="AT50" s="24">
        <v>1.65609805916258</v>
      </c>
      <c r="AU50" s="24">
        <v>1.6590285412216901</v>
      </c>
      <c r="AV50" s="24">
        <v>1.65617448998907</v>
      </c>
      <c r="AW50" s="24">
        <v>1.6551154153572483</v>
      </c>
      <c r="AX50" s="24">
        <v>2.5673800990165942E-3</v>
      </c>
      <c r="AY50" s="24">
        <v>1.5878273807165</v>
      </c>
      <c r="AZ50" s="24">
        <v>1.5817497397829301</v>
      </c>
      <c r="BA50" s="24">
        <v>1.5795291002684899</v>
      </c>
      <c r="BB50" s="24">
        <v>1.5463921498895301</v>
      </c>
      <c r="BC50" s="24">
        <v>1.5449228364202401</v>
      </c>
      <c r="BD50" s="24">
        <v>1.5443783110518601</v>
      </c>
      <c r="BE50" s="24">
        <v>1.5641332530215919</v>
      </c>
      <c r="BF50" s="24">
        <v>1.9073668516448924E-2</v>
      </c>
      <c r="BG50" s="24">
        <v>1.4860520126077601</v>
      </c>
      <c r="BH50" s="24">
        <v>1.48633166344681</v>
      </c>
      <c r="BI50" s="24">
        <v>1.48485290393587</v>
      </c>
      <c r="BJ50" s="24">
        <v>1.4855983557760599</v>
      </c>
      <c r="BK50" s="24">
        <v>1.4852194844428801</v>
      </c>
      <c r="BL50" s="24">
        <v>1.48590678787792</v>
      </c>
      <c r="BM50" s="24">
        <v>1.4856602013478835</v>
      </c>
      <c r="BN50" s="24">
        <v>5.0248842557316042E-4</v>
      </c>
      <c r="BO50" s="24">
        <v>1.48452036828322</v>
      </c>
      <c r="BP50" s="24">
        <v>1.4829133658271101</v>
      </c>
      <c r="BQ50" s="24">
        <v>1.4841918177065501</v>
      </c>
      <c r="BR50" s="24">
        <v>1.48962408170571</v>
      </c>
      <c r="BS50" s="24">
        <v>1.48659765593062</v>
      </c>
      <c r="BT50" s="24">
        <v>1.48819127222183</v>
      </c>
      <c r="BU50" s="24">
        <v>1.48600642694584</v>
      </c>
      <c r="BV50" s="24">
        <v>2.3550913173496155E-3</v>
      </c>
      <c r="BW50" s="24">
        <v>1.4963443569597099</v>
      </c>
      <c r="BX50" s="24">
        <v>1.4920457714023001</v>
      </c>
      <c r="BY50" s="24">
        <v>1.49723919601753</v>
      </c>
      <c r="BZ50" s="24">
        <v>1.49063197414778</v>
      </c>
      <c r="CA50" s="24">
        <v>1.4885580518089701</v>
      </c>
      <c r="CB50" s="24">
        <v>1.49378666132986</v>
      </c>
      <c r="CC50" s="24">
        <v>1.493101001944358</v>
      </c>
      <c r="CD50" s="24">
        <v>3.054017474997998E-3</v>
      </c>
      <c r="CE50" s="24">
        <v>1.46275743182259</v>
      </c>
      <c r="CF50" s="24">
        <v>1.4637777141886501</v>
      </c>
      <c r="CG50" s="24">
        <v>1.4649840397863001</v>
      </c>
      <c r="CH50" s="24">
        <v>1.46383972859918</v>
      </c>
      <c r="CI50" s="24">
        <v>9.1006596696772372E-4</v>
      </c>
      <c r="CJ50" s="197">
        <v>1.46489213834725</v>
      </c>
      <c r="CK50" s="197">
        <v>1.46236627552692</v>
      </c>
      <c r="CL50" s="197">
        <v>1.4655506273454599</v>
      </c>
      <c r="CM50" s="24">
        <v>1.4416395400375701</v>
      </c>
      <c r="CN50" s="24">
        <v>1.4417670784249801</v>
      </c>
      <c r="CO50" s="24">
        <v>1.44102062744659</v>
      </c>
      <c r="CP50" s="24">
        <v>1.4492309789598801</v>
      </c>
      <c r="CQ50" s="24">
        <v>1.4499832508946799</v>
      </c>
      <c r="CR50" s="24">
        <v>1.4499288509100501</v>
      </c>
      <c r="CS50" s="24">
        <v>1.4455950544456251</v>
      </c>
      <c r="CT50" s="24">
        <v>4.1328538154723361E-3</v>
      </c>
      <c r="CU50" s="24">
        <v>1.4978468982212201</v>
      </c>
      <c r="CV50" s="24">
        <v>1.4989676404232499</v>
      </c>
      <c r="CW50" s="24">
        <v>1.4984893950289599</v>
      </c>
      <c r="CX50" s="24">
        <v>1.4984346445578101</v>
      </c>
      <c r="CY50" s="24">
        <v>4.5917606022166402E-4</v>
      </c>
      <c r="CZ50" s="197">
        <v>1.4980202549774999</v>
      </c>
      <c r="DA50" s="197">
        <v>1.49698913041056</v>
      </c>
      <c r="DB50" s="197">
        <v>1.49705776688891</v>
      </c>
      <c r="FQ50" s="64"/>
      <c r="FZ50" s="56"/>
    </row>
    <row r="51" spans="1:281" s="46" customFormat="1" ht="13.5" customHeight="1" x14ac:dyDescent="0.2">
      <c r="A51" s="34"/>
      <c r="B51" s="51" t="s">
        <v>76</v>
      </c>
      <c r="C51" s="182">
        <v>0.944519265472063</v>
      </c>
      <c r="D51" s="46">
        <v>0.94440323508006097</v>
      </c>
      <c r="E51" s="46">
        <v>0.94642736711743303</v>
      </c>
      <c r="F51" s="46">
        <v>0.93079641908417599</v>
      </c>
      <c r="G51" s="46">
        <v>0.93117654147940099</v>
      </c>
      <c r="H51" s="46">
        <v>0.93082351740284497</v>
      </c>
      <c r="I51" s="46">
        <v>0.93802439093932977</v>
      </c>
      <c r="J51" s="46">
        <v>7.123578869625476E-3</v>
      </c>
      <c r="K51" s="46">
        <v>0.93399507291507</v>
      </c>
      <c r="L51" s="46">
        <v>0.93235145636356198</v>
      </c>
      <c r="M51" s="46">
        <v>0.93530486662572399</v>
      </c>
      <c r="N51" s="46">
        <v>0.92734840134085295</v>
      </c>
      <c r="O51" s="46">
        <v>0.92814971686688896</v>
      </c>
      <c r="P51" s="46">
        <v>0.92905545434164405</v>
      </c>
      <c r="Q51" s="46">
        <v>0.93103416140895712</v>
      </c>
      <c r="R51" s="46">
        <v>3.015551780551158E-3</v>
      </c>
      <c r="S51" s="46">
        <v>0.95100123360726196</v>
      </c>
      <c r="T51" s="46">
        <v>0.95049755762635701</v>
      </c>
      <c r="U51" s="46">
        <v>0.95293415210784305</v>
      </c>
      <c r="V51" s="46">
        <v>0.95226146335065898</v>
      </c>
      <c r="W51" s="46">
        <v>0.95351877770343596</v>
      </c>
      <c r="X51" s="46">
        <v>0.95293939810294703</v>
      </c>
      <c r="Y51" s="46">
        <v>0.95219209708308394</v>
      </c>
      <c r="Z51" s="46">
        <v>1.0926738923397006E-3</v>
      </c>
      <c r="AA51" s="46">
        <v>0.97190009175459102</v>
      </c>
      <c r="AB51" s="46">
        <v>0.97227260622214895</v>
      </c>
      <c r="AC51" s="46">
        <v>0.97171936107680401</v>
      </c>
      <c r="AD51" s="46">
        <v>0.97196401968451462</v>
      </c>
      <c r="AE51" s="46">
        <v>2.3034052021615986E-4</v>
      </c>
      <c r="AF51" s="200">
        <v>0.96523778106057201</v>
      </c>
      <c r="AG51" s="200">
        <v>0.96594739086773596</v>
      </c>
      <c r="AH51" s="200">
        <v>0.97060193361401703</v>
      </c>
      <c r="AI51" s="46">
        <v>0.93547778411183202</v>
      </c>
      <c r="AJ51" s="46">
        <v>0.93472350487906097</v>
      </c>
      <c r="AK51" s="46">
        <v>0.93462653751919</v>
      </c>
      <c r="AL51" s="46">
        <v>0.94039047129454101</v>
      </c>
      <c r="AM51" s="46">
        <v>0.94039534335554098</v>
      </c>
      <c r="AN51" s="46">
        <v>0.94052679501653902</v>
      </c>
      <c r="AO51" s="46">
        <v>0.93769007269611737</v>
      </c>
      <c r="AP51" s="46">
        <v>2.7609668785865092E-3</v>
      </c>
      <c r="AQ51" s="46">
        <v>1.0639219265601201</v>
      </c>
      <c r="AR51" s="46">
        <v>1.0600393515466999</v>
      </c>
      <c r="AS51" s="46">
        <v>1.0609279761955199</v>
      </c>
      <c r="AT51" s="46">
        <v>1.0619951104126</v>
      </c>
      <c r="AU51" s="46">
        <v>1.06417149759201</v>
      </c>
      <c r="AV51" s="46">
        <v>1.0606735272368499</v>
      </c>
      <c r="AW51" s="46">
        <v>1.0619548982572999</v>
      </c>
      <c r="AX51" s="46">
        <v>1.5890211759485066E-3</v>
      </c>
      <c r="AY51" s="46">
        <v>1.0177665035149801</v>
      </c>
      <c r="AZ51" s="46">
        <v>1.00993314868902</v>
      </c>
      <c r="BA51" s="46">
        <v>1.0059000918396901</v>
      </c>
      <c r="BB51" s="46">
        <v>0.97812755621951297</v>
      </c>
      <c r="BC51" s="46">
        <v>0.976496080014289</v>
      </c>
      <c r="BD51" s="46">
        <v>0.97567116502715401</v>
      </c>
      <c r="BE51" s="46">
        <v>0.9939824242174411</v>
      </c>
      <c r="BF51" s="46">
        <v>1.7581193203301836E-2</v>
      </c>
      <c r="BG51" s="46">
        <v>0.93131428356310697</v>
      </c>
      <c r="BH51" s="46">
        <v>0.93144129781495599</v>
      </c>
      <c r="BI51" s="46">
        <v>0.92956815059937303</v>
      </c>
      <c r="BJ51" s="46">
        <v>0.92911605606843894</v>
      </c>
      <c r="BK51" s="46">
        <v>0.92849945202105699</v>
      </c>
      <c r="BL51" s="46">
        <v>0.92964491955325101</v>
      </c>
      <c r="BM51" s="46">
        <v>0.92993069327003042</v>
      </c>
      <c r="BN51" s="46">
        <v>1.0894522536940728E-3</v>
      </c>
      <c r="BO51" s="46">
        <v>0.922506294125371</v>
      </c>
      <c r="BP51" s="46">
        <v>0.92032371101814603</v>
      </c>
      <c r="BQ51" s="46">
        <v>0.92216379698719597</v>
      </c>
      <c r="BR51" s="46">
        <v>0.92637621959590399</v>
      </c>
      <c r="BS51" s="46">
        <v>0.92249105285546995</v>
      </c>
      <c r="BT51" s="46">
        <v>0.92451765854119805</v>
      </c>
      <c r="BU51" s="46">
        <v>0.9230631221872142</v>
      </c>
      <c r="BV51" s="46">
        <v>1.916714664206669E-3</v>
      </c>
      <c r="BW51" s="46">
        <v>0.98461112694655295</v>
      </c>
      <c r="BX51" s="46">
        <v>0.97940853685357099</v>
      </c>
      <c r="BY51" s="46">
        <v>0.98664524807570397</v>
      </c>
      <c r="BZ51" s="46">
        <v>0.97646715565020004</v>
      </c>
      <c r="CA51" s="46">
        <v>0.97404777044884705</v>
      </c>
      <c r="CB51" s="46">
        <v>0.98117073932693899</v>
      </c>
      <c r="CC51" s="46">
        <v>0.9803917628836355</v>
      </c>
      <c r="CD51" s="46">
        <v>4.3614108920864919E-3</v>
      </c>
      <c r="CE51" s="46">
        <v>0.96840866078772903</v>
      </c>
      <c r="CF51" s="46">
        <v>0.97016195413662398</v>
      </c>
      <c r="CG51" s="46">
        <v>0.97215656291923103</v>
      </c>
      <c r="CH51" s="46">
        <v>0.97024239261452794</v>
      </c>
      <c r="CI51" s="46">
        <v>1.531131467983715E-3</v>
      </c>
      <c r="CJ51" s="200">
        <v>0.97183032720067697</v>
      </c>
      <c r="CK51" s="200">
        <v>0.96816664117307505</v>
      </c>
      <c r="CL51" s="200">
        <v>0.972167089225763</v>
      </c>
      <c r="CM51" s="46">
        <v>0.95557173207842605</v>
      </c>
      <c r="CN51" s="46">
        <v>0.95578301709259905</v>
      </c>
      <c r="CO51" s="46">
        <v>0.95444421734610196</v>
      </c>
      <c r="CP51" s="46">
        <v>0.96427305358482995</v>
      </c>
      <c r="CQ51" s="46">
        <v>0.96610756429327804</v>
      </c>
      <c r="CR51" s="46">
        <v>0.966622019151542</v>
      </c>
      <c r="CS51" s="46">
        <v>0.96046693392446281</v>
      </c>
      <c r="CT51" s="46">
        <v>5.2656674943094561E-3</v>
      </c>
      <c r="CU51" s="46">
        <v>1.0118258412907599</v>
      </c>
      <c r="CV51" s="46">
        <v>1.01379093132585</v>
      </c>
      <c r="CW51" s="46">
        <v>1.01311721254238</v>
      </c>
      <c r="CX51" s="46">
        <v>1.01291132838633</v>
      </c>
      <c r="CY51" s="46">
        <v>8.1534693057081257E-4</v>
      </c>
      <c r="CZ51" s="200">
        <v>1.0115643485528001</v>
      </c>
      <c r="DA51" s="200">
        <v>1.0117585647274101</v>
      </c>
      <c r="DB51" s="200">
        <v>1.0120824392138399</v>
      </c>
      <c r="FQ51" s="65"/>
      <c r="FZ51" s="183"/>
    </row>
    <row r="52" spans="1:281" s="46" customFormat="1" ht="13.5" customHeight="1" x14ac:dyDescent="0.2">
      <c r="A52" s="34"/>
      <c r="B52" s="51" t="s">
        <v>129</v>
      </c>
      <c r="C52" s="182">
        <v>1.2396422299632801</v>
      </c>
      <c r="D52" s="46">
        <v>1.2394730646932599</v>
      </c>
      <c r="E52" s="46">
        <v>1.23946835500949</v>
      </c>
      <c r="F52" s="46">
        <v>1.24025816335067</v>
      </c>
      <c r="G52" s="46">
        <v>1.24022053385367</v>
      </c>
      <c r="H52" s="46">
        <v>1.24002723256763</v>
      </c>
      <c r="I52" s="46">
        <v>1.2398482632396668</v>
      </c>
      <c r="J52" s="46">
        <v>3.332135088705341E-4</v>
      </c>
      <c r="K52" s="46">
        <v>1.2338070445779199</v>
      </c>
      <c r="L52" s="46">
        <v>1.2329127231289501</v>
      </c>
      <c r="M52" s="46">
        <v>1.2333707168290799</v>
      </c>
      <c r="N52" s="46">
        <v>1.2367049787586799</v>
      </c>
      <c r="O52" s="46">
        <v>1.2368170904575</v>
      </c>
      <c r="P52" s="46">
        <v>1.2369995282661299</v>
      </c>
      <c r="Q52" s="46">
        <v>1.23510201366971</v>
      </c>
      <c r="R52" s="46">
        <v>1.7596814995441254E-3</v>
      </c>
      <c r="S52" s="46">
        <v>1.2435194949416299</v>
      </c>
      <c r="T52" s="46">
        <v>1.2433583576471099</v>
      </c>
      <c r="U52" s="46">
        <v>1.2439778935882899</v>
      </c>
      <c r="V52" s="46">
        <v>1.2470182742817399</v>
      </c>
      <c r="W52" s="46">
        <v>1.2473173757299401</v>
      </c>
      <c r="X52" s="46">
        <v>1.2471581613062701</v>
      </c>
      <c r="Y52" s="46">
        <v>1.2453915929158301</v>
      </c>
      <c r="Z52" s="46">
        <v>1.7847893369191143E-3</v>
      </c>
      <c r="AA52" s="46">
        <v>1.2512851009769099</v>
      </c>
      <c r="AB52" s="46">
        <v>1.2512397156041</v>
      </c>
      <c r="AC52" s="46">
        <v>1.25118246881604</v>
      </c>
      <c r="AD52" s="46">
        <v>1.2512357617990169</v>
      </c>
      <c r="AE52" s="46">
        <v>4.1992575075323564E-5</v>
      </c>
      <c r="AF52" s="200">
        <v>1.2499662587448701</v>
      </c>
      <c r="AG52" s="200">
        <v>1.2503870737416101</v>
      </c>
      <c r="AH52" s="200">
        <v>1.2515024134172701</v>
      </c>
      <c r="AI52" s="46">
        <v>1.2431114432197401</v>
      </c>
      <c r="AJ52" s="46">
        <v>1.24307428002951</v>
      </c>
      <c r="AK52" s="46">
        <v>1.24300874657077</v>
      </c>
      <c r="AL52" s="46">
        <v>1.24562901035845</v>
      </c>
      <c r="AM52" s="46">
        <v>1.2455213950399899</v>
      </c>
      <c r="AN52" s="46">
        <v>1.2453840864316099</v>
      </c>
      <c r="AO52" s="46">
        <v>1.2442881602750118</v>
      </c>
      <c r="AP52" s="46">
        <v>1.2257561460659859E-3</v>
      </c>
      <c r="AQ52" s="46">
        <v>1.29238032643505</v>
      </c>
      <c r="AR52" s="46">
        <v>1.2913039676917</v>
      </c>
      <c r="AS52" s="46">
        <v>1.2913136985523299</v>
      </c>
      <c r="AT52" s="46">
        <v>1.29170079931731</v>
      </c>
      <c r="AU52" s="46">
        <v>1.2904382639852101</v>
      </c>
      <c r="AV52" s="46">
        <v>1.2888655320268001</v>
      </c>
      <c r="AW52" s="46">
        <v>1.2910004313347332</v>
      </c>
      <c r="AX52" s="46">
        <v>1.1149531867901722E-3</v>
      </c>
      <c r="AY52" s="46">
        <v>1.26696465632594</v>
      </c>
      <c r="AZ52" s="46">
        <v>1.2641250486968101</v>
      </c>
      <c r="BA52" s="46">
        <v>1.2614258149519399</v>
      </c>
      <c r="BB52" s="46">
        <v>1.26124428008925</v>
      </c>
      <c r="BC52" s="46">
        <v>1.2607816893319499</v>
      </c>
      <c r="BD52" s="46">
        <v>1.2602992524912</v>
      </c>
      <c r="BE52" s="46">
        <v>1.2624734569811815</v>
      </c>
      <c r="BF52" s="46">
        <v>2.3486272354230763E-3</v>
      </c>
      <c r="BG52" s="46">
        <v>1.23949316057791</v>
      </c>
      <c r="BH52" s="46">
        <v>1.2396437323500999</v>
      </c>
      <c r="BI52" s="46">
        <v>1.23904524957298</v>
      </c>
      <c r="BJ52" s="46">
        <v>1.23955790434749</v>
      </c>
      <c r="BK52" s="46">
        <v>1.2394837928119</v>
      </c>
      <c r="BL52" s="46">
        <v>1.2396487729121699</v>
      </c>
      <c r="BM52" s="46">
        <v>1.2394787687620916</v>
      </c>
      <c r="BN52" s="46">
        <v>2.0434777955558348E-4</v>
      </c>
      <c r="BO52" s="46">
        <v>1.23986311517885</v>
      </c>
      <c r="BP52" s="46">
        <v>1.2389477294717099</v>
      </c>
      <c r="BQ52" s="46">
        <v>1.2397030679736201</v>
      </c>
      <c r="BR52" s="46">
        <v>1.2420723545701799</v>
      </c>
      <c r="BS52" s="46">
        <v>1.24063138841666</v>
      </c>
      <c r="BT52" s="46">
        <v>1.24132775265799</v>
      </c>
      <c r="BU52" s="46">
        <v>1.2404242347115018</v>
      </c>
      <c r="BV52" s="46">
        <v>1.0480585799976E-3</v>
      </c>
      <c r="BW52" s="46">
        <v>1.24036618249877</v>
      </c>
      <c r="BX52" s="46">
        <v>1.23967627779624</v>
      </c>
      <c r="BY52" s="46">
        <v>1.2409174846944799</v>
      </c>
      <c r="BZ52" s="46">
        <v>1.23911484111967</v>
      </c>
      <c r="CA52" s="46">
        <v>1.2384142980139501</v>
      </c>
      <c r="CB52" s="46">
        <v>1.23947124507315</v>
      </c>
      <c r="CC52" s="46">
        <v>1.2396600548660432</v>
      </c>
      <c r="CD52" s="46">
        <v>8.1289877314363391E-4</v>
      </c>
      <c r="CE52" s="46">
        <v>1.22424343064432</v>
      </c>
      <c r="CF52" s="46">
        <v>1.2245005698261</v>
      </c>
      <c r="CG52" s="46">
        <v>1.2246607581374001</v>
      </c>
      <c r="CH52" s="46">
        <v>1.2244682528692732</v>
      </c>
      <c r="CI52" s="46">
        <v>1.7189890128412248E-4</v>
      </c>
      <c r="CJ52" s="200">
        <v>1.2246650447399201</v>
      </c>
      <c r="CK52" s="200">
        <v>1.22407248537091</v>
      </c>
      <c r="CL52" s="200">
        <v>1.22476810429895</v>
      </c>
      <c r="CM52" s="46">
        <v>1.21863257540343</v>
      </c>
      <c r="CN52" s="46">
        <v>1.2186372691998899</v>
      </c>
      <c r="CO52" s="46">
        <v>1.21839506646197</v>
      </c>
      <c r="CP52" s="46">
        <v>1.2214972077762101</v>
      </c>
      <c r="CQ52" s="46">
        <v>1.2216386006248701</v>
      </c>
      <c r="CR52" s="46">
        <v>1.22157632301758</v>
      </c>
      <c r="CS52" s="46">
        <v>1.2200628404139915</v>
      </c>
      <c r="CT52" s="46">
        <v>1.510542993170776E-3</v>
      </c>
      <c r="CU52" s="46">
        <v>1.2416878307813699</v>
      </c>
      <c r="CV52" s="46">
        <v>1.24203187822905</v>
      </c>
      <c r="CW52" s="46">
        <v>1.24191782434913</v>
      </c>
      <c r="CX52" s="46">
        <v>1.2418791777865168</v>
      </c>
      <c r="CY52" s="46">
        <v>1.4309048224852674E-4</v>
      </c>
      <c r="CZ52" s="200">
        <v>1.24187958230711</v>
      </c>
      <c r="DA52" s="200">
        <v>1.24137277640088</v>
      </c>
      <c r="DB52" s="200">
        <v>1.2409121551006901</v>
      </c>
      <c r="FQ52" s="65"/>
      <c r="FZ52" s="183"/>
    </row>
    <row r="53" spans="1:281" s="57" customFormat="1" ht="13.5" customHeight="1" thickBot="1" x14ac:dyDescent="0.25">
      <c r="A53" s="34"/>
      <c r="B53" s="52" t="s">
        <v>130</v>
      </c>
      <c r="C53" s="49">
        <v>0.51177326530735101</v>
      </c>
      <c r="D53" s="43">
        <v>0.511633701582348</v>
      </c>
      <c r="E53" s="43">
        <v>0.51186356033329194</v>
      </c>
      <c r="F53" s="43">
        <v>0.5089225913937</v>
      </c>
      <c r="G53" s="43">
        <v>0.50892780120737602</v>
      </c>
      <c r="H53" s="43">
        <v>0.50886262339455102</v>
      </c>
      <c r="I53" s="43">
        <v>0.51033059053643637</v>
      </c>
      <c r="J53" s="43">
        <v>1.427971306201502E-3</v>
      </c>
      <c r="K53" s="43">
        <v>0.50404009024450203</v>
      </c>
      <c r="L53" s="43">
        <v>0.50263696505753097</v>
      </c>
      <c r="M53" s="43">
        <v>0.50353930730275698</v>
      </c>
      <c r="N53" s="43">
        <v>0.50503537707963697</v>
      </c>
      <c r="O53" s="43">
        <v>0.50527244913389402</v>
      </c>
      <c r="P53" s="43">
        <v>0.50556505276465002</v>
      </c>
      <c r="Q53" s="43">
        <v>0.5043482069304952</v>
      </c>
      <c r="R53" s="43">
        <v>1.0396107842395917E-3</v>
      </c>
      <c r="S53" s="43">
        <v>0.51728562536411005</v>
      </c>
      <c r="T53" s="43">
        <v>0.51693180736062405</v>
      </c>
      <c r="U53" s="43">
        <v>0.51807686753614801</v>
      </c>
      <c r="V53" s="43">
        <v>0.52043014209173299</v>
      </c>
      <c r="W53" s="43">
        <v>0.52082992005291395</v>
      </c>
      <c r="X53" s="43">
        <v>0.52054865161031305</v>
      </c>
      <c r="Y53" s="43">
        <v>0.51901716900264028</v>
      </c>
      <c r="Z53" s="43">
        <v>1.625789126157272E-3</v>
      </c>
      <c r="AA53" s="43">
        <v>0.52919765155450205</v>
      </c>
      <c r="AB53" s="43">
        <v>0.52914648174400902</v>
      </c>
      <c r="AC53" s="43">
        <v>0.52912304606298899</v>
      </c>
      <c r="AD53" s="43">
        <v>0.52915572645383335</v>
      </c>
      <c r="AE53" s="43">
        <v>3.1151172645432164E-5</v>
      </c>
      <c r="AF53" s="198">
        <v>0.52641835866238595</v>
      </c>
      <c r="AG53" s="198">
        <v>0.526849172813878</v>
      </c>
      <c r="AH53" s="198">
        <v>0.52869574108779804</v>
      </c>
      <c r="AI53" s="43">
        <v>0.51325486723728198</v>
      </c>
      <c r="AJ53" s="43">
        <v>0.513069000335444</v>
      </c>
      <c r="AK53" s="43">
        <v>0.51294427697828904</v>
      </c>
      <c r="AL53" s="43">
        <v>0.5166985365758</v>
      </c>
      <c r="AM53" s="43">
        <v>0.51670613580798297</v>
      </c>
      <c r="AN53" s="43">
        <v>0.51660691690580396</v>
      </c>
      <c r="AO53" s="43">
        <v>0.51487995564010036</v>
      </c>
      <c r="AP53" s="43">
        <v>1.793129905720163E-3</v>
      </c>
      <c r="AQ53" s="43">
        <v>0.556959965839812</v>
      </c>
      <c r="AR53" s="43">
        <v>0.55564996571240699</v>
      </c>
      <c r="AS53" s="43">
        <v>0.55534420550899799</v>
      </c>
      <c r="AT53" s="43">
        <v>0.55433089691925097</v>
      </c>
      <c r="AU53" s="43">
        <v>0.55224296597676303</v>
      </c>
      <c r="AV53" s="43">
        <v>0.54958342721882403</v>
      </c>
      <c r="AW53" s="43">
        <v>0.55401857119600917</v>
      </c>
      <c r="AX53" s="43">
        <v>2.4491964737056271E-3</v>
      </c>
      <c r="AY53" s="43">
        <v>0.53292622508825704</v>
      </c>
      <c r="AZ53" s="43">
        <v>0.52812705209796096</v>
      </c>
      <c r="BA53" s="43">
        <v>0.52329811445922303</v>
      </c>
      <c r="BB53" s="43">
        <v>0.52603129477968302</v>
      </c>
      <c r="BC53" s="43">
        <v>0.52535037132257101</v>
      </c>
      <c r="BD53" s="43">
        <v>0.52451637808900797</v>
      </c>
      <c r="BE53" s="43">
        <v>0.52670823930611721</v>
      </c>
      <c r="BF53" s="43">
        <v>3.1467349042108776E-3</v>
      </c>
      <c r="BG53" s="43">
        <v>0.50863366463211801</v>
      </c>
      <c r="BH53" s="43">
        <v>0.50876614001646703</v>
      </c>
      <c r="BI53" s="43">
        <v>0.50785005348755496</v>
      </c>
      <c r="BJ53" s="43">
        <v>0.50791562537267199</v>
      </c>
      <c r="BK53" s="43">
        <v>0.50773732821391404</v>
      </c>
      <c r="BL53" s="43">
        <v>0.50809910924830404</v>
      </c>
      <c r="BM53" s="43">
        <v>0.50816698682850492</v>
      </c>
      <c r="BN53" s="43">
        <v>3.9361909042891712E-4</v>
      </c>
      <c r="BO53" s="43">
        <v>0.50580841757870798</v>
      </c>
      <c r="BP53" s="43">
        <v>0.50422329883011596</v>
      </c>
      <c r="BQ53" s="43">
        <v>0.50558472772928598</v>
      </c>
      <c r="BR53" s="43">
        <v>0.50737312451092298</v>
      </c>
      <c r="BS53" s="43">
        <v>0.50495420266705304</v>
      </c>
      <c r="BT53" s="43">
        <v>0.506127580452852</v>
      </c>
      <c r="BU53" s="43">
        <v>0.50567855862815625</v>
      </c>
      <c r="BV53" s="43">
        <v>9.7820535956492753E-4</v>
      </c>
      <c r="BW53" s="43">
        <v>0.529008059999866</v>
      </c>
      <c r="BX53" s="43">
        <v>0.52803906505925502</v>
      </c>
      <c r="BY53" s="43">
        <v>0.53041380990627396</v>
      </c>
      <c r="BZ53" s="43">
        <v>0.52655286852529903</v>
      </c>
      <c r="CA53" s="43">
        <v>0.525535467277777</v>
      </c>
      <c r="CB53" s="43">
        <v>0.52750247037176801</v>
      </c>
      <c r="CC53" s="43">
        <v>0.52784195685670643</v>
      </c>
      <c r="CD53" s="43">
        <v>1.58692418795527E-3</v>
      </c>
      <c r="CE53" s="43">
        <v>0.51589436883256701</v>
      </c>
      <c r="CF53" s="43">
        <v>0.51642314728885697</v>
      </c>
      <c r="CG53" s="43">
        <v>0.51682855202168299</v>
      </c>
      <c r="CH53" s="43">
        <v>0.51638202271436906</v>
      </c>
      <c r="CI53" s="43">
        <v>3.8248571274130647E-4</v>
      </c>
      <c r="CJ53" s="198">
        <v>0.51681249247352801</v>
      </c>
      <c r="CK53" s="198">
        <v>0.51565907220898299</v>
      </c>
      <c r="CL53" s="198">
        <v>0.516745692429458</v>
      </c>
      <c r="CM53" s="43">
        <v>0.516332419478152</v>
      </c>
      <c r="CN53" s="43">
        <v>0.51629493905748702</v>
      </c>
      <c r="CO53" s="43">
        <v>0.51577248409052101</v>
      </c>
      <c r="CP53" s="43">
        <v>0.52037548768571196</v>
      </c>
      <c r="CQ53" s="43">
        <v>0.52088738645295796</v>
      </c>
      <c r="CR53" s="43">
        <v>0.52095401616276205</v>
      </c>
      <c r="CS53" s="43">
        <v>0.51843612215459867</v>
      </c>
      <c r="CT53" s="43">
        <v>2.3171398786246181E-3</v>
      </c>
      <c r="CU53" s="43">
        <v>0.54268252353681601</v>
      </c>
      <c r="CV53" s="43">
        <v>0.54335965811062104</v>
      </c>
      <c r="CW53" s="43">
        <v>0.54317137269832305</v>
      </c>
      <c r="CX53" s="43">
        <v>0.54307118478191996</v>
      </c>
      <c r="CY53" s="43">
        <v>2.8537229683977481E-4</v>
      </c>
      <c r="CZ53" s="198">
        <v>0.54284338390475495</v>
      </c>
      <c r="DA53" s="198">
        <v>0.54238048391961902</v>
      </c>
      <c r="DB53" s="198">
        <v>0.54163326259183198</v>
      </c>
      <c r="DC53" s="43"/>
      <c r="DD53" s="43"/>
      <c r="DE53" s="43"/>
      <c r="DF53" s="43"/>
      <c r="DG53" s="43"/>
      <c r="DH53" s="43"/>
      <c r="DI53" s="43"/>
      <c r="DJ53" s="43"/>
      <c r="DK53" s="43"/>
      <c r="DL53" s="43"/>
      <c r="DM53" s="43"/>
      <c r="DN53" s="43"/>
      <c r="DO53" s="43"/>
      <c r="DP53" s="43"/>
      <c r="DQ53" s="43"/>
      <c r="DR53" s="43"/>
      <c r="DS53" s="43"/>
      <c r="DT53" s="43"/>
      <c r="DU53" s="43"/>
      <c r="DV53" s="43"/>
      <c r="DW53" s="43"/>
      <c r="DX53" s="43"/>
      <c r="DY53" s="43"/>
      <c r="DZ53" s="43"/>
      <c r="EA53" s="43"/>
      <c r="EB53" s="43"/>
      <c r="EC53" s="43"/>
      <c r="ED53" s="43"/>
      <c r="EE53" s="43"/>
      <c r="EF53" s="43"/>
      <c r="EG53" s="43"/>
      <c r="EH53" s="43"/>
      <c r="EI53" s="43"/>
      <c r="EJ53" s="43"/>
      <c r="EK53" s="43"/>
      <c r="EL53" s="43"/>
      <c r="EM53" s="43"/>
      <c r="EN53" s="43"/>
      <c r="EO53" s="43"/>
      <c r="EP53" s="43"/>
      <c r="EQ53" s="43"/>
      <c r="ER53" s="43"/>
      <c r="ES53" s="43"/>
      <c r="ET53" s="43"/>
      <c r="EU53" s="43"/>
      <c r="EV53" s="43"/>
      <c r="EW53" s="43"/>
      <c r="EX53" s="43"/>
      <c r="EY53" s="43"/>
      <c r="EZ53" s="43"/>
      <c r="FA53" s="43"/>
      <c r="FB53" s="43"/>
      <c r="FC53" s="43"/>
      <c r="FD53" s="43"/>
      <c r="FE53" s="43"/>
      <c r="FF53" s="43"/>
      <c r="FG53" s="43"/>
      <c r="FH53" s="43"/>
      <c r="FI53" s="43"/>
      <c r="FJ53" s="43"/>
      <c r="FK53" s="43"/>
      <c r="FL53" s="43"/>
      <c r="FM53" s="43"/>
      <c r="FN53" s="43"/>
      <c r="FO53" s="43"/>
      <c r="FP53" s="43"/>
      <c r="FQ53" s="43"/>
      <c r="FR53" s="43"/>
      <c r="FS53" s="43"/>
      <c r="FT53" s="43"/>
      <c r="FU53" s="43"/>
      <c r="FV53" s="43"/>
      <c r="FW53" s="43"/>
      <c r="FX53" s="43"/>
      <c r="FY53" s="43"/>
      <c r="FZ53" s="43"/>
      <c r="GA53" s="43"/>
      <c r="GB53" s="43"/>
      <c r="GC53" s="43"/>
      <c r="GD53" s="43"/>
      <c r="GE53" s="43"/>
      <c r="GF53" s="43"/>
      <c r="GG53" s="43"/>
      <c r="GH53" s="43"/>
      <c r="GI53" s="43"/>
      <c r="GJ53" s="43"/>
      <c r="GK53" s="43"/>
      <c r="GL53" s="43"/>
      <c r="GM53" s="43"/>
      <c r="GN53" s="43"/>
      <c r="GO53" s="43"/>
    </row>
    <row r="54" spans="1:281" s="26" customFormat="1" ht="13.5" customHeight="1" x14ac:dyDescent="0.2">
      <c r="A54" s="34"/>
      <c r="B54" s="50" t="s">
        <v>54</v>
      </c>
      <c r="C54" s="53">
        <v>0</v>
      </c>
      <c r="D54" s="54">
        <v>0</v>
      </c>
      <c r="E54" s="54">
        <v>0</v>
      </c>
      <c r="F54" s="54">
        <v>0</v>
      </c>
      <c r="G54" s="54">
        <v>0</v>
      </c>
      <c r="H54" s="54">
        <v>0</v>
      </c>
      <c r="I54" s="54">
        <v>0</v>
      </c>
      <c r="J54" s="54">
        <v>0</v>
      </c>
      <c r="K54" s="54">
        <v>0</v>
      </c>
      <c r="L54" s="54">
        <v>0</v>
      </c>
      <c r="M54" s="54">
        <v>0</v>
      </c>
      <c r="N54" s="54">
        <v>0</v>
      </c>
      <c r="O54" s="54">
        <v>0</v>
      </c>
      <c r="P54" s="54">
        <v>0</v>
      </c>
      <c r="Q54" s="54">
        <v>0</v>
      </c>
      <c r="R54" s="54">
        <v>0</v>
      </c>
      <c r="S54" s="54">
        <v>0</v>
      </c>
      <c r="T54" s="54">
        <v>0</v>
      </c>
      <c r="U54" s="54">
        <v>0</v>
      </c>
      <c r="V54" s="54">
        <v>0</v>
      </c>
      <c r="W54" s="54">
        <v>0</v>
      </c>
      <c r="X54" s="54">
        <v>0</v>
      </c>
      <c r="Y54" s="54">
        <v>0</v>
      </c>
      <c r="Z54" s="54">
        <v>0</v>
      </c>
      <c r="AA54" s="54">
        <v>0</v>
      </c>
      <c r="AB54" s="54">
        <v>0</v>
      </c>
      <c r="AC54" s="54">
        <v>0</v>
      </c>
      <c r="AD54" s="54">
        <v>0</v>
      </c>
      <c r="AE54" s="54">
        <v>0</v>
      </c>
      <c r="AF54" s="205">
        <v>0</v>
      </c>
      <c r="AG54" s="205">
        <v>0</v>
      </c>
      <c r="AH54" s="205">
        <v>0</v>
      </c>
      <c r="AI54" s="54">
        <v>0</v>
      </c>
      <c r="AJ54" s="54">
        <v>0</v>
      </c>
      <c r="AK54" s="54">
        <v>0</v>
      </c>
      <c r="AL54" s="54">
        <v>0</v>
      </c>
      <c r="AM54" s="54">
        <v>0</v>
      </c>
      <c r="AN54" s="54">
        <v>0</v>
      </c>
      <c r="AO54" s="54">
        <v>0</v>
      </c>
      <c r="AP54" s="54">
        <v>0</v>
      </c>
      <c r="AQ54" s="54">
        <v>0</v>
      </c>
      <c r="AR54" s="54">
        <v>0</v>
      </c>
      <c r="AS54" s="54">
        <v>0</v>
      </c>
      <c r="AT54" s="54">
        <v>0</v>
      </c>
      <c r="AU54" s="54">
        <v>0</v>
      </c>
      <c r="AV54" s="54">
        <v>0</v>
      </c>
      <c r="AW54" s="54">
        <v>0</v>
      </c>
      <c r="AX54" s="54">
        <v>0</v>
      </c>
      <c r="AY54" s="54">
        <v>0</v>
      </c>
      <c r="AZ54" s="54">
        <v>0</v>
      </c>
      <c r="BA54" s="54">
        <v>0</v>
      </c>
      <c r="BB54" s="54">
        <v>0</v>
      </c>
      <c r="BC54" s="54">
        <v>0</v>
      </c>
      <c r="BD54" s="54">
        <v>0</v>
      </c>
      <c r="BE54" s="54">
        <v>0</v>
      </c>
      <c r="BF54" s="54">
        <v>0</v>
      </c>
      <c r="BG54" s="54">
        <v>0</v>
      </c>
      <c r="BH54" s="54">
        <v>0</v>
      </c>
      <c r="BI54" s="54">
        <v>0</v>
      </c>
      <c r="BJ54" s="54">
        <v>0</v>
      </c>
      <c r="BK54" s="54">
        <v>0</v>
      </c>
      <c r="BL54" s="54">
        <v>0</v>
      </c>
      <c r="BM54" s="54">
        <v>0</v>
      </c>
      <c r="BN54" s="54">
        <v>0</v>
      </c>
      <c r="BO54" s="54">
        <v>0</v>
      </c>
      <c r="BP54" s="54">
        <v>0</v>
      </c>
      <c r="BQ54" s="54">
        <v>0</v>
      </c>
      <c r="BR54" s="54">
        <v>0</v>
      </c>
      <c r="BS54" s="54">
        <v>0</v>
      </c>
      <c r="BT54" s="54">
        <v>0</v>
      </c>
      <c r="BU54" s="54">
        <v>0</v>
      </c>
      <c r="BV54" s="54">
        <v>0</v>
      </c>
      <c r="BW54" s="54">
        <v>0</v>
      </c>
      <c r="BX54" s="54">
        <v>0</v>
      </c>
      <c r="BY54" s="54">
        <v>0</v>
      </c>
      <c r="BZ54" s="54">
        <v>0</v>
      </c>
      <c r="CA54" s="54">
        <v>0</v>
      </c>
      <c r="CB54" s="54">
        <v>0</v>
      </c>
      <c r="CC54" s="54">
        <v>0</v>
      </c>
      <c r="CD54" s="54">
        <v>0</v>
      </c>
      <c r="CE54" s="54">
        <v>0</v>
      </c>
      <c r="CF54" s="54">
        <v>0</v>
      </c>
      <c r="CG54" s="54">
        <v>0</v>
      </c>
      <c r="CH54" s="54">
        <v>0</v>
      </c>
      <c r="CI54" s="54">
        <v>0</v>
      </c>
      <c r="CJ54" s="205">
        <v>0</v>
      </c>
      <c r="CK54" s="205">
        <v>0</v>
      </c>
      <c r="CL54" s="205">
        <v>0</v>
      </c>
      <c r="CM54" s="54">
        <v>0</v>
      </c>
      <c r="CN54" s="54">
        <v>0</v>
      </c>
      <c r="CO54" s="54">
        <v>0</v>
      </c>
      <c r="CP54" s="54">
        <v>0</v>
      </c>
      <c r="CQ54" s="54">
        <v>0</v>
      </c>
      <c r="CR54" s="54">
        <v>0</v>
      </c>
      <c r="CS54" s="54">
        <v>0</v>
      </c>
      <c r="CT54" s="54">
        <v>0</v>
      </c>
      <c r="CU54" s="54">
        <v>0</v>
      </c>
      <c r="CV54" s="54">
        <v>0</v>
      </c>
      <c r="CW54" s="54">
        <v>0</v>
      </c>
      <c r="CX54" s="54">
        <v>0</v>
      </c>
      <c r="CY54" s="54">
        <v>0</v>
      </c>
      <c r="CZ54" s="205">
        <v>0</v>
      </c>
      <c r="DA54" s="205">
        <v>0</v>
      </c>
      <c r="DB54" s="205">
        <v>0</v>
      </c>
      <c r="DC54" s="54"/>
      <c r="DD54" s="54"/>
      <c r="DE54" s="54"/>
      <c r="DF54" s="54"/>
      <c r="DG54" s="54"/>
      <c r="DH54" s="54"/>
      <c r="DI54" s="54"/>
      <c r="DJ54" s="54"/>
      <c r="DK54" s="54"/>
      <c r="DL54" s="54"/>
      <c r="DM54" s="54"/>
      <c r="DN54" s="54"/>
      <c r="DO54" s="54"/>
      <c r="DP54" s="54"/>
      <c r="DQ54" s="54"/>
      <c r="DR54" s="54"/>
      <c r="DS54" s="54"/>
      <c r="DT54" s="54"/>
      <c r="DU54" s="54"/>
      <c r="DV54" s="54"/>
      <c r="DW54" s="54"/>
      <c r="DX54" s="54"/>
      <c r="DY54" s="54"/>
      <c r="DZ54" s="54"/>
      <c r="EA54" s="54"/>
      <c r="EB54" s="54"/>
      <c r="EC54" s="54"/>
      <c r="ED54" s="54"/>
      <c r="EE54" s="54"/>
      <c r="EF54" s="54"/>
      <c r="EG54" s="54"/>
      <c r="EH54" s="54"/>
      <c r="EI54" s="54"/>
      <c r="EJ54" s="54"/>
      <c r="EK54" s="54"/>
      <c r="EL54" s="54"/>
      <c r="EM54" s="54"/>
      <c r="EN54" s="54"/>
      <c r="EO54" s="54"/>
      <c r="EP54" s="54"/>
      <c r="EQ54" s="54"/>
      <c r="ER54" s="54"/>
      <c r="ES54" s="54"/>
      <c r="ET54" s="54"/>
      <c r="EU54" s="54"/>
      <c r="EV54" s="54"/>
      <c r="EW54" s="54"/>
      <c r="EX54" s="54"/>
      <c r="EY54" s="54"/>
      <c r="EZ54" s="54"/>
      <c r="FA54" s="54"/>
      <c r="FB54" s="54"/>
      <c r="FC54" s="54"/>
      <c r="FD54" s="54"/>
      <c r="FE54" s="54"/>
      <c r="FF54" s="54"/>
      <c r="FG54" s="54"/>
      <c r="FH54" s="54"/>
      <c r="FI54" s="54"/>
      <c r="FJ54" s="54"/>
      <c r="FK54" s="54"/>
      <c r="FL54" s="54"/>
      <c r="FM54" s="54"/>
      <c r="FN54" s="54"/>
      <c r="FO54" s="54"/>
      <c r="FP54" s="54"/>
      <c r="FQ54" s="54"/>
      <c r="FR54" s="54"/>
      <c r="FS54" s="54"/>
      <c r="FT54" s="54"/>
      <c r="FU54" s="54"/>
      <c r="FV54" s="54"/>
      <c r="FW54" s="54"/>
      <c r="FX54" s="54"/>
      <c r="FY54" s="54"/>
      <c r="FZ54" s="54"/>
      <c r="GA54" s="54"/>
      <c r="GB54" s="54"/>
      <c r="GC54" s="54"/>
      <c r="GD54" s="54"/>
      <c r="GE54" s="54"/>
      <c r="GF54" s="54"/>
      <c r="GG54" s="54"/>
      <c r="GH54" s="54"/>
      <c r="GI54" s="54"/>
      <c r="GJ54" s="54"/>
      <c r="GK54" s="54"/>
      <c r="GL54" s="54"/>
      <c r="GM54" s="54"/>
      <c r="GN54" s="54"/>
      <c r="GO54" s="54"/>
      <c r="GP54" s="54"/>
      <c r="GQ54" s="54"/>
      <c r="GR54" s="54"/>
      <c r="GS54" s="54"/>
      <c r="GT54" s="54"/>
      <c r="GU54" s="54"/>
      <c r="GV54" s="54"/>
      <c r="GW54" s="54"/>
      <c r="GX54" s="54"/>
      <c r="GY54" s="54"/>
      <c r="GZ54" s="54"/>
      <c r="HA54" s="54"/>
      <c r="HB54" s="54"/>
      <c r="HC54" s="54"/>
      <c r="HD54" s="54"/>
      <c r="HE54" s="54"/>
      <c r="HF54" s="54"/>
      <c r="HG54" s="54"/>
      <c r="HH54" s="54"/>
      <c r="HI54" s="54"/>
      <c r="HJ54" s="54"/>
      <c r="HK54" s="54"/>
      <c r="HL54" s="54"/>
      <c r="HM54" s="54"/>
      <c r="HN54" s="54"/>
      <c r="HO54" s="54"/>
      <c r="HP54" s="54"/>
      <c r="HQ54" s="54"/>
      <c r="HR54" s="54"/>
      <c r="HS54" s="54"/>
      <c r="HT54" s="54"/>
      <c r="HU54" s="54"/>
      <c r="HV54" s="54"/>
      <c r="HW54" s="54"/>
      <c r="HX54" s="54"/>
      <c r="HY54" s="54"/>
      <c r="HZ54" s="54"/>
      <c r="IA54" s="54"/>
      <c r="IB54" s="54"/>
      <c r="IC54" s="54"/>
      <c r="ID54" s="54"/>
      <c r="IE54" s="54"/>
      <c r="IF54" s="54"/>
      <c r="IG54" s="54"/>
      <c r="IH54" s="54"/>
      <c r="II54" s="54"/>
      <c r="IJ54" s="54"/>
      <c r="IK54" s="54"/>
      <c r="IL54" s="54"/>
      <c r="IM54" s="54"/>
      <c r="IN54" s="54"/>
      <c r="IO54" s="54"/>
      <c r="IP54" s="54"/>
      <c r="IQ54" s="54"/>
      <c r="IR54" s="54"/>
      <c r="IS54" s="54"/>
      <c r="IT54" s="54"/>
      <c r="IU54" s="54"/>
      <c r="IV54" s="54"/>
      <c r="IW54" s="54"/>
      <c r="IX54" s="54"/>
      <c r="IY54" s="54"/>
      <c r="IZ54" s="54"/>
      <c r="JA54" s="54"/>
      <c r="JB54" s="54"/>
      <c r="JC54" s="54"/>
      <c r="JD54" s="54"/>
      <c r="JE54" s="54"/>
      <c r="JF54" s="54"/>
      <c r="JG54" s="54"/>
      <c r="JH54" s="54"/>
      <c r="JI54" s="54"/>
      <c r="JJ54" s="54"/>
      <c r="JK54" s="54"/>
      <c r="JL54" s="54"/>
      <c r="JM54" s="54"/>
      <c r="JN54" s="54"/>
      <c r="JO54" s="54"/>
      <c r="JP54" s="54"/>
      <c r="JQ54" s="54"/>
      <c r="JR54" s="54"/>
      <c r="JS54" s="54"/>
      <c r="JT54" s="54"/>
      <c r="JU54" s="54"/>
    </row>
    <row r="55" spans="1:281" s="26" customFormat="1" ht="13.5" customHeight="1" x14ac:dyDescent="0.2">
      <c r="A55" s="34"/>
      <c r="B55" s="51" t="s">
        <v>55</v>
      </c>
      <c r="C55" s="25">
        <v>1</v>
      </c>
      <c r="D55" s="26">
        <v>1</v>
      </c>
      <c r="E55" s="27">
        <v>1</v>
      </c>
      <c r="F55" s="26">
        <v>1</v>
      </c>
      <c r="G55" s="26">
        <v>1</v>
      </c>
      <c r="H55" s="26">
        <v>1</v>
      </c>
      <c r="I55" s="26">
        <v>1</v>
      </c>
      <c r="J55" s="26">
        <v>0</v>
      </c>
      <c r="K55" s="26">
        <v>1</v>
      </c>
      <c r="L55" s="26">
        <v>1</v>
      </c>
      <c r="M55" s="26">
        <v>1</v>
      </c>
      <c r="N55" s="26">
        <v>1</v>
      </c>
      <c r="O55" s="26">
        <v>1</v>
      </c>
      <c r="P55" s="26">
        <v>1</v>
      </c>
      <c r="Q55" s="26">
        <v>1</v>
      </c>
      <c r="R55" s="26">
        <v>0</v>
      </c>
      <c r="S55" s="26">
        <v>1</v>
      </c>
      <c r="T55" s="26">
        <v>1</v>
      </c>
      <c r="U55" s="26">
        <v>1</v>
      </c>
      <c r="V55" s="26">
        <v>1</v>
      </c>
      <c r="W55" s="26">
        <v>1</v>
      </c>
      <c r="X55" s="26">
        <v>1</v>
      </c>
      <c r="Y55" s="26">
        <v>1</v>
      </c>
      <c r="Z55" s="26">
        <v>0</v>
      </c>
      <c r="AA55" s="26">
        <v>1</v>
      </c>
      <c r="AB55" s="26">
        <v>1</v>
      </c>
      <c r="AC55" s="26">
        <v>1</v>
      </c>
      <c r="AD55" s="26">
        <v>1</v>
      </c>
      <c r="AE55" s="26">
        <v>0</v>
      </c>
      <c r="AF55" s="192">
        <v>1</v>
      </c>
      <c r="AG55" s="192">
        <v>1</v>
      </c>
      <c r="AH55" s="192">
        <v>1</v>
      </c>
      <c r="AI55" s="26">
        <v>1</v>
      </c>
      <c r="AJ55" s="26">
        <v>1</v>
      </c>
      <c r="AK55" s="26">
        <v>1</v>
      </c>
      <c r="AL55" s="26">
        <v>1</v>
      </c>
      <c r="AM55" s="26">
        <v>1</v>
      </c>
      <c r="AN55" s="26">
        <v>1</v>
      </c>
      <c r="AO55" s="26">
        <v>1</v>
      </c>
      <c r="AP55" s="26">
        <v>0</v>
      </c>
      <c r="AQ55" s="26">
        <v>1</v>
      </c>
      <c r="AR55" s="26">
        <v>1</v>
      </c>
      <c r="AS55" s="26">
        <v>1</v>
      </c>
      <c r="AT55" s="26">
        <v>1</v>
      </c>
      <c r="AU55" s="26">
        <v>1</v>
      </c>
      <c r="AV55" s="26">
        <v>1</v>
      </c>
      <c r="AW55" s="26">
        <v>1</v>
      </c>
      <c r="AX55" s="26">
        <v>0</v>
      </c>
      <c r="AY55" s="26">
        <v>1</v>
      </c>
      <c r="AZ55" s="26">
        <v>1</v>
      </c>
      <c r="BA55" s="26">
        <v>1</v>
      </c>
      <c r="BB55" s="26">
        <v>1</v>
      </c>
      <c r="BC55" s="26">
        <v>1</v>
      </c>
      <c r="BD55" s="26">
        <v>1</v>
      </c>
      <c r="BE55" s="26">
        <v>1</v>
      </c>
      <c r="BF55" s="26">
        <v>0</v>
      </c>
      <c r="BG55" s="26">
        <v>1</v>
      </c>
      <c r="BH55" s="26">
        <v>1</v>
      </c>
      <c r="BI55" s="26">
        <v>1</v>
      </c>
      <c r="BJ55" s="26">
        <v>1</v>
      </c>
      <c r="BK55" s="26">
        <v>1</v>
      </c>
      <c r="BL55" s="26">
        <v>1</v>
      </c>
      <c r="BM55" s="26">
        <v>1</v>
      </c>
      <c r="BN55" s="26">
        <v>0</v>
      </c>
      <c r="BO55" s="26">
        <v>1</v>
      </c>
      <c r="BP55" s="26">
        <v>1</v>
      </c>
      <c r="BQ55" s="26">
        <v>1</v>
      </c>
      <c r="BR55" s="26">
        <v>1</v>
      </c>
      <c r="BS55" s="26">
        <v>1</v>
      </c>
      <c r="BT55" s="26">
        <v>1</v>
      </c>
      <c r="BU55" s="26">
        <v>1</v>
      </c>
      <c r="BV55" s="26">
        <v>0</v>
      </c>
      <c r="BW55" s="26">
        <v>0.98597489201490895</v>
      </c>
      <c r="BX55" s="26">
        <v>0.98553311661371101</v>
      </c>
      <c r="BY55" s="26">
        <v>0.98519782819446899</v>
      </c>
      <c r="BZ55" s="26">
        <v>0.985787614436749</v>
      </c>
      <c r="CA55" s="26">
        <v>0.98541309169117197</v>
      </c>
      <c r="CB55" s="26">
        <v>0.98517793507878804</v>
      </c>
      <c r="CC55" s="26">
        <v>0.98551407967163307</v>
      </c>
      <c r="CD55" s="26">
        <v>2.9175858882277567E-4</v>
      </c>
      <c r="CE55" s="26">
        <v>0.98599657702227395</v>
      </c>
      <c r="CF55" s="26">
        <v>0.98576136596406905</v>
      </c>
      <c r="CG55" s="26">
        <v>0.98528396110571104</v>
      </c>
      <c r="CH55" s="26">
        <v>0.98568063469735134</v>
      </c>
      <c r="CI55" s="26">
        <v>2.9647204950223374E-4</v>
      </c>
      <c r="CJ55" s="192">
        <v>0.98565002567780002</v>
      </c>
      <c r="CK55" s="192">
        <v>0.98549031481823002</v>
      </c>
      <c r="CL55" s="192">
        <v>0.98594297314561496</v>
      </c>
      <c r="CM55" s="26">
        <v>0.98408241974873301</v>
      </c>
      <c r="CN55" s="26">
        <v>0.98390258185461099</v>
      </c>
      <c r="CO55" s="26">
        <v>0.98363258541994103</v>
      </c>
      <c r="CP55" s="26">
        <v>0.98422727976550495</v>
      </c>
      <c r="CQ55" s="26">
        <v>0.983811795270366</v>
      </c>
      <c r="CR55" s="26">
        <v>0.98326672921055602</v>
      </c>
      <c r="CS55" s="26">
        <v>0.98382056521161865</v>
      </c>
      <c r="CT55" s="26">
        <v>3.116779552411472E-4</v>
      </c>
      <c r="CU55" s="26">
        <v>0.98372670048354904</v>
      </c>
      <c r="CV55" s="26">
        <v>0.983384839116901</v>
      </c>
      <c r="CW55" s="26">
        <v>0.98421527299510103</v>
      </c>
      <c r="CX55" s="26">
        <v>0.98377560419851706</v>
      </c>
      <c r="CY55" s="26">
        <v>3.4078222422229181E-4</v>
      </c>
      <c r="CZ55" s="192">
        <v>0.98427998574472797</v>
      </c>
      <c r="DA55" s="192">
        <v>0.98363557771367105</v>
      </c>
      <c r="DB55" s="192">
        <v>0.98317386280163199</v>
      </c>
    </row>
    <row r="56" spans="1:281" s="26" customFormat="1" ht="13.5" customHeight="1" x14ac:dyDescent="0.2">
      <c r="A56" s="34"/>
      <c r="B56" s="51" t="s">
        <v>56</v>
      </c>
      <c r="C56" s="25">
        <v>0</v>
      </c>
      <c r="D56" s="26">
        <v>0</v>
      </c>
      <c r="E56" s="26">
        <v>0</v>
      </c>
      <c r="F56" s="26">
        <v>0</v>
      </c>
      <c r="G56" s="26">
        <v>0</v>
      </c>
      <c r="H56" s="26">
        <v>0</v>
      </c>
      <c r="I56" s="26">
        <v>0</v>
      </c>
      <c r="J56" s="26">
        <v>0</v>
      </c>
      <c r="K56" s="26">
        <v>0</v>
      </c>
      <c r="L56" s="26">
        <v>0</v>
      </c>
      <c r="M56" s="26">
        <v>0</v>
      </c>
      <c r="N56" s="26">
        <v>0</v>
      </c>
      <c r="O56" s="26">
        <v>0</v>
      </c>
      <c r="P56" s="26">
        <v>0</v>
      </c>
      <c r="Q56" s="26">
        <v>0</v>
      </c>
      <c r="R56" s="26">
        <v>0</v>
      </c>
      <c r="S56" s="26">
        <v>0</v>
      </c>
      <c r="T56" s="26">
        <v>0</v>
      </c>
      <c r="U56" s="26">
        <v>0</v>
      </c>
      <c r="V56" s="26">
        <v>0</v>
      </c>
      <c r="W56" s="26">
        <v>0</v>
      </c>
      <c r="X56" s="26">
        <v>0</v>
      </c>
      <c r="Y56" s="26">
        <v>0</v>
      </c>
      <c r="Z56" s="26">
        <v>0</v>
      </c>
      <c r="AA56" s="26">
        <v>0</v>
      </c>
      <c r="AB56" s="26">
        <v>0</v>
      </c>
      <c r="AC56" s="26">
        <v>0</v>
      </c>
      <c r="AD56" s="26">
        <v>0</v>
      </c>
      <c r="AE56" s="26">
        <v>0</v>
      </c>
      <c r="AF56" s="192">
        <v>0</v>
      </c>
      <c r="AG56" s="192">
        <v>0</v>
      </c>
      <c r="AH56" s="192">
        <v>0</v>
      </c>
      <c r="AI56" s="26">
        <v>0</v>
      </c>
      <c r="AJ56" s="26">
        <v>0</v>
      </c>
      <c r="AK56" s="26">
        <v>0</v>
      </c>
      <c r="AL56" s="26">
        <v>0</v>
      </c>
      <c r="AM56" s="26">
        <v>0</v>
      </c>
      <c r="AN56" s="26">
        <v>0</v>
      </c>
      <c r="AO56" s="26">
        <v>0</v>
      </c>
      <c r="AP56" s="26">
        <v>0</v>
      </c>
      <c r="AQ56" s="26">
        <v>0</v>
      </c>
      <c r="AR56" s="26">
        <v>0</v>
      </c>
      <c r="AS56" s="26">
        <v>0</v>
      </c>
      <c r="AT56" s="26">
        <v>0</v>
      </c>
      <c r="AU56" s="26">
        <v>0</v>
      </c>
      <c r="AV56" s="26">
        <v>0</v>
      </c>
      <c r="AW56" s="26">
        <v>0</v>
      </c>
      <c r="AX56" s="26">
        <v>0</v>
      </c>
      <c r="AY56" s="26">
        <v>0</v>
      </c>
      <c r="AZ56" s="26">
        <v>0</v>
      </c>
      <c r="BA56" s="26">
        <v>0</v>
      </c>
      <c r="BB56" s="26">
        <v>0</v>
      </c>
      <c r="BC56" s="26">
        <v>0</v>
      </c>
      <c r="BD56" s="26">
        <v>0</v>
      </c>
      <c r="BE56" s="26">
        <v>0</v>
      </c>
      <c r="BF56" s="26">
        <v>0</v>
      </c>
      <c r="BG56" s="26">
        <v>0</v>
      </c>
      <c r="BH56" s="26">
        <v>0</v>
      </c>
      <c r="BI56" s="26">
        <v>0</v>
      </c>
      <c r="BJ56" s="26">
        <v>0</v>
      </c>
      <c r="BK56" s="26">
        <v>0</v>
      </c>
      <c r="BL56" s="26">
        <v>0</v>
      </c>
      <c r="BM56" s="26">
        <v>0</v>
      </c>
      <c r="BN56" s="26">
        <v>0</v>
      </c>
      <c r="BO56" s="26">
        <v>0</v>
      </c>
      <c r="BP56" s="26">
        <v>0</v>
      </c>
      <c r="BQ56" s="26">
        <v>0</v>
      </c>
      <c r="BR56" s="26">
        <v>0</v>
      </c>
      <c r="BS56" s="26">
        <v>0</v>
      </c>
      <c r="BT56" s="26">
        <v>0</v>
      </c>
      <c r="BU56" s="26">
        <v>0</v>
      </c>
      <c r="BV56" s="26">
        <v>0</v>
      </c>
      <c r="BW56" s="26">
        <v>1.40251079850907E-2</v>
      </c>
      <c r="BX56" s="26">
        <v>1.44668833862895E-2</v>
      </c>
      <c r="BY56" s="26">
        <v>1.4802171805530499E-2</v>
      </c>
      <c r="BZ56" s="26">
        <v>1.4212385563250799E-2</v>
      </c>
      <c r="CA56" s="26">
        <v>1.4586908308828E-2</v>
      </c>
      <c r="CB56" s="26">
        <v>1.4822064921211501E-2</v>
      </c>
      <c r="CC56" s="26">
        <v>1.4485920328366835E-2</v>
      </c>
      <c r="CD56" s="26">
        <v>2.9175858882270954E-4</v>
      </c>
      <c r="CE56" s="26">
        <v>1.40034229777264E-2</v>
      </c>
      <c r="CF56" s="26">
        <v>1.4238634035930699E-2</v>
      </c>
      <c r="CG56" s="26">
        <v>1.47160388942885E-2</v>
      </c>
      <c r="CH56" s="26">
        <v>1.4319365302648532E-2</v>
      </c>
      <c r="CI56" s="26">
        <v>2.9647204950192756E-4</v>
      </c>
      <c r="CJ56" s="192">
        <v>1.43499743221999E-2</v>
      </c>
      <c r="CK56" s="192">
        <v>1.45096851817701E-2</v>
      </c>
      <c r="CL56" s="192">
        <v>1.40570268543846E-2</v>
      </c>
      <c r="CM56" s="26">
        <v>1.59175802512668E-2</v>
      </c>
      <c r="CN56" s="26">
        <v>1.60974181453888E-2</v>
      </c>
      <c r="CO56" s="26">
        <v>1.63674145800589E-2</v>
      </c>
      <c r="CP56" s="26">
        <v>1.5772720234495202E-2</v>
      </c>
      <c r="CQ56" s="26">
        <v>1.61882047296345E-2</v>
      </c>
      <c r="CR56" s="26">
        <v>1.67332707894444E-2</v>
      </c>
      <c r="CS56" s="26">
        <v>1.6179434788381436E-2</v>
      </c>
      <c r="CT56" s="26">
        <v>3.1167795524127183E-4</v>
      </c>
      <c r="CU56" s="26">
        <v>1.6273299516450498E-2</v>
      </c>
      <c r="CV56" s="26">
        <v>1.6615160883098799E-2</v>
      </c>
      <c r="CW56" s="26">
        <v>1.57847270048985E-2</v>
      </c>
      <c r="CX56" s="26">
        <v>1.6224395801482602E-2</v>
      </c>
      <c r="CY56" s="26">
        <v>3.4078222422239443E-4</v>
      </c>
      <c r="CZ56" s="192">
        <v>1.5720014255271999E-2</v>
      </c>
      <c r="DA56" s="192">
        <v>1.63644222863286E-2</v>
      </c>
      <c r="DB56" s="192">
        <v>1.6826137198367699E-2</v>
      </c>
    </row>
    <row r="57" spans="1:281" s="26" customFormat="1" ht="13.5" customHeight="1" x14ac:dyDescent="0.2">
      <c r="A57" s="34"/>
      <c r="B57" s="51" t="s">
        <v>57</v>
      </c>
      <c r="C57" s="25">
        <v>0</v>
      </c>
      <c r="D57" s="26">
        <v>0</v>
      </c>
      <c r="E57" s="26">
        <v>0</v>
      </c>
      <c r="F57" s="26">
        <v>0</v>
      </c>
      <c r="G57" s="26">
        <v>0</v>
      </c>
      <c r="H57" s="26">
        <v>0</v>
      </c>
      <c r="I57" s="26">
        <v>0</v>
      </c>
      <c r="J57" s="26">
        <v>0</v>
      </c>
      <c r="K57" s="26">
        <v>0</v>
      </c>
      <c r="L57" s="26">
        <v>0</v>
      </c>
      <c r="M57" s="26">
        <v>0</v>
      </c>
      <c r="N57" s="26">
        <v>0</v>
      </c>
      <c r="O57" s="26">
        <v>0</v>
      </c>
      <c r="P57" s="26">
        <v>0</v>
      </c>
      <c r="Q57" s="26">
        <v>0</v>
      </c>
      <c r="R57" s="26">
        <v>0</v>
      </c>
      <c r="S57" s="26">
        <v>0</v>
      </c>
      <c r="T57" s="26">
        <v>0</v>
      </c>
      <c r="U57" s="26">
        <v>0</v>
      </c>
      <c r="V57" s="26">
        <v>0</v>
      </c>
      <c r="W57" s="26">
        <v>0</v>
      </c>
      <c r="X57" s="26">
        <v>0</v>
      </c>
      <c r="Y57" s="26">
        <v>0</v>
      </c>
      <c r="Z57" s="26">
        <v>0</v>
      </c>
      <c r="AA57" s="26">
        <v>0</v>
      </c>
      <c r="AB57" s="26">
        <v>0</v>
      </c>
      <c r="AC57" s="26">
        <v>0</v>
      </c>
      <c r="AD57" s="26">
        <v>0</v>
      </c>
      <c r="AE57" s="26">
        <v>0</v>
      </c>
      <c r="AF57" s="192">
        <v>0</v>
      </c>
      <c r="AG57" s="192">
        <v>0</v>
      </c>
      <c r="AH57" s="192">
        <v>0</v>
      </c>
      <c r="AI57" s="26">
        <v>0</v>
      </c>
      <c r="AJ57" s="26">
        <v>0</v>
      </c>
      <c r="AK57" s="26">
        <v>0</v>
      </c>
      <c r="AL57" s="26">
        <v>0</v>
      </c>
      <c r="AM57" s="26">
        <v>0</v>
      </c>
      <c r="AN57" s="26">
        <v>0</v>
      </c>
      <c r="AO57" s="26">
        <v>0</v>
      </c>
      <c r="AP57" s="26">
        <v>0</v>
      </c>
      <c r="AQ57" s="26">
        <v>0</v>
      </c>
      <c r="AR57" s="26">
        <v>0</v>
      </c>
      <c r="AS57" s="26">
        <v>0</v>
      </c>
      <c r="AT57" s="26">
        <v>0</v>
      </c>
      <c r="AU57" s="26">
        <v>0</v>
      </c>
      <c r="AV57" s="26">
        <v>0</v>
      </c>
      <c r="AW57" s="26">
        <v>0</v>
      </c>
      <c r="AX57" s="26">
        <v>0</v>
      </c>
      <c r="AY57" s="26">
        <v>0</v>
      </c>
      <c r="AZ57" s="26">
        <v>0</v>
      </c>
      <c r="BA57" s="26">
        <v>0</v>
      </c>
      <c r="BB57" s="26">
        <v>0</v>
      </c>
      <c r="BC57" s="26">
        <v>0</v>
      </c>
      <c r="BD57" s="26">
        <v>0</v>
      </c>
      <c r="BE57" s="26">
        <v>0</v>
      </c>
      <c r="BF57" s="26">
        <v>0</v>
      </c>
      <c r="BG57" s="26">
        <v>0</v>
      </c>
      <c r="BH57" s="26">
        <v>0</v>
      </c>
      <c r="BI57" s="26">
        <v>0</v>
      </c>
      <c r="BJ57" s="26">
        <v>0</v>
      </c>
      <c r="BK57" s="26">
        <v>0</v>
      </c>
      <c r="BL57" s="26">
        <v>0</v>
      </c>
      <c r="BM57" s="26">
        <v>0</v>
      </c>
      <c r="BN57" s="26">
        <v>0</v>
      </c>
      <c r="BO57" s="26">
        <v>0</v>
      </c>
      <c r="BP57" s="26">
        <v>0</v>
      </c>
      <c r="BQ57" s="26">
        <v>0</v>
      </c>
      <c r="BR57" s="26">
        <v>0</v>
      </c>
      <c r="BS57" s="26">
        <v>0</v>
      </c>
      <c r="BT57" s="26">
        <v>0</v>
      </c>
      <c r="BU57" s="26">
        <v>0</v>
      </c>
      <c r="BV57" s="26">
        <v>0</v>
      </c>
      <c r="BW57" s="26">
        <v>0</v>
      </c>
      <c r="BX57" s="26">
        <v>0</v>
      </c>
      <c r="BY57" s="26">
        <v>0</v>
      </c>
      <c r="BZ57" s="26">
        <v>0</v>
      </c>
      <c r="CA57" s="26">
        <v>0</v>
      </c>
      <c r="CB57" s="26">
        <v>0</v>
      </c>
      <c r="CC57" s="26">
        <v>0</v>
      </c>
      <c r="CD57" s="26">
        <v>0</v>
      </c>
      <c r="CE57" s="26">
        <v>0</v>
      </c>
      <c r="CF57" s="26">
        <v>0</v>
      </c>
      <c r="CG57" s="26">
        <v>0</v>
      </c>
      <c r="CH57" s="26">
        <v>0</v>
      </c>
      <c r="CI57" s="26">
        <v>0</v>
      </c>
      <c r="CJ57" s="192">
        <v>0</v>
      </c>
      <c r="CK57" s="192">
        <v>0</v>
      </c>
      <c r="CL57" s="192">
        <v>0</v>
      </c>
      <c r="CM57" s="26">
        <v>0</v>
      </c>
      <c r="CN57" s="26">
        <v>0</v>
      </c>
      <c r="CO57" s="26">
        <v>0</v>
      </c>
      <c r="CP57" s="26">
        <v>0</v>
      </c>
      <c r="CQ57" s="26">
        <v>0</v>
      </c>
      <c r="CR57" s="26">
        <v>0</v>
      </c>
      <c r="CS57" s="26">
        <v>0</v>
      </c>
      <c r="CT57" s="26">
        <v>0</v>
      </c>
      <c r="CU57" s="26">
        <v>0</v>
      </c>
      <c r="CV57" s="26">
        <v>0</v>
      </c>
      <c r="CW57" s="26">
        <v>0</v>
      </c>
      <c r="CX57" s="26">
        <v>0</v>
      </c>
      <c r="CY57" s="26">
        <v>0</v>
      </c>
      <c r="CZ57" s="192">
        <v>0</v>
      </c>
      <c r="DA57" s="192">
        <v>0</v>
      </c>
      <c r="DB57" s="192">
        <v>0</v>
      </c>
    </row>
    <row r="58" spans="1:281" s="26" customFormat="1" ht="13.5" customHeight="1" x14ac:dyDescent="0.2">
      <c r="A58" s="34"/>
      <c r="B58" s="51" t="s">
        <v>58</v>
      </c>
      <c r="C58" s="25">
        <v>0</v>
      </c>
      <c r="D58" s="26">
        <v>0</v>
      </c>
      <c r="E58" s="26">
        <v>0</v>
      </c>
      <c r="F58" s="26">
        <v>0</v>
      </c>
      <c r="G58" s="26">
        <v>0</v>
      </c>
      <c r="H58" s="26">
        <v>0</v>
      </c>
      <c r="I58" s="26">
        <v>0</v>
      </c>
      <c r="J58" s="26">
        <v>0</v>
      </c>
      <c r="K58" s="26">
        <v>0</v>
      </c>
      <c r="L58" s="26">
        <v>0</v>
      </c>
      <c r="M58" s="26">
        <v>0</v>
      </c>
      <c r="N58" s="26">
        <v>0</v>
      </c>
      <c r="O58" s="26">
        <v>0</v>
      </c>
      <c r="P58" s="26">
        <v>0</v>
      </c>
      <c r="Q58" s="26">
        <v>0</v>
      </c>
      <c r="R58" s="26">
        <v>0</v>
      </c>
      <c r="S58" s="26">
        <v>0</v>
      </c>
      <c r="T58" s="26">
        <v>0</v>
      </c>
      <c r="U58" s="26">
        <v>0</v>
      </c>
      <c r="V58" s="26">
        <v>0</v>
      </c>
      <c r="W58" s="26">
        <v>0</v>
      </c>
      <c r="X58" s="26">
        <v>0</v>
      </c>
      <c r="Y58" s="26">
        <v>0</v>
      </c>
      <c r="Z58" s="26">
        <v>0</v>
      </c>
      <c r="AA58" s="26">
        <v>0</v>
      </c>
      <c r="AB58" s="26">
        <v>0</v>
      </c>
      <c r="AC58" s="26">
        <v>0</v>
      </c>
      <c r="AD58" s="26">
        <v>0</v>
      </c>
      <c r="AE58" s="26">
        <v>0</v>
      </c>
      <c r="AF58" s="192">
        <v>0</v>
      </c>
      <c r="AG58" s="192">
        <v>0</v>
      </c>
      <c r="AH58" s="192">
        <v>0</v>
      </c>
      <c r="AI58" s="26">
        <v>0</v>
      </c>
      <c r="AJ58" s="26">
        <v>0</v>
      </c>
      <c r="AK58" s="26">
        <v>0</v>
      </c>
      <c r="AL58" s="26">
        <v>0</v>
      </c>
      <c r="AM58" s="26">
        <v>0</v>
      </c>
      <c r="AN58" s="26">
        <v>0</v>
      </c>
      <c r="AO58" s="26">
        <v>0</v>
      </c>
      <c r="AP58" s="26">
        <v>0</v>
      </c>
      <c r="AQ58" s="26">
        <v>0</v>
      </c>
      <c r="AR58" s="26">
        <v>0</v>
      </c>
      <c r="AS58" s="26">
        <v>0</v>
      </c>
      <c r="AT58" s="26">
        <v>0</v>
      </c>
      <c r="AU58" s="26">
        <v>0</v>
      </c>
      <c r="AV58" s="26">
        <v>0</v>
      </c>
      <c r="AW58" s="26">
        <v>0</v>
      </c>
      <c r="AX58" s="26">
        <v>0</v>
      </c>
      <c r="AY58" s="26">
        <v>0</v>
      </c>
      <c r="AZ58" s="26">
        <v>0</v>
      </c>
      <c r="BA58" s="26">
        <v>0</v>
      </c>
      <c r="BB58" s="26">
        <v>0</v>
      </c>
      <c r="BC58" s="26">
        <v>0</v>
      </c>
      <c r="BD58" s="26">
        <v>0</v>
      </c>
      <c r="BE58" s="26">
        <v>0</v>
      </c>
      <c r="BF58" s="26">
        <v>0</v>
      </c>
      <c r="BG58" s="26">
        <v>0</v>
      </c>
      <c r="BH58" s="26">
        <v>0</v>
      </c>
      <c r="BI58" s="26">
        <v>0</v>
      </c>
      <c r="BJ58" s="26">
        <v>0</v>
      </c>
      <c r="BK58" s="26">
        <v>0</v>
      </c>
      <c r="BL58" s="26">
        <v>0</v>
      </c>
      <c r="BM58" s="26">
        <v>0</v>
      </c>
      <c r="BN58" s="26">
        <v>0</v>
      </c>
      <c r="BO58" s="26">
        <v>0</v>
      </c>
      <c r="BP58" s="26">
        <v>0</v>
      </c>
      <c r="BQ58" s="26">
        <v>0</v>
      </c>
      <c r="BR58" s="26">
        <v>0</v>
      </c>
      <c r="BS58" s="26">
        <v>0</v>
      </c>
      <c r="BT58" s="26">
        <v>0</v>
      </c>
      <c r="BU58" s="26">
        <v>0</v>
      </c>
      <c r="BV58" s="26">
        <v>0</v>
      </c>
      <c r="BW58" s="26">
        <v>0</v>
      </c>
      <c r="BX58" s="26">
        <v>0</v>
      </c>
      <c r="BY58" s="26">
        <v>0</v>
      </c>
      <c r="BZ58" s="26">
        <v>0</v>
      </c>
      <c r="CA58" s="26">
        <v>0</v>
      </c>
      <c r="CB58" s="26">
        <v>0</v>
      </c>
      <c r="CC58" s="26">
        <v>0</v>
      </c>
      <c r="CD58" s="26">
        <v>0</v>
      </c>
      <c r="CE58" s="26">
        <v>0</v>
      </c>
      <c r="CF58" s="26">
        <v>0</v>
      </c>
      <c r="CG58" s="26">
        <v>0</v>
      </c>
      <c r="CH58" s="26">
        <v>0</v>
      </c>
      <c r="CI58" s="26">
        <v>0</v>
      </c>
      <c r="CJ58" s="192">
        <v>0</v>
      </c>
      <c r="CK58" s="192">
        <v>0</v>
      </c>
      <c r="CL58" s="192">
        <v>0</v>
      </c>
      <c r="CM58" s="26">
        <v>0</v>
      </c>
      <c r="CN58" s="26">
        <v>0</v>
      </c>
      <c r="CO58" s="26">
        <v>0</v>
      </c>
      <c r="CP58" s="26">
        <v>0</v>
      </c>
      <c r="CQ58" s="26">
        <v>0</v>
      </c>
      <c r="CR58" s="26">
        <v>0</v>
      </c>
      <c r="CS58" s="26">
        <v>0</v>
      </c>
      <c r="CT58" s="26">
        <v>0</v>
      </c>
      <c r="CU58" s="26">
        <v>0</v>
      </c>
      <c r="CV58" s="26">
        <v>0</v>
      </c>
      <c r="CW58" s="26">
        <v>0</v>
      </c>
      <c r="CX58" s="26">
        <v>0</v>
      </c>
      <c r="CY58" s="26">
        <v>0</v>
      </c>
      <c r="CZ58" s="192">
        <v>0</v>
      </c>
      <c r="DA58" s="192">
        <v>0</v>
      </c>
      <c r="DB58" s="192">
        <v>0</v>
      </c>
    </row>
    <row r="59" spans="1:281" s="26" customFormat="1" ht="13.5" customHeight="1" x14ac:dyDescent="0.2">
      <c r="A59" s="34"/>
      <c r="B59" s="51" t="s">
        <v>59</v>
      </c>
      <c r="C59" s="25">
        <v>0</v>
      </c>
      <c r="D59" s="26">
        <v>0</v>
      </c>
      <c r="E59" s="26">
        <v>0</v>
      </c>
      <c r="F59" s="26">
        <v>0</v>
      </c>
      <c r="G59" s="26">
        <v>0</v>
      </c>
      <c r="H59" s="26">
        <v>0</v>
      </c>
      <c r="I59" s="26">
        <v>0</v>
      </c>
      <c r="J59" s="26">
        <v>0</v>
      </c>
      <c r="K59" s="26">
        <v>0</v>
      </c>
      <c r="L59" s="26">
        <v>0</v>
      </c>
      <c r="M59" s="26">
        <v>0</v>
      </c>
      <c r="N59" s="26">
        <v>0</v>
      </c>
      <c r="O59" s="26">
        <v>0</v>
      </c>
      <c r="P59" s="26">
        <v>0</v>
      </c>
      <c r="Q59" s="26">
        <v>0</v>
      </c>
      <c r="R59" s="26">
        <v>0</v>
      </c>
      <c r="S59" s="26">
        <v>0</v>
      </c>
      <c r="T59" s="26">
        <v>0</v>
      </c>
      <c r="U59" s="26">
        <v>0</v>
      </c>
      <c r="V59" s="26">
        <v>0</v>
      </c>
      <c r="W59" s="26">
        <v>0</v>
      </c>
      <c r="X59" s="26">
        <v>0</v>
      </c>
      <c r="Y59" s="26">
        <v>0</v>
      </c>
      <c r="Z59" s="26">
        <v>0</v>
      </c>
      <c r="AA59" s="26">
        <v>0</v>
      </c>
      <c r="AB59" s="26">
        <v>0</v>
      </c>
      <c r="AC59" s="26">
        <v>0</v>
      </c>
      <c r="AD59" s="26">
        <v>0</v>
      </c>
      <c r="AE59" s="26">
        <v>0</v>
      </c>
      <c r="AF59" s="192">
        <v>0</v>
      </c>
      <c r="AG59" s="192">
        <v>0</v>
      </c>
      <c r="AH59" s="192">
        <v>0</v>
      </c>
      <c r="AI59" s="26">
        <v>0</v>
      </c>
      <c r="AJ59" s="26">
        <v>0</v>
      </c>
      <c r="AK59" s="26">
        <v>0</v>
      </c>
      <c r="AL59" s="26">
        <v>0</v>
      </c>
      <c r="AM59" s="26">
        <v>0</v>
      </c>
      <c r="AN59" s="26">
        <v>0</v>
      </c>
      <c r="AO59" s="26">
        <v>0</v>
      </c>
      <c r="AP59" s="26">
        <v>0</v>
      </c>
      <c r="AQ59" s="26">
        <v>0</v>
      </c>
      <c r="AR59" s="26">
        <v>0</v>
      </c>
      <c r="AS59" s="26">
        <v>0</v>
      </c>
      <c r="AT59" s="26">
        <v>0</v>
      </c>
      <c r="AU59" s="26">
        <v>0</v>
      </c>
      <c r="AV59" s="26">
        <v>0</v>
      </c>
      <c r="AW59" s="26">
        <v>0</v>
      </c>
      <c r="AX59" s="26">
        <v>0</v>
      </c>
      <c r="AY59" s="26">
        <v>0</v>
      </c>
      <c r="AZ59" s="26">
        <v>0</v>
      </c>
      <c r="BA59" s="26">
        <v>0</v>
      </c>
      <c r="BB59" s="26">
        <v>0</v>
      </c>
      <c r="BC59" s="26">
        <v>0</v>
      </c>
      <c r="BD59" s="26">
        <v>0</v>
      </c>
      <c r="BE59" s="26">
        <v>0</v>
      </c>
      <c r="BF59" s="26">
        <v>0</v>
      </c>
      <c r="BG59" s="26">
        <v>0</v>
      </c>
      <c r="BH59" s="26">
        <v>0</v>
      </c>
      <c r="BI59" s="26">
        <v>0</v>
      </c>
      <c r="BJ59" s="26">
        <v>0</v>
      </c>
      <c r="BK59" s="26">
        <v>0</v>
      </c>
      <c r="BL59" s="26">
        <v>0</v>
      </c>
      <c r="BM59" s="26">
        <v>0</v>
      </c>
      <c r="BN59" s="26">
        <v>0</v>
      </c>
      <c r="BO59" s="26">
        <v>0</v>
      </c>
      <c r="BP59" s="26">
        <v>0</v>
      </c>
      <c r="BQ59" s="26">
        <v>0</v>
      </c>
      <c r="BR59" s="26">
        <v>0</v>
      </c>
      <c r="BS59" s="26">
        <v>0</v>
      </c>
      <c r="BT59" s="26">
        <v>0</v>
      </c>
      <c r="BU59" s="26">
        <v>0</v>
      </c>
      <c r="BV59" s="26">
        <v>0</v>
      </c>
      <c r="BW59" s="26">
        <v>0</v>
      </c>
      <c r="BX59" s="26">
        <v>0</v>
      </c>
      <c r="BY59" s="26">
        <v>0</v>
      </c>
      <c r="BZ59" s="26">
        <v>0</v>
      </c>
      <c r="CA59" s="26">
        <v>0</v>
      </c>
      <c r="CB59" s="26">
        <v>0</v>
      </c>
      <c r="CC59" s="26">
        <v>0</v>
      </c>
      <c r="CD59" s="26">
        <v>0</v>
      </c>
      <c r="CE59" s="26">
        <v>0</v>
      </c>
      <c r="CF59" s="26">
        <v>0</v>
      </c>
      <c r="CG59" s="26">
        <v>0</v>
      </c>
      <c r="CH59" s="26">
        <v>0</v>
      </c>
      <c r="CI59" s="26">
        <v>0</v>
      </c>
      <c r="CJ59" s="192">
        <v>0</v>
      </c>
      <c r="CK59" s="192">
        <v>0</v>
      </c>
      <c r="CL59" s="192">
        <v>0</v>
      </c>
      <c r="CM59" s="26">
        <v>0</v>
      </c>
      <c r="CN59" s="26">
        <v>0</v>
      </c>
      <c r="CO59" s="26">
        <v>0</v>
      </c>
      <c r="CP59" s="26">
        <v>0</v>
      </c>
      <c r="CQ59" s="26">
        <v>0</v>
      </c>
      <c r="CR59" s="26">
        <v>0</v>
      </c>
      <c r="CS59" s="26">
        <v>0</v>
      </c>
      <c r="CT59" s="26">
        <v>0</v>
      </c>
      <c r="CU59" s="26">
        <v>0</v>
      </c>
      <c r="CV59" s="26">
        <v>0</v>
      </c>
      <c r="CW59" s="26">
        <v>0</v>
      </c>
      <c r="CX59" s="26">
        <v>0</v>
      </c>
      <c r="CY59" s="26">
        <v>0</v>
      </c>
      <c r="CZ59" s="192">
        <v>0</v>
      </c>
      <c r="DA59" s="192">
        <v>0</v>
      </c>
      <c r="DB59" s="192">
        <v>0</v>
      </c>
    </row>
    <row r="60" spans="1:281" s="26" customFormat="1" ht="13.5" customHeight="1" x14ac:dyDescent="0.2">
      <c r="A60" s="34"/>
      <c r="B60" s="51" t="s">
        <v>60</v>
      </c>
      <c r="C60" s="25">
        <v>0</v>
      </c>
      <c r="D60" s="26">
        <v>0</v>
      </c>
      <c r="E60" s="26">
        <v>0</v>
      </c>
      <c r="F60" s="26">
        <v>0</v>
      </c>
      <c r="G60" s="26">
        <v>0</v>
      </c>
      <c r="H60" s="26">
        <v>0</v>
      </c>
      <c r="I60" s="26">
        <v>0</v>
      </c>
      <c r="J60" s="26">
        <v>0</v>
      </c>
      <c r="K60" s="26">
        <v>0</v>
      </c>
      <c r="L60" s="26">
        <v>0</v>
      </c>
      <c r="M60" s="26">
        <v>0</v>
      </c>
      <c r="N60" s="26">
        <v>0</v>
      </c>
      <c r="O60" s="26">
        <v>0</v>
      </c>
      <c r="P60" s="26">
        <v>0</v>
      </c>
      <c r="Q60" s="26">
        <v>0</v>
      </c>
      <c r="R60" s="26">
        <v>0</v>
      </c>
      <c r="S60" s="26">
        <v>0</v>
      </c>
      <c r="T60" s="26">
        <v>0</v>
      </c>
      <c r="U60" s="26">
        <v>0</v>
      </c>
      <c r="V60" s="26">
        <v>0</v>
      </c>
      <c r="W60" s="26">
        <v>0</v>
      </c>
      <c r="X60" s="26">
        <v>0</v>
      </c>
      <c r="Y60" s="26">
        <v>0</v>
      </c>
      <c r="Z60" s="26">
        <v>0</v>
      </c>
      <c r="AA60" s="26">
        <v>0</v>
      </c>
      <c r="AB60" s="26">
        <v>0</v>
      </c>
      <c r="AC60" s="26">
        <v>0</v>
      </c>
      <c r="AD60" s="26">
        <v>0</v>
      </c>
      <c r="AE60" s="26">
        <v>0</v>
      </c>
      <c r="AF60" s="192">
        <v>0</v>
      </c>
      <c r="AG60" s="192">
        <v>0</v>
      </c>
      <c r="AH60" s="192">
        <v>0</v>
      </c>
      <c r="AI60" s="26">
        <v>0</v>
      </c>
      <c r="AJ60" s="26">
        <v>0</v>
      </c>
      <c r="AK60" s="26">
        <v>0</v>
      </c>
      <c r="AL60" s="26">
        <v>0</v>
      </c>
      <c r="AM60" s="26">
        <v>0</v>
      </c>
      <c r="AN60" s="26">
        <v>0</v>
      </c>
      <c r="AO60" s="26">
        <v>0</v>
      </c>
      <c r="AP60" s="26">
        <v>0</v>
      </c>
      <c r="AQ60" s="26">
        <v>0</v>
      </c>
      <c r="AR60" s="26">
        <v>0</v>
      </c>
      <c r="AS60" s="26">
        <v>0</v>
      </c>
      <c r="AT60" s="26">
        <v>0</v>
      </c>
      <c r="AU60" s="26">
        <v>0</v>
      </c>
      <c r="AV60" s="26">
        <v>0</v>
      </c>
      <c r="AW60" s="26">
        <v>0</v>
      </c>
      <c r="AX60" s="26">
        <v>0</v>
      </c>
      <c r="AY60" s="26">
        <v>0</v>
      </c>
      <c r="AZ60" s="26">
        <v>0</v>
      </c>
      <c r="BA60" s="26">
        <v>0</v>
      </c>
      <c r="BB60" s="26">
        <v>0</v>
      </c>
      <c r="BC60" s="26">
        <v>0</v>
      </c>
      <c r="BD60" s="26">
        <v>0</v>
      </c>
      <c r="BE60" s="26">
        <v>0</v>
      </c>
      <c r="BF60" s="26">
        <v>0</v>
      </c>
      <c r="BG60" s="26">
        <v>0</v>
      </c>
      <c r="BH60" s="26">
        <v>0</v>
      </c>
      <c r="BI60" s="26">
        <v>0</v>
      </c>
      <c r="BJ60" s="26">
        <v>0</v>
      </c>
      <c r="BK60" s="26">
        <v>0</v>
      </c>
      <c r="BL60" s="26">
        <v>0</v>
      </c>
      <c r="BM60" s="26">
        <v>0</v>
      </c>
      <c r="BN60" s="26">
        <v>0</v>
      </c>
      <c r="BO60" s="26">
        <v>0</v>
      </c>
      <c r="BP60" s="26">
        <v>0</v>
      </c>
      <c r="BQ60" s="26">
        <v>0</v>
      </c>
      <c r="BR60" s="26">
        <v>0</v>
      </c>
      <c r="BS60" s="26">
        <v>0</v>
      </c>
      <c r="BT60" s="26">
        <v>0</v>
      </c>
      <c r="BU60" s="26">
        <v>0</v>
      </c>
      <c r="BV60" s="26">
        <v>0</v>
      </c>
      <c r="BW60" s="26">
        <v>0</v>
      </c>
      <c r="BX60" s="26">
        <v>0</v>
      </c>
      <c r="BY60" s="26">
        <v>0</v>
      </c>
      <c r="BZ60" s="26">
        <v>0</v>
      </c>
      <c r="CA60" s="26">
        <v>0</v>
      </c>
      <c r="CB60" s="26">
        <v>0</v>
      </c>
      <c r="CC60" s="26">
        <v>0</v>
      </c>
      <c r="CD60" s="26">
        <v>0</v>
      </c>
      <c r="CE60" s="26">
        <v>0</v>
      </c>
      <c r="CF60" s="26">
        <v>0</v>
      </c>
      <c r="CG60" s="26">
        <v>0</v>
      </c>
      <c r="CH60" s="26">
        <v>0</v>
      </c>
      <c r="CI60" s="26">
        <v>0</v>
      </c>
      <c r="CJ60" s="192">
        <v>0</v>
      </c>
      <c r="CK60" s="192">
        <v>0</v>
      </c>
      <c r="CL60" s="192">
        <v>0</v>
      </c>
      <c r="CM60" s="26">
        <v>0</v>
      </c>
      <c r="CN60" s="26">
        <v>0</v>
      </c>
      <c r="CO60" s="26">
        <v>0</v>
      </c>
      <c r="CP60" s="26">
        <v>0</v>
      </c>
      <c r="CQ60" s="26">
        <v>0</v>
      </c>
      <c r="CR60" s="26">
        <v>0</v>
      </c>
      <c r="CS60" s="26">
        <v>0</v>
      </c>
      <c r="CT60" s="26">
        <v>0</v>
      </c>
      <c r="CU60" s="26">
        <v>0</v>
      </c>
      <c r="CV60" s="26">
        <v>0</v>
      </c>
      <c r="CW60" s="26">
        <v>0</v>
      </c>
      <c r="CX60" s="26">
        <v>0</v>
      </c>
      <c r="CY60" s="26">
        <v>0</v>
      </c>
      <c r="CZ60" s="192">
        <v>0</v>
      </c>
      <c r="DA60" s="192">
        <v>0</v>
      </c>
      <c r="DB60" s="192">
        <v>0</v>
      </c>
    </row>
    <row r="61" spans="1:281" s="26" customFormat="1" ht="13.5" customHeight="1" x14ac:dyDescent="0.2">
      <c r="A61" s="34"/>
      <c r="B61" s="51" t="s">
        <v>61</v>
      </c>
      <c r="C61" s="25">
        <v>0</v>
      </c>
      <c r="D61" s="26">
        <v>0</v>
      </c>
      <c r="E61" s="26">
        <v>0</v>
      </c>
      <c r="F61" s="26">
        <v>0</v>
      </c>
      <c r="G61" s="26">
        <v>0</v>
      </c>
      <c r="H61" s="26">
        <v>0</v>
      </c>
      <c r="I61" s="26">
        <v>0</v>
      </c>
      <c r="J61" s="26">
        <v>0</v>
      </c>
      <c r="K61" s="26">
        <v>0</v>
      </c>
      <c r="L61" s="26">
        <v>0</v>
      </c>
      <c r="M61" s="26">
        <v>0</v>
      </c>
      <c r="N61" s="26">
        <v>0</v>
      </c>
      <c r="O61" s="26">
        <v>0</v>
      </c>
      <c r="P61" s="26">
        <v>0</v>
      </c>
      <c r="Q61" s="26">
        <v>0</v>
      </c>
      <c r="R61" s="26">
        <v>0</v>
      </c>
      <c r="S61" s="26">
        <v>0</v>
      </c>
      <c r="T61" s="26">
        <v>0</v>
      </c>
      <c r="U61" s="26">
        <v>0</v>
      </c>
      <c r="V61" s="26">
        <v>0</v>
      </c>
      <c r="W61" s="26">
        <v>0</v>
      </c>
      <c r="X61" s="26">
        <v>0</v>
      </c>
      <c r="Y61" s="26">
        <v>0</v>
      </c>
      <c r="Z61" s="26">
        <v>0</v>
      </c>
      <c r="AA61" s="26">
        <v>0</v>
      </c>
      <c r="AB61" s="26">
        <v>0</v>
      </c>
      <c r="AC61" s="26">
        <v>0</v>
      </c>
      <c r="AD61" s="26">
        <v>0</v>
      </c>
      <c r="AE61" s="26">
        <v>0</v>
      </c>
      <c r="AF61" s="192">
        <v>0</v>
      </c>
      <c r="AG61" s="192">
        <v>0</v>
      </c>
      <c r="AH61" s="192">
        <v>0</v>
      </c>
      <c r="AI61" s="26">
        <v>0</v>
      </c>
      <c r="AJ61" s="26">
        <v>0</v>
      </c>
      <c r="AK61" s="26">
        <v>0</v>
      </c>
      <c r="AL61" s="26">
        <v>0</v>
      </c>
      <c r="AM61" s="26">
        <v>0</v>
      </c>
      <c r="AN61" s="26">
        <v>0</v>
      </c>
      <c r="AO61" s="26">
        <v>0</v>
      </c>
      <c r="AP61" s="26">
        <v>0</v>
      </c>
      <c r="AQ61" s="26">
        <v>0</v>
      </c>
      <c r="AR61" s="26">
        <v>0</v>
      </c>
      <c r="AS61" s="26">
        <v>0</v>
      </c>
      <c r="AT61" s="26">
        <v>0</v>
      </c>
      <c r="AU61" s="26">
        <v>0</v>
      </c>
      <c r="AV61" s="26">
        <v>0</v>
      </c>
      <c r="AW61" s="26">
        <v>0</v>
      </c>
      <c r="AX61" s="26">
        <v>0</v>
      </c>
      <c r="AY61" s="26">
        <v>0</v>
      </c>
      <c r="AZ61" s="26">
        <v>0</v>
      </c>
      <c r="BA61" s="26">
        <v>0</v>
      </c>
      <c r="BB61" s="26">
        <v>0</v>
      </c>
      <c r="BC61" s="26">
        <v>0</v>
      </c>
      <c r="BD61" s="26">
        <v>0</v>
      </c>
      <c r="BE61" s="26">
        <v>0</v>
      </c>
      <c r="BF61" s="26">
        <v>0</v>
      </c>
      <c r="BG61" s="26">
        <v>0</v>
      </c>
      <c r="BH61" s="26">
        <v>0</v>
      </c>
      <c r="BI61" s="26">
        <v>0</v>
      </c>
      <c r="BJ61" s="26">
        <v>0</v>
      </c>
      <c r="BK61" s="26">
        <v>0</v>
      </c>
      <c r="BL61" s="26">
        <v>0</v>
      </c>
      <c r="BM61" s="26">
        <v>0</v>
      </c>
      <c r="BN61" s="26">
        <v>0</v>
      </c>
      <c r="BO61" s="26">
        <v>0</v>
      </c>
      <c r="BP61" s="26">
        <v>0</v>
      </c>
      <c r="BQ61" s="26">
        <v>0</v>
      </c>
      <c r="BR61" s="26">
        <v>0</v>
      </c>
      <c r="BS61" s="26">
        <v>0</v>
      </c>
      <c r="BT61" s="26">
        <v>0</v>
      </c>
      <c r="BU61" s="26">
        <v>0</v>
      </c>
      <c r="BV61" s="26">
        <v>0</v>
      </c>
      <c r="BW61" s="26">
        <v>0</v>
      </c>
      <c r="BX61" s="26">
        <v>0</v>
      </c>
      <c r="BY61" s="26">
        <v>0</v>
      </c>
      <c r="BZ61" s="26">
        <v>0</v>
      </c>
      <c r="CA61" s="26">
        <v>0</v>
      </c>
      <c r="CB61" s="26">
        <v>0</v>
      </c>
      <c r="CC61" s="26">
        <v>0</v>
      </c>
      <c r="CD61" s="26">
        <v>0</v>
      </c>
      <c r="CE61" s="26">
        <v>0</v>
      </c>
      <c r="CF61" s="26">
        <v>0</v>
      </c>
      <c r="CG61" s="26">
        <v>0</v>
      </c>
      <c r="CH61" s="26">
        <v>0</v>
      </c>
      <c r="CI61" s="26">
        <v>0</v>
      </c>
      <c r="CJ61" s="192">
        <v>0</v>
      </c>
      <c r="CK61" s="192">
        <v>0</v>
      </c>
      <c r="CL61" s="192">
        <v>0</v>
      </c>
      <c r="CM61" s="26">
        <v>0</v>
      </c>
      <c r="CN61" s="26">
        <v>0</v>
      </c>
      <c r="CO61" s="26">
        <v>0</v>
      </c>
      <c r="CP61" s="26">
        <v>0</v>
      </c>
      <c r="CQ61" s="26">
        <v>0</v>
      </c>
      <c r="CR61" s="26">
        <v>0</v>
      </c>
      <c r="CS61" s="26">
        <v>0</v>
      </c>
      <c r="CT61" s="26">
        <v>0</v>
      </c>
      <c r="CU61" s="26">
        <v>0</v>
      </c>
      <c r="CV61" s="26">
        <v>0</v>
      </c>
      <c r="CW61" s="26">
        <v>0</v>
      </c>
      <c r="CX61" s="26">
        <v>0</v>
      </c>
      <c r="CY61" s="26">
        <v>0</v>
      </c>
      <c r="CZ61" s="192">
        <v>0</v>
      </c>
      <c r="DA61" s="192">
        <v>0</v>
      </c>
      <c r="DB61" s="192">
        <v>0</v>
      </c>
    </row>
    <row r="62" spans="1:281" s="26" customFormat="1" ht="13.5" customHeight="1" x14ac:dyDescent="0.2">
      <c r="A62" s="34"/>
      <c r="B62" s="51" t="s">
        <v>62</v>
      </c>
      <c r="C62" s="25">
        <v>0</v>
      </c>
      <c r="D62" s="26">
        <v>0</v>
      </c>
      <c r="E62" s="26">
        <v>0</v>
      </c>
      <c r="F62" s="26">
        <v>0</v>
      </c>
      <c r="G62" s="26">
        <v>0</v>
      </c>
      <c r="H62" s="26">
        <v>0</v>
      </c>
      <c r="I62" s="26">
        <v>0</v>
      </c>
      <c r="J62" s="26">
        <v>0</v>
      </c>
      <c r="K62" s="26">
        <v>0</v>
      </c>
      <c r="L62" s="26">
        <v>0</v>
      </c>
      <c r="M62" s="26">
        <v>0</v>
      </c>
      <c r="N62" s="26">
        <v>0</v>
      </c>
      <c r="O62" s="26">
        <v>0</v>
      </c>
      <c r="P62" s="26">
        <v>0</v>
      </c>
      <c r="Q62" s="26">
        <v>0</v>
      </c>
      <c r="R62" s="26">
        <v>0</v>
      </c>
      <c r="S62" s="26">
        <v>0</v>
      </c>
      <c r="T62" s="26">
        <v>0</v>
      </c>
      <c r="U62" s="26">
        <v>0</v>
      </c>
      <c r="V62" s="26">
        <v>0</v>
      </c>
      <c r="W62" s="26">
        <v>0</v>
      </c>
      <c r="X62" s="26">
        <v>0</v>
      </c>
      <c r="Y62" s="26">
        <v>0</v>
      </c>
      <c r="Z62" s="26">
        <v>0</v>
      </c>
      <c r="AA62" s="26">
        <v>0</v>
      </c>
      <c r="AB62" s="26">
        <v>0</v>
      </c>
      <c r="AC62" s="26">
        <v>0</v>
      </c>
      <c r="AD62" s="26">
        <v>0</v>
      </c>
      <c r="AE62" s="26">
        <v>0</v>
      </c>
      <c r="AF62" s="192">
        <v>0</v>
      </c>
      <c r="AG62" s="192">
        <v>0</v>
      </c>
      <c r="AH62" s="192">
        <v>0</v>
      </c>
      <c r="AI62" s="26">
        <v>0</v>
      </c>
      <c r="AJ62" s="26">
        <v>0</v>
      </c>
      <c r="AK62" s="26">
        <v>0</v>
      </c>
      <c r="AL62" s="26">
        <v>0</v>
      </c>
      <c r="AM62" s="26">
        <v>0</v>
      </c>
      <c r="AN62" s="26">
        <v>0</v>
      </c>
      <c r="AO62" s="26">
        <v>0</v>
      </c>
      <c r="AP62" s="26">
        <v>0</v>
      </c>
      <c r="AQ62" s="26">
        <v>9.9223025003844102E-3</v>
      </c>
      <c r="AR62" s="26">
        <v>6.0006411892152998E-3</v>
      </c>
      <c r="AS62" s="26">
        <v>8.7792865011362999E-3</v>
      </c>
      <c r="AT62" s="26">
        <v>7.0171009115132096E-3</v>
      </c>
      <c r="AU62" s="26">
        <v>7.7368379811095398E-3</v>
      </c>
      <c r="AV62" s="26">
        <v>8.1617844736157994E-3</v>
      </c>
      <c r="AW62" s="26">
        <v>7.9363255928290924E-3</v>
      </c>
      <c r="AX62" s="26">
        <v>1.2474749502873281E-3</v>
      </c>
      <c r="AY62" s="26">
        <v>6.3303714874044497E-3</v>
      </c>
      <c r="AZ62" s="26">
        <v>8.1515692944586805E-3</v>
      </c>
      <c r="BA62" s="26">
        <v>8.6201782071839705E-3</v>
      </c>
      <c r="BB62" s="26">
        <v>0</v>
      </c>
      <c r="BC62" s="26">
        <v>0</v>
      </c>
      <c r="BD62" s="26">
        <v>0</v>
      </c>
      <c r="BE62" s="26">
        <v>3.8503531648411832E-3</v>
      </c>
      <c r="BF62" s="26">
        <v>3.9131794509175265E-3</v>
      </c>
      <c r="BG62" s="26">
        <v>0</v>
      </c>
      <c r="BH62" s="26">
        <v>0</v>
      </c>
      <c r="BI62" s="26">
        <v>0</v>
      </c>
      <c r="BJ62" s="26">
        <v>0</v>
      </c>
      <c r="BK62" s="26">
        <v>0</v>
      </c>
      <c r="BL62" s="26">
        <v>0</v>
      </c>
      <c r="BM62" s="26">
        <v>0</v>
      </c>
      <c r="BN62" s="26">
        <v>0</v>
      </c>
      <c r="BO62" s="26">
        <v>0</v>
      </c>
      <c r="BP62" s="26">
        <v>0</v>
      </c>
      <c r="BQ62" s="26">
        <v>0</v>
      </c>
      <c r="BR62" s="26">
        <v>0</v>
      </c>
      <c r="BS62" s="26">
        <v>0</v>
      </c>
      <c r="BT62" s="26">
        <v>0</v>
      </c>
      <c r="BU62" s="26">
        <v>0</v>
      </c>
      <c r="BV62" s="26">
        <v>0</v>
      </c>
      <c r="BW62" s="26">
        <v>0</v>
      </c>
      <c r="BX62" s="26">
        <v>0</v>
      </c>
      <c r="BY62" s="26">
        <v>0</v>
      </c>
      <c r="BZ62" s="26">
        <v>0</v>
      </c>
      <c r="CA62" s="26">
        <v>0</v>
      </c>
      <c r="CB62" s="26">
        <v>0</v>
      </c>
      <c r="CC62" s="26">
        <v>0</v>
      </c>
      <c r="CD62" s="26">
        <v>0</v>
      </c>
      <c r="CE62" s="26">
        <v>0</v>
      </c>
      <c r="CF62" s="26">
        <v>0</v>
      </c>
      <c r="CG62" s="26">
        <v>0</v>
      </c>
      <c r="CH62" s="26">
        <v>0</v>
      </c>
      <c r="CI62" s="26">
        <v>0</v>
      </c>
      <c r="CJ62" s="192">
        <v>0</v>
      </c>
      <c r="CK62" s="192">
        <v>0</v>
      </c>
      <c r="CL62" s="192">
        <v>0</v>
      </c>
      <c r="CM62" s="26">
        <v>0</v>
      </c>
      <c r="CN62" s="26">
        <v>0</v>
      </c>
      <c r="CO62" s="26">
        <v>0</v>
      </c>
      <c r="CP62" s="26">
        <v>0</v>
      </c>
      <c r="CQ62" s="26">
        <v>0</v>
      </c>
      <c r="CR62" s="26">
        <v>0</v>
      </c>
      <c r="CS62" s="26">
        <v>0</v>
      </c>
      <c r="CT62" s="26">
        <v>0</v>
      </c>
      <c r="CU62" s="26">
        <v>0</v>
      </c>
      <c r="CV62" s="26">
        <v>0</v>
      </c>
      <c r="CW62" s="26">
        <v>0</v>
      </c>
      <c r="CX62" s="26">
        <v>0</v>
      </c>
      <c r="CY62" s="26">
        <v>0</v>
      </c>
      <c r="CZ62" s="192">
        <v>0</v>
      </c>
      <c r="DA62" s="192">
        <v>0</v>
      </c>
      <c r="DB62" s="192">
        <v>0</v>
      </c>
    </row>
    <row r="63" spans="1:281" s="26" customFormat="1" ht="13.5" customHeight="1" x14ac:dyDescent="0.2">
      <c r="A63" s="34"/>
      <c r="B63" s="51" t="s">
        <v>63</v>
      </c>
      <c r="C63" s="25">
        <v>0</v>
      </c>
      <c r="D63" s="26">
        <v>0</v>
      </c>
      <c r="E63" s="26">
        <v>0</v>
      </c>
      <c r="F63" s="26">
        <v>0</v>
      </c>
      <c r="G63" s="26">
        <v>0</v>
      </c>
      <c r="H63" s="26">
        <v>0</v>
      </c>
      <c r="I63" s="26">
        <v>0</v>
      </c>
      <c r="J63" s="26">
        <v>0</v>
      </c>
      <c r="K63" s="26">
        <v>0</v>
      </c>
      <c r="L63" s="26">
        <v>0</v>
      </c>
      <c r="M63" s="26">
        <v>0</v>
      </c>
      <c r="N63" s="26">
        <v>0</v>
      </c>
      <c r="O63" s="26">
        <v>0</v>
      </c>
      <c r="P63" s="26">
        <v>0</v>
      </c>
      <c r="Q63" s="26">
        <v>0</v>
      </c>
      <c r="R63" s="26">
        <v>0</v>
      </c>
      <c r="S63" s="26">
        <v>0</v>
      </c>
      <c r="T63" s="26">
        <v>0</v>
      </c>
      <c r="U63" s="26">
        <v>0</v>
      </c>
      <c r="V63" s="26">
        <v>0</v>
      </c>
      <c r="W63" s="26">
        <v>0</v>
      </c>
      <c r="X63" s="26">
        <v>0</v>
      </c>
      <c r="Y63" s="26">
        <v>0</v>
      </c>
      <c r="Z63" s="26">
        <v>0</v>
      </c>
      <c r="AA63" s="26">
        <v>0</v>
      </c>
      <c r="AB63" s="26">
        <v>0</v>
      </c>
      <c r="AC63" s="26">
        <v>0</v>
      </c>
      <c r="AD63" s="26">
        <v>0</v>
      </c>
      <c r="AE63" s="26">
        <v>0</v>
      </c>
      <c r="AF63" s="192">
        <v>0</v>
      </c>
      <c r="AG63" s="192">
        <v>0</v>
      </c>
      <c r="AH63" s="192">
        <v>0</v>
      </c>
      <c r="AI63" s="26">
        <v>0</v>
      </c>
      <c r="AJ63" s="26">
        <v>0</v>
      </c>
      <c r="AK63" s="26">
        <v>0</v>
      </c>
      <c r="AL63" s="26">
        <v>0</v>
      </c>
      <c r="AM63" s="26">
        <v>0</v>
      </c>
      <c r="AN63" s="26">
        <v>0</v>
      </c>
      <c r="AO63" s="26">
        <v>0</v>
      </c>
      <c r="AP63" s="26">
        <v>0</v>
      </c>
      <c r="AQ63" s="26">
        <v>2.5415415394900099E-2</v>
      </c>
      <c r="AR63" s="26">
        <v>2.6109413527809901E-2</v>
      </c>
      <c r="AS63" s="26">
        <v>2.3978823134575399E-2</v>
      </c>
      <c r="AT63" s="26">
        <v>2.7724957251288599E-2</v>
      </c>
      <c r="AU63" s="26">
        <v>2.6394224334392601E-2</v>
      </c>
      <c r="AV63" s="26">
        <v>2.7070182715125499E-2</v>
      </c>
      <c r="AW63" s="26">
        <v>2.6115502726348678E-2</v>
      </c>
      <c r="AX63" s="26">
        <v>1.1996529019890954E-3</v>
      </c>
      <c r="AY63" s="26">
        <v>2.8116164464487298E-2</v>
      </c>
      <c r="AZ63" s="26">
        <v>2.5914655269316599E-2</v>
      </c>
      <c r="BA63" s="26">
        <v>2.71270002107615E-2</v>
      </c>
      <c r="BB63" s="26">
        <v>0</v>
      </c>
      <c r="BC63" s="26">
        <v>0</v>
      </c>
      <c r="BD63" s="26">
        <v>0</v>
      </c>
      <c r="BE63" s="26">
        <v>1.3526303324094234E-2</v>
      </c>
      <c r="BF63" s="26">
        <v>1.3541275867164162E-2</v>
      </c>
      <c r="BG63" s="26">
        <v>0</v>
      </c>
      <c r="BH63" s="26">
        <v>0</v>
      </c>
      <c r="BI63" s="26">
        <v>0</v>
      </c>
      <c r="BJ63" s="26">
        <v>0</v>
      </c>
      <c r="BK63" s="26">
        <v>0</v>
      </c>
      <c r="BL63" s="26">
        <v>0</v>
      </c>
      <c r="BM63" s="26">
        <v>0</v>
      </c>
      <c r="BN63" s="26">
        <v>0</v>
      </c>
      <c r="BO63" s="26">
        <v>0</v>
      </c>
      <c r="BP63" s="26">
        <v>0</v>
      </c>
      <c r="BQ63" s="26">
        <v>0</v>
      </c>
      <c r="BR63" s="26">
        <v>0</v>
      </c>
      <c r="BS63" s="26">
        <v>0</v>
      </c>
      <c r="BT63" s="26">
        <v>0</v>
      </c>
      <c r="BU63" s="26">
        <v>0</v>
      </c>
      <c r="BV63" s="26">
        <v>0</v>
      </c>
      <c r="BW63" s="26">
        <v>0</v>
      </c>
      <c r="BX63" s="26">
        <v>0</v>
      </c>
      <c r="BY63" s="26">
        <v>0</v>
      </c>
      <c r="BZ63" s="26">
        <v>0</v>
      </c>
      <c r="CA63" s="26">
        <v>0</v>
      </c>
      <c r="CB63" s="26">
        <v>0</v>
      </c>
      <c r="CC63" s="26">
        <v>0</v>
      </c>
      <c r="CD63" s="26">
        <v>0</v>
      </c>
      <c r="CE63" s="26">
        <v>0</v>
      </c>
      <c r="CF63" s="26">
        <v>0</v>
      </c>
      <c r="CG63" s="26">
        <v>0</v>
      </c>
      <c r="CH63" s="26">
        <v>0</v>
      </c>
      <c r="CI63" s="26">
        <v>0</v>
      </c>
      <c r="CJ63" s="192">
        <v>0</v>
      </c>
      <c r="CK63" s="192">
        <v>0</v>
      </c>
      <c r="CL63" s="192">
        <v>0</v>
      </c>
      <c r="CM63" s="26">
        <v>0</v>
      </c>
      <c r="CN63" s="26">
        <v>0</v>
      </c>
      <c r="CO63" s="26">
        <v>0</v>
      </c>
      <c r="CP63" s="26">
        <v>0</v>
      </c>
      <c r="CQ63" s="26">
        <v>0</v>
      </c>
      <c r="CR63" s="26">
        <v>0</v>
      </c>
      <c r="CS63" s="26">
        <v>0</v>
      </c>
      <c r="CT63" s="26">
        <v>0</v>
      </c>
      <c r="CU63" s="26">
        <v>0</v>
      </c>
      <c r="CV63" s="26">
        <v>0</v>
      </c>
      <c r="CW63" s="26">
        <v>0</v>
      </c>
      <c r="CX63" s="26">
        <v>0</v>
      </c>
      <c r="CY63" s="26">
        <v>0</v>
      </c>
      <c r="CZ63" s="192">
        <v>0</v>
      </c>
      <c r="DA63" s="192">
        <v>0</v>
      </c>
      <c r="DB63" s="192">
        <v>0</v>
      </c>
    </row>
    <row r="64" spans="1:281" s="26" customFormat="1" ht="13.5" customHeight="1" x14ac:dyDescent="0.2">
      <c r="A64" s="34"/>
      <c r="B64" s="51" t="s">
        <v>64</v>
      </c>
      <c r="C64" s="25">
        <v>0.14427530850702</v>
      </c>
      <c r="D64" s="26">
        <v>0.143532859480453</v>
      </c>
      <c r="E64" s="26">
        <v>0.14357145698350399</v>
      </c>
      <c r="F64" s="26">
        <v>0.15566100574958</v>
      </c>
      <c r="G64" s="26">
        <v>0.15538162427601901</v>
      </c>
      <c r="H64" s="26">
        <v>0.154301458272291</v>
      </c>
      <c r="I64" s="26">
        <v>0.14945395221147784</v>
      </c>
      <c r="J64" s="26">
        <v>5.6810293168503634E-3</v>
      </c>
      <c r="K64" s="26">
        <v>0.13123274791461101</v>
      </c>
      <c r="L64" s="26">
        <v>0.12944813260657601</v>
      </c>
      <c r="M64" s="26">
        <v>0.130668556628253</v>
      </c>
      <c r="N64" s="26">
        <v>0.14492658713821299</v>
      </c>
      <c r="O64" s="26">
        <v>0.144997894021173</v>
      </c>
      <c r="P64" s="26">
        <v>0.14525416249881301</v>
      </c>
      <c r="Q64" s="26">
        <v>0.13775468013460648</v>
      </c>
      <c r="R64" s="26">
        <v>7.3245035243684441E-3</v>
      </c>
      <c r="S64" s="26">
        <v>0.15263642505920699</v>
      </c>
      <c r="T64" s="26">
        <v>0.15261771511255401</v>
      </c>
      <c r="U64" s="26">
        <v>0.153827609199893</v>
      </c>
      <c r="V64" s="26">
        <v>0.16520148020109099</v>
      </c>
      <c r="W64" s="26">
        <v>0.166071121019228</v>
      </c>
      <c r="X64" s="26">
        <v>0.16582542930444499</v>
      </c>
      <c r="Y64" s="26">
        <v>0.15936329664940299</v>
      </c>
      <c r="Z64" s="26">
        <v>6.3539483867763296E-3</v>
      </c>
      <c r="AA64" s="26">
        <v>0.166703725409862</v>
      </c>
      <c r="AB64" s="26">
        <v>0.16705928880849899</v>
      </c>
      <c r="AC64" s="26">
        <v>0.16621785779793499</v>
      </c>
      <c r="AD64" s="26">
        <v>0.16666029067209864</v>
      </c>
      <c r="AE64" s="26">
        <v>3.4488304173841821E-4</v>
      </c>
      <c r="AF64" s="192">
        <v>0.16639561926302401</v>
      </c>
      <c r="AG64" s="192">
        <v>0.167992406960352</v>
      </c>
      <c r="AH64" s="192">
        <v>0.169636171250656</v>
      </c>
      <c r="AI64" s="26">
        <v>0.16159847593562801</v>
      </c>
      <c r="AJ64" s="26">
        <v>0.16192599468098401</v>
      </c>
      <c r="AK64" s="26">
        <v>0.16186002552752801</v>
      </c>
      <c r="AL64" s="26">
        <v>0.16788416340144599</v>
      </c>
      <c r="AM64" s="26">
        <v>0.16707338158585899</v>
      </c>
      <c r="AN64" s="26">
        <v>0.166421611757157</v>
      </c>
      <c r="AO64" s="26">
        <v>0.16446060881476701</v>
      </c>
      <c r="AP64" s="26">
        <v>2.7009858373157141E-3</v>
      </c>
      <c r="AQ64" s="26">
        <v>0.29084142096097498</v>
      </c>
      <c r="AR64" s="26">
        <v>0.29204542500286002</v>
      </c>
      <c r="AS64" s="26">
        <v>0.29232024614457702</v>
      </c>
      <c r="AT64" s="26">
        <v>0.29586305867248602</v>
      </c>
      <c r="AU64" s="26">
        <v>0.295710146123911</v>
      </c>
      <c r="AV64" s="26">
        <v>0.293695284718199</v>
      </c>
      <c r="AW64" s="26">
        <v>0.29341259693716804</v>
      </c>
      <c r="AX64" s="26">
        <v>1.872464624316089E-3</v>
      </c>
      <c r="AY64" s="26">
        <v>0.21825907468285399</v>
      </c>
      <c r="AZ64" s="26">
        <v>0.216269221423186</v>
      </c>
      <c r="BA64" s="26">
        <v>0.21302736511919601</v>
      </c>
      <c r="BB64" s="26">
        <v>0.23963303867923899</v>
      </c>
      <c r="BC64" s="26">
        <v>0.23888775213706201</v>
      </c>
      <c r="BD64" s="26">
        <v>0.23848995704130399</v>
      </c>
      <c r="BE64" s="26">
        <v>0.22742773484714016</v>
      </c>
      <c r="BF64" s="26">
        <v>1.1680622109106094E-2</v>
      </c>
      <c r="BG64" s="26">
        <v>0.15206273787326</v>
      </c>
      <c r="BH64" s="26">
        <v>0.15269897728141099</v>
      </c>
      <c r="BI64" s="26">
        <v>0.15136348748533501</v>
      </c>
      <c r="BJ64" s="26">
        <v>0.15425281481049599</v>
      </c>
      <c r="BK64" s="26">
        <v>0.15425756682719299</v>
      </c>
      <c r="BL64" s="26">
        <v>0.15431493493897699</v>
      </c>
      <c r="BM64" s="26">
        <v>0.15315841986944534</v>
      </c>
      <c r="BN64" s="26">
        <v>1.1815766458260599E-3</v>
      </c>
      <c r="BO64" s="26">
        <v>0.162158560975144</v>
      </c>
      <c r="BP64" s="26">
        <v>0.16088767079472299</v>
      </c>
      <c r="BQ64" s="26">
        <v>0.161734062305909</v>
      </c>
      <c r="BR64" s="26">
        <v>0.171633714244951</v>
      </c>
      <c r="BS64" s="26">
        <v>0.16941716423915101</v>
      </c>
      <c r="BT64" s="26">
        <v>0.17053312461114301</v>
      </c>
      <c r="BU64" s="26">
        <v>0.16606071619517018</v>
      </c>
      <c r="BV64" s="26">
        <v>4.5283116008764304E-3</v>
      </c>
      <c r="BW64" s="26">
        <v>0.107825595455895</v>
      </c>
      <c r="BX64" s="26">
        <v>0.104626346553544</v>
      </c>
      <c r="BY64" s="26">
        <v>0.107551533093632</v>
      </c>
      <c r="BZ64" s="26">
        <v>0.10476219593116</v>
      </c>
      <c r="CA64" s="26">
        <v>0.103040961068952</v>
      </c>
      <c r="CB64" s="26">
        <v>0.106191631297386</v>
      </c>
      <c r="CC64" s="26">
        <v>0.10566637723342816</v>
      </c>
      <c r="CD64" s="26">
        <v>1.6972500041912079E-3</v>
      </c>
      <c r="CE64" s="26">
        <v>5.4028242982224903E-2</v>
      </c>
      <c r="CF64" s="26">
        <v>5.4565604813829098E-2</v>
      </c>
      <c r="CG64" s="26">
        <v>5.5149167310180797E-2</v>
      </c>
      <c r="CH64" s="26">
        <v>5.4581005035411599E-2</v>
      </c>
      <c r="CI64" s="26">
        <v>4.5774498895450195E-4</v>
      </c>
      <c r="CJ64" s="192">
        <v>5.5358649255186403E-2</v>
      </c>
      <c r="CK64" s="192">
        <v>5.3366593131011102E-2</v>
      </c>
      <c r="CL64" s="192">
        <v>5.6540374518719398E-2</v>
      </c>
      <c r="CM64" s="26">
        <v>3.2451683744327997E-2</v>
      </c>
      <c r="CN64" s="26">
        <v>3.2451683744327997E-2</v>
      </c>
      <c r="CO64" s="26">
        <v>3.2101253917013003E-2</v>
      </c>
      <c r="CP64" s="26">
        <v>3.7135735881447599E-2</v>
      </c>
      <c r="CQ64" s="26">
        <v>3.69717599940452E-2</v>
      </c>
      <c r="CR64" s="26">
        <v>3.66305084525217E-2</v>
      </c>
      <c r="CS64" s="26">
        <v>3.4623770955613913E-2</v>
      </c>
      <c r="CT64" s="26">
        <v>2.2967017514834692E-3</v>
      </c>
      <c r="CU64" s="26">
        <v>8.5775319018412302E-2</v>
      </c>
      <c r="CV64" s="26">
        <v>8.6139190817965505E-2</v>
      </c>
      <c r="CW64" s="26">
        <v>8.5756556279915297E-2</v>
      </c>
      <c r="CX64" s="26">
        <v>8.5890355372097701E-2</v>
      </c>
      <c r="CY64" s="26">
        <v>1.7611988233236339E-4</v>
      </c>
      <c r="CZ64" s="192">
        <v>8.6485474423430894E-2</v>
      </c>
      <c r="DA64" s="192">
        <v>8.3439043090095796E-2</v>
      </c>
      <c r="DB64" s="192">
        <v>8.35140041887691E-2</v>
      </c>
    </row>
    <row r="65" spans="1:106" s="26" customFormat="1" ht="13.5" customHeight="1" x14ac:dyDescent="0.2">
      <c r="A65" s="34"/>
      <c r="B65" s="51" t="s">
        <v>65</v>
      </c>
      <c r="C65" s="25">
        <v>0.80676033303497197</v>
      </c>
      <c r="D65" s="26">
        <v>0.80718684677821195</v>
      </c>
      <c r="E65" s="26">
        <v>0.80664132975703695</v>
      </c>
      <c r="F65" s="26">
        <v>0.80409149409567204</v>
      </c>
      <c r="G65" s="26">
        <v>0.80409358717852797</v>
      </c>
      <c r="H65" s="26">
        <v>0.80501866421649004</v>
      </c>
      <c r="I65" s="26">
        <v>0.80563204251015197</v>
      </c>
      <c r="J65" s="26">
        <v>1.2796798898549676E-3</v>
      </c>
      <c r="K65" s="26">
        <v>0.81935155430360596</v>
      </c>
      <c r="L65" s="26">
        <v>0.82052619884864697</v>
      </c>
      <c r="M65" s="26">
        <v>0.81905994954652395</v>
      </c>
      <c r="N65" s="26">
        <v>0.81278219471299296</v>
      </c>
      <c r="O65" s="26">
        <v>0.81255115692668101</v>
      </c>
      <c r="P65" s="26">
        <v>0.81205938961974999</v>
      </c>
      <c r="Q65" s="26">
        <v>0.81605507399303356</v>
      </c>
      <c r="R65" s="26">
        <v>3.6249525101472698E-3</v>
      </c>
      <c r="S65" s="26">
        <v>0.79993957847143804</v>
      </c>
      <c r="T65" s="26">
        <v>0.79997221278990704</v>
      </c>
      <c r="U65" s="26">
        <v>0.79854389418682803</v>
      </c>
      <c r="V65" s="26">
        <v>0.79050459227684</v>
      </c>
      <c r="W65" s="26">
        <v>0.78960349188714296</v>
      </c>
      <c r="X65" s="26">
        <v>0.78977542588935601</v>
      </c>
      <c r="Y65" s="26">
        <v>0.79472319925025203</v>
      </c>
      <c r="Z65" s="26">
        <v>4.7932065576860349E-3</v>
      </c>
      <c r="AA65" s="26">
        <v>0.78341683690508801</v>
      </c>
      <c r="AB65" s="26">
        <v>0.78314486395541805</v>
      </c>
      <c r="AC65" s="26">
        <v>0.78375821182542604</v>
      </c>
      <c r="AD65" s="26">
        <v>0.7834399708953107</v>
      </c>
      <c r="AE65" s="26">
        <v>2.5093198087470392E-4</v>
      </c>
      <c r="AF65" s="192">
        <v>0.78544029564807705</v>
      </c>
      <c r="AG65" s="192">
        <v>0.78436630179844202</v>
      </c>
      <c r="AH65" s="192">
        <v>0.782112713042451</v>
      </c>
      <c r="AI65" s="26">
        <v>0.79920595297252806</v>
      </c>
      <c r="AJ65" s="26">
        <v>0.79912082164677201</v>
      </c>
      <c r="AK65" s="26">
        <v>0.79918860990401397</v>
      </c>
      <c r="AL65" s="26">
        <v>0.79385943045548801</v>
      </c>
      <c r="AM65" s="26">
        <v>0.79424782592208798</v>
      </c>
      <c r="AN65" s="26">
        <v>0.79460485660171098</v>
      </c>
      <c r="AO65" s="26">
        <v>0.79670458291710011</v>
      </c>
      <c r="AP65" s="26">
        <v>2.476719937288375E-3</v>
      </c>
      <c r="AQ65" s="26">
        <v>0.66293133665477799</v>
      </c>
      <c r="AR65" s="26">
        <v>0.66478892369645803</v>
      </c>
      <c r="AS65" s="26">
        <v>0.66401580429600804</v>
      </c>
      <c r="AT65" s="26">
        <v>0.65917616424047398</v>
      </c>
      <c r="AU65" s="26">
        <v>0.66025962220679202</v>
      </c>
      <c r="AV65" s="26">
        <v>0.66132933379711001</v>
      </c>
      <c r="AW65" s="26">
        <v>0.66208353081527005</v>
      </c>
      <c r="AX65" s="26">
        <v>2.0049872128425519E-3</v>
      </c>
      <c r="AY65" s="26">
        <v>0.73022887837096295</v>
      </c>
      <c r="AZ65" s="26">
        <v>0.73309583135149203</v>
      </c>
      <c r="BA65" s="26">
        <v>0.73527627028416898</v>
      </c>
      <c r="BB65" s="26">
        <v>0.73741409727305296</v>
      </c>
      <c r="BC65" s="26">
        <v>0.73813591552024305</v>
      </c>
      <c r="BD65" s="26">
        <v>0.738728971654245</v>
      </c>
      <c r="BE65" s="26">
        <v>0.73547999407569409</v>
      </c>
      <c r="BF65" s="26">
        <v>3.0180148173580734E-3</v>
      </c>
      <c r="BG65" s="26">
        <v>0.80699131478746799</v>
      </c>
      <c r="BH65" s="26">
        <v>0.80644077986373197</v>
      </c>
      <c r="BI65" s="26">
        <v>0.80791389799799496</v>
      </c>
      <c r="BJ65" s="26">
        <v>0.80586732956166196</v>
      </c>
      <c r="BK65" s="26">
        <v>0.80595058014728804</v>
      </c>
      <c r="BL65" s="26">
        <v>0.80564058818982998</v>
      </c>
      <c r="BM65" s="26">
        <v>0.80646741509132902</v>
      </c>
      <c r="BN65" s="26">
        <v>7.8298114638652473E-4</v>
      </c>
      <c r="BO65" s="26">
        <v>0.80309125590324204</v>
      </c>
      <c r="BP65" s="26">
        <v>0.80451401958518098</v>
      </c>
      <c r="BQ65" s="26">
        <v>0.80339181855778397</v>
      </c>
      <c r="BR65" s="26">
        <v>0.79577068390518801</v>
      </c>
      <c r="BS65" s="26">
        <v>0.79805594244365496</v>
      </c>
      <c r="BT65" s="26">
        <v>0.79694206476337004</v>
      </c>
      <c r="BU65" s="26">
        <v>0.80029429752640346</v>
      </c>
      <c r="BV65" s="26">
        <v>3.4625242507697646E-3</v>
      </c>
      <c r="BW65" s="26">
        <v>0.80299554038833698</v>
      </c>
      <c r="BX65" s="26">
        <v>0.80554858536976903</v>
      </c>
      <c r="BY65" s="26">
        <v>0.80229938242465504</v>
      </c>
      <c r="BZ65" s="26">
        <v>0.80692905452498898</v>
      </c>
      <c r="CA65" s="26">
        <v>0.80809683451939196</v>
      </c>
      <c r="CB65" s="26">
        <v>0.80471078474570001</v>
      </c>
      <c r="CC65" s="26">
        <v>0.80509669699547359</v>
      </c>
      <c r="CD65" s="26">
        <v>2.0392530716568363E-3</v>
      </c>
      <c r="CE65" s="26">
        <v>0.81766240646551003</v>
      </c>
      <c r="CF65" s="26">
        <v>0.81676796383759998</v>
      </c>
      <c r="CG65" s="26">
        <v>0.81574972236642995</v>
      </c>
      <c r="CH65" s="26">
        <v>0.81672669755651339</v>
      </c>
      <c r="CI65" s="26">
        <v>7.813950324833495E-4</v>
      </c>
      <c r="CJ65" s="192">
        <v>0.81577829872311602</v>
      </c>
      <c r="CK65" s="192">
        <v>0.81793511489042503</v>
      </c>
      <c r="CL65" s="192">
        <v>0.81556881041205698</v>
      </c>
      <c r="CM65" s="26">
        <v>0.80477200050141995</v>
      </c>
      <c r="CN65" s="26">
        <v>0.80492615549336299</v>
      </c>
      <c r="CO65" s="26">
        <v>0.80555713248910299</v>
      </c>
      <c r="CP65" s="26">
        <v>0.80455040082663798</v>
      </c>
      <c r="CQ65" s="26">
        <v>0.80380027119416597</v>
      </c>
      <c r="CR65" s="26">
        <v>0.80340378338507001</v>
      </c>
      <c r="CS65" s="26">
        <v>0.80450162398162661</v>
      </c>
      <c r="CT65" s="26">
        <v>7.1495426016908751E-4</v>
      </c>
      <c r="CU65" s="26">
        <v>0.79615282109643504</v>
      </c>
      <c r="CV65" s="26">
        <v>0.79529631828609204</v>
      </c>
      <c r="CW65" s="26">
        <v>0.79567034274494397</v>
      </c>
      <c r="CX65" s="26">
        <v>0.79570649404249039</v>
      </c>
      <c r="CY65" s="26">
        <v>3.5059896678596349E-4</v>
      </c>
      <c r="CZ65" s="192">
        <v>0.79605873522478698</v>
      </c>
      <c r="DA65" s="192">
        <v>0.79713099219828698</v>
      </c>
      <c r="DB65" s="192">
        <v>0.79681890514711295</v>
      </c>
    </row>
    <row r="66" spans="1:106" s="26" customFormat="1" ht="13.5" customHeight="1" x14ac:dyDescent="0.2">
      <c r="A66" s="34"/>
      <c r="B66" s="51" t="s">
        <v>66</v>
      </c>
      <c r="C66" s="25">
        <v>4.89643584580087E-2</v>
      </c>
      <c r="D66" s="26">
        <v>4.9280293741334899E-2</v>
      </c>
      <c r="E66" s="26">
        <v>4.9787213259459097E-2</v>
      </c>
      <c r="F66" s="26">
        <v>4.02475001547484E-2</v>
      </c>
      <c r="G66" s="26">
        <v>4.0524788545453702E-2</v>
      </c>
      <c r="H66" s="26">
        <v>4.0679877511218897E-2</v>
      </c>
      <c r="I66" s="26">
        <v>4.4914005278370611E-2</v>
      </c>
      <c r="J66" s="26">
        <v>4.4382301914621929E-3</v>
      </c>
      <c r="K66" s="26">
        <v>4.94156977817828E-2</v>
      </c>
      <c r="L66" s="26">
        <v>5.0025668544777101E-2</v>
      </c>
      <c r="M66" s="26">
        <v>5.0271493825222398E-2</v>
      </c>
      <c r="N66" s="26">
        <v>4.2291218148794503E-2</v>
      </c>
      <c r="O66" s="26">
        <v>4.2450949052146303E-2</v>
      </c>
      <c r="P66" s="26">
        <v>4.2686447881437203E-2</v>
      </c>
      <c r="Q66" s="26">
        <v>4.6190245872360043E-2</v>
      </c>
      <c r="R66" s="26">
        <v>3.7245122769928116E-3</v>
      </c>
      <c r="S66" s="26">
        <v>4.7423996469355398E-2</v>
      </c>
      <c r="T66" s="26">
        <v>4.7410072097539502E-2</v>
      </c>
      <c r="U66" s="26">
        <v>4.7628496613278899E-2</v>
      </c>
      <c r="V66" s="26">
        <v>4.42939275220691E-2</v>
      </c>
      <c r="W66" s="26">
        <v>4.4325387093629702E-2</v>
      </c>
      <c r="X66" s="26">
        <v>4.4399144806198998E-2</v>
      </c>
      <c r="Y66" s="26">
        <v>4.5913504100345261E-2</v>
      </c>
      <c r="Z66" s="26">
        <v>1.5759087472613667E-3</v>
      </c>
      <c r="AA66" s="26">
        <v>4.9879437685049599E-2</v>
      </c>
      <c r="AB66" s="26">
        <v>4.9795847236083698E-2</v>
      </c>
      <c r="AC66" s="26">
        <v>5.0023930376638902E-2</v>
      </c>
      <c r="AD66" s="26">
        <v>4.9899738432590733E-2</v>
      </c>
      <c r="AE66" s="26">
        <v>9.4214542452949045E-5</v>
      </c>
      <c r="AF66" s="192">
        <v>4.8164085088898898E-2</v>
      </c>
      <c r="AG66" s="192">
        <v>4.7641291241205898E-2</v>
      </c>
      <c r="AH66" s="192">
        <v>4.8251115706892701E-2</v>
      </c>
      <c r="AI66" s="26">
        <v>3.91955710918441E-2</v>
      </c>
      <c r="AJ66" s="26">
        <v>3.8953183672244603E-2</v>
      </c>
      <c r="AK66" s="26">
        <v>3.8951364568457499E-2</v>
      </c>
      <c r="AL66" s="26">
        <v>3.82564061430661E-2</v>
      </c>
      <c r="AM66" s="26">
        <v>3.8678792492053603E-2</v>
      </c>
      <c r="AN66" s="26">
        <v>3.8973531641132E-2</v>
      </c>
      <c r="AO66" s="26">
        <v>3.8834808268132986E-2</v>
      </c>
      <c r="AP66" s="26">
        <v>2.9885393235372479E-4</v>
      </c>
      <c r="AQ66" s="26">
        <v>1.08895244889625E-2</v>
      </c>
      <c r="AR66" s="26">
        <v>1.10555965836566E-2</v>
      </c>
      <c r="AS66" s="26">
        <v>1.0905839923703101E-2</v>
      </c>
      <c r="AT66" s="26">
        <v>1.02187189242379E-2</v>
      </c>
      <c r="AU66" s="26">
        <v>9.8991693537945503E-3</v>
      </c>
      <c r="AV66" s="26">
        <v>9.7434142959507107E-3</v>
      </c>
      <c r="AW66" s="26">
        <v>1.0452043928384227E-2</v>
      </c>
      <c r="AX66" s="26">
        <v>5.2023434826497801E-4</v>
      </c>
      <c r="AY66" s="26">
        <v>1.70655109942911E-2</v>
      </c>
      <c r="AZ66" s="26">
        <v>1.65687226615466E-2</v>
      </c>
      <c r="BA66" s="26">
        <v>1.5949186178689401E-2</v>
      </c>
      <c r="BB66" s="26">
        <v>2.2952864047708299E-2</v>
      </c>
      <c r="BC66" s="26">
        <v>2.2976332342695301E-2</v>
      </c>
      <c r="BD66" s="26">
        <v>2.27810713044512E-2</v>
      </c>
      <c r="BE66" s="26">
        <v>1.9715614588230318E-2</v>
      </c>
      <c r="BF66" s="26">
        <v>3.204711376427707E-3</v>
      </c>
      <c r="BG66" s="26">
        <v>4.0945947339272502E-2</v>
      </c>
      <c r="BH66" s="26">
        <v>4.08602428548571E-2</v>
      </c>
      <c r="BI66" s="26">
        <v>4.0722614516670003E-2</v>
      </c>
      <c r="BJ66" s="26">
        <v>3.9879855627842298E-2</v>
      </c>
      <c r="BK66" s="26">
        <v>3.9791853025519699E-2</v>
      </c>
      <c r="BL66" s="26">
        <v>4.0044476871193203E-2</v>
      </c>
      <c r="BM66" s="26">
        <v>4.03741650392258E-2</v>
      </c>
      <c r="BN66" s="26">
        <v>4.7901757856683066E-4</v>
      </c>
      <c r="BO66" s="26">
        <v>3.4750183121614098E-2</v>
      </c>
      <c r="BP66" s="26">
        <v>3.4598309620095601E-2</v>
      </c>
      <c r="BQ66" s="26">
        <v>3.4874119136306898E-2</v>
      </c>
      <c r="BR66" s="26">
        <v>3.25956018498611E-2</v>
      </c>
      <c r="BS66" s="26">
        <v>3.2526893317193502E-2</v>
      </c>
      <c r="BT66" s="26">
        <v>3.2524810625486997E-2</v>
      </c>
      <c r="BU66" s="26">
        <v>3.364498627842636E-2</v>
      </c>
      <c r="BV66" s="26">
        <v>1.0990288198069055E-3</v>
      </c>
      <c r="BW66" s="26">
        <v>7.5153756170676905E-2</v>
      </c>
      <c r="BX66" s="26">
        <v>7.5358184690396707E-2</v>
      </c>
      <c r="BY66" s="26">
        <v>7.5346912676183E-2</v>
      </c>
      <c r="BZ66" s="26">
        <v>7.4096363980600002E-2</v>
      </c>
      <c r="CA66" s="26">
        <v>7.4275296102828306E-2</v>
      </c>
      <c r="CB66" s="26">
        <v>7.4275519035702203E-2</v>
      </c>
      <c r="CC66" s="26">
        <v>7.475100544273118E-2</v>
      </c>
      <c r="CD66" s="26">
        <v>5.4266661985330814E-4</v>
      </c>
      <c r="CE66" s="26">
        <v>0.114305927574539</v>
      </c>
      <c r="CF66" s="26">
        <v>0.11442779731263999</v>
      </c>
      <c r="CG66" s="26">
        <v>0.114385071429101</v>
      </c>
      <c r="CH66" s="26">
        <v>0.11437293210542666</v>
      </c>
      <c r="CI66" s="26">
        <v>5.0488154720712061E-5</v>
      </c>
      <c r="CJ66" s="192">
        <v>0.11451307769949801</v>
      </c>
      <c r="CK66" s="192">
        <v>0.114188606796794</v>
      </c>
      <c r="CL66" s="192">
        <v>0.113833788214839</v>
      </c>
      <c r="CM66" s="26">
        <v>0.14685873550298501</v>
      </c>
      <c r="CN66" s="26">
        <v>0.14652474261692</v>
      </c>
      <c r="CO66" s="26">
        <v>0.145974199013825</v>
      </c>
      <c r="CP66" s="26">
        <v>0.142541143057419</v>
      </c>
      <c r="CQ66" s="26">
        <v>0.14303976408215399</v>
      </c>
      <c r="CR66" s="26">
        <v>0.14323243737296401</v>
      </c>
      <c r="CS66" s="26">
        <v>0.14469517027437784</v>
      </c>
      <c r="CT66" s="26">
        <v>1.7881114070855135E-3</v>
      </c>
      <c r="CU66" s="26">
        <v>0.101798560368702</v>
      </c>
      <c r="CV66" s="26">
        <v>0.10194933001284399</v>
      </c>
      <c r="CW66" s="26">
        <v>0.102788373970242</v>
      </c>
      <c r="CX66" s="26">
        <v>0.10217875478392933</v>
      </c>
      <c r="CY66" s="26">
        <v>4.3543812085382669E-4</v>
      </c>
      <c r="CZ66" s="192">
        <v>0.10173577609650999</v>
      </c>
      <c r="DA66" s="192">
        <v>0.103065542425288</v>
      </c>
      <c r="DB66" s="192">
        <v>0.10284095346575001</v>
      </c>
    </row>
    <row r="67" spans="1:106" s="26" customFormat="1" ht="13.5" customHeight="1" x14ac:dyDescent="0.2">
      <c r="A67" s="34"/>
      <c r="B67" s="51" t="s">
        <v>67</v>
      </c>
      <c r="C67" s="25">
        <v>0</v>
      </c>
      <c r="D67" s="26">
        <v>0</v>
      </c>
      <c r="E67" s="26">
        <v>0</v>
      </c>
      <c r="F67" s="26">
        <v>0</v>
      </c>
      <c r="G67" s="26">
        <v>0</v>
      </c>
      <c r="H67" s="26">
        <v>0</v>
      </c>
      <c r="I67" s="26">
        <v>0</v>
      </c>
      <c r="J67" s="26">
        <v>0</v>
      </c>
      <c r="K67" s="26">
        <v>0</v>
      </c>
      <c r="L67" s="26">
        <v>0</v>
      </c>
      <c r="M67" s="26">
        <v>0</v>
      </c>
      <c r="N67" s="26">
        <v>0</v>
      </c>
      <c r="O67" s="26">
        <v>0</v>
      </c>
      <c r="P67" s="26">
        <v>0</v>
      </c>
      <c r="Q67" s="26">
        <v>0</v>
      </c>
      <c r="R67" s="26">
        <v>0</v>
      </c>
      <c r="S67" s="26">
        <v>0</v>
      </c>
      <c r="T67" s="26">
        <v>0</v>
      </c>
      <c r="U67" s="26">
        <v>0</v>
      </c>
      <c r="V67" s="26">
        <v>0</v>
      </c>
      <c r="W67" s="26">
        <v>0</v>
      </c>
      <c r="X67" s="26">
        <v>0</v>
      </c>
      <c r="Y67" s="26">
        <v>0</v>
      </c>
      <c r="Z67" s="26">
        <v>0</v>
      </c>
      <c r="AA67" s="26">
        <v>0</v>
      </c>
      <c r="AB67" s="26">
        <v>0</v>
      </c>
      <c r="AC67" s="26">
        <v>0</v>
      </c>
      <c r="AD67" s="26">
        <v>0</v>
      </c>
      <c r="AE67" s="26">
        <v>0</v>
      </c>
      <c r="AF67" s="192">
        <v>0</v>
      </c>
      <c r="AG67" s="192">
        <v>0</v>
      </c>
      <c r="AH67" s="192">
        <v>0</v>
      </c>
      <c r="AI67" s="26">
        <v>0</v>
      </c>
      <c r="AJ67" s="26">
        <v>0</v>
      </c>
      <c r="AK67" s="26">
        <v>0</v>
      </c>
      <c r="AL67" s="26">
        <v>0</v>
      </c>
      <c r="AM67" s="26">
        <v>0</v>
      </c>
      <c r="AN67" s="26">
        <v>0</v>
      </c>
      <c r="AO67" s="26">
        <v>0</v>
      </c>
      <c r="AP67" s="26">
        <v>0</v>
      </c>
      <c r="AQ67" s="26">
        <v>0</v>
      </c>
      <c r="AR67" s="26">
        <v>0</v>
      </c>
      <c r="AS67" s="26">
        <v>0</v>
      </c>
      <c r="AT67" s="26">
        <v>0</v>
      </c>
      <c r="AU67" s="26">
        <v>0</v>
      </c>
      <c r="AV67" s="26">
        <v>0</v>
      </c>
      <c r="AW67" s="26">
        <v>0</v>
      </c>
      <c r="AX67" s="26">
        <v>0</v>
      </c>
      <c r="AY67" s="26">
        <v>0</v>
      </c>
      <c r="AZ67" s="26">
        <v>0</v>
      </c>
      <c r="BA67" s="26">
        <v>0</v>
      </c>
      <c r="BB67" s="26">
        <v>0</v>
      </c>
      <c r="BC67" s="26">
        <v>0</v>
      </c>
      <c r="BD67" s="26">
        <v>0</v>
      </c>
      <c r="BE67" s="26">
        <v>0</v>
      </c>
      <c r="BF67" s="26">
        <v>0</v>
      </c>
      <c r="BG67" s="26">
        <v>0</v>
      </c>
      <c r="BH67" s="26">
        <v>0</v>
      </c>
      <c r="BI67" s="26">
        <v>0</v>
      </c>
      <c r="BJ67" s="26">
        <v>0</v>
      </c>
      <c r="BK67" s="26">
        <v>0</v>
      </c>
      <c r="BL67" s="26">
        <v>0</v>
      </c>
      <c r="BM67" s="26">
        <v>0</v>
      </c>
      <c r="BN67" s="26">
        <v>0</v>
      </c>
      <c r="BO67" s="26">
        <v>0</v>
      </c>
      <c r="BP67" s="26">
        <v>0</v>
      </c>
      <c r="BQ67" s="26">
        <v>0</v>
      </c>
      <c r="BR67" s="26">
        <v>0</v>
      </c>
      <c r="BS67" s="26">
        <v>0</v>
      </c>
      <c r="BT67" s="26">
        <v>0</v>
      </c>
      <c r="BU67" s="26">
        <v>0</v>
      </c>
      <c r="BV67" s="26">
        <v>0</v>
      </c>
      <c r="BW67" s="26">
        <v>5.1198663209481802E-3</v>
      </c>
      <c r="BX67" s="26">
        <v>5.2168081756480003E-3</v>
      </c>
      <c r="BY67" s="26">
        <v>5.2643946039799498E-3</v>
      </c>
      <c r="BZ67" s="26">
        <v>5.0786477166525398E-3</v>
      </c>
      <c r="CA67" s="26">
        <v>5.1003470161538203E-3</v>
      </c>
      <c r="CB67" s="26">
        <v>5.1212593856720902E-3</v>
      </c>
      <c r="CC67" s="26">
        <v>5.1502205365090972E-3</v>
      </c>
      <c r="CD67" s="26">
        <v>6.6882726474406308E-5</v>
      </c>
      <c r="CE67" s="26">
        <v>5.2474637115552999E-3</v>
      </c>
      <c r="CF67" s="26">
        <v>5.2732381723525597E-3</v>
      </c>
      <c r="CG67" s="26">
        <v>5.56468004907927E-3</v>
      </c>
      <c r="CH67" s="26">
        <v>5.3617939776623774E-3</v>
      </c>
      <c r="CI67" s="26">
        <v>1.4384748680131785E-4</v>
      </c>
      <c r="CJ67" s="192">
        <v>5.4337720395217599E-3</v>
      </c>
      <c r="CK67" s="192">
        <v>5.3364348862967896E-3</v>
      </c>
      <c r="CL67" s="192">
        <v>5.3730511178896696E-3</v>
      </c>
      <c r="CM67" s="26">
        <v>6.3925068050910703E-3</v>
      </c>
      <c r="CN67" s="26">
        <v>6.2834921035741301E-3</v>
      </c>
      <c r="CO67" s="26">
        <v>6.3098064582453603E-3</v>
      </c>
      <c r="CP67" s="26">
        <v>6.2550139014911103E-3</v>
      </c>
      <c r="CQ67" s="26">
        <v>6.2549501015614298E-3</v>
      </c>
      <c r="CR67" s="26">
        <v>6.4770257101115199E-3</v>
      </c>
      <c r="CS67" s="26">
        <v>6.3287991800124377E-3</v>
      </c>
      <c r="CT67" s="26">
        <v>8.0974454910602285E-5</v>
      </c>
      <c r="CU67" s="26">
        <v>5.7076700289312001E-3</v>
      </c>
      <c r="CV67" s="26">
        <v>5.7113890027500197E-3</v>
      </c>
      <c r="CW67" s="26">
        <v>5.7514045225123302E-3</v>
      </c>
      <c r="CX67" s="26">
        <v>5.72348785139785E-3</v>
      </c>
      <c r="CY67" s="26">
        <v>1.9798368386507777E-5</v>
      </c>
      <c r="CZ67" s="192">
        <v>5.6649416313680903E-3</v>
      </c>
      <c r="DA67" s="192">
        <v>5.8029047814541499E-3</v>
      </c>
      <c r="DB67" s="192">
        <v>5.9011215182286497E-3</v>
      </c>
    </row>
    <row r="68" spans="1:106" s="26" customFormat="1" ht="13.5" customHeight="1" x14ac:dyDescent="0.2">
      <c r="A68" s="34"/>
      <c r="B68" s="51" t="s">
        <v>68</v>
      </c>
      <c r="C68" s="25">
        <v>0</v>
      </c>
      <c r="D68" s="26">
        <v>0</v>
      </c>
      <c r="E68" s="26">
        <v>0</v>
      </c>
      <c r="F68" s="26">
        <v>0</v>
      </c>
      <c r="G68" s="26">
        <v>0</v>
      </c>
      <c r="H68" s="26">
        <v>0</v>
      </c>
      <c r="I68" s="26">
        <v>0</v>
      </c>
      <c r="J68" s="26">
        <v>0</v>
      </c>
      <c r="K68" s="26">
        <v>0</v>
      </c>
      <c r="L68" s="26">
        <v>0</v>
      </c>
      <c r="M68" s="26">
        <v>0</v>
      </c>
      <c r="N68" s="26">
        <v>0</v>
      </c>
      <c r="O68" s="26">
        <v>0</v>
      </c>
      <c r="P68" s="26">
        <v>0</v>
      </c>
      <c r="Q68" s="26">
        <v>0</v>
      </c>
      <c r="R68" s="26">
        <v>0</v>
      </c>
      <c r="S68" s="26">
        <v>0</v>
      </c>
      <c r="T68" s="26">
        <v>0</v>
      </c>
      <c r="U68" s="26">
        <v>0</v>
      </c>
      <c r="V68" s="26">
        <v>0</v>
      </c>
      <c r="W68" s="26">
        <v>0</v>
      </c>
      <c r="X68" s="26">
        <v>0</v>
      </c>
      <c r="Y68" s="26">
        <v>0</v>
      </c>
      <c r="Z68" s="26">
        <v>0</v>
      </c>
      <c r="AA68" s="26">
        <v>0</v>
      </c>
      <c r="AB68" s="26">
        <v>0</v>
      </c>
      <c r="AC68" s="26">
        <v>0</v>
      </c>
      <c r="AD68" s="26">
        <v>0</v>
      </c>
      <c r="AE68" s="26">
        <v>0</v>
      </c>
      <c r="AF68" s="192">
        <v>0</v>
      </c>
      <c r="AG68" s="192">
        <v>0</v>
      </c>
      <c r="AH68" s="192">
        <v>0</v>
      </c>
      <c r="AI68" s="26">
        <v>0</v>
      </c>
      <c r="AJ68" s="26">
        <v>0</v>
      </c>
      <c r="AK68" s="26">
        <v>0</v>
      </c>
      <c r="AL68" s="26">
        <v>0</v>
      </c>
      <c r="AM68" s="26">
        <v>0</v>
      </c>
      <c r="AN68" s="26">
        <v>0</v>
      </c>
      <c r="AO68" s="26">
        <v>0</v>
      </c>
      <c r="AP68" s="26">
        <v>0</v>
      </c>
      <c r="AQ68" s="26">
        <v>0</v>
      </c>
      <c r="AR68" s="26">
        <v>0</v>
      </c>
      <c r="AS68" s="26">
        <v>0</v>
      </c>
      <c r="AT68" s="26">
        <v>0</v>
      </c>
      <c r="AU68" s="26">
        <v>0</v>
      </c>
      <c r="AV68" s="26">
        <v>0</v>
      </c>
      <c r="AW68" s="26">
        <v>0</v>
      </c>
      <c r="AX68" s="26">
        <v>0</v>
      </c>
      <c r="AY68" s="26">
        <v>0</v>
      </c>
      <c r="AZ68" s="26">
        <v>0</v>
      </c>
      <c r="BA68" s="26">
        <v>0</v>
      </c>
      <c r="BB68" s="26">
        <v>0</v>
      </c>
      <c r="BC68" s="26">
        <v>0</v>
      </c>
      <c r="BD68" s="26">
        <v>0</v>
      </c>
      <c r="BE68" s="26">
        <v>0</v>
      </c>
      <c r="BF68" s="26">
        <v>0</v>
      </c>
      <c r="BG68" s="26">
        <v>0</v>
      </c>
      <c r="BH68" s="26">
        <v>0</v>
      </c>
      <c r="BI68" s="26">
        <v>0</v>
      </c>
      <c r="BJ68" s="26">
        <v>0</v>
      </c>
      <c r="BK68" s="26">
        <v>0</v>
      </c>
      <c r="BL68" s="26">
        <v>0</v>
      </c>
      <c r="BM68" s="26">
        <v>0</v>
      </c>
      <c r="BN68" s="26">
        <v>0</v>
      </c>
      <c r="BO68" s="26">
        <v>0</v>
      </c>
      <c r="BP68" s="26">
        <v>0</v>
      </c>
      <c r="BQ68" s="26">
        <v>0</v>
      </c>
      <c r="BR68" s="26">
        <v>0</v>
      </c>
      <c r="BS68" s="26">
        <v>0</v>
      </c>
      <c r="BT68" s="26">
        <v>0</v>
      </c>
      <c r="BU68" s="26">
        <v>0</v>
      </c>
      <c r="BV68" s="26">
        <v>0</v>
      </c>
      <c r="BW68" s="26">
        <v>1.4893116080330099E-3</v>
      </c>
      <c r="BX68" s="26">
        <v>1.5737146233145401E-3</v>
      </c>
      <c r="BY68" s="26">
        <v>1.60121127155776E-3</v>
      </c>
      <c r="BZ68" s="26">
        <v>1.5354252414689999E-3</v>
      </c>
      <c r="CA68" s="26">
        <v>1.6100081534918299E-3</v>
      </c>
      <c r="CB68" s="26">
        <v>1.6543391577516801E-3</v>
      </c>
      <c r="CC68" s="26">
        <v>1.5773350092696369E-3</v>
      </c>
      <c r="CD68" s="26">
        <v>5.3361821768144668E-5</v>
      </c>
      <c r="CE68" s="26">
        <v>1.1886465499191001E-3</v>
      </c>
      <c r="CF68" s="26">
        <v>1.21074076130895E-3</v>
      </c>
      <c r="CG68" s="26">
        <v>1.2649654034950701E-3</v>
      </c>
      <c r="CH68" s="26">
        <v>1.2214509049077067E-3</v>
      </c>
      <c r="CI68" s="26">
        <v>3.2064229651509171E-5</v>
      </c>
      <c r="CJ68" s="192">
        <v>1.22324622563582E-3</v>
      </c>
      <c r="CK68" s="192">
        <v>1.2337695372048099E-3</v>
      </c>
      <c r="CL68" s="192">
        <v>1.1784009425677799E-3</v>
      </c>
      <c r="CM68" s="26">
        <v>1.40810134142285E-3</v>
      </c>
      <c r="CN68" s="26">
        <v>1.48233932309253E-3</v>
      </c>
      <c r="CO68" s="26">
        <v>1.5227313687013601E-3</v>
      </c>
      <c r="CP68" s="26">
        <v>1.4086375489914399E-3</v>
      </c>
      <c r="CQ68" s="26">
        <v>1.46479778291351E-3</v>
      </c>
      <c r="CR68" s="26">
        <v>1.5293852860339999E-3</v>
      </c>
      <c r="CS68" s="26">
        <v>1.4693321085259483E-3</v>
      </c>
      <c r="CT68" s="26">
        <v>4.8443522533560383E-5</v>
      </c>
      <c r="CU68" s="26">
        <v>1.77895234596861E-3</v>
      </c>
      <c r="CV68" s="26">
        <v>1.8221573514807701E-3</v>
      </c>
      <c r="CW68" s="26">
        <v>1.6641834153213601E-3</v>
      </c>
      <c r="CX68" s="26">
        <v>1.7550977042569136E-3</v>
      </c>
      <c r="CY68" s="26">
        <v>6.6661953540828671E-5</v>
      </c>
      <c r="CZ68" s="192">
        <v>1.7140693160948199E-3</v>
      </c>
      <c r="DA68" s="192">
        <v>1.7573352335779201E-3</v>
      </c>
      <c r="DB68" s="192">
        <v>1.8238687727668401E-3</v>
      </c>
    </row>
    <row r="69" spans="1:106" s="26" customFormat="1" ht="13.5" customHeight="1" x14ac:dyDescent="0.2">
      <c r="A69" s="34"/>
      <c r="B69" s="51" t="s">
        <v>69</v>
      </c>
      <c r="C69" s="25">
        <v>0</v>
      </c>
      <c r="D69" s="26">
        <v>0</v>
      </c>
      <c r="E69" s="26">
        <v>0</v>
      </c>
      <c r="F69" s="26">
        <v>0</v>
      </c>
      <c r="G69" s="26">
        <v>0</v>
      </c>
      <c r="H69" s="26">
        <v>0</v>
      </c>
      <c r="I69" s="26">
        <v>0</v>
      </c>
      <c r="J69" s="26">
        <v>0</v>
      </c>
      <c r="K69" s="26">
        <v>0</v>
      </c>
      <c r="L69" s="26">
        <v>0</v>
      </c>
      <c r="M69" s="26">
        <v>0</v>
      </c>
      <c r="N69" s="26">
        <v>0</v>
      </c>
      <c r="O69" s="26">
        <v>0</v>
      </c>
      <c r="P69" s="26">
        <v>0</v>
      </c>
      <c r="Q69" s="26">
        <v>0</v>
      </c>
      <c r="R69" s="26">
        <v>0</v>
      </c>
      <c r="S69" s="26">
        <v>0</v>
      </c>
      <c r="T69" s="26">
        <v>0</v>
      </c>
      <c r="U69" s="26">
        <v>0</v>
      </c>
      <c r="V69" s="26">
        <v>0</v>
      </c>
      <c r="W69" s="26">
        <v>0</v>
      </c>
      <c r="X69" s="26">
        <v>0</v>
      </c>
      <c r="Y69" s="26">
        <v>0</v>
      </c>
      <c r="Z69" s="26">
        <v>0</v>
      </c>
      <c r="AA69" s="26">
        <v>0</v>
      </c>
      <c r="AB69" s="26">
        <v>0</v>
      </c>
      <c r="AC69" s="26">
        <v>0</v>
      </c>
      <c r="AD69" s="26">
        <v>0</v>
      </c>
      <c r="AE69" s="26">
        <v>0</v>
      </c>
      <c r="AF69" s="192">
        <v>0</v>
      </c>
      <c r="AG69" s="192">
        <v>0</v>
      </c>
      <c r="AH69" s="192">
        <v>0</v>
      </c>
      <c r="AI69" s="26">
        <v>0</v>
      </c>
      <c r="AJ69" s="26">
        <v>0</v>
      </c>
      <c r="AK69" s="26">
        <v>0</v>
      </c>
      <c r="AL69" s="26">
        <v>0</v>
      </c>
      <c r="AM69" s="26">
        <v>0</v>
      </c>
      <c r="AN69" s="26">
        <v>0</v>
      </c>
      <c r="AO69" s="26">
        <v>0</v>
      </c>
      <c r="AP69" s="26">
        <v>0</v>
      </c>
      <c r="AQ69" s="26">
        <v>0</v>
      </c>
      <c r="AR69" s="26">
        <v>0</v>
      </c>
      <c r="AS69" s="26">
        <v>0</v>
      </c>
      <c r="AT69" s="26">
        <v>0</v>
      </c>
      <c r="AU69" s="26">
        <v>0</v>
      </c>
      <c r="AV69" s="26">
        <v>0</v>
      </c>
      <c r="AW69" s="26">
        <v>0</v>
      </c>
      <c r="AX69" s="26">
        <v>0</v>
      </c>
      <c r="AY69" s="26">
        <v>0</v>
      </c>
      <c r="AZ69" s="26">
        <v>0</v>
      </c>
      <c r="BA69" s="26">
        <v>0</v>
      </c>
      <c r="BB69" s="26">
        <v>0</v>
      </c>
      <c r="BC69" s="26">
        <v>0</v>
      </c>
      <c r="BD69" s="26">
        <v>0</v>
      </c>
      <c r="BE69" s="26">
        <v>0</v>
      </c>
      <c r="BF69" s="26">
        <v>0</v>
      </c>
      <c r="BG69" s="26">
        <v>0</v>
      </c>
      <c r="BH69" s="26">
        <v>0</v>
      </c>
      <c r="BI69" s="26">
        <v>0</v>
      </c>
      <c r="BJ69" s="26">
        <v>0</v>
      </c>
      <c r="BK69" s="26">
        <v>0</v>
      </c>
      <c r="BL69" s="26">
        <v>0</v>
      </c>
      <c r="BM69" s="26">
        <v>0</v>
      </c>
      <c r="BN69" s="26">
        <v>0</v>
      </c>
      <c r="BO69" s="26">
        <v>0</v>
      </c>
      <c r="BP69" s="26">
        <v>0</v>
      </c>
      <c r="BQ69" s="26">
        <v>0</v>
      </c>
      <c r="BR69" s="26">
        <v>0</v>
      </c>
      <c r="BS69" s="26">
        <v>0</v>
      </c>
      <c r="BT69" s="26">
        <v>0</v>
      </c>
      <c r="BU69" s="26">
        <v>0</v>
      </c>
      <c r="BV69" s="26">
        <v>0</v>
      </c>
      <c r="BW69" s="26">
        <v>6.2923680679247704E-4</v>
      </c>
      <c r="BX69" s="26">
        <v>6.9952726696030296E-4</v>
      </c>
      <c r="BY69" s="26">
        <v>7.6101919454416099E-4</v>
      </c>
      <c r="BZ69" s="26">
        <v>6.7519195912197499E-4</v>
      </c>
      <c r="CA69" s="26">
        <v>7.5849433799945098E-4</v>
      </c>
      <c r="CB69" s="26">
        <v>8.1693147678961995E-4</v>
      </c>
      <c r="CC69" s="26">
        <v>7.2340017370133112E-4</v>
      </c>
      <c r="CD69" s="26">
        <v>6.2122973543282949E-5</v>
      </c>
      <c r="CE69" s="26">
        <v>5.0147660324526596E-4</v>
      </c>
      <c r="CF69" s="26">
        <v>5.68326780290533E-4</v>
      </c>
      <c r="CG69" s="26">
        <v>5.8929267436141702E-4</v>
      </c>
      <c r="CH69" s="26">
        <v>5.5303201929907196E-4</v>
      </c>
      <c r="CI69" s="26">
        <v>3.7446520727642714E-5</v>
      </c>
      <c r="CJ69" s="192">
        <v>5.4522368306081197E-4</v>
      </c>
      <c r="CK69" s="192">
        <v>6.1778661996299896E-4</v>
      </c>
      <c r="CL69" s="192">
        <v>4.9215973318112599E-4</v>
      </c>
      <c r="CM69" s="26">
        <v>6.3270718682289801E-4</v>
      </c>
      <c r="CN69" s="26">
        <v>6.8701489714470705E-4</v>
      </c>
      <c r="CO69" s="26">
        <v>7.3520535391352799E-4</v>
      </c>
      <c r="CP69" s="26">
        <v>6.4379201162125801E-4</v>
      </c>
      <c r="CQ69" s="26">
        <v>7.2935005773359799E-4</v>
      </c>
      <c r="CR69" s="26">
        <v>7.8680584383192796E-4</v>
      </c>
      <c r="CS69" s="26">
        <v>7.0247922517798617E-4</v>
      </c>
      <c r="CT69" s="26">
        <v>5.3937450765759038E-5</v>
      </c>
      <c r="CU69" s="26">
        <v>1.06083716316618E-3</v>
      </c>
      <c r="CV69" s="26">
        <v>1.13392586519169E-3</v>
      </c>
      <c r="CW69" s="26">
        <v>9.46244088180919E-4</v>
      </c>
      <c r="CX69" s="26">
        <v>1.0470023721795964E-3</v>
      </c>
      <c r="CY69" s="26">
        <v>7.7242749116932389E-5</v>
      </c>
      <c r="CZ69" s="192">
        <v>9.4668128871276702E-4</v>
      </c>
      <c r="DA69" s="192">
        <v>1.0493424553165199E-3</v>
      </c>
      <c r="DB69" s="192">
        <v>1.11498602298553E-3</v>
      </c>
    </row>
    <row r="70" spans="1:106" s="26" customFormat="1" ht="13.5" customHeight="1" x14ac:dyDescent="0.2">
      <c r="A70" s="34"/>
      <c r="B70" s="51" t="s">
        <v>70</v>
      </c>
      <c r="C70" s="25">
        <v>0</v>
      </c>
      <c r="D70" s="26">
        <v>0</v>
      </c>
      <c r="E70" s="26">
        <v>0</v>
      </c>
      <c r="F70" s="26">
        <v>0</v>
      </c>
      <c r="G70" s="26">
        <v>0</v>
      </c>
      <c r="H70" s="26">
        <v>0</v>
      </c>
      <c r="I70" s="26">
        <v>0</v>
      </c>
      <c r="J70" s="26">
        <v>0</v>
      </c>
      <c r="K70" s="26">
        <v>0</v>
      </c>
      <c r="L70" s="26">
        <v>0</v>
      </c>
      <c r="M70" s="26">
        <v>0</v>
      </c>
      <c r="N70" s="26">
        <v>0</v>
      </c>
      <c r="O70" s="26">
        <v>0</v>
      </c>
      <c r="P70" s="26">
        <v>0</v>
      </c>
      <c r="Q70" s="26">
        <v>0</v>
      </c>
      <c r="R70" s="26">
        <v>0</v>
      </c>
      <c r="S70" s="26">
        <v>0</v>
      </c>
      <c r="T70" s="26">
        <v>0</v>
      </c>
      <c r="U70" s="26">
        <v>0</v>
      </c>
      <c r="V70" s="26">
        <v>0</v>
      </c>
      <c r="W70" s="26">
        <v>0</v>
      </c>
      <c r="X70" s="26">
        <v>0</v>
      </c>
      <c r="Y70" s="26">
        <v>0</v>
      </c>
      <c r="Z70" s="26">
        <v>0</v>
      </c>
      <c r="AA70" s="26">
        <v>0</v>
      </c>
      <c r="AB70" s="26">
        <v>0</v>
      </c>
      <c r="AC70" s="26">
        <v>0</v>
      </c>
      <c r="AD70" s="26">
        <v>0</v>
      </c>
      <c r="AE70" s="26">
        <v>0</v>
      </c>
      <c r="AF70" s="192">
        <v>0</v>
      </c>
      <c r="AG70" s="192">
        <v>0</v>
      </c>
      <c r="AH70" s="192">
        <v>0</v>
      </c>
      <c r="AI70" s="26">
        <v>0</v>
      </c>
      <c r="AJ70" s="26">
        <v>0</v>
      </c>
      <c r="AK70" s="26">
        <v>0</v>
      </c>
      <c r="AL70" s="26">
        <v>0</v>
      </c>
      <c r="AM70" s="26">
        <v>0</v>
      </c>
      <c r="AN70" s="26">
        <v>0</v>
      </c>
      <c r="AO70" s="26">
        <v>0</v>
      </c>
      <c r="AP70" s="26">
        <v>0</v>
      </c>
      <c r="AQ70" s="26">
        <v>0</v>
      </c>
      <c r="AR70" s="26">
        <v>0</v>
      </c>
      <c r="AS70" s="26">
        <v>0</v>
      </c>
      <c r="AT70" s="26">
        <v>0</v>
      </c>
      <c r="AU70" s="26">
        <v>0</v>
      </c>
      <c r="AV70" s="26">
        <v>0</v>
      </c>
      <c r="AW70" s="26">
        <v>0</v>
      </c>
      <c r="AX70" s="26">
        <v>0</v>
      </c>
      <c r="AY70" s="26">
        <v>0</v>
      </c>
      <c r="AZ70" s="26">
        <v>0</v>
      </c>
      <c r="BA70" s="26">
        <v>0</v>
      </c>
      <c r="BB70" s="26">
        <v>0</v>
      </c>
      <c r="BC70" s="26">
        <v>0</v>
      </c>
      <c r="BD70" s="26">
        <v>0</v>
      </c>
      <c r="BE70" s="26">
        <v>0</v>
      </c>
      <c r="BF70" s="26">
        <v>0</v>
      </c>
      <c r="BG70" s="26">
        <v>0</v>
      </c>
      <c r="BH70" s="26">
        <v>0</v>
      </c>
      <c r="BI70" s="26">
        <v>0</v>
      </c>
      <c r="BJ70" s="26">
        <v>0</v>
      </c>
      <c r="BK70" s="26">
        <v>0</v>
      </c>
      <c r="BL70" s="26">
        <v>0</v>
      </c>
      <c r="BM70" s="26">
        <v>0</v>
      </c>
      <c r="BN70" s="26">
        <v>0</v>
      </c>
      <c r="BO70" s="26">
        <v>0</v>
      </c>
      <c r="BP70" s="26">
        <v>0</v>
      </c>
      <c r="BQ70" s="26">
        <v>0</v>
      </c>
      <c r="BR70" s="26">
        <v>0</v>
      </c>
      <c r="BS70" s="26">
        <v>0</v>
      </c>
      <c r="BT70" s="26">
        <v>0</v>
      </c>
      <c r="BU70" s="26">
        <v>0</v>
      </c>
      <c r="BV70" s="26">
        <v>0</v>
      </c>
      <c r="BW70" s="26">
        <v>5.1329084374756901E-4</v>
      </c>
      <c r="BX70" s="26">
        <v>5.9606257932287598E-4</v>
      </c>
      <c r="BY70" s="26">
        <v>6.4820411758276502E-4</v>
      </c>
      <c r="BZ70" s="26">
        <v>5.4906321916888597E-4</v>
      </c>
      <c r="CA70" s="26">
        <v>6.3184142159613502E-4</v>
      </c>
      <c r="CB70" s="26">
        <v>6.8708706844489598E-4</v>
      </c>
      <c r="CC70" s="26">
        <v>6.0425820831052116E-4</v>
      </c>
      <c r="CD70" s="26">
        <v>5.9078215449889225E-5</v>
      </c>
      <c r="CE70" s="26">
        <v>4.4901733136427398E-4</v>
      </c>
      <c r="CF70" s="26">
        <v>5.0313068015825E-4</v>
      </c>
      <c r="CG70" s="26">
        <v>5.4883454642151697E-4</v>
      </c>
      <c r="CH70" s="26">
        <v>5.003275193146803E-4</v>
      </c>
      <c r="CI70" s="26">
        <v>4.0798385494871123E-5</v>
      </c>
      <c r="CJ70" s="192">
        <v>4.9664741408776095E-4</v>
      </c>
      <c r="CK70" s="192">
        <v>5.5208690529013899E-4</v>
      </c>
      <c r="CL70" s="192">
        <v>4.4507049865146099E-4</v>
      </c>
      <c r="CM70" s="26">
        <v>5.2311559541053001E-4</v>
      </c>
      <c r="CN70" s="26">
        <v>5.9350355199725899E-4</v>
      </c>
      <c r="CO70" s="26">
        <v>6.46231541354894E-4</v>
      </c>
      <c r="CP70" s="26">
        <v>5.5245010487055897E-4</v>
      </c>
      <c r="CQ70" s="26">
        <v>6.5436086539264696E-4</v>
      </c>
      <c r="CR70" s="26">
        <v>7.2781976581367798E-4</v>
      </c>
      <c r="CS70" s="26">
        <v>6.1624690413992773E-4</v>
      </c>
      <c r="CT70" s="26">
        <v>6.838736274915696E-5</v>
      </c>
      <c r="CU70" s="26">
        <v>9.0030769797124302E-4</v>
      </c>
      <c r="CV70" s="26">
        <v>9.9356998130531297E-4</v>
      </c>
      <c r="CW70" s="26">
        <v>7.5983615269095098E-4</v>
      </c>
      <c r="CX70" s="26">
        <v>8.8457127732250232E-4</v>
      </c>
      <c r="CY70" s="26">
        <v>9.6068037906501684E-5</v>
      </c>
      <c r="CZ70" s="192">
        <v>7.5818706209787503E-4</v>
      </c>
      <c r="DA70" s="192">
        <v>8.7905086223642596E-4</v>
      </c>
      <c r="DB70" s="192">
        <v>9.64495884326766E-4</v>
      </c>
    </row>
    <row r="71" spans="1:106" s="29" customFormat="1" ht="13.5" customHeight="1" x14ac:dyDescent="0.2">
      <c r="A71" s="34"/>
      <c r="B71" s="51" t="s">
        <v>71</v>
      </c>
      <c r="C71" s="28">
        <v>0</v>
      </c>
      <c r="D71" s="29">
        <v>0</v>
      </c>
      <c r="E71" s="29">
        <v>0</v>
      </c>
      <c r="F71" s="29">
        <v>0</v>
      </c>
      <c r="G71" s="29">
        <v>0</v>
      </c>
      <c r="H71" s="29">
        <v>0</v>
      </c>
      <c r="I71" s="29">
        <v>0</v>
      </c>
      <c r="J71" s="29">
        <v>0</v>
      </c>
      <c r="K71" s="29">
        <v>0</v>
      </c>
      <c r="L71" s="29">
        <v>0</v>
      </c>
      <c r="M71" s="29">
        <v>0</v>
      </c>
      <c r="N71" s="29">
        <v>0</v>
      </c>
      <c r="O71" s="29">
        <v>0</v>
      </c>
      <c r="P71" s="29">
        <v>0</v>
      </c>
      <c r="Q71" s="29">
        <v>0</v>
      </c>
      <c r="R71" s="29">
        <v>0</v>
      </c>
      <c r="S71" s="29">
        <v>0</v>
      </c>
      <c r="T71" s="29">
        <v>0</v>
      </c>
      <c r="U71" s="29">
        <v>0</v>
      </c>
      <c r="V71" s="29">
        <v>0</v>
      </c>
      <c r="W71" s="29">
        <v>0</v>
      </c>
      <c r="X71" s="29">
        <v>0</v>
      </c>
      <c r="Y71" s="29">
        <v>0</v>
      </c>
      <c r="Z71" s="29">
        <v>0</v>
      </c>
      <c r="AA71" s="29">
        <v>0</v>
      </c>
      <c r="AB71" s="29">
        <v>0</v>
      </c>
      <c r="AC71" s="29">
        <v>0</v>
      </c>
      <c r="AD71" s="29">
        <v>0</v>
      </c>
      <c r="AE71" s="29">
        <v>0</v>
      </c>
      <c r="AF71" s="206">
        <v>0</v>
      </c>
      <c r="AG71" s="206">
        <v>0</v>
      </c>
      <c r="AH71" s="206">
        <v>0</v>
      </c>
      <c r="AI71" s="29">
        <v>0</v>
      </c>
      <c r="AJ71" s="29">
        <v>0</v>
      </c>
      <c r="AK71" s="29">
        <v>0</v>
      </c>
      <c r="AL71" s="29">
        <v>0</v>
      </c>
      <c r="AM71" s="29">
        <v>0</v>
      </c>
      <c r="AN71" s="29">
        <v>0</v>
      </c>
      <c r="AO71" s="29">
        <v>0</v>
      </c>
      <c r="AP71" s="29">
        <v>0</v>
      </c>
      <c r="AQ71" s="29">
        <v>0</v>
      </c>
      <c r="AR71" s="29">
        <v>0</v>
      </c>
      <c r="AS71" s="29">
        <v>0</v>
      </c>
      <c r="AT71" s="29">
        <v>0</v>
      </c>
      <c r="AU71" s="29">
        <v>0</v>
      </c>
      <c r="AV71" s="29">
        <v>0</v>
      </c>
      <c r="AW71" s="29">
        <v>0</v>
      </c>
      <c r="AX71" s="29">
        <v>0</v>
      </c>
      <c r="AY71" s="29">
        <v>0</v>
      </c>
      <c r="AZ71" s="29">
        <v>0</v>
      </c>
      <c r="BA71" s="29">
        <v>0</v>
      </c>
      <c r="BB71" s="29">
        <v>0</v>
      </c>
      <c r="BC71" s="29">
        <v>0</v>
      </c>
      <c r="BD71" s="29">
        <v>0</v>
      </c>
      <c r="BE71" s="29">
        <v>0</v>
      </c>
      <c r="BF71" s="29">
        <v>0</v>
      </c>
      <c r="BG71" s="29">
        <v>0</v>
      </c>
      <c r="BH71" s="29">
        <v>0</v>
      </c>
      <c r="BI71" s="29">
        <v>0</v>
      </c>
      <c r="BJ71" s="29">
        <v>0</v>
      </c>
      <c r="BK71" s="29">
        <v>0</v>
      </c>
      <c r="BL71" s="29">
        <v>0</v>
      </c>
      <c r="BM71" s="29">
        <v>0</v>
      </c>
      <c r="BN71" s="29">
        <v>0</v>
      </c>
      <c r="BO71" s="29">
        <v>0</v>
      </c>
      <c r="BP71" s="29">
        <v>0</v>
      </c>
      <c r="BQ71" s="29">
        <v>0</v>
      </c>
      <c r="BR71" s="29">
        <v>0</v>
      </c>
      <c r="BS71" s="29">
        <v>0</v>
      </c>
      <c r="BT71" s="29">
        <v>0</v>
      </c>
      <c r="BU71" s="29">
        <v>0</v>
      </c>
      <c r="BV71" s="29">
        <v>0</v>
      </c>
      <c r="BW71" s="29">
        <v>1.64285039109203E-3</v>
      </c>
      <c r="BX71" s="29">
        <v>1.70788101765581E-3</v>
      </c>
      <c r="BY71" s="29">
        <v>1.7747258098009401E-3</v>
      </c>
      <c r="BZ71" s="29">
        <v>1.7087883627070299E-3</v>
      </c>
      <c r="CA71" s="29">
        <v>1.7571952969184701E-3</v>
      </c>
      <c r="CB71" s="29">
        <v>1.7833971520947499E-3</v>
      </c>
      <c r="CC71" s="29">
        <v>1.7291396717115052E-3</v>
      </c>
      <c r="CD71" s="29">
        <v>4.85129439247623E-5</v>
      </c>
      <c r="CE71" s="29">
        <v>1.7184827090095201E-3</v>
      </c>
      <c r="CF71" s="29">
        <v>1.7467602945743E-3</v>
      </c>
      <c r="CG71" s="29">
        <v>1.79528063425366E-3</v>
      </c>
      <c r="CH71" s="29">
        <v>1.7535078792791602E-3</v>
      </c>
      <c r="CI71" s="29">
        <v>3.1713590724515073E-5</v>
      </c>
      <c r="CJ71" s="206">
        <v>1.74908804493086E-3</v>
      </c>
      <c r="CK71" s="206">
        <v>1.8056137335530299E-3</v>
      </c>
      <c r="CL71" s="206">
        <v>1.7088799580962199E-3</v>
      </c>
      <c r="CM71" s="29">
        <v>1.8009619658899099E-3</v>
      </c>
      <c r="CN71" s="29">
        <v>1.8590236603407101E-3</v>
      </c>
      <c r="CO71" s="29">
        <v>1.9068118881423899E-3</v>
      </c>
      <c r="CP71" s="29">
        <v>1.81164257421045E-3</v>
      </c>
      <c r="CQ71" s="29">
        <v>1.89718808199402E-3</v>
      </c>
      <c r="CR71" s="29">
        <v>1.9618457151291601E-3</v>
      </c>
      <c r="CS71" s="29">
        <v>1.8729123142844403E-3</v>
      </c>
      <c r="CT71" s="29">
        <v>5.5933550132642492E-5</v>
      </c>
      <c r="CU71" s="29">
        <v>1.93191748924775E-3</v>
      </c>
      <c r="CV71" s="29">
        <v>1.9959318225504299E-3</v>
      </c>
      <c r="CW71" s="29">
        <v>1.84613743892925E-3</v>
      </c>
      <c r="CX71" s="29">
        <v>1.9246622502424766E-3</v>
      </c>
      <c r="CY71" s="29">
        <v>6.1368114472582766E-5</v>
      </c>
      <c r="CZ71" s="206">
        <v>1.8188740930220599E-3</v>
      </c>
      <c r="DA71" s="206">
        <v>1.93916679966364E-3</v>
      </c>
      <c r="DB71" s="206">
        <v>2.02592731669995E-3</v>
      </c>
    </row>
    <row r="72" spans="1:106" s="31" customFormat="1" ht="13.5" customHeight="1" thickBot="1" x14ac:dyDescent="0.25">
      <c r="A72" s="34"/>
      <c r="B72" s="176" t="s">
        <v>72</v>
      </c>
      <c r="C72" s="30">
        <v>0</v>
      </c>
      <c r="D72" s="31">
        <v>0</v>
      </c>
      <c r="E72" s="31">
        <v>0</v>
      </c>
      <c r="F72" s="31">
        <v>0</v>
      </c>
      <c r="G72" s="31">
        <v>0</v>
      </c>
      <c r="H72" s="31">
        <v>0</v>
      </c>
      <c r="I72" s="31">
        <v>0</v>
      </c>
      <c r="J72" s="31">
        <v>0</v>
      </c>
      <c r="K72" s="31">
        <v>0</v>
      </c>
      <c r="L72" s="31">
        <v>0</v>
      </c>
      <c r="M72" s="31">
        <v>0</v>
      </c>
      <c r="N72" s="31">
        <v>0</v>
      </c>
      <c r="O72" s="31">
        <v>0</v>
      </c>
      <c r="P72" s="31">
        <v>0</v>
      </c>
      <c r="Q72" s="31">
        <v>0</v>
      </c>
      <c r="R72" s="31">
        <v>0</v>
      </c>
      <c r="S72" s="31">
        <v>0</v>
      </c>
      <c r="T72" s="31">
        <v>0</v>
      </c>
      <c r="U72" s="31">
        <v>0</v>
      </c>
      <c r="V72" s="31">
        <v>0</v>
      </c>
      <c r="W72" s="31">
        <v>0</v>
      </c>
      <c r="X72" s="31">
        <v>0</v>
      </c>
      <c r="Y72" s="31">
        <v>0</v>
      </c>
      <c r="Z72" s="31">
        <v>0</v>
      </c>
      <c r="AA72" s="31">
        <v>0</v>
      </c>
      <c r="AB72" s="31">
        <v>0</v>
      </c>
      <c r="AC72" s="31">
        <v>0</v>
      </c>
      <c r="AD72" s="31">
        <v>0</v>
      </c>
      <c r="AE72" s="31">
        <v>0</v>
      </c>
      <c r="AF72" s="207">
        <v>0</v>
      </c>
      <c r="AG72" s="207">
        <v>0</v>
      </c>
      <c r="AH72" s="207">
        <v>0</v>
      </c>
      <c r="AI72" s="31">
        <v>0</v>
      </c>
      <c r="AJ72" s="31">
        <v>0</v>
      </c>
      <c r="AK72" s="31">
        <v>0</v>
      </c>
      <c r="AL72" s="31">
        <v>0</v>
      </c>
      <c r="AM72" s="31">
        <v>0</v>
      </c>
      <c r="AN72" s="31">
        <v>0</v>
      </c>
      <c r="AO72" s="31">
        <v>0</v>
      </c>
      <c r="AP72" s="31">
        <v>0</v>
      </c>
      <c r="AQ72" s="31">
        <v>0</v>
      </c>
      <c r="AR72" s="31">
        <v>0</v>
      </c>
      <c r="AS72" s="31">
        <v>0</v>
      </c>
      <c r="AT72" s="31">
        <v>0</v>
      </c>
      <c r="AU72" s="31">
        <v>0</v>
      </c>
      <c r="AV72" s="31">
        <v>0</v>
      </c>
      <c r="AW72" s="31">
        <v>0</v>
      </c>
      <c r="AX72" s="31">
        <v>0</v>
      </c>
      <c r="AY72" s="31">
        <v>0</v>
      </c>
      <c r="AZ72" s="31">
        <v>0</v>
      </c>
      <c r="BA72" s="31">
        <v>0</v>
      </c>
      <c r="BB72" s="31">
        <v>0</v>
      </c>
      <c r="BC72" s="31">
        <v>0</v>
      </c>
      <c r="BD72" s="31">
        <v>0</v>
      </c>
      <c r="BE72" s="31">
        <v>0</v>
      </c>
      <c r="BF72" s="31">
        <v>0</v>
      </c>
      <c r="BG72" s="31">
        <v>0</v>
      </c>
      <c r="BH72" s="31">
        <v>0</v>
      </c>
      <c r="BI72" s="31">
        <v>0</v>
      </c>
      <c r="BJ72" s="31">
        <v>0</v>
      </c>
      <c r="BK72" s="31">
        <v>0</v>
      </c>
      <c r="BL72" s="31">
        <v>0</v>
      </c>
      <c r="BM72" s="31">
        <v>0</v>
      </c>
      <c r="BN72" s="31">
        <v>0</v>
      </c>
      <c r="BO72" s="31">
        <v>0</v>
      </c>
      <c r="BP72" s="31">
        <v>0</v>
      </c>
      <c r="BQ72" s="31">
        <v>0</v>
      </c>
      <c r="BR72" s="31">
        <v>0</v>
      </c>
      <c r="BS72" s="31">
        <v>0</v>
      </c>
      <c r="BT72" s="31">
        <v>0</v>
      </c>
      <c r="BU72" s="31">
        <v>0</v>
      </c>
      <c r="BV72" s="31">
        <v>0</v>
      </c>
      <c r="BW72" s="31">
        <v>4.6305520144774397E-3</v>
      </c>
      <c r="BX72" s="31">
        <v>4.6728897233879298E-3</v>
      </c>
      <c r="BY72" s="31">
        <v>4.7526168080649703E-3</v>
      </c>
      <c r="BZ72" s="31">
        <v>4.66526906413137E-3</v>
      </c>
      <c r="CA72" s="31">
        <v>4.72902208266831E-3</v>
      </c>
      <c r="CB72" s="31">
        <v>4.7590506804584699E-3</v>
      </c>
      <c r="CC72" s="31">
        <v>4.701566728864748E-3</v>
      </c>
      <c r="CD72" s="31">
        <v>4.8040421343874993E-5</v>
      </c>
      <c r="CE72" s="31">
        <v>4.8983360726329297E-3</v>
      </c>
      <c r="CF72" s="31">
        <v>4.9364373472461399E-3</v>
      </c>
      <c r="CG72" s="31">
        <v>4.9529855866775599E-3</v>
      </c>
      <c r="CH72" s="31">
        <v>4.929253002185544E-3</v>
      </c>
      <c r="CI72" s="31">
        <v>2.2881629557221191E-5</v>
      </c>
      <c r="CJ72" s="207">
        <v>4.9019969149628603E-3</v>
      </c>
      <c r="CK72" s="207">
        <v>4.9639934994623004E-3</v>
      </c>
      <c r="CL72" s="207">
        <v>4.8594646039983001E-3</v>
      </c>
      <c r="CM72" s="31">
        <v>5.1601873566295402E-3</v>
      </c>
      <c r="CN72" s="31">
        <v>5.1920446092394504E-3</v>
      </c>
      <c r="CO72" s="31">
        <v>5.2466279697013403E-3</v>
      </c>
      <c r="CP72" s="31">
        <v>5.1011840933104201E-3</v>
      </c>
      <c r="CQ72" s="31">
        <v>5.1875578400392896E-3</v>
      </c>
      <c r="CR72" s="31">
        <v>5.2503884685241101E-3</v>
      </c>
      <c r="CS72" s="31">
        <v>5.1896650562406922E-3</v>
      </c>
      <c r="CT72" s="31">
        <v>5.1055565346809607E-5</v>
      </c>
      <c r="CU72" s="31">
        <v>4.8936147911655299E-3</v>
      </c>
      <c r="CV72" s="31">
        <v>4.9581868598205896E-3</v>
      </c>
      <c r="CW72" s="31">
        <v>4.8169213872637298E-3</v>
      </c>
      <c r="CX72" s="31">
        <v>4.8895743460832834E-3</v>
      </c>
      <c r="CY72" s="31">
        <v>5.7742112486036934E-5</v>
      </c>
      <c r="CZ72" s="207">
        <v>4.8172608639764298E-3</v>
      </c>
      <c r="DA72" s="207">
        <v>4.9366221540799397E-3</v>
      </c>
      <c r="DB72" s="207">
        <v>4.99573768335992E-3</v>
      </c>
    </row>
    <row r="73" spans="1:106" x14ac:dyDescent="0.2">
      <c r="A73" s="13"/>
      <c r="B73" s="175"/>
    </row>
    <row r="74" spans="1:106" x14ac:dyDescent="0.2">
      <c r="A74" s="13"/>
      <c r="B74" s="175"/>
    </row>
    <row r="75" spans="1:106" x14ac:dyDescent="0.2">
      <c r="A75" s="13"/>
      <c r="B75" s="175"/>
    </row>
    <row r="76" spans="1:106" x14ac:dyDescent="0.2">
      <c r="A76" s="13"/>
      <c r="B76" s="175"/>
    </row>
  </sheetData>
  <phoneticPr fontId="0" type="noConversion"/>
  <pageMargins left="0.75" right="0.75" top="1" bottom="1" header="0.5" footer="0.5"/>
  <pageSetup paperSize="9" orientation="portrait" horizontalDpi="4294967293" verticalDpi="300" r:id="rId1"/>
  <headerFooter alignWithMargins="0"/>
  <drawing r:id="rId2"/>
  <legacyDrawing r:id="rId3"/>
  <oleObjects>
    <mc:AlternateContent xmlns:mc="http://schemas.openxmlformats.org/markup-compatibility/2006">
      <mc:Choice Requires="x14">
        <oleObject progId="Equation.3" shapeId="6165" r:id="rId4">
          <objectPr defaultSize="0" r:id="rId5">
            <anchor moveWithCells="1">
              <from>
                <xdr:col>1</xdr:col>
                <xdr:colOff>619125</xdr:colOff>
                <xdr:row>10</xdr:row>
                <xdr:rowOff>0</xdr:rowOff>
              </from>
              <to>
                <xdr:col>1</xdr:col>
                <xdr:colOff>952500</xdr:colOff>
                <xdr:row>11</xdr:row>
                <xdr:rowOff>19050</xdr:rowOff>
              </to>
            </anchor>
          </objectPr>
        </oleObject>
      </mc:Choice>
      <mc:Fallback>
        <oleObject progId="Equation.3" shapeId="6165" r:id="rId4"/>
      </mc:Fallback>
    </mc:AlternateContent>
    <mc:AlternateContent xmlns:mc="http://schemas.openxmlformats.org/markup-compatibility/2006">
      <mc:Choice Requires="x14">
        <oleObject progId="Equation.3" shapeId="6166" r:id="rId6">
          <objectPr defaultSize="0" r:id="rId7">
            <anchor moveWithCells="1">
              <from>
                <xdr:col>1</xdr:col>
                <xdr:colOff>409575</xdr:colOff>
                <xdr:row>9</xdr:row>
                <xdr:rowOff>0</xdr:rowOff>
              </from>
              <to>
                <xdr:col>1</xdr:col>
                <xdr:colOff>714375</xdr:colOff>
                <xdr:row>10</xdr:row>
                <xdr:rowOff>19050</xdr:rowOff>
              </to>
            </anchor>
          </objectPr>
        </oleObject>
      </mc:Choice>
      <mc:Fallback>
        <oleObject progId="Equation.3" shapeId="6166" r:id="rId6"/>
      </mc:Fallback>
    </mc:AlternateContent>
    <mc:AlternateContent xmlns:mc="http://schemas.openxmlformats.org/markup-compatibility/2006">
      <mc:Choice Requires="x14">
        <oleObject progId="Equation.3" shapeId="6167" r:id="rId8">
          <objectPr defaultSize="0" r:id="rId9">
            <anchor moveWithCells="1">
              <from>
                <xdr:col>1</xdr:col>
                <xdr:colOff>781050</xdr:colOff>
                <xdr:row>11</xdr:row>
                <xdr:rowOff>0</xdr:rowOff>
              </from>
              <to>
                <xdr:col>1</xdr:col>
                <xdr:colOff>1152525</xdr:colOff>
                <xdr:row>12</xdr:row>
                <xdr:rowOff>19050</xdr:rowOff>
              </to>
            </anchor>
          </objectPr>
        </oleObject>
      </mc:Choice>
      <mc:Fallback>
        <oleObject progId="Equation.3" shapeId="6167" r:id="rId8"/>
      </mc:Fallback>
    </mc:AlternateContent>
    <mc:AlternateContent xmlns:mc="http://schemas.openxmlformats.org/markup-compatibility/2006">
      <mc:Choice Requires="x14">
        <oleObject progId="Equation.3" shapeId="6168" r:id="rId10">
          <objectPr defaultSize="0" r:id="rId11">
            <anchor moveWithCells="1">
              <from>
                <xdr:col>1</xdr:col>
                <xdr:colOff>695325</xdr:colOff>
                <xdr:row>12</xdr:row>
                <xdr:rowOff>0</xdr:rowOff>
              </from>
              <to>
                <xdr:col>1</xdr:col>
                <xdr:colOff>1038225</xdr:colOff>
                <xdr:row>13</xdr:row>
                <xdr:rowOff>19050</xdr:rowOff>
              </to>
            </anchor>
          </objectPr>
        </oleObject>
      </mc:Choice>
      <mc:Fallback>
        <oleObject progId="Equation.3" shapeId="6168" r:id="rId10"/>
      </mc:Fallback>
    </mc:AlternateContent>
    <mc:AlternateContent xmlns:mc="http://schemas.openxmlformats.org/markup-compatibility/2006">
      <mc:Choice Requires="x14">
        <oleObject progId="Equation.3" shapeId="6169" r:id="rId12">
          <objectPr defaultSize="0" r:id="rId13">
            <anchor moveWithCells="1">
              <from>
                <xdr:col>1</xdr:col>
                <xdr:colOff>409575</xdr:colOff>
                <xdr:row>13</xdr:row>
                <xdr:rowOff>0</xdr:rowOff>
              </from>
              <to>
                <xdr:col>1</xdr:col>
                <xdr:colOff>723900</xdr:colOff>
                <xdr:row>14</xdr:row>
                <xdr:rowOff>28575</xdr:rowOff>
              </to>
            </anchor>
          </objectPr>
        </oleObject>
      </mc:Choice>
      <mc:Fallback>
        <oleObject progId="Equation.3" shapeId="6169" r:id="rId12"/>
      </mc:Fallback>
    </mc:AlternateContent>
    <mc:AlternateContent xmlns:mc="http://schemas.openxmlformats.org/markup-compatibility/2006">
      <mc:Choice Requires="x14">
        <oleObject progId="Equation.3" shapeId="6170" r:id="rId14">
          <objectPr defaultSize="0" r:id="rId15">
            <anchor moveWithCells="1">
              <from>
                <xdr:col>1</xdr:col>
                <xdr:colOff>619125</xdr:colOff>
                <xdr:row>14</xdr:row>
                <xdr:rowOff>0</xdr:rowOff>
              </from>
              <to>
                <xdr:col>1</xdr:col>
                <xdr:colOff>962025</xdr:colOff>
                <xdr:row>15</xdr:row>
                <xdr:rowOff>28575</xdr:rowOff>
              </to>
            </anchor>
          </objectPr>
        </oleObject>
      </mc:Choice>
      <mc:Fallback>
        <oleObject progId="Equation.3" shapeId="6170" r:id="rId14"/>
      </mc:Fallback>
    </mc:AlternateContent>
    <mc:AlternateContent xmlns:mc="http://schemas.openxmlformats.org/markup-compatibility/2006">
      <mc:Choice Requires="x14">
        <oleObject progId="Equation.3" shapeId="6171" r:id="rId16">
          <objectPr defaultSize="0" r:id="rId17">
            <anchor moveWithCells="1">
              <from>
                <xdr:col>1</xdr:col>
                <xdr:colOff>781050</xdr:colOff>
                <xdr:row>15</xdr:row>
                <xdr:rowOff>0</xdr:rowOff>
              </from>
              <to>
                <xdr:col>1</xdr:col>
                <xdr:colOff>1152525</xdr:colOff>
                <xdr:row>16</xdr:row>
                <xdr:rowOff>28575</xdr:rowOff>
              </to>
            </anchor>
          </objectPr>
        </oleObject>
      </mc:Choice>
      <mc:Fallback>
        <oleObject progId="Equation.3" shapeId="6171" r:id="rId16"/>
      </mc:Fallback>
    </mc:AlternateContent>
    <mc:AlternateContent xmlns:mc="http://schemas.openxmlformats.org/markup-compatibility/2006">
      <mc:Choice Requires="x14">
        <oleObject progId="Equation.3" shapeId="6172" r:id="rId18">
          <objectPr defaultSize="0" r:id="rId19">
            <anchor moveWithCells="1">
              <from>
                <xdr:col>1</xdr:col>
                <xdr:colOff>695325</xdr:colOff>
                <xdr:row>16</xdr:row>
                <xdr:rowOff>0</xdr:rowOff>
              </from>
              <to>
                <xdr:col>1</xdr:col>
                <xdr:colOff>1038225</xdr:colOff>
                <xdr:row>17</xdr:row>
                <xdr:rowOff>28575</xdr:rowOff>
              </to>
            </anchor>
          </objectPr>
        </oleObject>
      </mc:Choice>
      <mc:Fallback>
        <oleObject progId="Equation.3" shapeId="6172" r:id="rId18"/>
      </mc:Fallback>
    </mc:AlternateContent>
    <mc:AlternateContent xmlns:mc="http://schemas.openxmlformats.org/markup-compatibility/2006">
      <mc:Choice Requires="x14">
        <oleObject progId="Equation.3" shapeId="6173" r:id="rId20">
          <objectPr defaultSize="0" r:id="rId21">
            <anchor moveWithCells="1">
              <from>
                <xdr:col>1</xdr:col>
                <xdr:colOff>409575</xdr:colOff>
                <xdr:row>17</xdr:row>
                <xdr:rowOff>0</xdr:rowOff>
              </from>
              <to>
                <xdr:col>1</xdr:col>
                <xdr:colOff>714375</xdr:colOff>
                <xdr:row>18</xdr:row>
                <xdr:rowOff>28575</xdr:rowOff>
              </to>
            </anchor>
          </objectPr>
        </oleObject>
      </mc:Choice>
      <mc:Fallback>
        <oleObject progId="Equation.3" shapeId="6173" r:id="rId20"/>
      </mc:Fallback>
    </mc:AlternateContent>
    <mc:AlternateContent xmlns:mc="http://schemas.openxmlformats.org/markup-compatibility/2006">
      <mc:Choice Requires="x14">
        <oleObject progId="Equation.3" shapeId="6175" r:id="rId22">
          <objectPr defaultSize="0" r:id="rId23">
            <anchor moveWithCells="1">
              <from>
                <xdr:col>1</xdr:col>
                <xdr:colOff>619125</xdr:colOff>
                <xdr:row>18</xdr:row>
                <xdr:rowOff>0</xdr:rowOff>
              </from>
              <to>
                <xdr:col>1</xdr:col>
                <xdr:colOff>952500</xdr:colOff>
                <xdr:row>19</xdr:row>
                <xdr:rowOff>28575</xdr:rowOff>
              </to>
            </anchor>
          </objectPr>
        </oleObject>
      </mc:Choice>
      <mc:Fallback>
        <oleObject progId="Equation.3" shapeId="6175" r:id="rId22"/>
      </mc:Fallback>
    </mc:AlternateContent>
    <mc:AlternateContent xmlns:mc="http://schemas.openxmlformats.org/markup-compatibility/2006">
      <mc:Choice Requires="x14">
        <oleObject progId="Equation.3" shapeId="6176" r:id="rId24">
          <objectPr defaultSize="0" r:id="rId25">
            <anchor moveWithCells="1">
              <from>
                <xdr:col>1</xdr:col>
                <xdr:colOff>781050</xdr:colOff>
                <xdr:row>19</xdr:row>
                <xdr:rowOff>0</xdr:rowOff>
              </from>
              <to>
                <xdr:col>1</xdr:col>
                <xdr:colOff>1133475</xdr:colOff>
                <xdr:row>20</xdr:row>
                <xdr:rowOff>28575</xdr:rowOff>
              </to>
            </anchor>
          </objectPr>
        </oleObject>
      </mc:Choice>
      <mc:Fallback>
        <oleObject progId="Equation.3" shapeId="6176" r:id="rId24"/>
      </mc:Fallback>
    </mc:AlternateContent>
    <mc:AlternateContent xmlns:mc="http://schemas.openxmlformats.org/markup-compatibility/2006">
      <mc:Choice Requires="x14">
        <oleObject progId="Equation.3" shapeId="6177" r:id="rId26">
          <objectPr defaultSize="0" r:id="rId27">
            <anchor moveWithCells="1">
              <from>
                <xdr:col>1</xdr:col>
                <xdr:colOff>704850</xdr:colOff>
                <xdr:row>20</xdr:row>
                <xdr:rowOff>0</xdr:rowOff>
              </from>
              <to>
                <xdr:col>1</xdr:col>
                <xdr:colOff>1047750</xdr:colOff>
                <xdr:row>21</xdr:row>
                <xdr:rowOff>28575</xdr:rowOff>
              </to>
            </anchor>
          </objectPr>
        </oleObject>
      </mc:Choice>
      <mc:Fallback>
        <oleObject progId="Equation.3" shapeId="6177" r:id="rId26"/>
      </mc:Fallback>
    </mc:AlternateContent>
    <mc:AlternateContent xmlns:mc="http://schemas.openxmlformats.org/markup-compatibility/2006">
      <mc:Choice Requires="x14">
        <oleObject progId="Equation.3" shapeId="6178" r:id="rId28">
          <objectPr defaultSize="0" r:id="rId29">
            <anchor moveWithCells="1">
              <from>
                <xdr:col>1</xdr:col>
                <xdr:colOff>409575</xdr:colOff>
                <xdr:row>25</xdr:row>
                <xdr:rowOff>0</xdr:rowOff>
              </from>
              <to>
                <xdr:col>1</xdr:col>
                <xdr:colOff>790575</xdr:colOff>
                <xdr:row>26</xdr:row>
                <xdr:rowOff>19050</xdr:rowOff>
              </to>
            </anchor>
          </objectPr>
        </oleObject>
      </mc:Choice>
      <mc:Fallback>
        <oleObject progId="Equation.3" shapeId="6178" r:id="rId28"/>
      </mc:Fallback>
    </mc:AlternateContent>
    <mc:AlternateContent xmlns:mc="http://schemas.openxmlformats.org/markup-compatibility/2006">
      <mc:Choice Requires="x14">
        <oleObject progId="Equation.3" shapeId="6180" r:id="rId30">
          <objectPr defaultSize="0" r:id="rId31">
            <anchor moveWithCells="1">
              <from>
                <xdr:col>1</xdr:col>
                <xdr:colOff>619125</xdr:colOff>
                <xdr:row>26</xdr:row>
                <xdr:rowOff>0</xdr:rowOff>
              </from>
              <to>
                <xdr:col>1</xdr:col>
                <xdr:colOff>952500</xdr:colOff>
                <xdr:row>27</xdr:row>
                <xdr:rowOff>19050</xdr:rowOff>
              </to>
            </anchor>
          </objectPr>
        </oleObject>
      </mc:Choice>
      <mc:Fallback>
        <oleObject progId="Equation.3" shapeId="6180" r:id="rId30"/>
      </mc:Fallback>
    </mc:AlternateContent>
    <mc:AlternateContent xmlns:mc="http://schemas.openxmlformats.org/markup-compatibility/2006">
      <mc:Choice Requires="x14">
        <oleObject progId="Equation.3" shapeId="6181" r:id="rId32">
          <objectPr defaultSize="0" r:id="rId33">
            <anchor moveWithCells="1">
              <from>
                <xdr:col>1</xdr:col>
                <xdr:colOff>781050</xdr:colOff>
                <xdr:row>27</xdr:row>
                <xdr:rowOff>0</xdr:rowOff>
              </from>
              <to>
                <xdr:col>1</xdr:col>
                <xdr:colOff>1152525</xdr:colOff>
                <xdr:row>28</xdr:row>
                <xdr:rowOff>19050</xdr:rowOff>
              </to>
            </anchor>
          </objectPr>
        </oleObject>
      </mc:Choice>
      <mc:Fallback>
        <oleObject progId="Equation.3" shapeId="6181" r:id="rId32"/>
      </mc:Fallback>
    </mc:AlternateContent>
    <mc:AlternateContent xmlns:mc="http://schemas.openxmlformats.org/markup-compatibility/2006">
      <mc:Choice Requires="x14">
        <oleObject progId="Equation.3" shapeId="6182" r:id="rId34">
          <objectPr defaultSize="0" r:id="rId35">
            <anchor moveWithCells="1">
              <from>
                <xdr:col>1</xdr:col>
                <xdr:colOff>695325</xdr:colOff>
                <xdr:row>28</xdr:row>
                <xdr:rowOff>0</xdr:rowOff>
              </from>
              <to>
                <xdr:col>1</xdr:col>
                <xdr:colOff>1047750</xdr:colOff>
                <xdr:row>29</xdr:row>
                <xdr:rowOff>19050</xdr:rowOff>
              </to>
            </anchor>
          </objectPr>
        </oleObject>
      </mc:Choice>
      <mc:Fallback>
        <oleObject progId="Equation.3" shapeId="6182" r:id="rId34"/>
      </mc:Fallback>
    </mc:AlternateContent>
    <mc:AlternateContent xmlns:mc="http://schemas.openxmlformats.org/markup-compatibility/2006">
      <mc:Choice Requires="x14">
        <oleObject progId="Equation.3" shapeId="6186" r:id="rId36">
          <objectPr defaultSize="0" r:id="rId35">
            <anchor moveWithCells="1">
              <from>
                <xdr:col>1</xdr:col>
                <xdr:colOff>695325</xdr:colOff>
                <xdr:row>24</xdr:row>
                <xdr:rowOff>0</xdr:rowOff>
              </from>
              <to>
                <xdr:col>1</xdr:col>
                <xdr:colOff>1047750</xdr:colOff>
                <xdr:row>25</xdr:row>
                <xdr:rowOff>19050</xdr:rowOff>
              </to>
            </anchor>
          </objectPr>
        </oleObject>
      </mc:Choice>
      <mc:Fallback>
        <oleObject progId="Equation.3" shapeId="6186" r:id="rId36"/>
      </mc:Fallback>
    </mc:AlternateContent>
    <mc:AlternateContent xmlns:mc="http://schemas.openxmlformats.org/markup-compatibility/2006">
      <mc:Choice Requires="x14">
        <oleObject progId="Equation.3" shapeId="6187" r:id="rId37">
          <objectPr defaultSize="0" r:id="rId38">
            <anchor moveWithCells="1">
              <from>
                <xdr:col>1</xdr:col>
                <xdr:colOff>409575</xdr:colOff>
                <xdr:row>21</xdr:row>
                <xdr:rowOff>0</xdr:rowOff>
              </from>
              <to>
                <xdr:col>1</xdr:col>
                <xdr:colOff>790575</xdr:colOff>
                <xdr:row>22</xdr:row>
                <xdr:rowOff>19050</xdr:rowOff>
              </to>
            </anchor>
          </objectPr>
        </oleObject>
      </mc:Choice>
      <mc:Fallback>
        <oleObject progId="Equation.3" shapeId="6187" r:id="rId37"/>
      </mc:Fallback>
    </mc:AlternateContent>
    <mc:AlternateContent xmlns:mc="http://schemas.openxmlformats.org/markup-compatibility/2006">
      <mc:Choice Requires="x14">
        <oleObject progId="Equation.3" shapeId="6188" r:id="rId39">
          <objectPr defaultSize="0" r:id="rId40">
            <anchor moveWithCells="1">
              <from>
                <xdr:col>1</xdr:col>
                <xdr:colOff>628650</xdr:colOff>
                <xdr:row>22</xdr:row>
                <xdr:rowOff>0</xdr:rowOff>
              </from>
              <to>
                <xdr:col>1</xdr:col>
                <xdr:colOff>971550</xdr:colOff>
                <xdr:row>23</xdr:row>
                <xdr:rowOff>19050</xdr:rowOff>
              </to>
            </anchor>
          </objectPr>
        </oleObject>
      </mc:Choice>
      <mc:Fallback>
        <oleObject progId="Equation.3" shapeId="6188" r:id="rId39"/>
      </mc:Fallback>
    </mc:AlternateContent>
    <mc:AlternateContent xmlns:mc="http://schemas.openxmlformats.org/markup-compatibility/2006">
      <mc:Choice Requires="x14">
        <oleObject progId="Equation.3" shapeId="6189" r:id="rId41">
          <objectPr defaultSize="0" r:id="rId42">
            <anchor moveWithCells="1">
              <from>
                <xdr:col>1</xdr:col>
                <xdr:colOff>781050</xdr:colOff>
                <xdr:row>23</xdr:row>
                <xdr:rowOff>0</xdr:rowOff>
              </from>
              <to>
                <xdr:col>1</xdr:col>
                <xdr:colOff>1162050</xdr:colOff>
                <xdr:row>24</xdr:row>
                <xdr:rowOff>19050</xdr:rowOff>
              </to>
            </anchor>
          </objectPr>
        </oleObject>
      </mc:Choice>
      <mc:Fallback>
        <oleObject progId="Equation.3" shapeId="6189" r:id="rId41"/>
      </mc:Fallback>
    </mc:AlternateContent>
  </oleObjec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BZ250"/>
  <sheetViews>
    <sheetView showGridLines="0" topLeftCell="Z1" zoomScale="75" workbookViewId="0">
      <selection activeCell="AY1" sqref="AY1"/>
    </sheetView>
  </sheetViews>
  <sheetFormatPr defaultRowHeight="12.75" x14ac:dyDescent="0.2"/>
  <cols>
    <col min="1" max="1" width="16.28515625" style="73" customWidth="1"/>
    <col min="2" max="2" width="13.42578125" style="73" customWidth="1"/>
    <col min="3" max="3" width="12.5703125" style="73" customWidth="1"/>
    <col min="4" max="4" width="14.28515625" style="73" customWidth="1"/>
    <col min="5" max="5" width="12.5703125" style="73" customWidth="1"/>
    <col min="6" max="6" width="12.28515625" style="73" customWidth="1"/>
    <col min="7" max="8" width="12.140625" style="73" customWidth="1"/>
    <col min="9" max="9" width="11.42578125" style="73" customWidth="1"/>
    <col min="10" max="10" width="14.5703125" style="73" customWidth="1"/>
    <col min="11" max="11" width="11.85546875" style="73" customWidth="1"/>
    <col min="12" max="12" width="11.7109375" style="73" customWidth="1"/>
    <col min="13" max="13" width="13.85546875" style="73" customWidth="1"/>
    <col min="14" max="14" width="11.28515625" style="73" customWidth="1"/>
    <col min="15" max="15" width="11" style="73" customWidth="1"/>
    <col min="16" max="16" width="6.7109375" style="73" customWidth="1"/>
    <col min="17" max="17" width="11" style="73" customWidth="1"/>
    <col min="18" max="18" width="14.42578125" style="73" customWidth="1"/>
    <col min="19" max="19" width="13.42578125" style="73" customWidth="1"/>
    <col min="20" max="20" width="16.42578125" style="73" customWidth="1"/>
    <col min="21" max="21" width="16.140625" style="73" customWidth="1"/>
    <col min="22" max="22" width="11.85546875" style="73" customWidth="1"/>
    <col min="23" max="23" width="12.7109375" style="73" customWidth="1"/>
    <col min="24" max="24" width="13.42578125" style="73" customWidth="1"/>
    <col min="25" max="25" width="10.85546875" style="73" customWidth="1"/>
    <col min="26" max="26" width="53" style="73" customWidth="1"/>
    <col min="27" max="27" width="11" style="73" customWidth="1"/>
    <col min="28" max="77" width="0.85546875" style="73" customWidth="1"/>
    <col min="78" max="16384" width="9.140625" style="73"/>
  </cols>
  <sheetData>
    <row r="1" spans="1:28" ht="9.75" customHeight="1" x14ac:dyDescent="0.2">
      <c r="R1" s="4"/>
      <c r="S1" s="5"/>
      <c r="T1" s="5"/>
      <c r="U1" s="5"/>
      <c r="V1" s="5"/>
      <c r="W1" s="5"/>
      <c r="X1" s="3"/>
      <c r="Y1" s="2"/>
    </row>
    <row r="2" spans="1:28" ht="15.75" x14ac:dyDescent="0.2">
      <c r="A2" s="74" t="s">
        <v>82</v>
      </c>
      <c r="C2" s="75" t="s">
        <v>81</v>
      </c>
      <c r="D2" s="58" t="s">
        <v>7</v>
      </c>
      <c r="E2" s="58"/>
      <c r="F2" s="58" t="s">
        <v>8</v>
      </c>
      <c r="G2" s="76" t="s">
        <v>9</v>
      </c>
      <c r="H2" s="58" t="s">
        <v>10</v>
      </c>
      <c r="I2" s="77"/>
      <c r="J2" s="77" t="s">
        <v>44</v>
      </c>
      <c r="K2" s="77"/>
      <c r="L2" s="78"/>
      <c r="M2" s="78"/>
      <c r="N2" s="78"/>
      <c r="O2" s="78"/>
      <c r="P2" s="2"/>
      <c r="Q2" s="2"/>
      <c r="R2" s="79"/>
      <c r="S2" s="79"/>
      <c r="T2" s="79"/>
      <c r="U2" s="79"/>
      <c r="V2" s="79"/>
      <c r="W2" s="79"/>
      <c r="X2" s="79"/>
      <c r="Y2" s="79"/>
      <c r="Z2" s="2"/>
      <c r="AA2" s="2"/>
      <c r="AB2" s="2"/>
    </row>
    <row r="3" spans="1:28" ht="16.5" thickBot="1" x14ac:dyDescent="0.25">
      <c r="C3" s="80" t="s">
        <v>308</v>
      </c>
      <c r="D3" s="58">
        <f>LARGE(O30:O250,1)</f>
        <v>13.411401807205726</v>
      </c>
      <c r="E3" s="58"/>
      <c r="F3" s="58">
        <f>LARGE(D6:H6,1)</f>
        <v>13.411401807205726</v>
      </c>
      <c r="G3" s="58" t="e">
        <f>LARGE(D6:H6,2)</f>
        <v>#NUM!</v>
      </c>
      <c r="H3" s="58" t="e">
        <f>LARGE(D6:H6,3)</f>
        <v>#NUM!</v>
      </c>
      <c r="I3" s="58"/>
      <c r="J3" s="58">
        <v>100</v>
      </c>
      <c r="K3" s="58"/>
      <c r="L3" s="78"/>
      <c r="M3" s="78"/>
      <c r="N3" s="78"/>
      <c r="O3" s="78"/>
      <c r="P3" s="2"/>
      <c r="Q3" s="2"/>
      <c r="R3" s="69"/>
      <c r="S3" s="69"/>
      <c r="T3" s="69"/>
      <c r="U3" s="69"/>
      <c r="V3" s="69"/>
      <c r="W3" s="69"/>
      <c r="X3" s="69"/>
      <c r="Y3" s="69"/>
      <c r="Z3" s="2"/>
      <c r="AA3" s="2"/>
      <c r="AB3" s="2"/>
    </row>
    <row r="4" spans="1:28" ht="15.75" x14ac:dyDescent="0.25">
      <c r="A4" s="81" t="s">
        <v>11</v>
      </c>
      <c r="B4" s="82">
        <f>(SUMIF(I30:I250, "&gt;0")+SUMIF(I30:I250, "&lt;0"))/100</f>
        <v>2.5887763046613337</v>
      </c>
      <c r="C4" s="80" t="s">
        <v>308</v>
      </c>
      <c r="D4" s="83"/>
      <c r="E4" s="2"/>
      <c r="F4" s="2"/>
      <c r="H4" s="2"/>
      <c r="I4" s="78"/>
      <c r="J4" s="78"/>
      <c r="K4" s="78"/>
      <c r="L4" s="78"/>
      <c r="M4" s="78"/>
      <c r="N4" s="78"/>
      <c r="O4" s="78"/>
      <c r="P4" s="2"/>
      <c r="Q4" s="2"/>
      <c r="R4" s="69"/>
      <c r="S4" s="69"/>
      <c r="T4" s="69"/>
      <c r="U4" s="69"/>
      <c r="V4" s="69"/>
      <c r="W4" s="69"/>
      <c r="X4" s="69"/>
      <c r="Y4" s="69"/>
      <c r="Z4" s="2"/>
      <c r="AA4" s="2"/>
      <c r="AB4" s="2"/>
    </row>
    <row r="5" spans="1:28" ht="15.75" x14ac:dyDescent="0.25">
      <c r="A5" s="84" t="s">
        <v>12</v>
      </c>
      <c r="B5" s="85">
        <f>SQRT((SUMIF(J30:J250, "&gt;0")+SUMIF(J30:J250, "&lt;0"))/100)</f>
        <v>0.73913404652926629</v>
      </c>
      <c r="C5" s="86"/>
      <c r="D5" s="75" t="s">
        <v>13</v>
      </c>
      <c r="E5" s="75" t="s">
        <v>14</v>
      </c>
      <c r="F5" s="75" t="s">
        <v>15</v>
      </c>
      <c r="G5" s="87" t="s">
        <v>16</v>
      </c>
      <c r="H5" s="75" t="s">
        <v>17</v>
      </c>
      <c r="I5" s="78"/>
      <c r="J5" s="78"/>
      <c r="K5" s="78"/>
      <c r="L5" s="78"/>
      <c r="M5" s="78"/>
      <c r="N5" s="78"/>
      <c r="O5" s="78"/>
      <c r="P5" s="2"/>
      <c r="Q5" s="2"/>
      <c r="R5" s="69"/>
      <c r="S5" s="69"/>
      <c r="T5" s="69"/>
      <c r="U5" s="69"/>
      <c r="V5" s="69"/>
      <c r="W5" s="69"/>
      <c r="X5" s="69"/>
      <c r="Y5" s="69"/>
      <c r="Z5" s="2"/>
      <c r="AA5" s="2"/>
      <c r="AB5" s="2"/>
    </row>
    <row r="6" spans="1:28" ht="15.75" x14ac:dyDescent="0.25">
      <c r="A6" s="84" t="s">
        <v>18</v>
      </c>
      <c r="B6" s="85">
        <f>(SUMIF(K30:K250, "&gt;0")+SUMIF(K30:K250, "&lt;0"))/((100)*(B5)^3)</f>
        <v>6.2142590630611263</v>
      </c>
      <c r="C6" s="86"/>
      <c r="D6" s="75">
        <v>13.411401807205726</v>
      </c>
      <c r="E6" s="75"/>
      <c r="F6" s="75"/>
      <c r="G6" s="87"/>
      <c r="H6" s="75"/>
      <c r="I6" s="78"/>
      <c r="J6" s="78"/>
      <c r="K6" s="78"/>
      <c r="L6" s="78"/>
      <c r="M6" s="78"/>
      <c r="N6" s="78"/>
      <c r="O6" s="78"/>
      <c r="P6" s="2"/>
      <c r="Q6" s="2"/>
      <c r="R6" s="69"/>
      <c r="S6" s="69"/>
      <c r="T6" s="69"/>
      <c r="U6" s="69"/>
      <c r="V6" s="69"/>
      <c r="W6" s="69"/>
      <c r="X6" s="69"/>
      <c r="Y6" s="69"/>
      <c r="Z6" s="2"/>
      <c r="AA6" s="2"/>
      <c r="AB6" s="2"/>
    </row>
    <row r="7" spans="1:28" ht="16.5" thickBot="1" x14ac:dyDescent="0.3">
      <c r="A7" s="88" t="s">
        <v>19</v>
      </c>
      <c r="B7" s="89">
        <f>(SUMIF(L30:L250, "&gt;0")+SUMIF(L30:L250, "&lt;0"))/((100)*(B5)^4)</f>
        <v>56.7146461260186</v>
      </c>
      <c r="C7" s="90"/>
      <c r="D7" s="83"/>
      <c r="E7" s="2"/>
      <c r="F7" s="2"/>
      <c r="H7" s="2"/>
      <c r="I7" s="78"/>
      <c r="J7" s="78"/>
      <c r="K7" s="78"/>
      <c r="L7" s="78"/>
      <c r="M7" s="78"/>
      <c r="N7" s="78"/>
      <c r="O7" s="78"/>
      <c r="P7" s="2"/>
      <c r="Q7" s="2"/>
      <c r="R7" s="69"/>
      <c r="S7" s="69"/>
      <c r="T7" s="69"/>
      <c r="U7" s="69"/>
      <c r="V7" s="69"/>
      <c r="W7" s="69"/>
      <c r="X7" s="69"/>
      <c r="Y7" s="69"/>
      <c r="Z7" s="2"/>
      <c r="AA7" s="2"/>
      <c r="AB7" s="2"/>
    </row>
    <row r="8" spans="1:28" ht="15.75" x14ac:dyDescent="0.25">
      <c r="C8" s="91"/>
      <c r="D8" s="75" t="s">
        <v>107</v>
      </c>
      <c r="E8" s="2" t="s">
        <v>125</v>
      </c>
      <c r="F8" s="2"/>
      <c r="H8" s="2"/>
      <c r="I8" s="78"/>
      <c r="J8" s="78"/>
      <c r="K8" s="78"/>
      <c r="L8" s="78"/>
      <c r="M8" s="78"/>
      <c r="N8" s="78"/>
      <c r="O8" s="78"/>
      <c r="P8" s="2"/>
      <c r="Q8" s="2"/>
      <c r="R8" s="69"/>
      <c r="S8" s="69"/>
      <c r="T8" s="69"/>
      <c r="U8" s="69"/>
      <c r="V8" s="69"/>
      <c r="W8" s="69"/>
      <c r="X8" s="69"/>
      <c r="Y8" s="69"/>
      <c r="Z8" s="2"/>
      <c r="AA8" s="2"/>
      <c r="AB8" s="2"/>
    </row>
    <row r="9" spans="1:28" ht="15.75" x14ac:dyDescent="0.2">
      <c r="A9" s="73" t="s">
        <v>20</v>
      </c>
      <c r="C9" s="75"/>
      <c r="D9" s="75" t="s">
        <v>229</v>
      </c>
      <c r="E9" s="58">
        <f>LARGE(O30:O250,1)</f>
        <v>13.411401807205726</v>
      </c>
      <c r="F9" s="2"/>
      <c r="H9" s="2"/>
      <c r="I9" s="78"/>
      <c r="J9" s="78"/>
      <c r="K9" s="78"/>
      <c r="L9" s="78"/>
      <c r="M9" s="78"/>
      <c r="N9" s="78"/>
      <c r="O9" s="78"/>
      <c r="P9" s="2"/>
      <c r="Q9" s="2"/>
      <c r="R9" s="69"/>
      <c r="S9" s="69"/>
      <c r="T9" s="69"/>
      <c r="U9" s="69"/>
      <c r="V9" s="69"/>
      <c r="W9" s="69"/>
      <c r="X9" s="69"/>
      <c r="Y9" s="69"/>
      <c r="Z9" s="2"/>
      <c r="AA9" s="2"/>
      <c r="AB9" s="2"/>
    </row>
    <row r="10" spans="1:28" ht="15.75" x14ac:dyDescent="0.2">
      <c r="A10" s="92">
        <f>SUM(G30:G250)</f>
        <v>99.975720000000067</v>
      </c>
      <c r="C10" s="93"/>
      <c r="D10" s="180" t="s">
        <v>127</v>
      </c>
      <c r="E10" s="2" t="s">
        <v>128</v>
      </c>
      <c r="F10" s="2"/>
      <c r="H10" s="2"/>
      <c r="I10" s="78"/>
      <c r="J10" s="78"/>
      <c r="K10" s="78"/>
      <c r="L10" s="78"/>
      <c r="M10" s="78"/>
      <c r="N10" s="78"/>
      <c r="O10" s="78"/>
      <c r="P10" s="2"/>
      <c r="Q10" s="2"/>
      <c r="R10" s="69"/>
      <c r="S10" s="69"/>
      <c r="T10" s="69"/>
      <c r="U10" s="69"/>
      <c r="V10" s="69"/>
      <c r="W10" s="69"/>
      <c r="X10" s="69"/>
      <c r="Y10" s="69"/>
      <c r="Z10" s="2"/>
      <c r="AA10" s="2"/>
      <c r="AB10" s="2"/>
    </row>
    <row r="11" spans="1:28" ht="15.75" x14ac:dyDescent="0.25">
      <c r="C11" s="86"/>
      <c r="D11" s="180">
        <v>71</v>
      </c>
      <c r="E11" s="181">
        <v>4</v>
      </c>
      <c r="F11" s="2"/>
      <c r="G11" s="73">
        <f>(((2.095-1)/(11-1))*(513.74-43.91))+43.91</f>
        <v>95.356385000000017</v>
      </c>
      <c r="H11" s="173"/>
      <c r="I11" s="78"/>
      <c r="J11" s="78"/>
      <c r="K11" s="78"/>
      <c r="L11" s="78"/>
      <c r="M11" s="78"/>
      <c r="N11" s="78"/>
      <c r="O11" s="78"/>
      <c r="P11" s="2"/>
      <c r="Q11" s="2"/>
      <c r="R11" s="69"/>
      <c r="S11" s="69"/>
      <c r="T11" s="69"/>
      <c r="U11" s="69"/>
      <c r="V11" s="69"/>
      <c r="W11" s="69"/>
      <c r="X11" s="69"/>
      <c r="Y11" s="69"/>
      <c r="Z11" s="2"/>
      <c r="AA11" s="2"/>
      <c r="AB11" s="2"/>
    </row>
    <row r="12" spans="1:28" ht="15.75" x14ac:dyDescent="0.25">
      <c r="A12" s="73" t="s">
        <v>21</v>
      </c>
      <c r="C12" s="86"/>
      <c r="D12" s="83"/>
      <c r="E12" s="2"/>
      <c r="F12" s="2"/>
      <c r="H12" s="2"/>
      <c r="I12" s="78"/>
      <c r="J12" s="78"/>
      <c r="K12" s="78"/>
      <c r="L12" s="78"/>
      <c r="M12" s="78"/>
      <c r="N12" s="78"/>
      <c r="O12" s="78"/>
      <c r="P12" s="2"/>
      <c r="Q12" s="2"/>
      <c r="R12" s="69"/>
      <c r="S12" s="69"/>
      <c r="T12" s="69"/>
      <c r="U12" s="69"/>
      <c r="V12" s="69"/>
      <c r="W12" s="69"/>
      <c r="X12" s="69"/>
      <c r="Y12" s="69"/>
      <c r="Z12" s="2"/>
      <c r="AA12" s="2"/>
      <c r="AB12" s="2"/>
    </row>
    <row r="13" spans="1:28" ht="15.75" x14ac:dyDescent="0.25">
      <c r="A13" s="73">
        <f>SUMIF(N31:N250, "&gt;0")</f>
        <v>743.19792993289991</v>
      </c>
      <c r="C13" s="86"/>
      <c r="D13" s="83"/>
      <c r="E13" s="2"/>
      <c r="F13" s="2"/>
      <c r="G13" s="2"/>
      <c r="H13" s="2"/>
      <c r="I13" s="78"/>
      <c r="J13" s="78"/>
      <c r="K13" s="78"/>
      <c r="L13" s="78"/>
      <c r="M13" s="78"/>
      <c r="N13" s="78"/>
      <c r="O13" s="78"/>
      <c r="P13" s="2"/>
      <c r="Q13" s="2"/>
      <c r="R13" s="69"/>
      <c r="S13" s="69"/>
      <c r="T13" s="69"/>
      <c r="U13" s="69"/>
      <c r="V13" s="69"/>
      <c r="W13" s="69"/>
      <c r="X13" s="69"/>
      <c r="Y13" s="69"/>
      <c r="Z13" s="2"/>
      <c r="AA13" s="2"/>
      <c r="AB13" s="2"/>
    </row>
    <row r="14" spans="1:28" ht="30.75" thickBot="1" x14ac:dyDescent="0.45">
      <c r="A14" s="73" t="s">
        <v>83</v>
      </c>
      <c r="C14" s="86"/>
      <c r="D14" s="73" t="s">
        <v>94</v>
      </c>
      <c r="F14" s="2"/>
      <c r="G14" s="2"/>
      <c r="H14" s="2"/>
      <c r="I14" s="78"/>
      <c r="J14" s="78"/>
      <c r="K14" s="78"/>
      <c r="L14" s="78"/>
      <c r="M14" s="78"/>
      <c r="N14" s="78"/>
      <c r="O14" s="78"/>
      <c r="P14" s="2"/>
      <c r="Q14" s="2"/>
      <c r="R14" s="69"/>
      <c r="S14" s="69"/>
      <c r="T14" s="69"/>
      <c r="U14" s="69"/>
      <c r="V14" s="69"/>
      <c r="W14" s="69"/>
      <c r="X14" s="69"/>
      <c r="Y14" s="69"/>
      <c r="Z14" s="2"/>
      <c r="AA14" s="2"/>
      <c r="AB14" s="94" t="s">
        <v>78</v>
      </c>
    </row>
    <row r="15" spans="1:28" ht="30" x14ac:dyDescent="0.4">
      <c r="A15" s="81" t="s">
        <v>95</v>
      </c>
      <c r="B15" s="82">
        <f>(SUMIF(Q30:Q250, "&gt;0")+SUMIF(Q30:Q250, "&lt;0"))/100</f>
        <v>178.38760422190492</v>
      </c>
      <c r="C15" s="86"/>
      <c r="D15" s="81" t="s">
        <v>22</v>
      </c>
      <c r="E15" s="82">
        <f>10^((SUMIF(V30:V250, "&gt;0")+SUMIF(V30:V250, "&lt;0"))/100)</f>
        <v>166.22666059890619</v>
      </c>
      <c r="F15" s="2"/>
      <c r="G15" s="2"/>
      <c r="H15" s="59"/>
      <c r="I15" s="78"/>
      <c r="J15" s="78"/>
      <c r="K15" s="78"/>
      <c r="L15" s="78"/>
      <c r="M15" s="78"/>
      <c r="N15" s="78"/>
      <c r="O15" s="78"/>
      <c r="P15" s="2"/>
      <c r="Q15" s="2"/>
      <c r="R15" s="69"/>
      <c r="S15" s="69"/>
      <c r="T15" s="69"/>
      <c r="U15" s="69"/>
      <c r="V15" s="69"/>
      <c r="W15" s="69"/>
      <c r="X15" s="69"/>
      <c r="Y15" s="69"/>
      <c r="Z15" s="2"/>
      <c r="AA15" s="2"/>
      <c r="AB15" s="94" t="s">
        <v>80</v>
      </c>
    </row>
    <row r="16" spans="1:28" ht="15.75" x14ac:dyDescent="0.25">
      <c r="A16" s="84" t="s">
        <v>96</v>
      </c>
      <c r="B16" s="85">
        <f>SQRT((SUMIF(R30:R250, "&gt;0")+SUMIF(R30:R250, "&lt;0"))/100)</f>
        <v>50.571061800547334</v>
      </c>
      <c r="C16" s="86"/>
      <c r="D16" s="84" t="s">
        <v>23</v>
      </c>
      <c r="E16" s="85">
        <f>10^(SQRT((SUMIF(W30:W250, "&gt;0")+SUMIF(W30:W250, "&lt;0"))/100))</f>
        <v>1.6691736446623768</v>
      </c>
      <c r="G16" s="2"/>
      <c r="H16" s="59"/>
      <c r="I16" s="78"/>
      <c r="J16" s="78"/>
      <c r="K16" s="78"/>
      <c r="L16" s="78"/>
      <c r="M16" s="78"/>
      <c r="N16" s="78"/>
      <c r="O16" s="78"/>
      <c r="P16" s="2"/>
      <c r="Q16" s="2"/>
      <c r="R16" s="69"/>
      <c r="S16" s="69"/>
      <c r="T16" s="69"/>
      <c r="U16" s="69"/>
      <c r="V16" s="69"/>
      <c r="W16" s="69"/>
      <c r="X16" s="69"/>
      <c r="Y16" s="69"/>
      <c r="Z16" s="2"/>
      <c r="AA16" s="2"/>
      <c r="AB16" s="2"/>
    </row>
    <row r="17" spans="1:78" ht="15" customHeight="1" x14ac:dyDescent="0.25">
      <c r="A17" s="84" t="s">
        <v>97</v>
      </c>
      <c r="B17" s="85">
        <f>(SUMIF(S30:S250, "&gt;0")+SUMIF(S30:S250, "&lt;0"))/((100)*(B16)^3)</f>
        <v>-4.1492300155173856E-2</v>
      </c>
      <c r="C17" s="95"/>
      <c r="D17" s="84" t="s">
        <v>24</v>
      </c>
      <c r="E17" s="85">
        <f>(SUMIF(X30:X250, "&gt;0")+SUMIF(X30:X250, "&lt;0"))/((100)*(LOG(E16))^3)</f>
        <v>-6.2142590630610934</v>
      </c>
      <c r="G17" s="2"/>
      <c r="H17" s="59"/>
      <c r="I17" s="78"/>
      <c r="J17" s="78"/>
      <c r="K17" s="78"/>
      <c r="L17" s="78"/>
      <c r="M17" s="78"/>
      <c r="N17" s="78"/>
      <c r="O17" s="78"/>
      <c r="P17" s="2"/>
      <c r="Q17" s="2"/>
      <c r="R17" s="69"/>
      <c r="S17" s="69"/>
      <c r="T17" s="69"/>
      <c r="U17" s="69"/>
      <c r="V17" s="69"/>
      <c r="W17" s="69"/>
      <c r="X17" s="69"/>
      <c r="Y17" s="69"/>
      <c r="Z17" s="2"/>
      <c r="AA17" s="2"/>
      <c r="AB17" s="2"/>
    </row>
    <row r="18" spans="1:78" ht="22.5" customHeight="1" x14ac:dyDescent="0.35">
      <c r="A18" s="84" t="s">
        <v>98</v>
      </c>
      <c r="B18" s="85">
        <f>(SUMIF(T30:T250, "&gt;0")+SUMIF(T30:T250, "&lt;0"))/((100)*(B16)^4)</f>
        <v>3.9061269936737348</v>
      </c>
      <c r="D18" s="84" t="s">
        <v>25</v>
      </c>
      <c r="E18" s="85">
        <f>(SUMIF(Y30:Y250, "&gt;0")+SUMIF(Y30:Y250, "&lt;0"))/((100)*(LOG(E16))^4)</f>
        <v>56.71464612601833</v>
      </c>
      <c r="F18" s="96"/>
      <c r="G18" s="2"/>
      <c r="H18" s="59"/>
      <c r="I18" s="58"/>
      <c r="J18" s="58"/>
      <c r="K18" s="58"/>
      <c r="L18" s="58"/>
      <c r="N18" s="97"/>
      <c r="O18" s="58"/>
      <c r="P18" s="2"/>
      <c r="Q18" s="2"/>
      <c r="R18" s="4"/>
      <c r="S18" s="2"/>
      <c r="T18" s="6"/>
      <c r="U18" s="9"/>
      <c r="V18" s="6"/>
      <c r="W18" s="98"/>
      <c r="X18" s="99"/>
      <c r="Y18" s="2"/>
      <c r="Z18" s="2"/>
      <c r="AA18" s="2"/>
      <c r="AB18" s="100" t="s">
        <v>79</v>
      </c>
      <c r="AC18" s="101"/>
      <c r="AD18" s="102"/>
      <c r="AE18" s="103"/>
      <c r="BL18" s="212">
        <v>1</v>
      </c>
      <c r="BM18" s="212"/>
      <c r="BN18" s="212"/>
      <c r="BO18" s="212"/>
      <c r="BP18" s="212"/>
      <c r="BQ18" s="212"/>
      <c r="BR18" s="212"/>
      <c r="BS18" s="212"/>
      <c r="BT18" s="212"/>
      <c r="BU18" s="212"/>
      <c r="BV18" s="212"/>
    </row>
    <row r="19" spans="1:78" ht="15" customHeight="1" thickBot="1" x14ac:dyDescent="0.3">
      <c r="A19" s="88" t="s">
        <v>99</v>
      </c>
      <c r="B19" s="104">
        <f>B18-3</f>
        <v>0.90612699367373484</v>
      </c>
      <c r="C19" s="105"/>
      <c r="D19" s="88" t="s">
        <v>26</v>
      </c>
      <c r="E19" s="104">
        <f>E18-3</f>
        <v>53.71464612601833</v>
      </c>
      <c r="F19" s="106"/>
      <c r="G19" s="2"/>
      <c r="H19" s="174"/>
      <c r="I19" s="59"/>
      <c r="J19" s="59"/>
      <c r="K19" s="59"/>
      <c r="L19" s="59"/>
      <c r="N19" s="59"/>
      <c r="O19" s="59"/>
      <c r="P19" s="107"/>
      <c r="Q19" s="2"/>
      <c r="R19" s="108"/>
      <c r="S19" s="109"/>
      <c r="T19" s="110"/>
      <c r="U19" s="4"/>
      <c r="V19" s="4"/>
      <c r="W19" s="4"/>
      <c r="X19" s="2"/>
      <c r="Y19" s="2"/>
      <c r="Z19" s="2"/>
      <c r="AA19" s="2"/>
      <c r="AB19" s="2"/>
    </row>
    <row r="20" spans="1:78" ht="15" x14ac:dyDescent="0.2">
      <c r="A20" s="111"/>
      <c r="B20" s="111"/>
      <c r="C20" s="112"/>
      <c r="D20" s="106"/>
      <c r="E20" s="113"/>
      <c r="F20" s="114"/>
      <c r="H20" s="2"/>
      <c r="I20" s="2"/>
      <c r="J20" s="2"/>
      <c r="K20" s="2"/>
      <c r="L20" s="2"/>
      <c r="M20" s="2"/>
      <c r="N20" s="2"/>
      <c r="O20" s="2"/>
      <c r="P20" s="2"/>
      <c r="Q20" s="2"/>
      <c r="R20" s="4"/>
      <c r="S20" s="6"/>
      <c r="T20" s="115"/>
      <c r="U20" s="4"/>
      <c r="V20" s="4"/>
      <c r="W20" s="2"/>
      <c r="X20" s="6"/>
      <c r="Y20" s="116"/>
      <c r="Z20" s="2"/>
      <c r="AA20" s="2"/>
      <c r="AB20" s="213">
        <v>0</v>
      </c>
      <c r="AC20" s="213"/>
      <c r="AD20" s="213"/>
      <c r="AE20" s="213"/>
      <c r="AF20" s="213"/>
      <c r="BV20" s="211">
        <v>1</v>
      </c>
      <c r="BW20" s="211"/>
      <c r="BX20" s="211"/>
      <c r="BY20" s="211"/>
      <c r="BZ20" s="211"/>
    </row>
    <row r="21" spans="1:78" ht="8.25" customHeight="1" thickBot="1" x14ac:dyDescent="0.25">
      <c r="A21" s="106"/>
      <c r="B21" s="106"/>
      <c r="C21" s="117"/>
      <c r="D21" s="106"/>
      <c r="E21" s="113"/>
      <c r="F21" s="118"/>
      <c r="H21" s="2"/>
      <c r="I21" s="2"/>
      <c r="J21" s="2"/>
      <c r="K21" s="2"/>
      <c r="L21" s="2"/>
      <c r="M21" s="2"/>
      <c r="N21" s="2"/>
      <c r="O21" s="2"/>
      <c r="P21" s="2"/>
      <c r="Q21" s="2"/>
      <c r="R21" s="4"/>
      <c r="S21" s="6"/>
      <c r="T21" s="119"/>
      <c r="U21" s="4"/>
      <c r="V21" s="4"/>
      <c r="W21" s="2"/>
      <c r="X21" s="6"/>
      <c r="Y21" s="116"/>
      <c r="Z21" s="2"/>
      <c r="AA21" s="2"/>
      <c r="AB21" s="2"/>
    </row>
    <row r="22" spans="1:78" ht="18" customHeight="1" thickBot="1" x14ac:dyDescent="0.25">
      <c r="B22" s="106"/>
      <c r="C22" s="117"/>
      <c r="E22" s="113"/>
      <c r="F22" s="120"/>
      <c r="H22" s="2"/>
      <c r="I22" s="2"/>
      <c r="J22" s="2"/>
      <c r="K22" s="2"/>
      <c r="L22" s="2"/>
      <c r="M22" s="2"/>
      <c r="N22" s="2"/>
      <c r="O22" s="2"/>
      <c r="P22" s="2"/>
      <c r="Q22" s="2"/>
      <c r="R22" s="4"/>
      <c r="S22" s="6"/>
      <c r="T22" s="119"/>
      <c r="U22" s="4"/>
      <c r="V22" s="4"/>
      <c r="W22" s="2"/>
      <c r="X22" s="6"/>
      <c r="Y22" s="116"/>
      <c r="Z22" s="2"/>
      <c r="AA22" s="2"/>
      <c r="AB22" s="186"/>
      <c r="AC22" s="187"/>
      <c r="AD22" s="187"/>
      <c r="AE22" s="187"/>
      <c r="AF22" s="187"/>
      <c r="AG22" s="187"/>
      <c r="AH22" s="187"/>
      <c r="AI22" s="187"/>
      <c r="AJ22" s="187"/>
      <c r="AK22" s="187"/>
      <c r="AL22" s="187"/>
      <c r="AM22" s="187"/>
      <c r="AN22" s="187"/>
      <c r="AO22" s="187"/>
      <c r="AP22" s="187"/>
      <c r="AQ22" s="187"/>
      <c r="AR22" s="187"/>
      <c r="AS22" s="187"/>
      <c r="AT22" s="187"/>
      <c r="AU22" s="187"/>
      <c r="AV22" s="187"/>
      <c r="AW22" s="187"/>
      <c r="AX22" s="187"/>
      <c r="AY22" s="187"/>
      <c r="AZ22" s="187"/>
      <c r="BA22" s="187"/>
      <c r="BB22" s="187"/>
      <c r="BC22" s="187"/>
      <c r="BD22" s="187"/>
      <c r="BE22" s="187"/>
      <c r="BF22" s="187"/>
      <c r="BG22" s="187"/>
      <c r="BH22" s="187"/>
      <c r="BI22" s="187"/>
      <c r="BJ22" s="187"/>
      <c r="BK22" s="187"/>
      <c r="BL22" s="187"/>
      <c r="BM22" s="187"/>
      <c r="BN22" s="187"/>
      <c r="BO22" s="187"/>
      <c r="BP22" s="187"/>
      <c r="BQ22" s="187"/>
      <c r="BR22" s="187"/>
      <c r="BS22" s="187"/>
      <c r="BT22" s="187"/>
      <c r="BU22" s="187"/>
      <c r="BV22" s="187"/>
      <c r="BW22" s="187"/>
      <c r="BX22" s="187"/>
      <c r="BY22" s="121"/>
    </row>
    <row r="23" spans="1:78" ht="14.25" customHeight="1" x14ac:dyDescent="0.2">
      <c r="M23" s="2"/>
      <c r="N23" s="2"/>
      <c r="O23" s="2"/>
      <c r="P23" s="2"/>
      <c r="Q23" s="2"/>
      <c r="R23" s="4"/>
      <c r="S23" s="4"/>
      <c r="T23" s="4"/>
      <c r="U23" s="4"/>
      <c r="V23" s="4"/>
      <c r="W23" s="4"/>
      <c r="X23" s="4"/>
      <c r="Y23" s="115"/>
      <c r="Z23" s="2"/>
    </row>
    <row r="24" spans="1:78" x14ac:dyDescent="0.2">
      <c r="A24" s="122"/>
      <c r="B24" s="1"/>
      <c r="C24" s="123"/>
      <c r="D24" s="124"/>
      <c r="E24" s="122"/>
      <c r="F24" s="124"/>
      <c r="G24" s="122"/>
      <c r="H24" s="122"/>
      <c r="I24" s="125" t="s">
        <v>27</v>
      </c>
      <c r="J24" s="126"/>
      <c r="K24" s="126"/>
      <c r="L24" s="127"/>
      <c r="M24" s="1"/>
      <c r="N24" s="128"/>
      <c r="O24" s="1"/>
      <c r="P24" s="2"/>
      <c r="Q24" s="125" t="s">
        <v>27</v>
      </c>
      <c r="R24" s="126"/>
      <c r="S24" s="126"/>
      <c r="T24" s="127"/>
      <c r="U24" s="217" t="s">
        <v>27</v>
      </c>
      <c r="V24" s="218"/>
      <c r="W24" s="218"/>
      <c r="X24" s="218"/>
      <c r="Y24" s="219"/>
      <c r="Z24" s="2"/>
    </row>
    <row r="25" spans="1:78" ht="15.75" customHeight="1" x14ac:dyDescent="0.2">
      <c r="A25" s="129" t="s">
        <v>28</v>
      </c>
      <c r="B25" s="130" t="s">
        <v>85</v>
      </c>
      <c r="C25" s="130" t="s">
        <v>28</v>
      </c>
      <c r="D25" s="130" t="s">
        <v>85</v>
      </c>
      <c r="E25" s="129" t="s">
        <v>29</v>
      </c>
      <c r="F25" s="129" t="s">
        <v>30</v>
      </c>
      <c r="G25" s="129" t="s">
        <v>30</v>
      </c>
      <c r="H25" s="129" t="s">
        <v>28</v>
      </c>
      <c r="I25" s="214" t="s">
        <v>84</v>
      </c>
      <c r="J25" s="215"/>
      <c r="K25" s="215"/>
      <c r="L25" s="216"/>
      <c r="M25" s="130" t="s">
        <v>85</v>
      </c>
      <c r="N25" s="131" t="s">
        <v>31</v>
      </c>
      <c r="O25" s="132"/>
      <c r="P25" s="2"/>
      <c r="Q25" s="214" t="s">
        <v>91</v>
      </c>
      <c r="R25" s="215"/>
      <c r="S25" s="215"/>
      <c r="T25" s="216"/>
      <c r="U25" s="214" t="s">
        <v>102</v>
      </c>
      <c r="V25" s="215"/>
      <c r="W25" s="215"/>
      <c r="X25" s="215"/>
      <c r="Y25" s="216"/>
      <c r="Z25" s="2"/>
      <c r="AB25" s="133"/>
    </row>
    <row r="26" spans="1:78" ht="13.5" customHeight="1" x14ac:dyDescent="0.2">
      <c r="A26" s="129" t="s">
        <v>32</v>
      </c>
      <c r="B26" s="130" t="s">
        <v>32</v>
      </c>
      <c r="C26" s="130" t="s">
        <v>33</v>
      </c>
      <c r="D26" s="76" t="s">
        <v>33</v>
      </c>
      <c r="E26" s="129" t="s">
        <v>34</v>
      </c>
      <c r="F26" s="129" t="s">
        <v>86</v>
      </c>
      <c r="G26" s="129" t="s">
        <v>35</v>
      </c>
      <c r="H26" s="129" t="s">
        <v>32</v>
      </c>
      <c r="I26" s="134"/>
      <c r="J26" s="135"/>
      <c r="K26" s="136"/>
      <c r="L26" s="137"/>
      <c r="M26" s="130" t="s">
        <v>32</v>
      </c>
      <c r="N26" s="131" t="s">
        <v>36</v>
      </c>
      <c r="O26" s="132"/>
      <c r="P26" s="136"/>
      <c r="Q26" s="134"/>
      <c r="R26" s="4"/>
      <c r="S26" s="6"/>
      <c r="T26" s="138"/>
      <c r="U26" s="139"/>
      <c r="V26" s="140"/>
      <c r="W26" s="140"/>
      <c r="X26" s="6"/>
      <c r="Y26" s="141"/>
      <c r="Z26" s="2"/>
      <c r="AB26" s="142"/>
    </row>
    <row r="27" spans="1:78" ht="13.5" customHeight="1" x14ac:dyDescent="0.2">
      <c r="A27" s="137"/>
      <c r="B27" s="137"/>
      <c r="C27" s="137"/>
      <c r="D27" s="137"/>
      <c r="E27" s="137"/>
      <c r="F27" s="137"/>
      <c r="G27" s="129"/>
      <c r="H27" s="137"/>
      <c r="I27" s="134"/>
      <c r="J27" s="2"/>
      <c r="K27" s="2"/>
      <c r="L27" s="137"/>
      <c r="M27" s="137"/>
      <c r="N27" s="143"/>
      <c r="O27" s="144"/>
      <c r="P27" s="2"/>
      <c r="Q27" s="134"/>
      <c r="R27" s="4"/>
      <c r="S27" s="6"/>
      <c r="T27" s="138"/>
      <c r="U27" s="139"/>
      <c r="V27" s="140"/>
      <c r="W27" s="140"/>
      <c r="X27" s="6"/>
      <c r="Y27" s="141"/>
      <c r="Z27" s="2"/>
    </row>
    <row r="28" spans="1:78" ht="14.25" x14ac:dyDescent="0.2">
      <c r="A28" s="129" t="s">
        <v>0</v>
      </c>
      <c r="B28" s="130" t="s">
        <v>0</v>
      </c>
      <c r="C28" s="130" t="s">
        <v>37</v>
      </c>
      <c r="D28" s="130" t="s">
        <v>37</v>
      </c>
      <c r="E28" s="129" t="s">
        <v>38</v>
      </c>
      <c r="F28" s="129" t="s">
        <v>38</v>
      </c>
      <c r="G28" s="129" t="s">
        <v>39</v>
      </c>
      <c r="H28" s="129" t="s">
        <v>106</v>
      </c>
      <c r="I28" s="145" t="s">
        <v>87</v>
      </c>
      <c r="J28" s="58" t="s">
        <v>88</v>
      </c>
      <c r="K28" s="58" t="s">
        <v>90</v>
      </c>
      <c r="L28" s="130" t="s">
        <v>89</v>
      </c>
      <c r="M28" s="130" t="s">
        <v>106</v>
      </c>
      <c r="N28" s="146" t="s">
        <v>40</v>
      </c>
      <c r="O28" s="147" t="s">
        <v>38</v>
      </c>
      <c r="P28" s="58"/>
      <c r="Q28" s="145" t="s">
        <v>87</v>
      </c>
      <c r="R28" s="58" t="s">
        <v>88</v>
      </c>
      <c r="S28" s="58" t="s">
        <v>90</v>
      </c>
      <c r="T28" s="130" t="s">
        <v>89</v>
      </c>
      <c r="U28" s="139" t="s">
        <v>92</v>
      </c>
      <c r="V28" s="148" t="s">
        <v>93</v>
      </c>
      <c r="W28" s="58" t="s">
        <v>103</v>
      </c>
      <c r="X28" s="58" t="s">
        <v>104</v>
      </c>
      <c r="Y28" s="144" t="s">
        <v>105</v>
      </c>
      <c r="Z28" s="2"/>
    </row>
    <row r="29" spans="1:78" x14ac:dyDescent="0.2">
      <c r="A29" s="149"/>
      <c r="B29" s="150"/>
      <c r="C29" s="151"/>
      <c r="D29" s="152"/>
      <c r="E29" s="153"/>
      <c r="F29" s="153"/>
      <c r="G29" s="154"/>
      <c r="H29" s="149"/>
      <c r="I29" s="155"/>
      <c r="J29" s="156"/>
      <c r="K29" s="156"/>
      <c r="L29" s="150"/>
      <c r="M29" s="150"/>
      <c r="N29" s="152"/>
      <c r="O29" s="157"/>
      <c r="P29" s="2"/>
      <c r="Q29" s="154"/>
      <c r="R29" s="154"/>
      <c r="S29" s="154"/>
      <c r="T29" s="154"/>
      <c r="U29" s="158"/>
      <c r="V29" s="159"/>
      <c r="W29" s="159"/>
      <c r="X29" s="160"/>
      <c r="Y29" s="161"/>
      <c r="Z29" s="2"/>
    </row>
    <row r="30" spans="1:78" x14ac:dyDescent="0.2">
      <c r="A30" s="162">
        <v>1.909</v>
      </c>
      <c r="B30" s="162"/>
      <c r="C30" s="7">
        <f>IF(A30=0,IF(B30&gt;0,IF(C29&lt;10,10,-LOG(0,2)),-LOG(0,2)),-LOG(A30,2))</f>
        <v>-0.93281710274185059</v>
      </c>
      <c r="D30" s="163"/>
      <c r="E30" s="164">
        <f>F30</f>
        <v>0</v>
      </c>
      <c r="F30" s="162">
        <f>(G30*100)/$A$10</f>
        <v>0</v>
      </c>
      <c r="G30" s="162">
        <v>0</v>
      </c>
      <c r="H30" s="168">
        <f>A30*1000</f>
        <v>1909</v>
      </c>
      <c r="I30" s="162">
        <f t="shared" ref="I30:I93" si="0">D30*F30</f>
        <v>0</v>
      </c>
      <c r="J30" s="165">
        <f>(F30)*(D30-$B$4)^2</f>
        <v>0</v>
      </c>
      <c r="K30" s="165">
        <f>(F30)*(D30-$B$4)^3</f>
        <v>0</v>
      </c>
      <c r="L30" s="165">
        <f>(F30)*(D30-$B$4)^4</f>
        <v>0</v>
      </c>
      <c r="M30" s="184"/>
      <c r="N30" s="162"/>
      <c r="O30" s="166"/>
      <c r="P30" s="2"/>
      <c r="Q30" s="162">
        <f>(B30*1000)*F30</f>
        <v>0</v>
      </c>
      <c r="R30" s="165">
        <f>(F30)*((B30*1000)-$B$15)^2</f>
        <v>0</v>
      </c>
      <c r="S30" s="165">
        <f>(F30)*((B30*1000)-$B$15)^3</f>
        <v>0</v>
      </c>
      <c r="T30" s="165">
        <f>(F30)*((B30*1000)-$B$15)^4</f>
        <v>0</v>
      </c>
      <c r="U30" s="68"/>
      <c r="V30" s="148">
        <f>U30*F30</f>
        <v>0</v>
      </c>
      <c r="W30" s="167">
        <f>(F30)*(U30-LOG($E$15))^2</f>
        <v>0</v>
      </c>
      <c r="X30" s="167">
        <f>(F30)*(U30-LOG($E$15))^3</f>
        <v>0</v>
      </c>
      <c r="Y30" s="167">
        <f>(F30)*(U30-LOG($E$15))^4</f>
        <v>0</v>
      </c>
      <c r="Z30" s="2"/>
    </row>
    <row r="31" spans="1:78" ht="12.75" customHeight="1" x14ac:dyDescent="0.2">
      <c r="A31" s="162">
        <v>1.7390000000000001</v>
      </c>
      <c r="B31" s="162">
        <f>(A30+A31)/2</f>
        <v>1.8240000000000001</v>
      </c>
      <c r="C31" s="7">
        <f t="shared" ref="C31:C94" si="1">IF(A31=0,IF(B31&gt;0,IF(C30&lt;10,10,-LOG(0,2)),-LOG(0,2)),-LOG(A31,2))</f>
        <v>-0.79825793264450029</v>
      </c>
      <c r="D31" s="163">
        <f t="shared" ref="D31:D48" si="2">(C30+C31)/2</f>
        <v>-0.86553751769317544</v>
      </c>
      <c r="E31" s="164">
        <f>F31+E30</f>
        <v>0</v>
      </c>
      <c r="F31" s="162">
        <f t="shared" ref="F31:F94" si="3">(G31*100)/$A$10</f>
        <v>0</v>
      </c>
      <c r="G31" s="162">
        <v>0</v>
      </c>
      <c r="H31" s="168">
        <f t="shared" ref="H31:H94" si="4">A31*1000</f>
        <v>1739</v>
      </c>
      <c r="I31" s="162">
        <f t="shared" si="0"/>
        <v>0</v>
      </c>
      <c r="J31" s="165">
        <f t="shared" ref="J31:J94" si="5">(F31)*(D31-$B$4)^2</f>
        <v>0</v>
      </c>
      <c r="K31" s="165">
        <f t="shared" ref="K31:K94" si="6">(F31)*(D31-$B$4)^3</f>
        <v>0</v>
      </c>
      <c r="L31" s="165">
        <f t="shared" ref="L31:L94" si="7">(F31)*(D31-$B$4)^4</f>
        <v>0</v>
      </c>
      <c r="M31" s="184">
        <f>((2^(-D31))*1000)</f>
        <v>1822.0183862958136</v>
      </c>
      <c r="N31" s="162">
        <v>0</v>
      </c>
      <c r="O31" s="166">
        <f>(N31*100)/$A$13</f>
        <v>0</v>
      </c>
      <c r="P31" s="107"/>
      <c r="Q31" s="162">
        <f t="shared" ref="Q31:Q94" si="8">(B31*1000)*F31</f>
        <v>0</v>
      </c>
      <c r="R31" s="165">
        <f t="shared" ref="R31:R94" si="9">(F31)*((B31*1000)-$B$15)^2</f>
        <v>0</v>
      </c>
      <c r="S31" s="165">
        <f t="shared" ref="S31:S94" si="10">(F31)*((B31*1000)-$B$15)^3</f>
        <v>0</v>
      </c>
      <c r="T31" s="165">
        <f t="shared" ref="T31:T94" si="11">(F31)*((B31*1000)-$B$15)^4</f>
        <v>0</v>
      </c>
      <c r="U31" s="68">
        <f t="shared" ref="U31:U94" si="12">LOG(((2^(-D31))*1000),10)</f>
        <v>3.2605527551981894</v>
      </c>
      <c r="V31" s="148">
        <f t="shared" ref="V31:V94" si="13">U31*F31</f>
        <v>0</v>
      </c>
      <c r="W31" s="165">
        <f t="shared" ref="W31:W94" si="14">(F31)*(U31-LOG($E$15))^2</f>
        <v>0</v>
      </c>
      <c r="X31" s="165">
        <f t="shared" ref="X31:X94" si="15">(F31)*(U31-LOG($E$15))^3</f>
        <v>0</v>
      </c>
      <c r="Y31" s="165">
        <f t="shared" ref="Y31:Y94" si="16">(F31)*(U31-LOG($E$15))^4</f>
        <v>0</v>
      </c>
      <c r="Z31" s="2"/>
    </row>
    <row r="32" spans="1:78" x14ac:dyDescent="0.2">
      <c r="A32" s="162">
        <v>1.5840000000000001</v>
      </c>
      <c r="B32" s="7">
        <f>IF(A32=0,IF(A31&gt;0,IF(B31&gt;0.001,((A31+(2^(-10)))/2),0),0),(A31+A32)/2)</f>
        <v>1.6615000000000002</v>
      </c>
      <c r="C32" s="7">
        <f t="shared" si="1"/>
        <v>-0.6635723354175227</v>
      </c>
      <c r="D32" s="163">
        <f t="shared" si="2"/>
        <v>-0.73091513403101149</v>
      </c>
      <c r="E32" s="164">
        <f t="shared" ref="E32:E95" si="17">F32+E31</f>
        <v>0</v>
      </c>
      <c r="F32" s="162">
        <f t="shared" si="3"/>
        <v>0</v>
      </c>
      <c r="G32" s="162">
        <v>0</v>
      </c>
      <c r="H32" s="168">
        <f t="shared" si="4"/>
        <v>1584</v>
      </c>
      <c r="I32" s="162">
        <f t="shared" si="0"/>
        <v>0</v>
      </c>
      <c r="J32" s="165">
        <f t="shared" si="5"/>
        <v>0</v>
      </c>
      <c r="K32" s="165">
        <f t="shared" si="6"/>
        <v>0</v>
      </c>
      <c r="L32" s="165">
        <f t="shared" si="7"/>
        <v>0</v>
      </c>
      <c r="M32" s="184">
        <f t="shared" ref="M32:M95" si="18">((2^(-D32))*1000)</f>
        <v>1659.6915376057084</v>
      </c>
      <c r="N32" s="162">
        <v>0</v>
      </c>
      <c r="O32" s="166">
        <f t="shared" ref="O32:O95" si="19">(N32*100)/$A$13</f>
        <v>0</v>
      </c>
      <c r="P32" s="107"/>
      <c r="Q32" s="162">
        <f t="shared" si="8"/>
        <v>0</v>
      </c>
      <c r="R32" s="165">
        <f t="shared" si="9"/>
        <v>0</v>
      </c>
      <c r="S32" s="165">
        <f t="shared" si="10"/>
        <v>0</v>
      </c>
      <c r="T32" s="165">
        <f t="shared" si="11"/>
        <v>0</v>
      </c>
      <c r="U32" s="68">
        <f t="shared" si="12"/>
        <v>3.2200273796280934</v>
      </c>
      <c r="V32" s="148">
        <f t="shared" si="13"/>
        <v>0</v>
      </c>
      <c r="W32" s="165">
        <f t="shared" si="14"/>
        <v>0</v>
      </c>
      <c r="X32" s="165">
        <f t="shared" si="15"/>
        <v>0</v>
      </c>
      <c r="Y32" s="165">
        <f t="shared" si="16"/>
        <v>0</v>
      </c>
      <c r="Z32" s="2"/>
    </row>
    <row r="33" spans="1:26" x14ac:dyDescent="0.2">
      <c r="A33" s="162">
        <v>1.4430000000000001</v>
      </c>
      <c r="B33" s="7">
        <f t="shared" ref="B33:B96" si="20">IF(A33=0,IF(A32&gt;0,IF(B32&gt;0.001,((A32+(2^(-10)))/2),0),0),(A32+A33)/2)</f>
        <v>1.5135000000000001</v>
      </c>
      <c r="C33" s="7">
        <f t="shared" si="1"/>
        <v>-0.52907129982911116</v>
      </c>
      <c r="D33" s="163">
        <f t="shared" si="2"/>
        <v>-0.59632181762331693</v>
      </c>
      <c r="E33" s="164">
        <f t="shared" si="17"/>
        <v>0</v>
      </c>
      <c r="F33" s="162">
        <f t="shared" si="3"/>
        <v>0</v>
      </c>
      <c r="G33" s="162">
        <v>0</v>
      </c>
      <c r="H33" s="168">
        <f t="shared" si="4"/>
        <v>1443</v>
      </c>
      <c r="I33" s="162">
        <f t="shared" si="0"/>
        <v>0</v>
      </c>
      <c r="J33" s="165">
        <f t="shared" si="5"/>
        <v>0</v>
      </c>
      <c r="K33" s="165">
        <f t="shared" si="6"/>
        <v>0</v>
      </c>
      <c r="L33" s="165">
        <f t="shared" si="7"/>
        <v>0</v>
      </c>
      <c r="M33" s="184">
        <f t="shared" si="18"/>
        <v>1511.8571361077738</v>
      </c>
      <c r="N33" s="162">
        <v>0</v>
      </c>
      <c r="O33" s="166">
        <f t="shared" si="19"/>
        <v>0</v>
      </c>
      <c r="P33" s="107"/>
      <c r="Q33" s="162">
        <f t="shared" si="8"/>
        <v>0</v>
      </c>
      <c r="R33" s="165">
        <f t="shared" si="9"/>
        <v>0</v>
      </c>
      <c r="S33" s="165">
        <f t="shared" si="10"/>
        <v>0</v>
      </c>
      <c r="T33" s="165">
        <f t="shared" si="11"/>
        <v>0</v>
      </c>
      <c r="U33" s="68">
        <f t="shared" si="12"/>
        <v>3.1795107541734842</v>
      </c>
      <c r="V33" s="148">
        <f t="shared" si="13"/>
        <v>0</v>
      </c>
      <c r="W33" s="165">
        <f t="shared" si="14"/>
        <v>0</v>
      </c>
      <c r="X33" s="165">
        <f t="shared" si="15"/>
        <v>0</v>
      </c>
      <c r="Y33" s="165">
        <f t="shared" si="16"/>
        <v>0</v>
      </c>
      <c r="Z33" s="2"/>
    </row>
    <row r="34" spans="1:26" ht="13.5" customHeight="1" x14ac:dyDescent="0.2">
      <c r="A34" s="162">
        <v>1.3140000000000001</v>
      </c>
      <c r="B34" s="7">
        <f t="shared" si="20"/>
        <v>1.3785000000000001</v>
      </c>
      <c r="C34" s="7">
        <f t="shared" si="1"/>
        <v>-0.39396527566024264</v>
      </c>
      <c r="D34" s="163">
        <f t="shared" si="2"/>
        <v>-0.4615182877446769</v>
      </c>
      <c r="E34" s="164">
        <f t="shared" si="17"/>
        <v>0</v>
      </c>
      <c r="F34" s="162">
        <f t="shared" si="3"/>
        <v>0</v>
      </c>
      <c r="G34" s="162">
        <v>0</v>
      </c>
      <c r="H34" s="168">
        <f t="shared" si="4"/>
        <v>1314</v>
      </c>
      <c r="I34" s="162">
        <f t="shared" si="0"/>
        <v>0</v>
      </c>
      <c r="J34" s="165">
        <f t="shared" si="5"/>
        <v>0</v>
      </c>
      <c r="K34" s="165">
        <f t="shared" si="6"/>
        <v>0</v>
      </c>
      <c r="L34" s="165">
        <f t="shared" si="7"/>
        <v>0</v>
      </c>
      <c r="M34" s="184">
        <f t="shared" si="18"/>
        <v>1376.9901960435304</v>
      </c>
      <c r="N34" s="162">
        <v>0</v>
      </c>
      <c r="O34" s="166">
        <f t="shared" si="19"/>
        <v>0</v>
      </c>
      <c r="P34" s="107"/>
      <c r="Q34" s="162">
        <f t="shared" si="8"/>
        <v>0</v>
      </c>
      <c r="R34" s="165">
        <f t="shared" si="9"/>
        <v>0</v>
      </c>
      <c r="S34" s="165">
        <f t="shared" si="10"/>
        <v>0</v>
      </c>
      <c r="T34" s="165">
        <f t="shared" si="11"/>
        <v>0</v>
      </c>
      <c r="U34" s="68">
        <f t="shared" si="12"/>
        <v>3.138930848158628</v>
      </c>
      <c r="V34" s="148">
        <f t="shared" si="13"/>
        <v>0</v>
      </c>
      <c r="W34" s="165">
        <f t="shared" si="14"/>
        <v>0</v>
      </c>
      <c r="X34" s="165">
        <f t="shared" si="15"/>
        <v>0</v>
      </c>
      <c r="Y34" s="165">
        <f t="shared" si="16"/>
        <v>0</v>
      </c>
      <c r="Z34" s="2"/>
    </row>
    <row r="35" spans="1:26" ht="12.75" customHeight="1" x14ac:dyDescent="0.2">
      <c r="A35" s="162">
        <v>1.1970000000000001</v>
      </c>
      <c r="B35" s="7">
        <f t="shared" si="20"/>
        <v>1.2555000000000001</v>
      </c>
      <c r="C35" s="7">
        <f t="shared" si="1"/>
        <v>-0.25942315228141505</v>
      </c>
      <c r="D35" s="163">
        <f t="shared" si="2"/>
        <v>-0.32669421397082887</v>
      </c>
      <c r="E35" s="164">
        <f t="shared" si="17"/>
        <v>0</v>
      </c>
      <c r="F35" s="162">
        <f t="shared" si="3"/>
        <v>0</v>
      </c>
      <c r="G35" s="162">
        <v>0</v>
      </c>
      <c r="H35" s="168">
        <f t="shared" si="4"/>
        <v>1197</v>
      </c>
      <c r="I35" s="162">
        <f t="shared" si="0"/>
        <v>0</v>
      </c>
      <c r="J35" s="165">
        <f t="shared" si="5"/>
        <v>0</v>
      </c>
      <c r="K35" s="165">
        <f t="shared" si="6"/>
        <v>0</v>
      </c>
      <c r="L35" s="165">
        <f t="shared" si="7"/>
        <v>0</v>
      </c>
      <c r="M35" s="184">
        <f t="shared" si="18"/>
        <v>1254.1363562228792</v>
      </c>
      <c r="N35" s="162">
        <v>0</v>
      </c>
      <c r="O35" s="166">
        <f t="shared" si="19"/>
        <v>0</v>
      </c>
      <c r="P35" s="107"/>
      <c r="Q35" s="162">
        <f t="shared" si="8"/>
        <v>0</v>
      </c>
      <c r="R35" s="165">
        <f t="shared" si="9"/>
        <v>0</v>
      </c>
      <c r="S35" s="165">
        <f t="shared" si="10"/>
        <v>0</v>
      </c>
      <c r="T35" s="165">
        <f t="shared" si="11"/>
        <v>0</v>
      </c>
      <c r="U35" s="68">
        <f t="shared" si="12"/>
        <v>3.0983447578150862</v>
      </c>
      <c r="V35" s="148">
        <f t="shared" si="13"/>
        <v>0</v>
      </c>
      <c r="W35" s="165">
        <f t="shared" si="14"/>
        <v>0</v>
      </c>
      <c r="X35" s="165">
        <f t="shared" si="15"/>
        <v>0</v>
      </c>
      <c r="Y35" s="165">
        <f t="shared" si="16"/>
        <v>0</v>
      </c>
      <c r="Z35" s="2"/>
    </row>
    <row r="36" spans="1:26" x14ac:dyDescent="0.2">
      <c r="A36" s="162">
        <v>1.091</v>
      </c>
      <c r="B36" s="7">
        <f t="shared" si="20"/>
        <v>1.1440000000000001</v>
      </c>
      <c r="C36" s="7">
        <f t="shared" si="1"/>
        <v>-0.12565110166152013</v>
      </c>
      <c r="D36" s="163">
        <f t="shared" si="2"/>
        <v>-0.19253712697146758</v>
      </c>
      <c r="E36" s="164">
        <f t="shared" si="17"/>
        <v>0</v>
      </c>
      <c r="F36" s="162">
        <f t="shared" si="3"/>
        <v>0</v>
      </c>
      <c r="G36" s="162">
        <v>0</v>
      </c>
      <c r="H36" s="168">
        <f t="shared" si="4"/>
        <v>1091</v>
      </c>
      <c r="I36" s="162">
        <f t="shared" si="0"/>
        <v>0</v>
      </c>
      <c r="J36" s="165">
        <f t="shared" si="5"/>
        <v>0</v>
      </c>
      <c r="K36" s="165">
        <f t="shared" si="6"/>
        <v>0</v>
      </c>
      <c r="L36" s="165">
        <f t="shared" si="7"/>
        <v>0</v>
      </c>
      <c r="M36" s="184">
        <f t="shared" si="18"/>
        <v>1142.7716307294297</v>
      </c>
      <c r="N36" s="162">
        <v>0</v>
      </c>
      <c r="O36" s="166">
        <f t="shared" si="19"/>
        <v>0</v>
      </c>
      <c r="P36" s="107"/>
      <c r="Q36" s="162">
        <f t="shared" si="8"/>
        <v>0</v>
      </c>
      <c r="R36" s="165">
        <f t="shared" si="9"/>
        <v>0</v>
      </c>
      <c r="S36" s="165">
        <f t="shared" si="10"/>
        <v>0</v>
      </c>
      <c r="T36" s="165">
        <f t="shared" si="11"/>
        <v>0</v>
      </c>
      <c r="U36" s="68">
        <f t="shared" si="12"/>
        <v>3.0579594504973762</v>
      </c>
      <c r="V36" s="148">
        <f t="shared" si="13"/>
        <v>0</v>
      </c>
      <c r="W36" s="165">
        <f t="shared" si="14"/>
        <v>0</v>
      </c>
      <c r="X36" s="165">
        <f t="shared" si="15"/>
        <v>0</v>
      </c>
      <c r="Y36" s="165">
        <f t="shared" si="16"/>
        <v>0</v>
      </c>
      <c r="Z36" s="2"/>
    </row>
    <row r="37" spans="1:26" x14ac:dyDescent="0.2">
      <c r="A37" s="162">
        <v>0.99360000000000004</v>
      </c>
      <c r="B37" s="7">
        <f t="shared" si="20"/>
        <v>1.0423</v>
      </c>
      <c r="C37" s="7">
        <f t="shared" si="1"/>
        <v>9.2629213289679192E-3</v>
      </c>
      <c r="D37" s="163">
        <f t="shared" si="2"/>
        <v>-5.8194090166276108E-2</v>
      </c>
      <c r="E37" s="164">
        <f t="shared" si="17"/>
        <v>0</v>
      </c>
      <c r="F37" s="162">
        <f t="shared" si="3"/>
        <v>0</v>
      </c>
      <c r="G37" s="162">
        <v>0</v>
      </c>
      <c r="H37" s="168">
        <f t="shared" si="4"/>
        <v>993.6</v>
      </c>
      <c r="I37" s="162">
        <f t="shared" si="0"/>
        <v>0</v>
      </c>
      <c r="J37" s="165">
        <f t="shared" si="5"/>
        <v>0</v>
      </c>
      <c r="K37" s="165">
        <f t="shared" si="6"/>
        <v>0</v>
      </c>
      <c r="L37" s="165">
        <f t="shared" si="7"/>
        <v>0</v>
      </c>
      <c r="M37" s="184">
        <f t="shared" si="18"/>
        <v>1041.1616589175765</v>
      </c>
      <c r="N37" s="162">
        <v>0</v>
      </c>
      <c r="O37" s="166">
        <f t="shared" si="19"/>
        <v>0</v>
      </c>
      <c r="P37" s="107"/>
      <c r="Q37" s="162">
        <f t="shared" si="8"/>
        <v>0</v>
      </c>
      <c r="R37" s="165">
        <f t="shared" si="9"/>
        <v>0</v>
      </c>
      <c r="S37" s="165">
        <f t="shared" si="10"/>
        <v>0</v>
      </c>
      <c r="T37" s="165">
        <f t="shared" si="11"/>
        <v>0</v>
      </c>
      <c r="U37" s="68">
        <f t="shared" si="12"/>
        <v>3.0175181667104227</v>
      </c>
      <c r="V37" s="148">
        <f t="shared" si="13"/>
        <v>0</v>
      </c>
      <c r="W37" s="165">
        <f t="shared" si="14"/>
        <v>0</v>
      </c>
      <c r="X37" s="165">
        <f t="shared" si="15"/>
        <v>0</v>
      </c>
      <c r="Y37" s="165">
        <f t="shared" si="16"/>
        <v>0</v>
      </c>
      <c r="Z37" s="2"/>
    </row>
    <row r="38" spans="1:26" x14ac:dyDescent="0.2">
      <c r="A38" s="162">
        <v>0.90510000000000002</v>
      </c>
      <c r="B38" s="7">
        <f t="shared" si="20"/>
        <v>0.94935000000000003</v>
      </c>
      <c r="C38" s="7">
        <f t="shared" si="1"/>
        <v>0.14385089768159096</v>
      </c>
      <c r="D38" s="163">
        <f t="shared" si="2"/>
        <v>7.6556909505279436E-2</v>
      </c>
      <c r="E38" s="164">
        <f t="shared" si="17"/>
        <v>0</v>
      </c>
      <c r="F38" s="162">
        <f t="shared" si="3"/>
        <v>0</v>
      </c>
      <c r="G38" s="162">
        <v>0</v>
      </c>
      <c r="H38" s="168">
        <f t="shared" si="4"/>
        <v>905.1</v>
      </c>
      <c r="I38" s="162">
        <f t="shared" si="0"/>
        <v>0</v>
      </c>
      <c r="J38" s="165">
        <f t="shared" si="5"/>
        <v>0</v>
      </c>
      <c r="K38" s="165">
        <f t="shared" si="6"/>
        <v>0</v>
      </c>
      <c r="L38" s="165">
        <f t="shared" si="7"/>
        <v>0</v>
      </c>
      <c r="M38" s="184">
        <f t="shared" si="18"/>
        <v>948.31817445412275</v>
      </c>
      <c r="N38" s="162">
        <v>0</v>
      </c>
      <c r="O38" s="166">
        <f t="shared" si="19"/>
        <v>0</v>
      </c>
      <c r="P38" s="107"/>
      <c r="Q38" s="162">
        <f t="shared" si="8"/>
        <v>0</v>
      </c>
      <c r="R38" s="165">
        <f t="shared" si="9"/>
        <v>0</v>
      </c>
      <c r="S38" s="165">
        <f t="shared" si="10"/>
        <v>0</v>
      </c>
      <c r="T38" s="165">
        <f t="shared" si="11"/>
        <v>0</v>
      </c>
      <c r="U38" s="68">
        <f t="shared" si="12"/>
        <v>2.9769540738635776</v>
      </c>
      <c r="V38" s="148">
        <f t="shared" si="13"/>
        <v>0</v>
      </c>
      <c r="W38" s="165">
        <f t="shared" si="14"/>
        <v>0</v>
      </c>
      <c r="X38" s="165">
        <f t="shared" si="15"/>
        <v>0</v>
      </c>
      <c r="Y38" s="165">
        <f t="shared" si="16"/>
        <v>0</v>
      </c>
      <c r="Z38" s="2"/>
    </row>
    <row r="39" spans="1:26" x14ac:dyDescent="0.2">
      <c r="A39" s="162">
        <v>0.82450000000000001</v>
      </c>
      <c r="B39" s="7">
        <f t="shared" si="20"/>
        <v>0.86480000000000001</v>
      </c>
      <c r="C39" s="7">
        <f t="shared" si="1"/>
        <v>0.27840860122461997</v>
      </c>
      <c r="D39" s="163">
        <f t="shared" si="2"/>
        <v>0.21112974945310548</v>
      </c>
      <c r="E39" s="164">
        <f t="shared" si="17"/>
        <v>0</v>
      </c>
      <c r="F39" s="162">
        <f t="shared" si="3"/>
        <v>0</v>
      </c>
      <c r="G39" s="162">
        <v>0</v>
      </c>
      <c r="H39" s="168">
        <f t="shared" si="4"/>
        <v>824.5</v>
      </c>
      <c r="I39" s="162">
        <f t="shared" si="0"/>
        <v>0</v>
      </c>
      <c r="J39" s="165">
        <f t="shared" si="5"/>
        <v>0</v>
      </c>
      <c r="K39" s="165">
        <f t="shared" si="6"/>
        <v>0</v>
      </c>
      <c r="L39" s="165">
        <f t="shared" si="7"/>
        <v>0</v>
      </c>
      <c r="M39" s="184">
        <f t="shared" si="18"/>
        <v>863.86049220924554</v>
      </c>
      <c r="N39" s="162">
        <v>0</v>
      </c>
      <c r="O39" s="166">
        <f t="shared" si="19"/>
        <v>0</v>
      </c>
      <c r="P39" s="107"/>
      <c r="Q39" s="162">
        <f t="shared" si="8"/>
        <v>0</v>
      </c>
      <c r="R39" s="165">
        <f t="shared" si="9"/>
        <v>0</v>
      </c>
      <c r="S39" s="165">
        <f t="shared" si="10"/>
        <v>0</v>
      </c>
      <c r="T39" s="165">
        <f t="shared" si="11"/>
        <v>0</v>
      </c>
      <c r="U39" s="68">
        <f t="shared" si="12"/>
        <v>2.9364436124375941</v>
      </c>
      <c r="V39" s="148">
        <f t="shared" si="13"/>
        <v>0</v>
      </c>
      <c r="W39" s="165">
        <f t="shared" si="14"/>
        <v>0</v>
      </c>
      <c r="X39" s="165">
        <f t="shared" si="15"/>
        <v>0</v>
      </c>
      <c r="Y39" s="165">
        <f t="shared" si="16"/>
        <v>0</v>
      </c>
      <c r="Z39" s="2"/>
    </row>
    <row r="40" spans="1:26" x14ac:dyDescent="0.2">
      <c r="A40" s="162">
        <v>0.75109999999999999</v>
      </c>
      <c r="B40" s="7">
        <f t="shared" si="20"/>
        <v>0.78780000000000006</v>
      </c>
      <c r="C40" s="7">
        <f t="shared" si="1"/>
        <v>0.41292309673532346</v>
      </c>
      <c r="D40" s="163">
        <f t="shared" si="2"/>
        <v>0.34566584897997171</v>
      </c>
      <c r="E40" s="164">
        <f t="shared" si="17"/>
        <v>0</v>
      </c>
      <c r="F40" s="162">
        <f t="shared" si="3"/>
        <v>0</v>
      </c>
      <c r="G40" s="162">
        <v>0</v>
      </c>
      <c r="H40" s="168">
        <f t="shared" si="4"/>
        <v>751.1</v>
      </c>
      <c r="I40" s="162">
        <f t="shared" si="0"/>
        <v>0</v>
      </c>
      <c r="J40" s="165">
        <f t="shared" si="5"/>
        <v>0</v>
      </c>
      <c r="K40" s="165">
        <f t="shared" si="6"/>
        <v>0</v>
      </c>
      <c r="L40" s="165">
        <f t="shared" si="7"/>
        <v>0</v>
      </c>
      <c r="M40" s="184">
        <f t="shared" si="18"/>
        <v>786.94469310110981</v>
      </c>
      <c r="N40" s="162">
        <v>0</v>
      </c>
      <c r="O40" s="166">
        <f t="shared" si="19"/>
        <v>0</v>
      </c>
      <c r="P40" s="107"/>
      <c r="Q40" s="162">
        <f t="shared" si="8"/>
        <v>0</v>
      </c>
      <c r="R40" s="165">
        <f t="shared" si="9"/>
        <v>0</v>
      </c>
      <c r="S40" s="165">
        <f t="shared" si="10"/>
        <v>0</v>
      </c>
      <c r="T40" s="165">
        <f t="shared" si="11"/>
        <v>0</v>
      </c>
      <c r="U40" s="68">
        <f t="shared" si="12"/>
        <v>2.8959442109803724</v>
      </c>
      <c r="V40" s="148">
        <f t="shared" si="13"/>
        <v>0</v>
      </c>
      <c r="W40" s="165">
        <f t="shared" si="14"/>
        <v>0</v>
      </c>
      <c r="X40" s="165">
        <f t="shared" si="15"/>
        <v>0</v>
      </c>
      <c r="Y40" s="165">
        <f t="shared" si="16"/>
        <v>0</v>
      </c>
      <c r="Z40" s="2"/>
    </row>
    <row r="41" spans="1:26" x14ac:dyDescent="0.2">
      <c r="A41" s="162">
        <v>0.68420000000000003</v>
      </c>
      <c r="B41" s="7">
        <f t="shared" si="20"/>
        <v>0.71765000000000001</v>
      </c>
      <c r="C41" s="7">
        <f t="shared" si="1"/>
        <v>0.5475099907815496</v>
      </c>
      <c r="D41" s="163">
        <f t="shared" si="2"/>
        <v>0.48021654375843653</v>
      </c>
      <c r="E41" s="164">
        <f t="shared" si="17"/>
        <v>0</v>
      </c>
      <c r="F41" s="162">
        <f t="shared" si="3"/>
        <v>0</v>
      </c>
      <c r="G41" s="162">
        <v>0</v>
      </c>
      <c r="H41" s="168">
        <f t="shared" si="4"/>
        <v>684.2</v>
      </c>
      <c r="I41" s="162">
        <f t="shared" si="0"/>
        <v>0</v>
      </c>
      <c r="J41" s="165">
        <f t="shared" si="5"/>
        <v>0</v>
      </c>
      <c r="K41" s="165">
        <f t="shared" si="6"/>
        <v>0</v>
      </c>
      <c r="L41" s="165">
        <f t="shared" si="7"/>
        <v>0</v>
      </c>
      <c r="M41" s="184">
        <f t="shared" si="18"/>
        <v>716.87001611170763</v>
      </c>
      <c r="N41" s="162">
        <v>0</v>
      </c>
      <c r="O41" s="166">
        <f t="shared" si="19"/>
        <v>0</v>
      </c>
      <c r="P41" s="107"/>
      <c r="Q41" s="162">
        <f t="shared" si="8"/>
        <v>0</v>
      </c>
      <c r="R41" s="165">
        <f t="shared" si="9"/>
        <v>0</v>
      </c>
      <c r="S41" s="165">
        <f t="shared" si="10"/>
        <v>0</v>
      </c>
      <c r="T41" s="165">
        <f t="shared" si="11"/>
        <v>0</v>
      </c>
      <c r="U41" s="68">
        <f t="shared" si="12"/>
        <v>2.8554404159146256</v>
      </c>
      <c r="V41" s="148">
        <f t="shared" si="13"/>
        <v>0</v>
      </c>
      <c r="W41" s="165">
        <f t="shared" si="14"/>
        <v>0</v>
      </c>
      <c r="X41" s="165">
        <f t="shared" si="15"/>
        <v>0</v>
      </c>
      <c r="Y41" s="165">
        <f t="shared" si="16"/>
        <v>0</v>
      </c>
      <c r="Z41" s="2"/>
    </row>
    <row r="42" spans="1:26" x14ac:dyDescent="0.2">
      <c r="A42" s="162">
        <v>0.62329999999999997</v>
      </c>
      <c r="B42" s="7">
        <f t="shared" si="20"/>
        <v>0.65375000000000005</v>
      </c>
      <c r="C42" s="7">
        <f t="shared" si="1"/>
        <v>0.68200138213856498</v>
      </c>
      <c r="D42" s="163">
        <f t="shared" si="2"/>
        <v>0.61475568646005729</v>
      </c>
      <c r="E42" s="164">
        <f t="shared" si="17"/>
        <v>0</v>
      </c>
      <c r="F42" s="162">
        <f t="shared" si="3"/>
        <v>0</v>
      </c>
      <c r="G42" s="162">
        <v>0</v>
      </c>
      <c r="H42" s="168">
        <f t="shared" si="4"/>
        <v>623.29999999999995</v>
      </c>
      <c r="I42" s="162">
        <f t="shared" si="0"/>
        <v>0</v>
      </c>
      <c r="J42" s="165">
        <f t="shared" si="5"/>
        <v>0</v>
      </c>
      <c r="K42" s="165">
        <f t="shared" si="6"/>
        <v>0</v>
      </c>
      <c r="L42" s="165">
        <f t="shared" si="7"/>
        <v>0</v>
      </c>
      <c r="M42" s="184">
        <f t="shared" si="18"/>
        <v>653.04047347771632</v>
      </c>
      <c r="N42" s="162">
        <v>0</v>
      </c>
      <c r="O42" s="166">
        <f t="shared" si="19"/>
        <v>0</v>
      </c>
      <c r="P42" s="107"/>
      <c r="Q42" s="162">
        <f t="shared" si="8"/>
        <v>0</v>
      </c>
      <c r="R42" s="165">
        <f t="shared" si="9"/>
        <v>0</v>
      </c>
      <c r="S42" s="165">
        <f t="shared" si="10"/>
        <v>0</v>
      </c>
      <c r="T42" s="165">
        <f t="shared" si="11"/>
        <v>0</v>
      </c>
      <c r="U42" s="68">
        <f t="shared" si="12"/>
        <v>2.8149400983705211</v>
      </c>
      <c r="V42" s="148">
        <f t="shared" si="13"/>
        <v>0</v>
      </c>
      <c r="W42" s="165">
        <f t="shared" si="14"/>
        <v>0</v>
      </c>
      <c r="X42" s="165">
        <f t="shared" si="15"/>
        <v>0</v>
      </c>
      <c r="Y42" s="165">
        <f t="shared" si="16"/>
        <v>0</v>
      </c>
      <c r="Z42" s="2"/>
    </row>
    <row r="43" spans="1:26" x14ac:dyDescent="0.2">
      <c r="A43" s="162">
        <v>0.56779999999999997</v>
      </c>
      <c r="B43" s="7">
        <f t="shared" si="20"/>
        <v>0.59555000000000002</v>
      </c>
      <c r="C43" s="7">
        <f t="shared" si="1"/>
        <v>0.81654524582505783</v>
      </c>
      <c r="D43" s="163">
        <f t="shared" si="2"/>
        <v>0.74927331398181141</v>
      </c>
      <c r="E43" s="164">
        <f t="shared" si="17"/>
        <v>0</v>
      </c>
      <c r="F43" s="162">
        <f t="shared" si="3"/>
        <v>0</v>
      </c>
      <c r="G43" s="162">
        <v>0</v>
      </c>
      <c r="H43" s="168">
        <f t="shared" si="4"/>
        <v>567.79999999999995</v>
      </c>
      <c r="I43" s="162">
        <f t="shared" si="0"/>
        <v>0</v>
      </c>
      <c r="J43" s="165">
        <f t="shared" si="5"/>
        <v>0</v>
      </c>
      <c r="K43" s="165">
        <f t="shared" si="6"/>
        <v>0</v>
      </c>
      <c r="L43" s="165">
        <f t="shared" si="7"/>
        <v>0</v>
      </c>
      <c r="M43" s="184">
        <f t="shared" si="18"/>
        <v>594.90313497240879</v>
      </c>
      <c r="N43" s="162">
        <v>0</v>
      </c>
      <c r="O43" s="166">
        <f t="shared" si="19"/>
        <v>0</v>
      </c>
      <c r="P43" s="107"/>
      <c r="Q43" s="162">
        <f t="shared" si="8"/>
        <v>0</v>
      </c>
      <c r="R43" s="165">
        <f t="shared" si="9"/>
        <v>0</v>
      </c>
      <c r="S43" s="165">
        <f t="shared" si="10"/>
        <v>0</v>
      </c>
      <c r="T43" s="165">
        <f t="shared" si="11"/>
        <v>0</v>
      </c>
      <c r="U43" s="68">
        <f t="shared" si="12"/>
        <v>2.7744462575409181</v>
      </c>
      <c r="V43" s="148">
        <f t="shared" si="13"/>
        <v>0</v>
      </c>
      <c r="W43" s="165">
        <f t="shared" si="14"/>
        <v>0</v>
      </c>
      <c r="X43" s="165">
        <f t="shared" si="15"/>
        <v>0</v>
      </c>
      <c r="Y43" s="165">
        <f t="shared" si="16"/>
        <v>0</v>
      </c>
      <c r="Z43" s="2"/>
    </row>
    <row r="44" spans="1:26" x14ac:dyDescent="0.2">
      <c r="A44" s="162">
        <v>0.51719999999999999</v>
      </c>
      <c r="B44" s="7">
        <f t="shared" si="20"/>
        <v>0.54249999999999998</v>
      </c>
      <c r="C44" s="7">
        <f t="shared" si="1"/>
        <v>0.95120581973919505</v>
      </c>
      <c r="D44" s="163">
        <f t="shared" si="2"/>
        <v>0.88387553278212638</v>
      </c>
      <c r="E44" s="164">
        <f t="shared" si="17"/>
        <v>0</v>
      </c>
      <c r="F44" s="162">
        <f t="shared" si="3"/>
        <v>0</v>
      </c>
      <c r="G44" s="162">
        <v>0</v>
      </c>
      <c r="H44" s="168">
        <f t="shared" si="4"/>
        <v>517.20000000000005</v>
      </c>
      <c r="I44" s="162">
        <f t="shared" si="0"/>
        <v>0</v>
      </c>
      <c r="J44" s="165">
        <f t="shared" si="5"/>
        <v>0</v>
      </c>
      <c r="K44" s="165">
        <f t="shared" si="6"/>
        <v>0</v>
      </c>
      <c r="L44" s="165">
        <f t="shared" si="7"/>
        <v>0</v>
      </c>
      <c r="M44" s="184">
        <f t="shared" si="18"/>
        <v>541.90973418088743</v>
      </c>
      <c r="N44" s="162">
        <v>0</v>
      </c>
      <c r="O44" s="166">
        <f t="shared" si="19"/>
        <v>0</v>
      </c>
      <c r="P44" s="107"/>
      <c r="Q44" s="162">
        <f t="shared" si="8"/>
        <v>0</v>
      </c>
      <c r="R44" s="165">
        <f t="shared" si="9"/>
        <v>0</v>
      </c>
      <c r="S44" s="165">
        <f t="shared" si="10"/>
        <v>0</v>
      </c>
      <c r="T44" s="165">
        <f t="shared" si="11"/>
        <v>0</v>
      </c>
      <c r="U44" s="68">
        <f t="shared" si="12"/>
        <v>2.7339269521990972</v>
      </c>
      <c r="V44" s="148">
        <f t="shared" si="13"/>
        <v>0</v>
      </c>
      <c r="W44" s="165">
        <f t="shared" si="14"/>
        <v>0</v>
      </c>
      <c r="X44" s="165">
        <f t="shared" si="15"/>
        <v>0</v>
      </c>
      <c r="Y44" s="165">
        <f t="shared" si="16"/>
        <v>0</v>
      </c>
      <c r="Z44" s="2"/>
    </row>
    <row r="45" spans="1:26" x14ac:dyDescent="0.2">
      <c r="A45" s="162">
        <v>0.47110000000000002</v>
      </c>
      <c r="B45" s="7">
        <f t="shared" si="20"/>
        <v>0.49414999999999998</v>
      </c>
      <c r="C45" s="7">
        <f t="shared" si="1"/>
        <v>1.0858947628815283</v>
      </c>
      <c r="D45" s="163">
        <f t="shared" si="2"/>
        <v>1.0185502913103617</v>
      </c>
      <c r="E45" s="164">
        <f t="shared" si="17"/>
        <v>0</v>
      </c>
      <c r="F45" s="162">
        <f t="shared" si="3"/>
        <v>0</v>
      </c>
      <c r="G45" s="162">
        <v>0</v>
      </c>
      <c r="H45" s="168">
        <f t="shared" si="4"/>
        <v>471.1</v>
      </c>
      <c r="I45" s="162">
        <f t="shared" si="0"/>
        <v>0</v>
      </c>
      <c r="J45" s="165">
        <f t="shared" si="5"/>
        <v>0</v>
      </c>
      <c r="K45" s="165">
        <f t="shared" si="6"/>
        <v>0</v>
      </c>
      <c r="L45" s="165">
        <f t="shared" si="7"/>
        <v>0</v>
      </c>
      <c r="M45" s="184">
        <f t="shared" si="18"/>
        <v>493.61211492425906</v>
      </c>
      <c r="N45" s="162">
        <v>0</v>
      </c>
      <c r="O45" s="166">
        <f t="shared" si="19"/>
        <v>0</v>
      </c>
      <c r="P45" s="107"/>
      <c r="Q45" s="162">
        <f t="shared" si="8"/>
        <v>0</v>
      </c>
      <c r="R45" s="165">
        <f t="shared" si="9"/>
        <v>0</v>
      </c>
      <c r="S45" s="165">
        <f t="shared" si="10"/>
        <v>0</v>
      </c>
      <c r="T45" s="165">
        <f t="shared" si="11"/>
        <v>0</v>
      </c>
      <c r="U45" s="68">
        <f t="shared" si="12"/>
        <v>2.6933858102232944</v>
      </c>
      <c r="V45" s="148">
        <f t="shared" si="13"/>
        <v>0</v>
      </c>
      <c r="W45" s="165">
        <f t="shared" si="14"/>
        <v>0</v>
      </c>
      <c r="X45" s="165">
        <f t="shared" si="15"/>
        <v>0</v>
      </c>
      <c r="Y45" s="165">
        <f t="shared" si="16"/>
        <v>0</v>
      </c>
      <c r="Z45" s="2"/>
    </row>
    <row r="46" spans="1:26" x14ac:dyDescent="0.2">
      <c r="A46" s="162">
        <v>0.42919999999999997</v>
      </c>
      <c r="B46" s="7">
        <f t="shared" si="20"/>
        <v>0.45014999999999999</v>
      </c>
      <c r="C46" s="7">
        <f t="shared" si="1"/>
        <v>1.2202780187929276</v>
      </c>
      <c r="D46" s="163">
        <f t="shared" si="2"/>
        <v>1.153086390837228</v>
      </c>
      <c r="E46" s="164">
        <f t="shared" si="17"/>
        <v>0</v>
      </c>
      <c r="F46" s="162">
        <f t="shared" si="3"/>
        <v>0</v>
      </c>
      <c r="G46" s="162">
        <v>0</v>
      </c>
      <c r="H46" s="168">
        <f t="shared" si="4"/>
        <v>429.2</v>
      </c>
      <c r="I46" s="162">
        <f t="shared" si="0"/>
        <v>0</v>
      </c>
      <c r="J46" s="165">
        <f t="shared" si="5"/>
        <v>0</v>
      </c>
      <c r="K46" s="165">
        <f t="shared" si="6"/>
        <v>0</v>
      </c>
      <c r="L46" s="165">
        <f t="shared" si="7"/>
        <v>0</v>
      </c>
      <c r="M46" s="184">
        <f t="shared" si="18"/>
        <v>449.66222878956603</v>
      </c>
      <c r="N46" s="162">
        <v>0</v>
      </c>
      <c r="O46" s="166">
        <f t="shared" si="19"/>
        <v>0</v>
      </c>
      <c r="P46" s="107"/>
      <c r="Q46" s="162">
        <f t="shared" si="8"/>
        <v>0</v>
      </c>
      <c r="R46" s="165">
        <f t="shared" si="9"/>
        <v>0</v>
      </c>
      <c r="S46" s="165">
        <f t="shared" si="10"/>
        <v>0</v>
      </c>
      <c r="T46" s="165">
        <f t="shared" si="11"/>
        <v>0</v>
      </c>
      <c r="U46" s="68">
        <f t="shared" si="12"/>
        <v>2.6528864087660735</v>
      </c>
      <c r="V46" s="148">
        <f t="shared" si="13"/>
        <v>0</v>
      </c>
      <c r="W46" s="165">
        <f t="shared" si="14"/>
        <v>0</v>
      </c>
      <c r="X46" s="165">
        <f t="shared" si="15"/>
        <v>0</v>
      </c>
      <c r="Y46" s="165">
        <f t="shared" si="16"/>
        <v>0</v>
      </c>
      <c r="Z46" s="2"/>
    </row>
    <row r="47" spans="1:26" x14ac:dyDescent="0.2">
      <c r="A47" s="162">
        <v>0.39100000000000001</v>
      </c>
      <c r="B47" s="7">
        <f t="shared" si="20"/>
        <v>0.41010000000000002</v>
      </c>
      <c r="C47" s="7">
        <f t="shared" si="1"/>
        <v>1.3547594873547346</v>
      </c>
      <c r="D47" s="163">
        <f t="shared" si="2"/>
        <v>1.2875187530738312</v>
      </c>
      <c r="E47" s="164">
        <f t="shared" si="17"/>
        <v>0</v>
      </c>
      <c r="F47" s="162">
        <f t="shared" si="3"/>
        <v>0</v>
      </c>
      <c r="G47" s="162">
        <v>0</v>
      </c>
      <c r="H47" s="168">
        <f t="shared" si="4"/>
        <v>391</v>
      </c>
      <c r="I47" s="162">
        <f t="shared" si="0"/>
        <v>0</v>
      </c>
      <c r="J47" s="165">
        <f t="shared" si="5"/>
        <v>0</v>
      </c>
      <c r="K47" s="165">
        <f t="shared" si="6"/>
        <v>0</v>
      </c>
      <c r="L47" s="165">
        <f t="shared" si="7"/>
        <v>0</v>
      </c>
      <c r="M47" s="184">
        <f t="shared" si="18"/>
        <v>409.65497677924037</v>
      </c>
      <c r="N47" s="162">
        <v>0</v>
      </c>
      <c r="O47" s="166">
        <f t="shared" si="19"/>
        <v>0</v>
      </c>
      <c r="P47" s="107"/>
      <c r="Q47" s="162">
        <f t="shared" si="8"/>
        <v>0</v>
      </c>
      <c r="R47" s="165">
        <f t="shared" si="9"/>
        <v>0</v>
      </c>
      <c r="S47" s="165">
        <f t="shared" si="10"/>
        <v>0</v>
      </c>
      <c r="T47" s="165">
        <f t="shared" si="11"/>
        <v>0</v>
      </c>
      <c r="U47" s="68">
        <f t="shared" si="12"/>
        <v>2.6124182353448897</v>
      </c>
      <c r="V47" s="148">
        <f t="shared" si="13"/>
        <v>0</v>
      </c>
      <c r="W47" s="165">
        <f t="shared" si="14"/>
        <v>0</v>
      </c>
      <c r="X47" s="165">
        <f t="shared" si="15"/>
        <v>0</v>
      </c>
      <c r="Y47" s="165">
        <f t="shared" si="16"/>
        <v>0</v>
      </c>
      <c r="Z47" s="2"/>
    </row>
    <row r="48" spans="1:26" x14ac:dyDescent="0.2">
      <c r="A48" s="162">
        <v>0.35610000000000003</v>
      </c>
      <c r="B48" s="7">
        <f t="shared" si="20"/>
        <v>0.37355000000000005</v>
      </c>
      <c r="C48" s="7">
        <f t="shared" si="1"/>
        <v>1.4896456591863865</v>
      </c>
      <c r="D48" s="163">
        <f t="shared" si="2"/>
        <v>1.4222025732705605</v>
      </c>
      <c r="E48" s="164">
        <f t="shared" si="17"/>
        <v>1.5003642884492345E-2</v>
      </c>
      <c r="F48" s="162">
        <f t="shared" si="3"/>
        <v>1.5003642884492345E-2</v>
      </c>
      <c r="G48" s="162">
        <v>1.4999999999999999E-2</v>
      </c>
      <c r="H48" s="168">
        <f t="shared" si="4"/>
        <v>356.1</v>
      </c>
      <c r="I48" s="162">
        <f t="shared" si="0"/>
        <v>2.1338219518757549E-2</v>
      </c>
      <c r="J48" s="165">
        <f t="shared" si="5"/>
        <v>2.0418371642199586E-2</v>
      </c>
      <c r="K48" s="165">
        <f t="shared" si="6"/>
        <v>-2.3819535995564321E-2</v>
      </c>
      <c r="L48" s="165">
        <f t="shared" si="7"/>
        <v>2.7787244986342306E-2</v>
      </c>
      <c r="M48" s="184">
        <f t="shared" si="18"/>
        <v>373.14219809611461</v>
      </c>
      <c r="N48" s="162">
        <v>0.11123188300738511</v>
      </c>
      <c r="O48" s="166">
        <f t="shared" si="19"/>
        <v>1.4966656731326975E-2</v>
      </c>
      <c r="P48" s="107"/>
      <c r="Q48" s="162">
        <f t="shared" si="8"/>
        <v>5.6046107995021162</v>
      </c>
      <c r="R48" s="165">
        <f t="shared" si="9"/>
        <v>571.4641623863148</v>
      </c>
      <c r="S48" s="165">
        <f t="shared" si="10"/>
        <v>111528.3150326356</v>
      </c>
      <c r="T48" s="165">
        <f t="shared" si="11"/>
        <v>21766133.15886331</v>
      </c>
      <c r="U48" s="68">
        <f t="shared" si="12"/>
        <v>2.5718743655350602</v>
      </c>
      <c r="V48" s="148">
        <f t="shared" si="13"/>
        <v>3.858748452426837E-2</v>
      </c>
      <c r="W48" s="165">
        <f t="shared" si="14"/>
        <v>1.8502936100202975E-3</v>
      </c>
      <c r="X48" s="165">
        <f t="shared" si="15"/>
        <v>6.4977442592209001E-4</v>
      </c>
      <c r="Y48" s="165">
        <f t="shared" si="16"/>
        <v>2.2818367976623456E-4</v>
      </c>
      <c r="Z48" s="2"/>
    </row>
    <row r="49" spans="1:26" x14ac:dyDescent="0.2">
      <c r="A49" s="162">
        <v>0.32439999999999997</v>
      </c>
      <c r="B49" s="7">
        <f t="shared" si="20"/>
        <v>0.34025</v>
      </c>
      <c r="C49" s="7">
        <f t="shared" si="1"/>
        <v>1.6241542753321765</v>
      </c>
      <c r="D49" s="163">
        <f>(C48+C49)/2</f>
        <v>1.5568999672592816</v>
      </c>
      <c r="E49" s="164">
        <f t="shared" si="17"/>
        <v>0.23505707185704675</v>
      </c>
      <c r="F49" s="162">
        <f t="shared" si="3"/>
        <v>0.22005342897255439</v>
      </c>
      <c r="G49" s="162">
        <v>0.22</v>
      </c>
      <c r="H49" s="168">
        <f t="shared" si="4"/>
        <v>324.39999999999998</v>
      </c>
      <c r="I49" s="162">
        <f t="shared" si="0"/>
        <v>0.34260117636266257</v>
      </c>
      <c r="J49" s="165">
        <f t="shared" si="5"/>
        <v>0.23430602015355334</v>
      </c>
      <c r="K49" s="165">
        <f t="shared" si="6"/>
        <v>-0.24177483790730003</v>
      </c>
      <c r="L49" s="165">
        <f t="shared" si="7"/>
        <v>0.24948173421575962</v>
      </c>
      <c r="M49" s="184">
        <f t="shared" si="18"/>
        <v>339.88062610275392</v>
      </c>
      <c r="N49" s="162">
        <v>1.6359801719619569</v>
      </c>
      <c r="O49" s="166">
        <f t="shared" si="19"/>
        <v>0.22012711635373666</v>
      </c>
      <c r="P49" s="107"/>
      <c r="Q49" s="162">
        <f t="shared" si="8"/>
        <v>74.873179207911633</v>
      </c>
      <c r="R49" s="165">
        <f t="shared" si="9"/>
        <v>5765.2755456479117</v>
      </c>
      <c r="S49" s="165">
        <f t="shared" si="10"/>
        <v>933181.31213943532</v>
      </c>
      <c r="T49" s="165">
        <f t="shared" si="11"/>
        <v>151046962.87823534</v>
      </c>
      <c r="U49" s="68">
        <f t="shared" si="12"/>
        <v>2.5313264096066859</v>
      </c>
      <c r="V49" s="148">
        <f t="shared" si="13"/>
        <v>0.55702705628273597</v>
      </c>
      <c r="W49" s="165">
        <f t="shared" si="14"/>
        <v>2.123259089786576E-2</v>
      </c>
      <c r="X49" s="165">
        <f t="shared" si="15"/>
        <v>6.5953890341473309E-3</v>
      </c>
      <c r="Y49" s="165">
        <f t="shared" si="16"/>
        <v>2.0486975292366826E-3</v>
      </c>
      <c r="Z49" s="2"/>
    </row>
    <row r="50" spans="1:26" x14ac:dyDescent="0.2">
      <c r="A50" s="162">
        <v>0.29549999999999998</v>
      </c>
      <c r="B50" s="7">
        <f t="shared" si="20"/>
        <v>0.30994999999999995</v>
      </c>
      <c r="C50" s="7">
        <f t="shared" si="1"/>
        <v>1.7587699644845547</v>
      </c>
      <c r="D50" s="163">
        <f>(C49+C50)/2</f>
        <v>1.6914621199083655</v>
      </c>
      <c r="E50" s="164">
        <f t="shared" si="17"/>
        <v>1.2352999308232031</v>
      </c>
      <c r="F50" s="162">
        <f t="shared" si="3"/>
        <v>1.0002428589661563</v>
      </c>
      <c r="G50" s="162">
        <v>1</v>
      </c>
      <c r="H50" s="168">
        <f t="shared" si="4"/>
        <v>295.5</v>
      </c>
      <c r="I50" s="162">
        <f t="shared" si="0"/>
        <v>1.691872906650099</v>
      </c>
      <c r="J50" s="165">
        <f t="shared" si="5"/>
        <v>0.80536828957959328</v>
      </c>
      <c r="K50" s="165">
        <f t="shared" si="6"/>
        <v>-0.72266839019000517</v>
      </c>
      <c r="L50" s="165">
        <f t="shared" si="7"/>
        <v>0.64846059739008433</v>
      </c>
      <c r="M50" s="184">
        <f t="shared" si="18"/>
        <v>309.61298422385323</v>
      </c>
      <c r="N50" s="162">
        <v>7.4303587142352443</v>
      </c>
      <c r="O50" s="166">
        <f t="shared" si="19"/>
        <v>0.99978194434773238</v>
      </c>
      <c r="P50" s="107"/>
      <c r="Q50" s="162">
        <f t="shared" si="8"/>
        <v>310.02527413656009</v>
      </c>
      <c r="R50" s="165">
        <f t="shared" si="9"/>
        <v>17312.867547112539</v>
      </c>
      <c r="S50" s="165">
        <f t="shared" si="10"/>
        <v>2277722.3322869572</v>
      </c>
      <c r="T50" s="165">
        <f t="shared" si="11"/>
        <v>299662606.95294225</v>
      </c>
      <c r="U50" s="68">
        <f t="shared" si="12"/>
        <v>2.4908191653781961</v>
      </c>
      <c r="V50" s="148">
        <f t="shared" si="13"/>
        <v>2.4914240831455823</v>
      </c>
      <c r="W50" s="165">
        <f t="shared" si="14"/>
        <v>7.2981715977894393E-2</v>
      </c>
      <c r="X50" s="165">
        <f t="shared" si="15"/>
        <v>1.9713710563261929E-2</v>
      </c>
      <c r="Y50" s="165">
        <f t="shared" si="16"/>
        <v>5.3250376339435222E-3</v>
      </c>
      <c r="Z50" s="2"/>
    </row>
    <row r="51" spans="1:26" x14ac:dyDescent="0.2">
      <c r="A51" s="162">
        <v>0.26919999999999999</v>
      </c>
      <c r="B51" s="7">
        <f t="shared" si="20"/>
        <v>0.28234999999999999</v>
      </c>
      <c r="C51" s="7">
        <f t="shared" si="1"/>
        <v>1.8932496849391323</v>
      </c>
      <c r="D51" s="163">
        <f t="shared" ref="D51:D114" si="21">(C50+C51)/2</f>
        <v>1.8260098247118435</v>
      </c>
      <c r="E51" s="164">
        <f t="shared" si="17"/>
        <v>4.0159750787491175</v>
      </c>
      <c r="F51" s="162">
        <f t="shared" si="3"/>
        <v>2.7806751479259146</v>
      </c>
      <c r="G51" s="162">
        <v>2.78</v>
      </c>
      <c r="H51" s="168">
        <f t="shared" si="4"/>
        <v>269.2</v>
      </c>
      <c r="I51" s="162">
        <f t="shared" si="0"/>
        <v>5.0775401394447792</v>
      </c>
      <c r="J51" s="165">
        <f t="shared" si="5"/>
        <v>1.6178321237976672</v>
      </c>
      <c r="K51" s="165">
        <f t="shared" si="6"/>
        <v>-1.2340281142183545</v>
      </c>
      <c r="L51" s="165">
        <f t="shared" si="7"/>
        <v>0.94127528084104162</v>
      </c>
      <c r="M51" s="184">
        <f t="shared" si="18"/>
        <v>282.04361364866958</v>
      </c>
      <c r="N51" s="162">
        <v>20.67728233317623</v>
      </c>
      <c r="O51" s="166">
        <f t="shared" si="19"/>
        <v>2.7822039729097594</v>
      </c>
      <c r="P51" s="107"/>
      <c r="Q51" s="162">
        <f t="shared" si="8"/>
        <v>785.12362801688187</v>
      </c>
      <c r="R51" s="165">
        <f t="shared" si="9"/>
        <v>30054.036785992761</v>
      </c>
      <c r="S51" s="165">
        <f t="shared" si="10"/>
        <v>3124489.6670748075</v>
      </c>
      <c r="T51" s="165">
        <f t="shared" si="11"/>
        <v>324829431.37299955</v>
      </c>
      <c r="U51" s="68">
        <f t="shared" si="12"/>
        <v>2.4503162703846066</v>
      </c>
      <c r="V51" s="148">
        <f t="shared" si="13"/>
        <v>6.8135335576169913</v>
      </c>
      <c r="W51" s="165">
        <f t="shared" si="14"/>
        <v>0.14660642352897929</v>
      </c>
      <c r="X51" s="165">
        <f t="shared" si="15"/>
        <v>3.3663120458655382E-2</v>
      </c>
      <c r="Y51" s="165">
        <f t="shared" si="16"/>
        <v>7.729577270466222E-3</v>
      </c>
      <c r="Z51" s="2"/>
    </row>
    <row r="52" spans="1:26" x14ac:dyDescent="0.2">
      <c r="A52" s="162">
        <v>0.2452</v>
      </c>
      <c r="B52" s="7">
        <f t="shared" si="20"/>
        <v>0.25719999999999998</v>
      </c>
      <c r="C52" s="7">
        <f t="shared" si="1"/>
        <v>2.0279691158586681</v>
      </c>
      <c r="D52" s="163">
        <f t="shared" si="21"/>
        <v>1.9606094003989001</v>
      </c>
      <c r="E52" s="164">
        <f t="shared" si="17"/>
        <v>9.4873035172939915</v>
      </c>
      <c r="F52" s="162">
        <f t="shared" si="3"/>
        <v>5.4713284385448748</v>
      </c>
      <c r="G52" s="162">
        <v>5.47</v>
      </c>
      <c r="H52" s="168">
        <f t="shared" si="4"/>
        <v>245.2</v>
      </c>
      <c r="I52" s="162">
        <f t="shared" si="0"/>
        <v>10.727137969280918</v>
      </c>
      <c r="J52" s="165">
        <f t="shared" si="5"/>
        <v>2.1589515114972424</v>
      </c>
      <c r="K52" s="165">
        <f t="shared" si="6"/>
        <v>-1.3561818874299245</v>
      </c>
      <c r="L52" s="165">
        <f t="shared" si="7"/>
        <v>0.85190857784363994</v>
      </c>
      <c r="M52" s="184">
        <f t="shared" si="18"/>
        <v>256.91990969950149</v>
      </c>
      <c r="N52" s="162">
        <v>40.6127638841701</v>
      </c>
      <c r="O52" s="166">
        <f t="shared" si="19"/>
        <v>5.4645959371599497</v>
      </c>
      <c r="P52" s="107"/>
      <c r="Q52" s="162">
        <f t="shared" si="8"/>
        <v>1407.2256743937417</v>
      </c>
      <c r="R52" s="165">
        <f t="shared" si="9"/>
        <v>33984.575148554584</v>
      </c>
      <c r="S52" s="165">
        <f t="shared" si="10"/>
        <v>2678405.7869582977</v>
      </c>
      <c r="T52" s="165">
        <f t="shared" si="11"/>
        <v>211091576.93609753</v>
      </c>
      <c r="U52" s="68">
        <f t="shared" si="12"/>
        <v>2.4097977606991581</v>
      </c>
      <c r="V52" s="148">
        <f t="shared" si="13"/>
        <v>13.184795019255061</v>
      </c>
      <c r="W52" s="165">
        <f t="shared" si="14"/>
        <v>0.19564215286448366</v>
      </c>
      <c r="X52" s="165">
        <f t="shared" si="15"/>
        <v>3.6995359922830921E-2</v>
      </c>
      <c r="Y52" s="165">
        <f t="shared" si="16"/>
        <v>6.9957145522102186E-3</v>
      </c>
      <c r="Z52" s="2"/>
    </row>
    <row r="53" spans="1:26" x14ac:dyDescent="0.2">
      <c r="A53" s="162">
        <v>0.22340000000000002</v>
      </c>
      <c r="B53" s="7">
        <f t="shared" si="20"/>
        <v>0.23430000000000001</v>
      </c>
      <c r="C53" s="7">
        <f t="shared" si="1"/>
        <v>2.1622989090661346</v>
      </c>
      <c r="D53" s="163">
        <f t="shared" si="21"/>
        <v>2.0951340124624016</v>
      </c>
      <c r="E53" s="164">
        <f t="shared" si="17"/>
        <v>17.909348389789027</v>
      </c>
      <c r="F53" s="162">
        <f t="shared" si="3"/>
        <v>8.4220448724950359</v>
      </c>
      <c r="G53" s="162">
        <v>8.42</v>
      </c>
      <c r="H53" s="168">
        <f t="shared" si="4"/>
        <v>223.4</v>
      </c>
      <c r="I53" s="162">
        <f t="shared" si="0"/>
        <v>17.64531266684892</v>
      </c>
      <c r="J53" s="165">
        <f t="shared" si="5"/>
        <v>2.0523067405678499</v>
      </c>
      <c r="K53" s="165">
        <f t="shared" si="6"/>
        <v>-1.0131054037092324</v>
      </c>
      <c r="L53" s="165">
        <f t="shared" si="7"/>
        <v>0.50011167372614995</v>
      </c>
      <c r="M53" s="184">
        <f t="shared" si="18"/>
        <v>234.04632020179247</v>
      </c>
      <c r="N53" s="162">
        <v>62.696775386883488</v>
      </c>
      <c r="O53" s="166">
        <f t="shared" si="19"/>
        <v>8.4360804654749391</v>
      </c>
      <c r="P53" s="107"/>
      <c r="Q53" s="162">
        <f t="shared" si="8"/>
        <v>1973.285113625587</v>
      </c>
      <c r="R53" s="165">
        <f t="shared" si="9"/>
        <v>26328.963006080085</v>
      </c>
      <c r="S53" s="165">
        <f t="shared" si="10"/>
        <v>1472115.4000227738</v>
      </c>
      <c r="T53" s="165">
        <f t="shared" si="11"/>
        <v>82309498.877102107</v>
      </c>
      <c r="U53" s="68">
        <f t="shared" si="12"/>
        <v>2.3693018173129836</v>
      </c>
      <c r="V53" s="148">
        <f t="shared" si="13"/>
        <v>19.954366221893984</v>
      </c>
      <c r="W53" s="165">
        <f t="shared" si="14"/>
        <v>0.1859781041513687</v>
      </c>
      <c r="X53" s="165">
        <f t="shared" si="15"/>
        <v>2.7636557748914131E-2</v>
      </c>
      <c r="Y53" s="165">
        <f t="shared" si="16"/>
        <v>4.1068239064713831E-3</v>
      </c>
      <c r="Z53" s="2"/>
    </row>
    <row r="54" spans="1:26" x14ac:dyDescent="0.2">
      <c r="A54" s="162">
        <v>0.20349999999999999</v>
      </c>
      <c r="B54" s="7">
        <f t="shared" si="20"/>
        <v>0.21345</v>
      </c>
      <c r="C54" s="7">
        <f t="shared" si="1"/>
        <v>2.29689930039584</v>
      </c>
      <c r="D54" s="163">
        <f t="shared" si="21"/>
        <v>2.2295991047309873</v>
      </c>
      <c r="E54" s="164">
        <f t="shared" si="17"/>
        <v>29.012044124313363</v>
      </c>
      <c r="F54" s="162">
        <f t="shared" si="3"/>
        <v>11.102695734524335</v>
      </c>
      <c r="G54" s="162">
        <v>11.1</v>
      </c>
      <c r="H54" s="168">
        <f t="shared" si="4"/>
        <v>203.5</v>
      </c>
      <c r="I54" s="162">
        <f t="shared" si="0"/>
        <v>24.754560469796012</v>
      </c>
      <c r="J54" s="165">
        <f t="shared" si="5"/>
        <v>1.4323394685657913</v>
      </c>
      <c r="K54" s="165">
        <f t="shared" si="6"/>
        <v>-0.51446367966918127</v>
      </c>
      <c r="L54" s="165">
        <f t="shared" si="7"/>
        <v>0.18478362392943917</v>
      </c>
      <c r="M54" s="184">
        <f t="shared" si="18"/>
        <v>213.21796359594097</v>
      </c>
      <c r="N54" s="162">
        <v>82.486355536130219</v>
      </c>
      <c r="O54" s="166">
        <f t="shared" si="19"/>
        <v>11.098840862430489</v>
      </c>
      <c r="P54" s="107"/>
      <c r="Q54" s="162">
        <f t="shared" si="8"/>
        <v>2369.8704045342192</v>
      </c>
      <c r="R54" s="165">
        <f t="shared" si="9"/>
        <v>13649.3387939267</v>
      </c>
      <c r="S54" s="165">
        <f t="shared" si="10"/>
        <v>478578.51890196477</v>
      </c>
      <c r="T54" s="165">
        <f t="shared" si="11"/>
        <v>16780109.440635238</v>
      </c>
      <c r="U54" s="68">
        <f t="shared" si="12"/>
        <v>2.3288237911704144</v>
      </c>
      <c r="V54" s="148">
        <f t="shared" si="13"/>
        <v>25.856221972686551</v>
      </c>
      <c r="W54" s="165">
        <f t="shared" si="14"/>
        <v>0.12979725379225843</v>
      </c>
      <c r="X54" s="165">
        <f t="shared" si="15"/>
        <v>1.4034082871180789E-2</v>
      </c>
      <c r="Y54" s="165">
        <f t="shared" si="16"/>
        <v>1.5174086991886504E-3</v>
      </c>
      <c r="Z54" s="2"/>
    </row>
    <row r="55" spans="1:26" x14ac:dyDescent="0.2">
      <c r="A55" s="162">
        <v>0.18540000000000001</v>
      </c>
      <c r="B55" s="7">
        <f t="shared" si="20"/>
        <v>0.19445000000000001</v>
      </c>
      <c r="C55" s="7">
        <f t="shared" si="1"/>
        <v>2.4312868509239185</v>
      </c>
      <c r="D55" s="163">
        <f t="shared" si="21"/>
        <v>2.3640930756598793</v>
      </c>
      <c r="E55" s="164">
        <f t="shared" si="17"/>
        <v>41.915177004976783</v>
      </c>
      <c r="F55" s="162">
        <f t="shared" si="3"/>
        <v>12.903132880663417</v>
      </c>
      <c r="G55" s="162">
        <v>12.9</v>
      </c>
      <c r="H55" s="168">
        <f t="shared" si="4"/>
        <v>185.4</v>
      </c>
      <c r="I55" s="162">
        <f t="shared" si="0"/>
        <v>30.504207097495694</v>
      </c>
      <c r="J55" s="165">
        <f t="shared" si="5"/>
        <v>0.6513830946046778</v>
      </c>
      <c r="K55" s="165">
        <f t="shared" si="6"/>
        <v>-0.14635485701273887</v>
      </c>
      <c r="L55" s="165">
        <f t="shared" si="7"/>
        <v>3.288348185366833E-2</v>
      </c>
      <c r="M55" s="184">
        <f t="shared" si="18"/>
        <v>194.23928541878445</v>
      </c>
      <c r="N55" s="162">
        <v>96.014346790013704</v>
      </c>
      <c r="O55" s="166">
        <f t="shared" si="19"/>
        <v>12.919081569385213</v>
      </c>
      <c r="P55" s="107"/>
      <c r="Q55" s="162">
        <f t="shared" si="8"/>
        <v>2509.0141886450015</v>
      </c>
      <c r="R55" s="165">
        <f t="shared" si="9"/>
        <v>3329.0154848646789</v>
      </c>
      <c r="S55" s="165">
        <f t="shared" si="10"/>
        <v>53471.964269303615</v>
      </c>
      <c r="T55" s="165">
        <f t="shared" si="11"/>
        <v>858887.853125714</v>
      </c>
      <c r="U55" s="68">
        <f t="shared" si="12"/>
        <v>2.2883370716848583</v>
      </c>
      <c r="V55" s="148">
        <f t="shared" si="13"/>
        <v>29.526717311697933</v>
      </c>
      <c r="W55" s="165">
        <f t="shared" si="14"/>
        <v>5.9027722618751936E-2</v>
      </c>
      <c r="X55" s="165">
        <f t="shared" si="15"/>
        <v>3.9924221535666705E-3</v>
      </c>
      <c r="Y55" s="165">
        <f t="shared" si="16"/>
        <v>2.7003302762058934E-4</v>
      </c>
      <c r="Z55" s="2"/>
    </row>
    <row r="56" spans="1:26" x14ac:dyDescent="0.2">
      <c r="A56" s="162">
        <v>0.16889999999999999</v>
      </c>
      <c r="B56" s="7">
        <f t="shared" si="20"/>
        <v>0.17715</v>
      </c>
      <c r="C56" s="7">
        <f t="shared" si="1"/>
        <v>2.5657587667480639</v>
      </c>
      <c r="D56" s="163">
        <f t="shared" si="21"/>
        <v>2.4985228088359914</v>
      </c>
      <c r="E56" s="164">
        <f t="shared" si="17"/>
        <v>55.318431315123277</v>
      </c>
      <c r="F56" s="162">
        <f t="shared" si="3"/>
        <v>13.403254310146494</v>
      </c>
      <c r="G56" s="162">
        <v>13.4</v>
      </c>
      <c r="H56" s="168">
        <f t="shared" si="4"/>
        <v>168.9</v>
      </c>
      <c r="I56" s="162">
        <f t="shared" si="0"/>
        <v>33.488336606530325</v>
      </c>
      <c r="J56" s="165">
        <f t="shared" si="5"/>
        <v>0.10917880162954953</v>
      </c>
      <c r="K56" s="165">
        <f t="shared" si="6"/>
        <v>-9.8537685170884178E-3</v>
      </c>
      <c r="L56" s="165">
        <f t="shared" si="7"/>
        <v>8.8933705572092833E-4</v>
      </c>
      <c r="M56" s="184">
        <f t="shared" si="18"/>
        <v>176.95779157753972</v>
      </c>
      <c r="N56" s="162">
        <v>99.673260606136481</v>
      </c>
      <c r="O56" s="166">
        <f t="shared" si="19"/>
        <v>13.411401807205726</v>
      </c>
      <c r="P56" s="107"/>
      <c r="Q56" s="162">
        <f t="shared" si="8"/>
        <v>2374.3865010424515</v>
      </c>
      <c r="R56" s="165">
        <f t="shared" si="9"/>
        <v>20.529284925409993</v>
      </c>
      <c r="S56" s="165">
        <f t="shared" si="10"/>
        <v>-25.407129696376373</v>
      </c>
      <c r="T56" s="165">
        <f t="shared" si="11"/>
        <v>31.443970978721186</v>
      </c>
      <c r="U56" s="68">
        <f t="shared" si="12"/>
        <v>2.2478696896897432</v>
      </c>
      <c r="V56" s="148">
        <f t="shared" si="13"/>
        <v>30.128769106981711</v>
      </c>
      <c r="W56" s="165">
        <f t="shared" si="14"/>
        <v>9.8936801888429085E-3</v>
      </c>
      <c r="X56" s="165">
        <f t="shared" si="15"/>
        <v>2.6880149061485353E-4</v>
      </c>
      <c r="Y56" s="165">
        <f t="shared" si="16"/>
        <v>7.303070240561062E-6</v>
      </c>
      <c r="Z56" s="2"/>
    </row>
    <row r="57" spans="1:26" x14ac:dyDescent="0.2">
      <c r="A57" s="162">
        <v>0.15380000000000002</v>
      </c>
      <c r="B57" s="7">
        <f t="shared" si="20"/>
        <v>0.16134999999999999</v>
      </c>
      <c r="C57" s="7">
        <f t="shared" si="1"/>
        <v>2.7008725915876228</v>
      </c>
      <c r="D57" s="163">
        <f t="shared" si="21"/>
        <v>2.6333156791678434</v>
      </c>
      <c r="E57" s="164">
        <f t="shared" si="17"/>
        <v>67.921491338096843</v>
      </c>
      <c r="F57" s="162">
        <f t="shared" si="3"/>
        <v>12.603060022973569</v>
      </c>
      <c r="G57" s="162">
        <v>12.6</v>
      </c>
      <c r="H57" s="168">
        <f t="shared" si="4"/>
        <v>153.80000000000001</v>
      </c>
      <c r="I57" s="162">
        <f t="shared" si="0"/>
        <v>33.187835563989736</v>
      </c>
      <c r="J57" s="165">
        <f t="shared" si="5"/>
        <v>2.5001394444603305E-2</v>
      </c>
      <c r="K57" s="165">
        <f t="shared" si="6"/>
        <v>1.1135464703531574E-3</v>
      </c>
      <c r="L57" s="165">
        <f t="shared" si="7"/>
        <v>4.9596663273461258E-5</v>
      </c>
      <c r="M57" s="184">
        <f t="shared" si="18"/>
        <v>161.17326080960203</v>
      </c>
      <c r="N57" s="162">
        <v>93.277353653033572</v>
      </c>
      <c r="O57" s="166">
        <f t="shared" si="19"/>
        <v>12.550809131216926</v>
      </c>
      <c r="P57" s="107"/>
      <c r="Q57" s="162">
        <f t="shared" si="8"/>
        <v>2033.5037347067853</v>
      </c>
      <c r="R57" s="165">
        <f t="shared" si="9"/>
        <v>3658.4157293797261</v>
      </c>
      <c r="S57" s="165">
        <f t="shared" si="10"/>
        <v>-62330.639276363414</v>
      </c>
      <c r="T57" s="165">
        <f t="shared" si="11"/>
        <v>1061964.7628890027</v>
      </c>
      <c r="U57" s="68">
        <f t="shared" si="12"/>
        <v>2.2072929925182105</v>
      </c>
      <c r="V57" s="148">
        <f t="shared" si="13"/>
        <v>27.818646072995957</v>
      </c>
      <c r="W57" s="165">
        <f t="shared" si="14"/>
        <v>2.2656028204922911E-3</v>
      </c>
      <c r="X57" s="165">
        <f t="shared" si="15"/>
        <v>-3.0376495102405896E-5</v>
      </c>
      <c r="Y57" s="165">
        <f t="shared" si="16"/>
        <v>4.072785601961732E-7</v>
      </c>
      <c r="Z57" s="2"/>
    </row>
    <row r="58" spans="1:26" x14ac:dyDescent="0.2">
      <c r="A58" s="162">
        <v>0.1401</v>
      </c>
      <c r="B58" s="7">
        <f t="shared" si="20"/>
        <v>0.14695000000000003</v>
      </c>
      <c r="C58" s="7">
        <f t="shared" si="1"/>
        <v>2.8354711391186314</v>
      </c>
      <c r="D58" s="163">
        <f t="shared" si="21"/>
        <v>2.7681718653531271</v>
      </c>
      <c r="E58" s="164">
        <f t="shared" si="17"/>
        <v>78.62408992903471</v>
      </c>
      <c r="F58" s="162">
        <f t="shared" si="3"/>
        <v>10.702598590937873</v>
      </c>
      <c r="G58" s="162">
        <v>10.7</v>
      </c>
      <c r="H58" s="168">
        <f t="shared" si="4"/>
        <v>140.1</v>
      </c>
      <c r="I58" s="162">
        <f t="shared" si="0"/>
        <v>29.626632305602243</v>
      </c>
      <c r="J58" s="165">
        <f t="shared" si="5"/>
        <v>0.34443923884356636</v>
      </c>
      <c r="K58" s="165">
        <f t="shared" si="6"/>
        <v>6.1790870376596141E-2</v>
      </c>
      <c r="L58" s="165">
        <f t="shared" si="7"/>
        <v>1.1085007836843391E-2</v>
      </c>
      <c r="M58" s="184">
        <f t="shared" si="18"/>
        <v>146.79025853236993</v>
      </c>
      <c r="N58" s="162">
        <v>79.514963476646955</v>
      </c>
      <c r="O58" s="166">
        <f t="shared" si="19"/>
        <v>10.69902919183669</v>
      </c>
      <c r="P58" s="107"/>
      <c r="Q58" s="162">
        <f t="shared" si="8"/>
        <v>1572.7468629383206</v>
      </c>
      <c r="R58" s="165">
        <f t="shared" si="9"/>
        <v>10577.623910666027</v>
      </c>
      <c r="S58" s="165">
        <f t="shared" si="10"/>
        <v>-332535.15411167656</v>
      </c>
      <c r="T58" s="165">
        <f t="shared" si="11"/>
        <v>10454108.564833041</v>
      </c>
      <c r="U58" s="68">
        <f t="shared" si="12"/>
        <v>2.1666972353755933</v>
      </c>
      <c r="V58" s="148">
        <f t="shared" si="13"/>
        <v>23.189290778319808</v>
      </c>
      <c r="W58" s="165">
        <f t="shared" si="14"/>
        <v>3.1212759461938307E-2</v>
      </c>
      <c r="X58" s="165">
        <f t="shared" si="15"/>
        <v>-1.6855965344433821E-3</v>
      </c>
      <c r="Y58" s="165">
        <f t="shared" si="16"/>
        <v>9.1028019499276254E-5</v>
      </c>
      <c r="Z58" s="2"/>
    </row>
    <row r="59" spans="1:26" x14ac:dyDescent="0.2">
      <c r="A59" s="162">
        <v>0.12770000000000001</v>
      </c>
      <c r="B59" s="7">
        <f t="shared" si="20"/>
        <v>0.13390000000000002</v>
      </c>
      <c r="C59" s="7">
        <f t="shared" si="1"/>
        <v>2.9691695698467258</v>
      </c>
      <c r="D59" s="163">
        <f t="shared" si="21"/>
        <v>2.9023203544826783</v>
      </c>
      <c r="E59" s="164">
        <f t="shared" si="17"/>
        <v>86.776069229608879</v>
      </c>
      <c r="F59" s="162">
        <f t="shared" si="3"/>
        <v>8.1519793005741743</v>
      </c>
      <c r="G59" s="162">
        <v>8.15</v>
      </c>
      <c r="H59" s="168">
        <f t="shared" si="4"/>
        <v>127.7</v>
      </c>
      <c r="I59" s="162">
        <f t="shared" si="0"/>
        <v>23.659655453377894</v>
      </c>
      <c r="J59" s="165">
        <f t="shared" si="5"/>
        <v>0.8014200348881847</v>
      </c>
      <c r="K59" s="165">
        <f t="shared" si="6"/>
        <v>0.25128048334680475</v>
      </c>
      <c r="L59" s="165">
        <f t="shared" si="7"/>
        <v>7.8787500389622109E-2</v>
      </c>
      <c r="M59" s="184">
        <f t="shared" si="18"/>
        <v>133.75638302525979</v>
      </c>
      <c r="N59" s="162">
        <v>60.972886938015328</v>
      </c>
      <c r="O59" s="166">
        <f t="shared" si="19"/>
        <v>8.204124968905699</v>
      </c>
      <c r="P59" s="107"/>
      <c r="Q59" s="162">
        <f t="shared" si="8"/>
        <v>1091.5500283468821</v>
      </c>
      <c r="R59" s="165">
        <f t="shared" si="9"/>
        <v>16133.964801303293</v>
      </c>
      <c r="S59" s="165">
        <f t="shared" si="10"/>
        <v>-717761.44061052566</v>
      </c>
      <c r="T59" s="165">
        <f t="shared" si="11"/>
        <v>31931486.895625375</v>
      </c>
      <c r="U59" s="68">
        <f t="shared" si="12"/>
        <v>2.1263145162745949</v>
      </c>
      <c r="V59" s="148">
        <f t="shared" si="13"/>
        <v>17.333671923180887</v>
      </c>
      <c r="W59" s="165">
        <f t="shared" si="14"/>
        <v>7.2623928855866882E-2</v>
      </c>
      <c r="X59" s="165">
        <f t="shared" si="15"/>
        <v>-6.854694056277341E-3</v>
      </c>
      <c r="Y59" s="165">
        <f t="shared" si="16"/>
        <v>6.469882770789824E-4</v>
      </c>
      <c r="Z59" s="2"/>
    </row>
    <row r="60" spans="1:26" x14ac:dyDescent="0.2">
      <c r="A60" s="162">
        <v>0.1163</v>
      </c>
      <c r="B60" s="7">
        <f t="shared" si="20"/>
        <v>0.122</v>
      </c>
      <c r="C60" s="7">
        <f t="shared" si="1"/>
        <v>3.1040769980762311</v>
      </c>
      <c r="D60" s="163">
        <f t="shared" si="21"/>
        <v>3.0366232839614784</v>
      </c>
      <c r="E60" s="164">
        <f t="shared" si="17"/>
        <v>92.277404953922741</v>
      </c>
      <c r="F60" s="162">
        <f t="shared" si="3"/>
        <v>5.5013357243138596</v>
      </c>
      <c r="G60" s="162">
        <v>5.5</v>
      </c>
      <c r="H60" s="168">
        <f t="shared" si="4"/>
        <v>116.3</v>
      </c>
      <c r="I60" s="162">
        <f t="shared" si="0"/>
        <v>16.705484153340549</v>
      </c>
      <c r="J60" s="165">
        <f t="shared" si="5"/>
        <v>1.1033859448828702</v>
      </c>
      <c r="K60" s="165">
        <f t="shared" si="6"/>
        <v>0.49414806241802933</v>
      </c>
      <c r="L60" s="165">
        <f t="shared" si="7"/>
        <v>0.2213027170809338</v>
      </c>
      <c r="M60" s="184">
        <f t="shared" si="18"/>
        <v>121.86677151709567</v>
      </c>
      <c r="N60" s="162">
        <v>40.778597565101869</v>
      </c>
      <c r="O60" s="166">
        <f t="shared" si="19"/>
        <v>5.4869094655287309</v>
      </c>
      <c r="P60" s="107"/>
      <c r="Q60" s="162">
        <f t="shared" si="8"/>
        <v>671.16295836629092</v>
      </c>
      <c r="R60" s="165">
        <f t="shared" si="9"/>
        <v>17491.8375225245</v>
      </c>
      <c r="S60" s="165">
        <f t="shared" si="10"/>
        <v>-986322.8113339775</v>
      </c>
      <c r="T60" s="165">
        <f t="shared" si="11"/>
        <v>55616380.320536919</v>
      </c>
      <c r="U60" s="68">
        <f t="shared" si="12"/>
        <v>2.0858853059959315</v>
      </c>
      <c r="V60" s="148">
        <f t="shared" si="13"/>
        <v>11.475155350696765</v>
      </c>
      <c r="W60" s="165">
        <f t="shared" si="14"/>
        <v>9.9987795255104595E-2</v>
      </c>
      <c r="X60" s="165">
        <f t="shared" si="15"/>
        <v>-1.3479892036434201E-2</v>
      </c>
      <c r="Y60" s="165">
        <f t="shared" si="16"/>
        <v>1.8172966895641761E-3</v>
      </c>
      <c r="Z60" s="2"/>
    </row>
    <row r="61" spans="1:26" x14ac:dyDescent="0.2">
      <c r="A61" s="162">
        <v>0.10590000000000001</v>
      </c>
      <c r="B61" s="7">
        <f t="shared" si="20"/>
        <v>0.1111</v>
      </c>
      <c r="C61" s="7">
        <f t="shared" si="1"/>
        <v>3.2392255055571129</v>
      </c>
      <c r="D61" s="163">
        <f t="shared" si="21"/>
        <v>3.1716512518166722</v>
      </c>
      <c r="E61" s="164">
        <f t="shared" si="17"/>
        <v>95.508189388383428</v>
      </c>
      <c r="F61" s="162">
        <f t="shared" si="3"/>
        <v>3.2307844344606851</v>
      </c>
      <c r="G61" s="162">
        <v>3.23</v>
      </c>
      <c r="H61" s="168">
        <f t="shared" si="4"/>
        <v>105.9</v>
      </c>
      <c r="I61" s="162">
        <f t="shared" si="0"/>
        <v>10.246921495907051</v>
      </c>
      <c r="J61" s="165">
        <f t="shared" si="5"/>
        <v>1.0976370552659416</v>
      </c>
      <c r="K61" s="165">
        <f t="shared" si="6"/>
        <v>0.63978514058387714</v>
      </c>
      <c r="L61" s="165">
        <f t="shared" si="7"/>
        <v>0.37291473000859815</v>
      </c>
      <c r="M61" s="184">
        <f t="shared" si="18"/>
        <v>110.97824111058888</v>
      </c>
      <c r="N61" s="162">
        <v>23.905439243698002</v>
      </c>
      <c r="O61" s="166">
        <f t="shared" si="19"/>
        <v>3.2165642934253489</v>
      </c>
      <c r="P61" s="107"/>
      <c r="Q61" s="162">
        <f t="shared" si="8"/>
        <v>358.94015066858213</v>
      </c>
      <c r="R61" s="165">
        <f t="shared" si="9"/>
        <v>14627.769655085849</v>
      </c>
      <c r="S61" s="165">
        <f t="shared" si="10"/>
        <v>-984267.57520060719</v>
      </c>
      <c r="T61" s="165">
        <f t="shared" si="11"/>
        <v>66229007.048552491</v>
      </c>
      <c r="U61" s="68">
        <f t="shared" si="12"/>
        <v>2.0452378374179663</v>
      </c>
      <c r="V61" s="148">
        <f t="shared" si="13"/>
        <v>6.6077225698999991</v>
      </c>
      <c r="W61" s="165">
        <f t="shared" si="14"/>
        <v>9.9466836291809302E-2</v>
      </c>
      <c r="X61" s="165">
        <f t="shared" si="15"/>
        <v>-1.7452733861556435E-2</v>
      </c>
      <c r="Y61" s="165">
        <f t="shared" si="16"/>
        <v>3.062306298239034E-3</v>
      </c>
      <c r="Z61" s="2"/>
    </row>
    <row r="62" spans="1:26" x14ac:dyDescent="0.2">
      <c r="A62" s="162">
        <v>9.6489999999999992E-2</v>
      </c>
      <c r="B62" s="7">
        <f t="shared" si="20"/>
        <v>0.10119500000000001</v>
      </c>
      <c r="C62" s="7">
        <f t="shared" si="1"/>
        <v>3.3734767572175399</v>
      </c>
      <c r="D62" s="163">
        <f t="shared" si="21"/>
        <v>3.3063511313873262</v>
      </c>
      <c r="E62" s="164">
        <f t="shared" si="17"/>
        <v>97.108577962729285</v>
      </c>
      <c r="F62" s="162">
        <f t="shared" si="3"/>
        <v>1.6003885743458501</v>
      </c>
      <c r="G62" s="162">
        <v>1.6</v>
      </c>
      <c r="H62" s="168">
        <f t="shared" si="4"/>
        <v>96.49</v>
      </c>
      <c r="I62" s="162">
        <f t="shared" si="0"/>
        <v>5.2914465734477512</v>
      </c>
      <c r="J62" s="165">
        <f t="shared" si="5"/>
        <v>0.82406189334904567</v>
      </c>
      <c r="K62" s="165">
        <f t="shared" si="6"/>
        <v>0.59132607033143481</v>
      </c>
      <c r="L62" s="165">
        <f t="shared" si="7"/>
        <v>0.42432070245664133</v>
      </c>
      <c r="M62" s="184">
        <f t="shared" si="18"/>
        <v>101.0855627673903</v>
      </c>
      <c r="N62" s="162">
        <v>11.920846580960355</v>
      </c>
      <c r="O62" s="166">
        <f t="shared" si="19"/>
        <v>1.6039935124734046</v>
      </c>
      <c r="P62" s="107"/>
      <c r="Q62" s="162">
        <f t="shared" si="8"/>
        <v>161.95132178092831</v>
      </c>
      <c r="R62" s="165">
        <f t="shared" si="9"/>
        <v>9536.2324317298626</v>
      </c>
      <c r="S62" s="165">
        <f t="shared" si="10"/>
        <v>-736126.6158706171</v>
      </c>
      <c r="T62" s="165">
        <f t="shared" si="11"/>
        <v>56823530.516110785</v>
      </c>
      <c r="U62" s="68">
        <f t="shared" si="12"/>
        <v>2.0046891332548737</v>
      </c>
      <c r="V62" s="148">
        <f t="shared" si="13"/>
        <v>3.2082815839763854</v>
      </c>
      <c r="W62" s="165">
        <f t="shared" si="14"/>
        <v>7.4675712747515402E-2</v>
      </c>
      <c r="X62" s="165">
        <f t="shared" si="15"/>
        <v>-1.6130816232268474E-2</v>
      </c>
      <c r="Y62" s="165">
        <f t="shared" si="16"/>
        <v>3.4844425683486159E-3</v>
      </c>
      <c r="Z62" s="2"/>
    </row>
    <row r="63" spans="1:26" x14ac:dyDescent="0.2">
      <c r="A63" s="162">
        <v>8.7900000000000006E-2</v>
      </c>
      <c r="B63" s="7">
        <f t="shared" si="20"/>
        <v>9.2194999999999999E-2</v>
      </c>
      <c r="C63" s="7">
        <f t="shared" si="1"/>
        <v>3.5079930244060451</v>
      </c>
      <c r="D63" s="163">
        <f t="shared" si="21"/>
        <v>3.4407348908117923</v>
      </c>
      <c r="E63" s="164">
        <f t="shared" si="17"/>
        <v>97.758735821057286</v>
      </c>
      <c r="F63" s="162">
        <f t="shared" si="3"/>
        <v>0.65015785832800166</v>
      </c>
      <c r="G63" s="162">
        <v>0.65</v>
      </c>
      <c r="H63" s="168">
        <f t="shared" si="4"/>
        <v>87.9</v>
      </c>
      <c r="I63" s="162">
        <f t="shared" si="0"/>
        <v>2.2370208276846255</v>
      </c>
      <c r="J63" s="165">
        <f t="shared" si="5"/>
        <v>0.47190630998713207</v>
      </c>
      <c r="K63" s="165">
        <f t="shared" si="6"/>
        <v>0.4020446326521171</v>
      </c>
      <c r="L63" s="165">
        <f t="shared" si="7"/>
        <v>0.34252537680367817</v>
      </c>
      <c r="M63" s="184">
        <f t="shared" si="18"/>
        <v>92.094902139043512</v>
      </c>
      <c r="N63" s="162">
        <v>4.8333028556085269</v>
      </c>
      <c r="O63" s="166">
        <f t="shared" si="19"/>
        <v>0.65033857885542079</v>
      </c>
      <c r="P63" s="107"/>
      <c r="Q63" s="162">
        <f t="shared" si="8"/>
        <v>59.941303748550105</v>
      </c>
      <c r="R63" s="165">
        <f t="shared" si="9"/>
        <v>4830.1300202289722</v>
      </c>
      <c r="S63" s="165">
        <f t="shared" si="10"/>
        <v>-416321.48517393746</v>
      </c>
      <c r="T63" s="165">
        <f t="shared" si="11"/>
        <v>35883833.000672847</v>
      </c>
      <c r="U63" s="68">
        <f t="shared" si="12"/>
        <v>1.9642355907380171</v>
      </c>
      <c r="V63" s="148">
        <f t="shared" si="13"/>
        <v>1.2770632049258663</v>
      </c>
      <c r="W63" s="165">
        <f t="shared" si="14"/>
        <v>4.2763705411885483E-2</v>
      </c>
      <c r="X63" s="165">
        <f t="shared" si="15"/>
        <v>-1.0967397535586839E-2</v>
      </c>
      <c r="Y63" s="165">
        <f t="shared" si="16"/>
        <v>2.812754590488908E-3</v>
      </c>
      <c r="Z63" s="2"/>
    </row>
    <row r="64" spans="1:26" x14ac:dyDescent="0.2">
      <c r="A64" s="162">
        <v>8.0069999999999988E-2</v>
      </c>
      <c r="B64" s="7">
        <f t="shared" si="20"/>
        <v>8.3985000000000004E-2</v>
      </c>
      <c r="C64" s="7">
        <f t="shared" si="1"/>
        <v>3.6425943835736896</v>
      </c>
      <c r="D64" s="163">
        <f t="shared" si="21"/>
        <v>3.5752937039898676</v>
      </c>
      <c r="E64" s="164">
        <f t="shared" si="17"/>
        <v>97.988791678619506</v>
      </c>
      <c r="F64" s="162">
        <f t="shared" si="3"/>
        <v>0.23005585756221594</v>
      </c>
      <c r="G64" s="162">
        <v>0.23</v>
      </c>
      <c r="H64" s="168">
        <f t="shared" si="4"/>
        <v>80.069999999999993</v>
      </c>
      <c r="I64" s="162">
        <f t="shared" si="0"/>
        <v>0.82251725910818041</v>
      </c>
      <c r="J64" s="165">
        <f t="shared" si="5"/>
        <v>0.22389417471654585</v>
      </c>
      <c r="K64" s="165">
        <f t="shared" si="6"/>
        <v>0.2208754989661752</v>
      </c>
      <c r="L64" s="165">
        <f t="shared" si="7"/>
        <v>0.21789752281550342</v>
      </c>
      <c r="M64" s="184">
        <f t="shared" si="18"/>
        <v>83.893700597839867</v>
      </c>
      <c r="N64" s="162">
        <v>1.709164446665683</v>
      </c>
      <c r="O64" s="166">
        <f t="shared" si="19"/>
        <v>0.22997432821428823</v>
      </c>
      <c r="P64" s="107"/>
      <c r="Q64" s="162">
        <f t="shared" si="8"/>
        <v>19.321241197362706</v>
      </c>
      <c r="R64" s="165">
        <f t="shared" si="9"/>
        <v>2050.2236816017444</v>
      </c>
      <c r="S64" s="165">
        <f t="shared" si="10"/>
        <v>-193546.45478062629</v>
      </c>
      <c r="T64" s="165">
        <f t="shared" si="11"/>
        <v>18271289.36920828</v>
      </c>
      <c r="U64" s="68">
        <f t="shared" si="12"/>
        <v>1.9237293517904706</v>
      </c>
      <c r="V64" s="148">
        <f t="shared" si="13"/>
        <v>0.44256520574376251</v>
      </c>
      <c r="W64" s="165">
        <f t="shared" si="14"/>
        <v>2.0289079269308129E-2</v>
      </c>
      <c r="X64" s="165">
        <f t="shared" si="15"/>
        <v>-6.0252748234777337E-3</v>
      </c>
      <c r="Y64" s="165">
        <f t="shared" si="16"/>
        <v>1.7893338685581776E-3</v>
      </c>
      <c r="Z64" s="2"/>
    </row>
    <row r="65" spans="1:26" x14ac:dyDescent="0.2">
      <c r="A65" s="162">
        <v>7.2939999999999991E-2</v>
      </c>
      <c r="B65" s="7">
        <f t="shared" si="20"/>
        <v>7.650499999999999E-2</v>
      </c>
      <c r="C65" s="7">
        <f t="shared" si="1"/>
        <v>3.7771459901006996</v>
      </c>
      <c r="D65" s="163">
        <f t="shared" si="21"/>
        <v>3.7098701868371946</v>
      </c>
      <c r="E65" s="164">
        <f t="shared" si="17"/>
        <v>98.098818393105788</v>
      </c>
      <c r="F65" s="162">
        <f t="shared" si="3"/>
        <v>0.1100267144862772</v>
      </c>
      <c r="G65" s="162">
        <v>0.11</v>
      </c>
      <c r="H65" s="168">
        <f t="shared" si="4"/>
        <v>72.94</v>
      </c>
      <c r="I65" s="162">
        <f t="shared" si="0"/>
        <v>0.40818482782828786</v>
      </c>
      <c r="J65" s="165">
        <f t="shared" si="5"/>
        <v>0.13828724033368869</v>
      </c>
      <c r="K65" s="165">
        <f t="shared" si="6"/>
        <v>0.15503297912108135</v>
      </c>
      <c r="L65" s="165">
        <f t="shared" si="7"/>
        <v>0.17380652442814229</v>
      </c>
      <c r="M65" s="184">
        <f t="shared" si="18"/>
        <v>76.421893459924163</v>
      </c>
      <c r="N65" s="162">
        <v>0.81772873120017575</v>
      </c>
      <c r="O65" s="166">
        <f t="shared" si="19"/>
        <v>0.11002839193510737</v>
      </c>
      <c r="P65" s="2"/>
      <c r="Q65" s="162">
        <f t="shared" si="8"/>
        <v>8.4175937917726369</v>
      </c>
      <c r="R65" s="165">
        <f t="shared" si="9"/>
        <v>1142.0844528392538</v>
      </c>
      <c r="S65" s="165">
        <f t="shared" si="10"/>
        <v>-116358.53829661253</v>
      </c>
      <c r="T65" s="165">
        <f t="shared" si="11"/>
        <v>11854910.905113142</v>
      </c>
      <c r="U65" s="68">
        <f t="shared" si="12"/>
        <v>1.8832177937424661</v>
      </c>
      <c r="V65" s="148">
        <f t="shared" si="13"/>
        <v>0.20720426650757917</v>
      </c>
      <c r="W65" s="165">
        <f t="shared" si="14"/>
        <v>1.2531459492486435E-2</v>
      </c>
      <c r="X65" s="165">
        <f t="shared" si="15"/>
        <v>-4.2291531214607523E-3</v>
      </c>
      <c r="Y65" s="165">
        <f t="shared" si="16"/>
        <v>1.427266802840091E-3</v>
      </c>
      <c r="Z65" s="2"/>
    </row>
    <row r="66" spans="1:26" x14ac:dyDescent="0.2">
      <c r="A66" s="162">
        <v>6.6450000000000009E-2</v>
      </c>
      <c r="B66" s="7">
        <f t="shared" si="20"/>
        <v>6.9695000000000007E-2</v>
      </c>
      <c r="C66" s="7">
        <f t="shared" si="1"/>
        <v>3.9115869902732747</v>
      </c>
      <c r="D66" s="163">
        <f t="shared" si="21"/>
        <v>3.844366490186987</v>
      </c>
      <c r="E66" s="164">
        <f t="shared" si="17"/>
        <v>98.218847536181727</v>
      </c>
      <c r="F66" s="162">
        <f t="shared" si="3"/>
        <v>0.12002914307593876</v>
      </c>
      <c r="G66" s="162">
        <v>0.12</v>
      </c>
      <c r="H66" s="168">
        <f t="shared" si="4"/>
        <v>66.45</v>
      </c>
      <c r="I66" s="162">
        <f t="shared" si="0"/>
        <v>0.46143601548699836</v>
      </c>
      <c r="J66" s="165">
        <f t="shared" si="5"/>
        <v>0.18922674993348507</v>
      </c>
      <c r="K66" s="165">
        <f t="shared" si="6"/>
        <v>0.23759125005540088</v>
      </c>
      <c r="L66" s="165">
        <f t="shared" si="7"/>
        <v>0.29831724173633267</v>
      </c>
      <c r="M66" s="184">
        <f t="shared" si="18"/>
        <v>69.619415395419708</v>
      </c>
      <c r="N66" s="162">
        <v>0.89280162243559202</v>
      </c>
      <c r="O66" s="166">
        <f t="shared" si="19"/>
        <v>0.12012972405832713</v>
      </c>
      <c r="P66" s="2"/>
      <c r="Q66" s="162">
        <f t="shared" si="8"/>
        <v>8.365431126677553</v>
      </c>
      <c r="R66" s="165">
        <f t="shared" si="9"/>
        <v>1418.0341641998264</v>
      </c>
      <c r="S66" s="165">
        <f t="shared" si="10"/>
        <v>-154129.82618251146</v>
      </c>
      <c r="T66" s="165">
        <f t="shared" si="11"/>
        <v>16752772.196046714</v>
      </c>
      <c r="U66" s="68">
        <f t="shared" si="12"/>
        <v>1.8427303721282566</v>
      </c>
      <c r="V66" s="148">
        <f t="shared" si="13"/>
        <v>0.22118134748656038</v>
      </c>
      <c r="W66" s="165">
        <f t="shared" si="14"/>
        <v>1.714754988214667E-2</v>
      </c>
      <c r="X66" s="165">
        <f t="shared" si="15"/>
        <v>-6.4812647121926413E-3</v>
      </c>
      <c r="Y66" s="165">
        <f t="shared" si="16"/>
        <v>2.4497256201744203E-3</v>
      </c>
      <c r="Z66" s="2"/>
    </row>
    <row r="67" spans="1:26" x14ac:dyDescent="0.2">
      <c r="A67" s="162">
        <v>6.053E-2</v>
      </c>
      <c r="B67" s="7">
        <f t="shared" si="20"/>
        <v>6.3490000000000005E-2</v>
      </c>
      <c r="C67" s="7">
        <f t="shared" si="1"/>
        <v>4.046205838726614</v>
      </c>
      <c r="D67" s="163">
        <f t="shared" si="21"/>
        <v>3.9788964144999444</v>
      </c>
      <c r="E67" s="164">
        <f t="shared" si="17"/>
        <v>98.368883965026654</v>
      </c>
      <c r="F67" s="162">
        <f t="shared" si="3"/>
        <v>0.15003642884492344</v>
      </c>
      <c r="G67" s="162">
        <v>0.15</v>
      </c>
      <c r="H67" s="168">
        <f t="shared" si="4"/>
        <v>60.53</v>
      </c>
      <c r="I67" s="162">
        <f t="shared" si="0"/>
        <v>0.59697940877544187</v>
      </c>
      <c r="J67" s="165">
        <f t="shared" si="5"/>
        <v>0.28993548430224503</v>
      </c>
      <c r="K67" s="165">
        <f t="shared" si="6"/>
        <v>0.40304514728434759</v>
      </c>
      <c r="L67" s="165">
        <f t="shared" si="7"/>
        <v>0.56028116441283626</v>
      </c>
      <c r="M67" s="184">
        <f t="shared" si="18"/>
        <v>63.420962622779534</v>
      </c>
      <c r="N67" s="162">
        <v>1.1145276502415493</v>
      </c>
      <c r="O67" s="166">
        <f t="shared" si="19"/>
        <v>0.14996377214642875</v>
      </c>
      <c r="P67" s="2"/>
      <c r="Q67" s="162">
        <f t="shared" si="8"/>
        <v>9.5258128673641895</v>
      </c>
      <c r="R67" s="165">
        <f t="shared" si="9"/>
        <v>1980.6998323093085</v>
      </c>
      <c r="S67" s="165">
        <f t="shared" si="10"/>
        <v>-227577.66541506833</v>
      </c>
      <c r="T67" s="165">
        <f t="shared" si="11"/>
        <v>26148128.530605622</v>
      </c>
      <c r="U67" s="68">
        <f t="shared" si="12"/>
        <v>1.8022328295956513</v>
      </c>
      <c r="V67" s="148">
        <f t="shared" si="13"/>
        <v>0.27040057769961295</v>
      </c>
      <c r="W67" s="165">
        <f t="shared" si="14"/>
        <v>2.6273680552166643E-2</v>
      </c>
      <c r="X67" s="165">
        <f t="shared" si="15"/>
        <v>-1.0994690628991674E-2</v>
      </c>
      <c r="Y67" s="165">
        <f t="shared" si="16"/>
        <v>4.6009245559343135E-3</v>
      </c>
      <c r="Z67" s="2"/>
    </row>
    <row r="68" spans="1:26" x14ac:dyDescent="0.2">
      <c r="A68" s="162">
        <v>5.5140000000000002E-2</v>
      </c>
      <c r="B68" s="7">
        <f t="shared" si="20"/>
        <v>5.7834999999999998E-2</v>
      </c>
      <c r="C68" s="7">
        <f t="shared" si="1"/>
        <v>4.180756922426621</v>
      </c>
      <c r="D68" s="163">
        <f t="shared" si="21"/>
        <v>4.1134813805766175</v>
      </c>
      <c r="E68" s="164">
        <f t="shared" si="17"/>
        <v>98.52892282246124</v>
      </c>
      <c r="F68" s="162">
        <f t="shared" si="3"/>
        <v>0.16003885743458501</v>
      </c>
      <c r="G68" s="162">
        <v>0.16</v>
      </c>
      <c r="H68" s="168">
        <f t="shared" si="4"/>
        <v>55.14</v>
      </c>
      <c r="I68" s="162">
        <f t="shared" si="0"/>
        <v>0.65831686022592117</v>
      </c>
      <c r="J68" s="165">
        <f t="shared" si="5"/>
        <v>0.37204642383519998</v>
      </c>
      <c r="K68" s="165">
        <f t="shared" si="6"/>
        <v>0.56726107089765843</v>
      </c>
      <c r="L68" s="165">
        <f t="shared" si="7"/>
        <v>0.86490583416679945</v>
      </c>
      <c r="M68" s="184">
        <f t="shared" si="18"/>
        <v>57.772174963385282</v>
      </c>
      <c r="N68" s="162">
        <v>1.1894282307781716</v>
      </c>
      <c r="O68" s="166">
        <f t="shared" si="19"/>
        <v>0.16004191923483424</v>
      </c>
      <c r="P68" s="2"/>
      <c r="Q68" s="162">
        <f t="shared" si="8"/>
        <v>9.2558473197292237</v>
      </c>
      <c r="R68" s="165">
        <f t="shared" si="9"/>
        <v>2325.8335739410709</v>
      </c>
      <c r="S68" s="165">
        <f t="shared" si="10"/>
        <v>-280385.29432533652</v>
      </c>
      <c r="T68" s="165">
        <f t="shared" si="11"/>
        <v>33801177.416444615</v>
      </c>
      <c r="U68" s="68">
        <f t="shared" si="12"/>
        <v>1.7617187178411533</v>
      </c>
      <c r="V68" s="148">
        <f t="shared" si="13"/>
        <v>0.28194345072442023</v>
      </c>
      <c r="W68" s="165">
        <f t="shared" si="14"/>
        <v>3.3714496567905483E-2</v>
      </c>
      <c r="X68" s="165">
        <f t="shared" si="15"/>
        <v>-1.5474345795782983E-2</v>
      </c>
      <c r="Y68" s="165">
        <f t="shared" si="16"/>
        <v>7.1024456000750753E-3</v>
      </c>
      <c r="Z68" s="2"/>
    </row>
    <row r="69" spans="1:26" x14ac:dyDescent="0.2">
      <c r="A69" s="162">
        <v>5.0229999999999997E-2</v>
      </c>
      <c r="B69" s="7">
        <f t="shared" si="20"/>
        <v>5.2684999999999996E-2</v>
      </c>
      <c r="C69" s="7">
        <f t="shared" si="1"/>
        <v>4.3153069147649825</v>
      </c>
      <c r="D69" s="163">
        <f t="shared" si="21"/>
        <v>4.2480319185958013</v>
      </c>
      <c r="E69" s="164">
        <f t="shared" si="17"/>
        <v>98.658954394126837</v>
      </c>
      <c r="F69" s="162">
        <f t="shared" si="3"/>
        <v>0.13003157166560031</v>
      </c>
      <c r="G69" s="162">
        <v>0.13</v>
      </c>
      <c r="H69" s="168">
        <f t="shared" si="4"/>
        <v>50.23</v>
      </c>
      <c r="I69" s="162">
        <f t="shared" si="0"/>
        <v>0.5523782668606475</v>
      </c>
      <c r="J69" s="165">
        <f t="shared" si="5"/>
        <v>0.35799371588271217</v>
      </c>
      <c r="K69" s="165">
        <f t="shared" si="6"/>
        <v>0.59400308283165093</v>
      </c>
      <c r="L69" s="165">
        <f t="shared" si="7"/>
        <v>0.98560294988279751</v>
      </c>
      <c r="M69" s="184">
        <f t="shared" si="18"/>
        <v>52.627770235874529</v>
      </c>
      <c r="N69" s="162">
        <v>0.9664182762537924</v>
      </c>
      <c r="O69" s="166">
        <f t="shared" si="19"/>
        <v>0.13003511411032134</v>
      </c>
      <c r="P69" s="2"/>
      <c r="Q69" s="162">
        <f t="shared" si="8"/>
        <v>6.8507133532021518</v>
      </c>
      <c r="R69" s="165">
        <f t="shared" si="9"/>
        <v>2054.6476805187813</v>
      </c>
      <c r="S69" s="165">
        <f t="shared" si="10"/>
        <v>-258274.5641997073</v>
      </c>
      <c r="T69" s="165">
        <f t="shared" si="11"/>
        <v>32465785.324180782</v>
      </c>
      <c r="U69" s="68">
        <f t="shared" si="12"/>
        <v>1.7212149699646522</v>
      </c>
      <c r="V69" s="148">
        <f t="shared" si="13"/>
        <v>0.22381228771886275</v>
      </c>
      <c r="W69" s="165">
        <f t="shared" si="14"/>
        <v>3.2441053406834307E-2</v>
      </c>
      <c r="X69" s="165">
        <f t="shared" si="15"/>
        <v>-1.6203842602758867E-2</v>
      </c>
      <c r="Y69" s="165">
        <f t="shared" si="16"/>
        <v>8.0935878315119437E-3</v>
      </c>
      <c r="Z69" s="2"/>
    </row>
    <row r="70" spans="1:26" x14ac:dyDescent="0.2">
      <c r="A70" s="162">
        <v>4.5759999999999995E-2</v>
      </c>
      <c r="B70" s="7">
        <f t="shared" si="20"/>
        <v>4.7994999999999996E-2</v>
      </c>
      <c r="C70" s="7">
        <f t="shared" si="1"/>
        <v>4.4497691376584223</v>
      </c>
      <c r="D70" s="163">
        <f t="shared" si="21"/>
        <v>4.3825380262117024</v>
      </c>
      <c r="E70" s="164">
        <f t="shared" si="17"/>
        <v>98.75297722286966</v>
      </c>
      <c r="F70" s="162">
        <f t="shared" si="3"/>
        <v>9.4022828742818698E-2</v>
      </c>
      <c r="G70" s="162">
        <v>9.4E-2</v>
      </c>
      <c r="H70" s="168">
        <f t="shared" si="4"/>
        <v>45.76</v>
      </c>
      <c r="I70" s="162">
        <f t="shared" si="0"/>
        <v>0.4120586222973936</v>
      </c>
      <c r="J70" s="165">
        <f t="shared" si="5"/>
        <v>0.30252607801948111</v>
      </c>
      <c r="K70" s="165">
        <f t="shared" si="6"/>
        <v>0.5426596985221056</v>
      </c>
      <c r="L70" s="165">
        <f t="shared" si="7"/>
        <v>0.97340219503701619</v>
      </c>
      <c r="M70" s="184">
        <f t="shared" si="18"/>
        <v>47.942932743001869</v>
      </c>
      <c r="N70" s="162">
        <v>0.6992508878670779</v>
      </c>
      <c r="O70" s="166">
        <f t="shared" si="19"/>
        <v>9.4086764737115205E-2</v>
      </c>
      <c r="P70" s="2"/>
      <c r="Q70" s="162">
        <f t="shared" si="8"/>
        <v>4.5126256655115835</v>
      </c>
      <c r="R70" s="165">
        <f t="shared" si="9"/>
        <v>1598.5978757266371</v>
      </c>
      <c r="S70" s="165">
        <f t="shared" si="10"/>
        <v>-208445.34011960134</v>
      </c>
      <c r="T70" s="165">
        <f t="shared" si="11"/>
        <v>27179730.736115538</v>
      </c>
      <c r="U70" s="68">
        <f t="shared" si="12"/>
        <v>1.6807245969722586</v>
      </c>
      <c r="V70" s="148">
        <f t="shared" si="13"/>
        <v>0.15802648094496566</v>
      </c>
      <c r="W70" s="165">
        <f t="shared" si="14"/>
        <v>2.7414628298127765E-2</v>
      </c>
      <c r="X70" s="165">
        <f t="shared" si="15"/>
        <v>-1.4803243612466054E-2</v>
      </c>
      <c r="Y70" s="165">
        <f t="shared" si="16"/>
        <v>7.9933975054107351E-3</v>
      </c>
      <c r="Z70" s="2"/>
    </row>
    <row r="71" spans="1:26" x14ac:dyDescent="0.2">
      <c r="A71" s="162">
        <v>4.1680000000000002E-2</v>
      </c>
      <c r="B71" s="7">
        <f t="shared" si="20"/>
        <v>4.3719999999999995E-2</v>
      </c>
      <c r="C71" s="7">
        <f t="shared" si="1"/>
        <v>4.5845009121583038</v>
      </c>
      <c r="D71" s="163">
        <f t="shared" si="21"/>
        <v>4.5171350249083631</v>
      </c>
      <c r="E71" s="164">
        <f t="shared" si="17"/>
        <v>98.812991794407623</v>
      </c>
      <c r="F71" s="162">
        <f t="shared" si="3"/>
        <v>6.001457153796938E-2</v>
      </c>
      <c r="G71" s="162">
        <v>0.06</v>
      </c>
      <c r="H71" s="168">
        <f t="shared" si="4"/>
        <v>41.68</v>
      </c>
      <c r="I71" s="162">
        <f t="shared" si="0"/>
        <v>0.27109392309903008</v>
      </c>
      <c r="J71" s="165">
        <f t="shared" si="5"/>
        <v>0.22316822648255549</v>
      </c>
      <c r="K71" s="165">
        <f t="shared" si="6"/>
        <v>0.4303483956196999</v>
      </c>
      <c r="L71" s="165">
        <f t="shared" si="7"/>
        <v>0.8298660814375669</v>
      </c>
      <c r="M71" s="184">
        <f t="shared" si="18"/>
        <v>43.672380287774558</v>
      </c>
      <c r="N71" s="162">
        <v>0.44543740153902722</v>
      </c>
      <c r="O71" s="166">
        <f t="shared" si="19"/>
        <v>5.9935231732849932E-2</v>
      </c>
      <c r="P71" s="2"/>
      <c r="Q71" s="162">
        <f t="shared" si="8"/>
        <v>2.6238370676400207</v>
      </c>
      <c r="R71" s="165">
        <f t="shared" si="9"/>
        <v>1088.3860777517348</v>
      </c>
      <c r="S71" s="165">
        <f t="shared" si="10"/>
        <v>-146570.34555930205</v>
      </c>
      <c r="T71" s="165">
        <f t="shared" si="11"/>
        <v>19738277.286447927</v>
      </c>
      <c r="U71" s="68">
        <f t="shared" si="12"/>
        <v>1.6402068630382176</v>
      </c>
      <c r="V71" s="148">
        <f t="shared" si="13"/>
        <v>9.8436312118875449E-2</v>
      </c>
      <c r="W71" s="165">
        <f t="shared" si="14"/>
        <v>2.0223294523977173E-2</v>
      </c>
      <c r="X71" s="165">
        <f t="shared" si="15"/>
        <v>-1.1739497434473379E-2</v>
      </c>
      <c r="Y71" s="165">
        <f t="shared" si="16"/>
        <v>6.8147056776832098E-3</v>
      </c>
      <c r="Z71" s="2"/>
    </row>
    <row r="72" spans="1:26" x14ac:dyDescent="0.2">
      <c r="A72" s="162">
        <v>3.7969999999999997E-2</v>
      </c>
      <c r="B72" s="7">
        <f t="shared" si="20"/>
        <v>3.9824999999999999E-2</v>
      </c>
      <c r="C72" s="7">
        <f t="shared" si="1"/>
        <v>4.7189961908177231</v>
      </c>
      <c r="D72" s="163">
        <f t="shared" si="21"/>
        <v>4.6517485514880139</v>
      </c>
      <c r="E72" s="164">
        <f t="shared" si="17"/>
        <v>98.85100102304834</v>
      </c>
      <c r="F72" s="162">
        <f t="shared" si="3"/>
        <v>3.8009228640713939E-2</v>
      </c>
      <c r="G72" s="162">
        <v>3.7999999999999999E-2</v>
      </c>
      <c r="H72" s="168">
        <f t="shared" si="4"/>
        <v>37.97</v>
      </c>
      <c r="I72" s="162">
        <f t="shared" si="0"/>
        <v>0.17680937427261781</v>
      </c>
      <c r="J72" s="165">
        <f t="shared" si="5"/>
        <v>0.1617617464167605</v>
      </c>
      <c r="K72" s="165">
        <f t="shared" si="6"/>
        <v>0.33370999345599212</v>
      </c>
      <c r="L72" s="165">
        <f t="shared" si="7"/>
        <v>0.68843445498842482</v>
      </c>
      <c r="M72" s="184">
        <f t="shared" si="18"/>
        <v>39.781774721598303</v>
      </c>
      <c r="N72" s="162">
        <v>0.28260641577585943</v>
      </c>
      <c r="O72" s="166">
        <f t="shared" si="19"/>
        <v>3.8025726982497746E-2</v>
      </c>
      <c r="P72" s="2"/>
      <c r="Q72" s="162">
        <f t="shared" si="8"/>
        <v>1.5137175306164328</v>
      </c>
      <c r="R72" s="165">
        <f t="shared" si="9"/>
        <v>729.76180713951089</v>
      </c>
      <c r="S72" s="165">
        <f t="shared" si="10"/>
        <v>-101117.69645893414</v>
      </c>
      <c r="T72" s="165">
        <f t="shared" si="11"/>
        <v>14011131.354270007</v>
      </c>
      <c r="U72" s="68">
        <f t="shared" si="12"/>
        <v>1.5996841537156323</v>
      </c>
      <c r="V72" s="148">
        <f t="shared" si="13"/>
        <v>6.0802760751504453E-2</v>
      </c>
      <c r="W72" s="165">
        <f t="shared" si="14"/>
        <v>1.4658697127544586E-2</v>
      </c>
      <c r="X72" s="165">
        <f t="shared" si="15"/>
        <v>-9.1032931734146127E-3</v>
      </c>
      <c r="Y72" s="165">
        <f t="shared" si="16"/>
        <v>5.6532955064211949E-3</v>
      </c>
      <c r="Z72" s="2"/>
    </row>
    <row r="73" spans="1:26" x14ac:dyDescent="0.2">
      <c r="A73" s="162">
        <v>3.4590000000000003E-2</v>
      </c>
      <c r="B73" s="7">
        <f t="shared" si="20"/>
        <v>3.628E-2</v>
      </c>
      <c r="C73" s="7">
        <f t="shared" si="1"/>
        <v>4.853501176063884</v>
      </c>
      <c r="D73" s="163">
        <f t="shared" si="21"/>
        <v>4.7862486834408031</v>
      </c>
      <c r="E73" s="164">
        <f t="shared" si="17"/>
        <v>98.879007823099386</v>
      </c>
      <c r="F73" s="162">
        <f t="shared" si="3"/>
        <v>2.8006800051052379E-2</v>
      </c>
      <c r="G73" s="162">
        <v>2.8000000000000001E-2</v>
      </c>
      <c r="H73" s="168">
        <f t="shared" si="4"/>
        <v>34.590000000000003</v>
      </c>
      <c r="I73" s="162">
        <f t="shared" si="0"/>
        <v>0.13404750987173927</v>
      </c>
      <c r="J73" s="165">
        <f t="shared" si="5"/>
        <v>0.13524161261750706</v>
      </c>
      <c r="K73" s="165">
        <f t="shared" si="6"/>
        <v>0.29718970818856472</v>
      </c>
      <c r="L73" s="165">
        <f t="shared" si="7"/>
        <v>0.65306617500190167</v>
      </c>
      <c r="M73" s="184">
        <f t="shared" si="18"/>
        <v>36.240616716606795</v>
      </c>
      <c r="N73" s="162">
        <v>0.20822127893472836</v>
      </c>
      <c r="O73" s="166">
        <f t="shared" si="19"/>
        <v>2.8016934728750893E-2</v>
      </c>
      <c r="P73" s="2"/>
      <c r="Q73" s="162">
        <f t="shared" si="8"/>
        <v>1.0160867058521803</v>
      </c>
      <c r="R73" s="165">
        <f t="shared" si="9"/>
        <v>565.58531709029717</v>
      </c>
      <c r="S73" s="165">
        <f t="shared" si="10"/>
        <v>-80373.974394788544</v>
      </c>
      <c r="T73" s="165">
        <f t="shared" si="11"/>
        <v>11421752.94303613</v>
      </c>
      <c r="U73" s="68">
        <f t="shared" si="12"/>
        <v>1.5591955795770791</v>
      </c>
      <c r="V73" s="148">
        <f t="shared" si="13"/>
        <v>4.3668078837699985E-2</v>
      </c>
      <c r="W73" s="165">
        <f t="shared" si="14"/>
        <v>1.2255467576945886E-2</v>
      </c>
      <c r="X73" s="165">
        <f t="shared" si="15"/>
        <v>-8.1070543130702527E-3</v>
      </c>
      <c r="Y73" s="165">
        <f t="shared" si="16"/>
        <v>5.3628577793887622E-3</v>
      </c>
      <c r="Z73" s="2"/>
    </row>
    <row r="74" spans="1:26" x14ac:dyDescent="0.2">
      <c r="A74" s="162">
        <v>3.1510000000000003E-2</v>
      </c>
      <c r="B74" s="7">
        <f t="shared" si="20"/>
        <v>3.3050000000000003E-2</v>
      </c>
      <c r="C74" s="7">
        <f t="shared" si="1"/>
        <v>4.9880464354192728</v>
      </c>
      <c r="D74" s="163">
        <f t="shared" si="21"/>
        <v>4.9207738057415789</v>
      </c>
      <c r="E74" s="164">
        <f t="shared" si="17"/>
        <v>98.905014137432502</v>
      </c>
      <c r="F74" s="162">
        <f t="shared" si="3"/>
        <v>2.6006314333120065E-2</v>
      </c>
      <c r="G74" s="162">
        <v>2.5999999999999999E-2</v>
      </c>
      <c r="H74" s="168">
        <f t="shared" si="4"/>
        <v>31.51</v>
      </c>
      <c r="I74" s="162">
        <f t="shared" si="0"/>
        <v>0.12797119035429899</v>
      </c>
      <c r="J74" s="165">
        <f t="shared" si="5"/>
        <v>0.14142785965548146</v>
      </c>
      <c r="K74" s="165">
        <f t="shared" si="6"/>
        <v>0.32980941529971042</v>
      </c>
      <c r="L74" s="165">
        <f t="shared" si="7"/>
        <v>0.76911473231166139</v>
      </c>
      <c r="M74" s="184">
        <f t="shared" si="18"/>
        <v>33.014101532526965</v>
      </c>
      <c r="N74" s="162">
        <v>0.19329045451112323</v>
      </c>
      <c r="O74" s="166">
        <f t="shared" si="19"/>
        <v>2.6007937687417208E-2</v>
      </c>
      <c r="P74" s="2"/>
      <c r="Q74" s="162">
        <f t="shared" si="8"/>
        <v>0.85950868870961827</v>
      </c>
      <c r="R74" s="165">
        <f t="shared" si="9"/>
        <v>549.33187700477629</v>
      </c>
      <c r="S74" s="165">
        <f t="shared" si="10"/>
        <v>-79838.578926596339</v>
      </c>
      <c r="T74" s="165">
        <f t="shared" si="11"/>
        <v>11603547.785672976</v>
      </c>
      <c r="U74" s="68">
        <f t="shared" si="12"/>
        <v>1.5186994825941802</v>
      </c>
      <c r="V74" s="148">
        <f t="shared" si="13"/>
        <v>3.9495776121891056E-2</v>
      </c>
      <c r="W74" s="165">
        <f t="shared" si="14"/>
        <v>1.2816059457873062E-2</v>
      </c>
      <c r="X74" s="165">
        <f t="shared" si="15"/>
        <v>-8.9968890884343806E-3</v>
      </c>
      <c r="Y74" s="165">
        <f t="shared" si="16"/>
        <v>6.3158269151025754E-3</v>
      </c>
      <c r="Z74" s="2"/>
    </row>
    <row r="75" spans="1:26" x14ac:dyDescent="0.2">
      <c r="A75" s="162">
        <v>2.87E-2</v>
      </c>
      <c r="B75" s="7">
        <f t="shared" si="20"/>
        <v>3.0105E-2</v>
      </c>
      <c r="C75" s="7">
        <f t="shared" si="1"/>
        <v>5.1228054528737621</v>
      </c>
      <c r="D75" s="163">
        <f t="shared" si="21"/>
        <v>5.055425944146517</v>
      </c>
      <c r="E75" s="164">
        <f t="shared" si="17"/>
        <v>98.933020937483548</v>
      </c>
      <c r="F75" s="162">
        <f t="shared" si="3"/>
        <v>2.8006800051052379E-2</v>
      </c>
      <c r="G75" s="162">
        <v>2.8000000000000001E-2</v>
      </c>
      <c r="H75" s="168">
        <f t="shared" si="4"/>
        <v>28.7</v>
      </c>
      <c r="I75" s="162">
        <f t="shared" si="0"/>
        <v>0.14158630359061419</v>
      </c>
      <c r="J75" s="165">
        <f t="shared" si="5"/>
        <v>0.17040346639286688</v>
      </c>
      <c r="K75" s="165">
        <f t="shared" si="6"/>
        <v>0.42032564894499064</v>
      </c>
      <c r="L75" s="165">
        <f t="shared" si="7"/>
        <v>1.0367961104365371</v>
      </c>
      <c r="M75" s="184">
        <f t="shared" si="18"/>
        <v>30.072196461183211</v>
      </c>
      <c r="N75" s="162">
        <v>0.20782876411599557</v>
      </c>
      <c r="O75" s="166">
        <f t="shared" si="19"/>
        <v>2.7964120424118985E-2</v>
      </c>
      <c r="P75" s="2"/>
      <c r="Q75" s="162">
        <f t="shared" si="8"/>
        <v>0.84314471553693193</v>
      </c>
      <c r="R75" s="165">
        <f t="shared" si="9"/>
        <v>615.80597770662951</v>
      </c>
      <c r="S75" s="165">
        <f t="shared" si="10"/>
        <v>-91313.314069755361</v>
      </c>
      <c r="T75" s="165">
        <f t="shared" si="11"/>
        <v>13540176.010396035</v>
      </c>
      <c r="U75" s="68">
        <f t="shared" si="12"/>
        <v>1.4781651499539958</v>
      </c>
      <c r="V75" s="148">
        <f t="shared" si="13"/>
        <v>4.1398675797195417E-2</v>
      </c>
      <c r="W75" s="165">
        <f t="shared" si="14"/>
        <v>1.5441801653780547E-2</v>
      </c>
      <c r="X75" s="165">
        <f t="shared" si="15"/>
        <v>-1.1466086379449727E-2</v>
      </c>
      <c r="Y75" s="165">
        <f t="shared" si="16"/>
        <v>8.5139765299870346E-3</v>
      </c>
      <c r="Z75" s="2"/>
    </row>
    <row r="76" spans="1:26" x14ac:dyDescent="0.2">
      <c r="A76" s="162">
        <v>2.615E-2</v>
      </c>
      <c r="B76" s="7">
        <f t="shared" si="20"/>
        <v>2.7424999999999998E-2</v>
      </c>
      <c r="C76" s="7">
        <f t="shared" si="1"/>
        <v>5.2570452433025086</v>
      </c>
      <c r="D76" s="163">
        <f t="shared" si="21"/>
        <v>5.1899253480881349</v>
      </c>
      <c r="E76" s="164">
        <f t="shared" si="17"/>
        <v>98.962027980393572</v>
      </c>
      <c r="F76" s="162">
        <f t="shared" si="3"/>
        <v>2.9007042910018536E-2</v>
      </c>
      <c r="G76" s="162">
        <v>2.9000000000000001E-2</v>
      </c>
      <c r="H76" s="168">
        <f t="shared" si="4"/>
        <v>26.15</v>
      </c>
      <c r="I76" s="162">
        <f t="shared" si="0"/>
        <v>0.15054438727178543</v>
      </c>
      <c r="J76" s="165">
        <f t="shared" si="5"/>
        <v>0.19626096620007799</v>
      </c>
      <c r="K76" s="165">
        <f t="shared" si="6"/>
        <v>0.51050402449335264</v>
      </c>
      <c r="L76" s="165">
        <f t="shared" si="7"/>
        <v>1.3278970549764164</v>
      </c>
      <c r="M76" s="184">
        <f t="shared" si="18"/>
        <v>27.395346320132553</v>
      </c>
      <c r="N76" s="162">
        <v>0.216083791678856</v>
      </c>
      <c r="O76" s="166">
        <f t="shared" si="19"/>
        <v>2.9074864578587462E-2</v>
      </c>
      <c r="P76" s="2"/>
      <c r="Q76" s="162">
        <f t="shared" si="8"/>
        <v>0.79551815180725827</v>
      </c>
      <c r="R76" s="165">
        <f t="shared" si="9"/>
        <v>661.06203419222732</v>
      </c>
      <c r="S76" s="165">
        <f t="shared" si="10"/>
        <v>-99795.646233888605</v>
      </c>
      <c r="T76" s="165">
        <f t="shared" si="11"/>
        <v>15065410.645475766</v>
      </c>
      <c r="U76" s="68">
        <f t="shared" si="12"/>
        <v>1.4376767949686426</v>
      </c>
      <c r="V76" s="148">
        <f t="shared" si="13"/>
        <v>4.1702752482393336E-2</v>
      </c>
      <c r="W76" s="165">
        <f t="shared" si="14"/>
        <v>1.778498393602981E-2</v>
      </c>
      <c r="X76" s="165">
        <f t="shared" si="15"/>
        <v>-1.3926067220950312E-2</v>
      </c>
      <c r="Y76" s="165">
        <f t="shared" si="16"/>
        <v>1.0904443261798045E-2</v>
      </c>
      <c r="Z76" s="2"/>
    </row>
    <row r="77" spans="1:26" x14ac:dyDescent="0.2">
      <c r="A77" s="162">
        <v>2.3820000000000001E-2</v>
      </c>
      <c r="B77" s="7">
        <f t="shared" si="20"/>
        <v>2.4985E-2</v>
      </c>
      <c r="C77" s="7">
        <f t="shared" si="1"/>
        <v>5.391682776572698</v>
      </c>
      <c r="D77" s="163">
        <f t="shared" si="21"/>
        <v>5.3243640099376037</v>
      </c>
      <c r="E77" s="164">
        <f t="shared" si="17"/>
        <v>98.991035023303596</v>
      </c>
      <c r="F77" s="162">
        <f t="shared" si="3"/>
        <v>2.9007042910018536E-2</v>
      </c>
      <c r="G77" s="162">
        <v>2.9000000000000001E-2</v>
      </c>
      <c r="H77" s="168">
        <f t="shared" si="4"/>
        <v>23.82</v>
      </c>
      <c r="I77" s="162">
        <f t="shared" si="0"/>
        <v>0.15444405530481845</v>
      </c>
      <c r="J77" s="165">
        <f t="shared" si="5"/>
        <v>0.21707246789970791</v>
      </c>
      <c r="K77" s="165">
        <f t="shared" si="6"/>
        <v>0.59382077434041869</v>
      </c>
      <c r="L77" s="165">
        <f t="shared" si="7"/>
        <v>1.6244488094232838</v>
      </c>
      <c r="M77" s="184">
        <f t="shared" si="18"/>
        <v>24.957824424416472</v>
      </c>
      <c r="N77" s="162">
        <v>0.21544544233298935</v>
      </c>
      <c r="O77" s="166">
        <f t="shared" si="19"/>
        <v>2.8988972339096933E-2</v>
      </c>
      <c r="P77" s="2"/>
      <c r="Q77" s="162">
        <f t="shared" si="8"/>
        <v>0.72474096710681313</v>
      </c>
      <c r="R77" s="165">
        <f t="shared" si="9"/>
        <v>682.60414676664436</v>
      </c>
      <c r="S77" s="165">
        <f t="shared" si="10"/>
        <v>-104713.25376667465</v>
      </c>
      <c r="T77" s="165">
        <f t="shared" si="11"/>
        <v>16063285.824357089</v>
      </c>
      <c r="U77" s="68">
        <f t="shared" si="12"/>
        <v>1.3972067251750255</v>
      </c>
      <c r="V77" s="148">
        <f t="shared" si="13"/>
        <v>4.0528835431318445E-2</v>
      </c>
      <c r="W77" s="165">
        <f t="shared" si="14"/>
        <v>1.9670902621639695E-2</v>
      </c>
      <c r="X77" s="165">
        <f t="shared" si="15"/>
        <v>-1.6198869399450002E-2</v>
      </c>
      <c r="Y77" s="165">
        <f t="shared" si="16"/>
        <v>1.3339671029217097E-2</v>
      </c>
      <c r="Z77" s="2"/>
    </row>
    <row r="78" spans="1:26" x14ac:dyDescent="0.2">
      <c r="A78" s="162">
        <v>2.1700000000000001E-2</v>
      </c>
      <c r="B78" s="7">
        <f t="shared" si="20"/>
        <v>2.2760000000000002E-2</v>
      </c>
      <c r="C78" s="7">
        <f t="shared" si="1"/>
        <v>5.5261611471049701</v>
      </c>
      <c r="D78" s="163">
        <f t="shared" si="21"/>
        <v>5.4589219618388345</v>
      </c>
      <c r="E78" s="164">
        <f t="shared" si="17"/>
        <v>99.018041580495677</v>
      </c>
      <c r="F78" s="162">
        <f t="shared" si="3"/>
        <v>2.7006557192086222E-2</v>
      </c>
      <c r="G78" s="162">
        <v>2.7E-2</v>
      </c>
      <c r="H78" s="168">
        <f t="shared" si="4"/>
        <v>21.7</v>
      </c>
      <c r="I78" s="162">
        <f t="shared" si="0"/>
        <v>0.147426688169536</v>
      </c>
      <c r="J78" s="165">
        <f t="shared" si="5"/>
        <v>0.22247289094012157</v>
      </c>
      <c r="K78" s="165">
        <f t="shared" si="6"/>
        <v>0.63852960177151374</v>
      </c>
      <c r="L78" s="165">
        <f t="shared" si="7"/>
        <v>1.8326729635037893</v>
      </c>
      <c r="M78" s="184">
        <f t="shared" si="18"/>
        <v>22.73530294497964</v>
      </c>
      <c r="N78" s="162">
        <v>0.20082454215642953</v>
      </c>
      <c r="O78" s="166">
        <f t="shared" si="19"/>
        <v>2.7021676738868353E-2</v>
      </c>
      <c r="P78" s="2"/>
      <c r="Q78" s="162">
        <f t="shared" si="8"/>
        <v>0.61466924169188242</v>
      </c>
      <c r="R78" s="165">
        <f t="shared" si="9"/>
        <v>654.09749716025692</v>
      </c>
      <c r="S78" s="165">
        <f t="shared" si="10"/>
        <v>-101795.62641059504</v>
      </c>
      <c r="T78" s="165">
        <f t="shared" si="11"/>
        <v>15842209.458548976</v>
      </c>
      <c r="U78" s="68">
        <f t="shared" si="12"/>
        <v>1.3567007454976439</v>
      </c>
      <c r="V78" s="148">
        <f t="shared" si="13"/>
        <v>3.6639816275828137E-2</v>
      </c>
      <c r="W78" s="165">
        <f t="shared" si="14"/>
        <v>2.0160283871926667E-2</v>
      </c>
      <c r="X78" s="165">
        <f t="shared" si="15"/>
        <v>-1.7418483949586436E-2</v>
      </c>
      <c r="Y78" s="165">
        <f t="shared" si="16"/>
        <v>1.5049568995627679E-2</v>
      </c>
      <c r="Z78" s="2"/>
    </row>
    <row r="79" spans="1:26" x14ac:dyDescent="0.2">
      <c r="A79" s="162">
        <v>1.9760000000000003E-2</v>
      </c>
      <c r="B79" s="7">
        <f t="shared" si="20"/>
        <v>2.0730000000000002E-2</v>
      </c>
      <c r="C79" s="7">
        <f t="shared" si="1"/>
        <v>5.6612732428521335</v>
      </c>
      <c r="D79" s="163">
        <f t="shared" si="21"/>
        <v>5.5937171949785522</v>
      </c>
      <c r="E79" s="164">
        <f t="shared" si="17"/>
        <v>99.042047409110864</v>
      </c>
      <c r="F79" s="162">
        <f t="shared" si="3"/>
        <v>2.4005828615187751E-2</v>
      </c>
      <c r="G79" s="162">
        <v>2.4E-2</v>
      </c>
      <c r="H79" s="168">
        <f t="shared" si="4"/>
        <v>19.760000000000002</v>
      </c>
      <c r="I79" s="162">
        <f t="shared" si="0"/>
        <v>0.13428181630448388</v>
      </c>
      <c r="J79" s="165">
        <f t="shared" si="5"/>
        <v>0.21676470457348079</v>
      </c>
      <c r="K79" s="165">
        <f t="shared" si="6"/>
        <v>0.65136512435038418</v>
      </c>
      <c r="L79" s="165">
        <f t="shared" si="7"/>
        <v>1.9573136966870293</v>
      </c>
      <c r="M79" s="184">
        <f t="shared" si="18"/>
        <v>20.70729340111836</v>
      </c>
      <c r="N79" s="162">
        <v>0.17767342355572732</v>
      </c>
      <c r="O79" s="166">
        <f t="shared" si="19"/>
        <v>2.3906609047171148E-2</v>
      </c>
      <c r="P79" s="2"/>
      <c r="Q79" s="162">
        <f t="shared" si="8"/>
        <v>0.49764082719284208</v>
      </c>
      <c r="R79" s="165">
        <f t="shared" si="9"/>
        <v>596.68695964958204</v>
      </c>
      <c r="S79" s="165">
        <f t="shared" si="10"/>
        <v>-94072.236528805573</v>
      </c>
      <c r="T79" s="165">
        <f t="shared" si="11"/>
        <v>14831203.434927857</v>
      </c>
      <c r="U79" s="68">
        <f t="shared" si="12"/>
        <v>1.3161233370500693</v>
      </c>
      <c r="V79" s="148">
        <f t="shared" si="13"/>
        <v>3.1594631265672947E-2</v>
      </c>
      <c r="W79" s="165">
        <f t="shared" si="14"/>
        <v>1.9643013398840972E-2</v>
      </c>
      <c r="X79" s="165">
        <f t="shared" si="15"/>
        <v>-1.7768624872425934E-2</v>
      </c>
      <c r="Y79" s="165">
        <f t="shared" si="16"/>
        <v>1.6073095479109262E-2</v>
      </c>
      <c r="Z79" s="2"/>
    </row>
    <row r="80" spans="1:26" x14ac:dyDescent="0.2">
      <c r="A80" s="162">
        <v>1.7999999999999999E-2</v>
      </c>
      <c r="B80" s="7">
        <f t="shared" si="20"/>
        <v>1.8880000000000001E-2</v>
      </c>
      <c r="C80" s="7">
        <f t="shared" si="1"/>
        <v>5.7958592832197748</v>
      </c>
      <c r="D80" s="163">
        <f t="shared" si="21"/>
        <v>5.7285662630359546</v>
      </c>
      <c r="E80" s="164">
        <f t="shared" si="17"/>
        <v>99.063052509149159</v>
      </c>
      <c r="F80" s="162">
        <f t="shared" si="3"/>
        <v>2.1005100038289284E-2</v>
      </c>
      <c r="G80" s="162">
        <v>2.1000000000000001E-2</v>
      </c>
      <c r="H80" s="168">
        <f t="shared" si="4"/>
        <v>18</v>
      </c>
      <c r="I80" s="162">
        <f t="shared" si="0"/>
        <v>0.12032910743103922</v>
      </c>
      <c r="J80" s="165">
        <f t="shared" si="5"/>
        <v>0.20707417824739052</v>
      </c>
      <c r="K80" s="165">
        <f t="shared" si="6"/>
        <v>0.65016942549983314</v>
      </c>
      <c r="L80" s="165">
        <f t="shared" si="7"/>
        <v>2.0413954334265725</v>
      </c>
      <c r="M80" s="184">
        <f t="shared" si="18"/>
        <v>18.859480374602057</v>
      </c>
      <c r="N80" s="162">
        <v>0.1560719074646286</v>
      </c>
      <c r="O80" s="166">
        <f t="shared" si="19"/>
        <v>2.1000046041398372E-2</v>
      </c>
      <c r="P80" s="2"/>
      <c r="Q80" s="162">
        <f t="shared" si="8"/>
        <v>0.39657628872290174</v>
      </c>
      <c r="R80" s="165">
        <f t="shared" si="9"/>
        <v>534.42595051763442</v>
      </c>
      <c r="S80" s="165">
        <f t="shared" si="10"/>
        <v>-85245.003001082179</v>
      </c>
      <c r="T80" s="165">
        <f t="shared" si="11"/>
        <v>13597226.200591715</v>
      </c>
      <c r="U80" s="68">
        <f t="shared" si="12"/>
        <v>1.2755297226774578</v>
      </c>
      <c r="V80" s="148">
        <f t="shared" si="13"/>
        <v>2.679262942665139E-2</v>
      </c>
      <c r="W80" s="165">
        <f t="shared" si="14"/>
        <v>1.8764867028841486E-2</v>
      </c>
      <c r="X80" s="165">
        <f t="shared" si="15"/>
        <v>-1.7736007338048379E-2</v>
      </c>
      <c r="Y80" s="165">
        <f t="shared" si="16"/>
        <v>1.6763559038911389E-2</v>
      </c>
      <c r="Z80" s="2"/>
    </row>
    <row r="81" spans="1:26" x14ac:dyDescent="0.2">
      <c r="A81" s="162">
        <v>1.6399999999999998E-2</v>
      </c>
      <c r="B81" s="7">
        <f t="shared" si="20"/>
        <v>1.72E-2</v>
      </c>
      <c r="C81" s="7">
        <f t="shared" si="1"/>
        <v>5.9301603749313667</v>
      </c>
      <c r="D81" s="163">
        <f t="shared" si="21"/>
        <v>5.8630098290755708</v>
      </c>
      <c r="E81" s="164">
        <f t="shared" si="17"/>
        <v>99.081056880610547</v>
      </c>
      <c r="F81" s="162">
        <f t="shared" si="3"/>
        <v>1.8004371461390813E-2</v>
      </c>
      <c r="G81" s="162">
        <v>1.7999999999999999E-2</v>
      </c>
      <c r="H81" s="168">
        <f t="shared" si="4"/>
        <v>16.399999999999999</v>
      </c>
      <c r="I81" s="162">
        <f t="shared" si="0"/>
        <v>0.10555980684446203</v>
      </c>
      <c r="J81" s="165">
        <f t="shared" si="5"/>
        <v>0.19301775781476266</v>
      </c>
      <c r="K81" s="165">
        <f t="shared" si="6"/>
        <v>0.63198521344436409</v>
      </c>
      <c r="L81" s="165">
        <f t="shared" si="7"/>
        <v>2.0692671727936238</v>
      </c>
      <c r="M81" s="184">
        <f t="shared" si="18"/>
        <v>17.181385275931621</v>
      </c>
      <c r="N81" s="162">
        <v>0.13405975507671028</v>
      </c>
      <c r="O81" s="166">
        <f t="shared" si="19"/>
        <v>1.8038230419830954E-2</v>
      </c>
      <c r="P81" s="2"/>
      <c r="Q81" s="162">
        <f t="shared" si="8"/>
        <v>0.30967518913592196</v>
      </c>
      <c r="R81" s="165">
        <f t="shared" si="9"/>
        <v>467.77956446460604</v>
      </c>
      <c r="S81" s="165">
        <f t="shared" si="10"/>
        <v>-75400.267300015985</v>
      </c>
      <c r="T81" s="165">
        <f t="shared" si="11"/>
        <v>12153588.443780817</v>
      </c>
      <c r="U81" s="68">
        <f t="shared" si="12"/>
        <v>1.2350581765755018</v>
      </c>
      <c r="V81" s="148">
        <f t="shared" si="13"/>
        <v>2.223644618749334E-2</v>
      </c>
      <c r="W81" s="165">
        <f t="shared" si="14"/>
        <v>1.7491087446316094E-2</v>
      </c>
      <c r="X81" s="165">
        <f t="shared" si="15"/>
        <v>-1.7239959222275364E-2</v>
      </c>
      <c r="Y81" s="165">
        <f t="shared" si="16"/>
        <v>1.6992436570792854E-2</v>
      </c>
      <c r="Z81" s="2"/>
    </row>
    <row r="82" spans="1:26" x14ac:dyDescent="0.2">
      <c r="A82" s="162">
        <v>1.494E-2</v>
      </c>
      <c r="B82" s="7">
        <f t="shared" si="20"/>
        <v>1.567E-2</v>
      </c>
      <c r="C82" s="7">
        <f t="shared" si="1"/>
        <v>6.0646760416475747</v>
      </c>
      <c r="D82" s="163">
        <f t="shared" si="21"/>
        <v>5.9974182082894707</v>
      </c>
      <c r="E82" s="164">
        <f t="shared" si="17"/>
        <v>99.098061009212969</v>
      </c>
      <c r="F82" s="162">
        <f t="shared" si="3"/>
        <v>1.7004128602424659E-2</v>
      </c>
      <c r="G82" s="162">
        <v>1.7000000000000001E-2</v>
      </c>
      <c r="H82" s="168">
        <f t="shared" si="4"/>
        <v>14.94</v>
      </c>
      <c r="I82" s="162">
        <f t="shared" si="0"/>
        <v>0.10198087049627744</v>
      </c>
      <c r="J82" s="165">
        <f t="shared" si="5"/>
        <v>0.19756824323134048</v>
      </c>
      <c r="K82" s="165">
        <f t="shared" si="6"/>
        <v>0.67343939270454323</v>
      </c>
      <c r="L82" s="165">
        <f t="shared" si="7"/>
        <v>2.2955137335265903</v>
      </c>
      <c r="M82" s="184">
        <f t="shared" si="18"/>
        <v>15.652986935406284</v>
      </c>
      <c r="N82" s="162">
        <v>0.12641002358705783</v>
      </c>
      <c r="O82" s="166">
        <f t="shared" si="19"/>
        <v>1.7008931066111937E-2</v>
      </c>
      <c r="P82" s="2"/>
      <c r="Q82" s="162">
        <f t="shared" si="8"/>
        <v>0.26645469519999443</v>
      </c>
      <c r="R82" s="165">
        <f t="shared" si="9"/>
        <v>450.21863138688087</v>
      </c>
      <c r="S82" s="165">
        <f t="shared" si="10"/>
        <v>-73258.497075338193</v>
      </c>
      <c r="T82" s="165">
        <f t="shared" si="11"/>
        <v>11920447.132996459</v>
      </c>
      <c r="U82" s="68">
        <f t="shared" si="12"/>
        <v>1.1945972227635386</v>
      </c>
      <c r="V82" s="148">
        <f t="shared" si="13"/>
        <v>2.0313084803970548E-2</v>
      </c>
      <c r="W82" s="165">
        <f t="shared" si="14"/>
        <v>1.7903448149526286E-2</v>
      </c>
      <c r="X82" s="165">
        <f t="shared" si="15"/>
        <v>-1.8370790046850192E-2</v>
      </c>
      <c r="Y82" s="165">
        <f t="shared" si="16"/>
        <v>1.8850331183514486E-2</v>
      </c>
      <c r="Z82" s="2"/>
    </row>
    <row r="83" spans="1:26" x14ac:dyDescent="0.2">
      <c r="A83" s="162">
        <v>1.3609999999999999E-2</v>
      </c>
      <c r="B83" s="7">
        <f t="shared" si="20"/>
        <v>1.4274999999999999E-2</v>
      </c>
      <c r="C83" s="7">
        <f t="shared" si="1"/>
        <v>6.1991891229328173</v>
      </c>
      <c r="D83" s="163">
        <f t="shared" si="21"/>
        <v>6.1319325822901956</v>
      </c>
      <c r="E83" s="164">
        <f t="shared" si="17"/>
        <v>99.114064894956428</v>
      </c>
      <c r="F83" s="162">
        <f t="shared" si="3"/>
        <v>1.6003885743458502E-2</v>
      </c>
      <c r="G83" s="162">
        <v>1.6E-2</v>
      </c>
      <c r="H83" s="168">
        <f t="shared" si="4"/>
        <v>13.61</v>
      </c>
      <c r="I83" s="162">
        <f t="shared" si="0"/>
        <v>9.8134748433562735E-2</v>
      </c>
      <c r="J83" s="165">
        <f t="shared" si="5"/>
        <v>0.20091208397720256</v>
      </c>
      <c r="K83" s="165">
        <f t="shared" si="6"/>
        <v>0.71186291159532233</v>
      </c>
      <c r="L83" s="165">
        <f t="shared" si="7"/>
        <v>2.522241544030126</v>
      </c>
      <c r="M83" s="184">
        <f t="shared" si="18"/>
        <v>14.259502095094357</v>
      </c>
      <c r="N83" s="162">
        <v>0.11897642660880953</v>
      </c>
      <c r="O83" s="166">
        <f t="shared" si="19"/>
        <v>1.600871340149607E-2</v>
      </c>
      <c r="P83" s="2"/>
      <c r="Q83" s="162">
        <f t="shared" si="8"/>
        <v>0.22845546898787011</v>
      </c>
      <c r="R83" s="165">
        <f t="shared" si="9"/>
        <v>431.03180435402658</v>
      </c>
      <c r="S83" s="165">
        <f t="shared" si="10"/>
        <v>-70737.751915005909</v>
      </c>
      <c r="T83" s="165">
        <f t="shared" si="11"/>
        <v>11608956.683574662</v>
      </c>
      <c r="U83" s="68">
        <f t="shared" si="12"/>
        <v>1.1541043613413575</v>
      </c>
      <c r="V83" s="148">
        <f t="shared" si="13"/>
        <v>1.8470154334934232E-2</v>
      </c>
      <c r="W83" s="165">
        <f t="shared" si="14"/>
        <v>1.820646384898621E-2</v>
      </c>
      <c r="X83" s="165">
        <f t="shared" si="15"/>
        <v>-1.9418947321358432E-2</v>
      </c>
      <c r="Y83" s="165">
        <f t="shared" si="16"/>
        <v>2.0712177729707331E-2</v>
      </c>
      <c r="Z83" s="2"/>
    </row>
    <row r="84" spans="1:26" x14ac:dyDescent="0.2">
      <c r="A84" s="162">
        <v>1.24E-2</v>
      </c>
      <c r="B84" s="7">
        <f t="shared" si="20"/>
        <v>1.3004999999999999E-2</v>
      </c>
      <c r="C84" s="7">
        <f t="shared" si="1"/>
        <v>6.3335160691625738</v>
      </c>
      <c r="D84" s="163">
        <f t="shared" si="21"/>
        <v>6.266352596047696</v>
      </c>
      <c r="E84" s="164">
        <f t="shared" si="17"/>
        <v>99.129068537840922</v>
      </c>
      <c r="F84" s="162">
        <f t="shared" si="3"/>
        <v>1.5003642884492345E-2</v>
      </c>
      <c r="G84" s="162">
        <v>1.4999999999999999E-2</v>
      </c>
      <c r="H84" s="168">
        <f t="shared" si="4"/>
        <v>12.4</v>
      </c>
      <c r="I84" s="162">
        <f t="shared" si="0"/>
        <v>9.4018116539411153E-2</v>
      </c>
      <c r="J84" s="165">
        <f t="shared" si="5"/>
        <v>0.20291777912127656</v>
      </c>
      <c r="K84" s="165">
        <f t="shared" si="6"/>
        <v>0.74624561359718133</v>
      </c>
      <c r="L84" s="165">
        <f t="shared" si="7"/>
        <v>2.7443751761160624</v>
      </c>
      <c r="M84" s="184">
        <f t="shared" si="18"/>
        <v>12.99091990584192</v>
      </c>
      <c r="N84" s="162">
        <v>0.11169495998836824</v>
      </c>
      <c r="O84" s="166">
        <f t="shared" si="19"/>
        <v>1.5028965432997464E-2</v>
      </c>
      <c r="P84" s="2"/>
      <c r="Q84" s="162">
        <f t="shared" si="8"/>
        <v>0.19512237571282293</v>
      </c>
      <c r="R84" s="165">
        <f t="shared" si="9"/>
        <v>410.37072470024566</v>
      </c>
      <c r="S84" s="165">
        <f t="shared" si="10"/>
        <v>-67868.179147357034</v>
      </c>
      <c r="T84" s="165">
        <f t="shared" si="11"/>
        <v>11224216.211188691</v>
      </c>
      <c r="U84" s="68">
        <f t="shared" si="12"/>
        <v>1.1136399051827846</v>
      </c>
      <c r="V84" s="148">
        <f t="shared" si="13"/>
        <v>1.6708655439282415E-2</v>
      </c>
      <c r="W84" s="165">
        <f t="shared" si="14"/>
        <v>1.838821805415795E-2</v>
      </c>
      <c r="X84" s="165">
        <f t="shared" si="15"/>
        <v>-2.0356874930824397E-2</v>
      </c>
      <c r="Y84" s="165">
        <f t="shared" si="16"/>
        <v>2.2536297738514257E-2</v>
      </c>
      <c r="Z84" s="2"/>
    </row>
    <row r="85" spans="1:26" x14ac:dyDescent="0.2">
      <c r="A85" s="162">
        <v>1.129E-2</v>
      </c>
      <c r="B85" s="7">
        <f t="shared" si="20"/>
        <v>1.1845E-2</v>
      </c>
      <c r="C85" s="7">
        <f t="shared" si="1"/>
        <v>6.4688107036638103</v>
      </c>
      <c r="D85" s="163">
        <f t="shared" si="21"/>
        <v>6.4011633864131916</v>
      </c>
      <c r="E85" s="164">
        <f t="shared" si="17"/>
        <v>99.144072180725416</v>
      </c>
      <c r="F85" s="162">
        <f t="shared" si="3"/>
        <v>1.5003642884492345E-2</v>
      </c>
      <c r="G85" s="162">
        <v>1.4999999999999999E-2</v>
      </c>
      <c r="H85" s="168">
        <f t="shared" si="4"/>
        <v>11.29</v>
      </c>
      <c r="I85" s="162">
        <f t="shared" si="0"/>
        <v>9.6040769495031209E-2</v>
      </c>
      <c r="J85" s="165">
        <f t="shared" si="5"/>
        <v>0.21806737567544057</v>
      </c>
      <c r="K85" s="165">
        <f t="shared" si="6"/>
        <v>0.8313572459765789</v>
      </c>
      <c r="L85" s="165">
        <f t="shared" si="7"/>
        <v>3.1694556248819108</v>
      </c>
      <c r="M85" s="184">
        <f t="shared" si="18"/>
        <v>11.831990534140919</v>
      </c>
      <c r="N85" s="162">
        <v>0.11089606723728003</v>
      </c>
      <c r="O85" s="166">
        <f t="shared" si="19"/>
        <v>1.4921471491086144E-2</v>
      </c>
      <c r="P85" s="2"/>
      <c r="Q85" s="162">
        <f t="shared" si="8"/>
        <v>0.17771814996681182</v>
      </c>
      <c r="R85" s="165">
        <f t="shared" si="9"/>
        <v>416.14762595879347</v>
      </c>
      <c r="S85" s="165">
        <f t="shared" si="10"/>
        <v>-69306.309367940659</v>
      </c>
      <c r="T85" s="165">
        <f t="shared" si="11"/>
        <v>11542453.251145843</v>
      </c>
      <c r="U85" s="68">
        <f t="shared" si="12"/>
        <v>1.0730578135436017</v>
      </c>
      <c r="V85" s="148">
        <f t="shared" si="13"/>
        <v>1.6099776228822374E-2</v>
      </c>
      <c r="W85" s="165">
        <f t="shared" si="14"/>
        <v>1.9761060227361477E-2</v>
      </c>
      <c r="X85" s="165">
        <f t="shared" si="15"/>
        <v>-2.2678639808146609E-2</v>
      </c>
      <c r="Y85" s="165">
        <f t="shared" si="16"/>
        <v>2.6026979202032667E-2</v>
      </c>
      <c r="Z85" s="2"/>
    </row>
    <row r="86" spans="1:26" x14ac:dyDescent="0.2">
      <c r="A86" s="162">
        <v>1.0289999999999999E-2</v>
      </c>
      <c r="B86" s="7">
        <f t="shared" si="20"/>
        <v>1.0789999999999999E-2</v>
      </c>
      <c r="C86" s="7">
        <f t="shared" si="1"/>
        <v>6.6026132075428441</v>
      </c>
      <c r="D86" s="163">
        <f t="shared" si="21"/>
        <v>6.5357119556033272</v>
      </c>
      <c r="E86" s="164">
        <f t="shared" si="17"/>
        <v>99.159075823609911</v>
      </c>
      <c r="F86" s="162">
        <f t="shared" si="3"/>
        <v>1.5003642884492345E-2</v>
      </c>
      <c r="G86" s="162">
        <v>1.4999999999999999E-2</v>
      </c>
      <c r="H86" s="168">
        <f t="shared" si="4"/>
        <v>10.29</v>
      </c>
      <c r="I86" s="162">
        <f t="shared" si="0"/>
        <v>9.8059488177779403E-2</v>
      </c>
      <c r="J86" s="165">
        <f t="shared" si="5"/>
        <v>0.23373126544140249</v>
      </c>
      <c r="K86" s="165">
        <f t="shared" si="6"/>
        <v>0.9225222643104577</v>
      </c>
      <c r="L86" s="165">
        <f t="shared" si="7"/>
        <v>3.6411360137946782</v>
      </c>
      <c r="M86" s="184">
        <f t="shared" si="18"/>
        <v>10.778408973498825</v>
      </c>
      <c r="N86" s="162">
        <v>0.1121327512529707</v>
      </c>
      <c r="O86" s="166">
        <f t="shared" si="19"/>
        <v>1.5087871849036861E-2</v>
      </c>
      <c r="P86" s="2"/>
      <c r="Q86" s="162">
        <f t="shared" si="8"/>
        <v>0.16188930672367238</v>
      </c>
      <c r="R86" s="165">
        <f t="shared" si="9"/>
        <v>421.43667893948054</v>
      </c>
      <c r="S86" s="165">
        <f t="shared" si="10"/>
        <v>-70631.777721493068</v>
      </c>
      <c r="T86" s="165">
        <f t="shared" si="11"/>
        <v>11837716.728056358</v>
      </c>
      <c r="U86" s="68">
        <f t="shared" si="12"/>
        <v>1.0325546583437002</v>
      </c>
      <c r="V86" s="148">
        <f t="shared" si="13"/>
        <v>1.5492081352507882E-2</v>
      </c>
      <c r="W86" s="165">
        <f t="shared" si="14"/>
        <v>2.1180507167102805E-2</v>
      </c>
      <c r="X86" s="165">
        <f t="shared" si="15"/>
        <v>-2.5165535332186316E-2</v>
      </c>
      <c r="Y86" s="165">
        <f t="shared" si="16"/>
        <v>2.9900330693646227E-2</v>
      </c>
      <c r="Z86" s="2"/>
    </row>
    <row r="87" spans="1:26" x14ac:dyDescent="0.2">
      <c r="A87" s="162">
        <v>9.3710000000000009E-3</v>
      </c>
      <c r="B87" s="7">
        <f t="shared" si="20"/>
        <v>9.830499999999999E-3</v>
      </c>
      <c r="C87" s="7">
        <f t="shared" si="1"/>
        <v>6.7375812754049926</v>
      </c>
      <c r="D87" s="163">
        <f t="shared" si="21"/>
        <v>6.6700972414739184</v>
      </c>
      <c r="E87" s="164">
        <f t="shared" si="17"/>
        <v>99.174079466494405</v>
      </c>
      <c r="F87" s="162">
        <f t="shared" si="3"/>
        <v>1.5003642884492345E-2</v>
      </c>
      <c r="G87" s="162">
        <v>1.4999999999999999E-2</v>
      </c>
      <c r="H87" s="168">
        <f t="shared" si="4"/>
        <v>9.3710000000000004</v>
      </c>
      <c r="I87" s="162">
        <f t="shared" si="0"/>
        <v>0.10007575701591218</v>
      </c>
      <c r="J87" s="165">
        <f t="shared" si="5"/>
        <v>0.24991838902382615</v>
      </c>
      <c r="K87" s="165">
        <f t="shared" si="6"/>
        <v>1.0199971536174139</v>
      </c>
      <c r="L87" s="165">
        <f t="shared" si="7"/>
        <v>4.1629357385479944</v>
      </c>
      <c r="M87" s="184">
        <f t="shared" si="18"/>
        <v>9.8197550885956382</v>
      </c>
      <c r="N87" s="162">
        <v>0.11116438963782543</v>
      </c>
      <c r="O87" s="166">
        <f t="shared" si="19"/>
        <v>1.4957575251570196E-2</v>
      </c>
      <c r="Q87" s="162">
        <f t="shared" si="8"/>
        <v>0.14749331137600197</v>
      </c>
      <c r="R87" s="165">
        <f t="shared" si="9"/>
        <v>426.2759605583351</v>
      </c>
      <c r="S87" s="165">
        <f t="shared" si="10"/>
        <v>-71851.841511123916</v>
      </c>
      <c r="T87" s="165">
        <f t="shared" si="11"/>
        <v>12111138.338126309</v>
      </c>
      <c r="U87" s="68">
        <f t="shared" si="12"/>
        <v>0.99210065632077338</v>
      </c>
      <c r="V87" s="148">
        <f t="shared" si="13"/>
        <v>1.4885123952907357E-2</v>
      </c>
      <c r="W87" s="165">
        <f t="shared" si="14"/>
        <v>2.2647369062557078E-2</v>
      </c>
      <c r="X87" s="165">
        <f t="shared" si="15"/>
        <v>-2.7824558171801638E-2</v>
      </c>
      <c r="Y87" s="165">
        <f t="shared" si="16"/>
        <v>3.4185252835216479E-2</v>
      </c>
    </row>
    <row r="88" spans="1:26" x14ac:dyDescent="0.2">
      <c r="A88" s="162">
        <v>8.5370000000000012E-3</v>
      </c>
      <c r="B88" s="7">
        <f t="shared" si="20"/>
        <v>8.9540000000000002E-3</v>
      </c>
      <c r="C88" s="7">
        <f t="shared" si="1"/>
        <v>6.8720551053904488</v>
      </c>
      <c r="D88" s="163">
        <f t="shared" si="21"/>
        <v>6.8048181903977207</v>
      </c>
      <c r="E88" s="164">
        <f t="shared" si="17"/>
        <v>99.188082866519935</v>
      </c>
      <c r="F88" s="162">
        <f t="shared" si="3"/>
        <v>1.400340002552619E-2</v>
      </c>
      <c r="G88" s="162">
        <v>1.4E-2</v>
      </c>
      <c r="H88" s="168">
        <f t="shared" si="4"/>
        <v>8.5370000000000008</v>
      </c>
      <c r="I88" s="162">
        <f t="shared" si="0"/>
        <v>9.5290591221116522E-2</v>
      </c>
      <c r="J88" s="165">
        <f t="shared" si="5"/>
        <v>0.24891056403691883</v>
      </c>
      <c r="K88" s="165">
        <f t="shared" si="6"/>
        <v>1.0494173637819189</v>
      </c>
      <c r="L88" s="165">
        <f t="shared" si="7"/>
        <v>4.4243875613236288</v>
      </c>
      <c r="M88" s="184">
        <f t="shared" si="18"/>
        <v>8.9442845996759335</v>
      </c>
      <c r="N88" s="162">
        <v>0.10413476010195222</v>
      </c>
      <c r="O88" s="166">
        <f t="shared" si="19"/>
        <v>1.4011712883989611E-2</v>
      </c>
      <c r="Q88" s="162">
        <f t="shared" si="8"/>
        <v>0.12538644382856151</v>
      </c>
      <c r="R88" s="165">
        <f t="shared" si="9"/>
        <v>402.00605442476569</v>
      </c>
      <c r="S88" s="165">
        <f t="shared" si="10"/>
        <v>-68113.334720215324</v>
      </c>
      <c r="T88" s="165">
        <f t="shared" si="11"/>
        <v>11540687.797219096</v>
      </c>
      <c r="U88" s="68">
        <f t="shared" si="12"/>
        <v>0.95154560965039403</v>
      </c>
      <c r="V88" s="148">
        <f t="shared" si="13"/>
        <v>1.3324873814467661E-2</v>
      </c>
      <c r="W88" s="165">
        <f t="shared" si="14"/>
        <v>2.2556040911322951E-2</v>
      </c>
      <c r="X88" s="165">
        <f t="shared" si="15"/>
        <v>-2.8627113694869245E-2</v>
      </c>
      <c r="Y88" s="165">
        <f t="shared" si="16"/>
        <v>3.6332246501981726E-2</v>
      </c>
    </row>
    <row r="89" spans="1:26" x14ac:dyDescent="0.2">
      <c r="A89" s="162">
        <v>7.7759999999999999E-3</v>
      </c>
      <c r="B89" s="7">
        <f t="shared" si="20"/>
        <v>8.1565000000000006E-3</v>
      </c>
      <c r="C89" s="7">
        <f t="shared" si="1"/>
        <v>7.0067560657183936</v>
      </c>
      <c r="D89" s="163">
        <f t="shared" si="21"/>
        <v>6.9394055855544217</v>
      </c>
      <c r="E89" s="164">
        <f t="shared" si="17"/>
        <v>99.202086266545464</v>
      </c>
      <c r="F89" s="162">
        <f t="shared" si="3"/>
        <v>1.400340002552619E-2</v>
      </c>
      <c r="G89" s="162">
        <v>1.4E-2</v>
      </c>
      <c r="H89" s="168">
        <f t="shared" si="4"/>
        <v>7.7759999999999998</v>
      </c>
      <c r="I89" s="162">
        <f t="shared" si="0"/>
        <v>9.7175272353889369E-2</v>
      </c>
      <c r="J89" s="165">
        <f t="shared" si="5"/>
        <v>0.26505600755533459</v>
      </c>
      <c r="K89" s="165">
        <f t="shared" si="6"/>
        <v>1.1531604275468581</v>
      </c>
      <c r="L89" s="165">
        <f t="shared" si="7"/>
        <v>5.0169735216525533</v>
      </c>
      <c r="M89" s="184">
        <f t="shared" si="18"/>
        <v>8.1476200205949674</v>
      </c>
      <c r="N89" s="162">
        <v>0.10395916993786328</v>
      </c>
      <c r="O89" s="166">
        <f t="shared" si="19"/>
        <v>1.3988086585124005E-2</v>
      </c>
      <c r="Q89" s="162">
        <f t="shared" si="8"/>
        <v>0.11421873230820438</v>
      </c>
      <c r="R89" s="165">
        <f t="shared" si="9"/>
        <v>405.79933190231247</v>
      </c>
      <c r="S89" s="165">
        <f t="shared" si="10"/>
        <v>-69079.668362241951</v>
      </c>
      <c r="T89" s="165">
        <f t="shared" si="11"/>
        <v>11759508.224587437</v>
      </c>
      <c r="U89" s="68">
        <f t="shared" si="12"/>
        <v>0.91103076666994531</v>
      </c>
      <c r="V89" s="148">
        <f t="shared" si="13"/>
        <v>1.2757528261241057E-2</v>
      </c>
      <c r="W89" s="165">
        <f t="shared" si="14"/>
        <v>2.4019125798627413E-2</v>
      </c>
      <c r="X89" s="165">
        <f t="shared" si="15"/>
        <v>-3.1457126408543187E-2</v>
      </c>
      <c r="Y89" s="165">
        <f t="shared" si="16"/>
        <v>4.1198452024411886E-2</v>
      </c>
    </row>
    <row r="90" spans="1:26" x14ac:dyDescent="0.2">
      <c r="A90" s="162">
        <v>7.084E-3</v>
      </c>
      <c r="B90" s="7">
        <f t="shared" si="20"/>
        <v>7.43E-3</v>
      </c>
      <c r="C90" s="7">
        <f t="shared" si="1"/>
        <v>7.1412200725722599</v>
      </c>
      <c r="D90" s="163">
        <f t="shared" si="21"/>
        <v>7.0739880691453267</v>
      </c>
      <c r="E90" s="164">
        <f t="shared" si="17"/>
        <v>99.21508942371203</v>
      </c>
      <c r="F90" s="162">
        <f t="shared" si="3"/>
        <v>1.3003157166560033E-2</v>
      </c>
      <c r="G90" s="162">
        <v>1.2999999999999999E-2</v>
      </c>
      <c r="H90" s="168">
        <f t="shared" si="4"/>
        <v>7.0839999999999996</v>
      </c>
      <c r="I90" s="162">
        <f t="shared" si="0"/>
        <v>9.1984178657467219E-2</v>
      </c>
      <c r="J90" s="165">
        <f t="shared" si="5"/>
        <v>0.26158613255243651</v>
      </c>
      <c r="K90" s="165">
        <f t="shared" si="6"/>
        <v>1.1732691991500575</v>
      </c>
      <c r="L90" s="165">
        <f t="shared" si="7"/>
        <v>5.2623608149345511</v>
      </c>
      <c r="M90" s="184">
        <f t="shared" si="18"/>
        <v>7.4219393691945541</v>
      </c>
      <c r="N90" s="162">
        <v>9.6703627021108282E-2</v>
      </c>
      <c r="O90" s="166">
        <f t="shared" si="19"/>
        <v>1.3011826745782142E-2</v>
      </c>
      <c r="Q90" s="162">
        <f t="shared" si="8"/>
        <v>9.6613457747541043E-2</v>
      </c>
      <c r="R90" s="165">
        <f t="shared" si="9"/>
        <v>380.0368046729896</v>
      </c>
      <c r="S90" s="165">
        <f t="shared" si="10"/>
        <v>-64970.181643042342</v>
      </c>
      <c r="T90" s="165">
        <f t="shared" si="11"/>
        <v>11107146.599556504</v>
      </c>
      <c r="U90" s="68">
        <f t="shared" si="12"/>
        <v>0.87051740221812779</v>
      </c>
      <c r="V90" s="148">
        <f t="shared" si="13"/>
        <v>1.131947459726787E-2</v>
      </c>
      <c r="W90" s="165">
        <f t="shared" si="14"/>
        <v>2.3704688993482659E-2</v>
      </c>
      <c r="X90" s="165">
        <f t="shared" si="15"/>
        <v>-3.2005674689538237E-2</v>
      </c>
      <c r="Y90" s="165">
        <f t="shared" si="16"/>
        <v>4.3213526767391292E-2</v>
      </c>
    </row>
    <row r="91" spans="1:26" x14ac:dyDescent="0.2">
      <c r="A91" s="162">
        <v>6.4530000000000004E-3</v>
      </c>
      <c r="B91" s="7">
        <f t="shared" si="20"/>
        <v>6.7685000000000002E-3</v>
      </c>
      <c r="C91" s="7">
        <f t="shared" si="1"/>
        <v>7.2758142591799571</v>
      </c>
      <c r="D91" s="163">
        <f t="shared" si="21"/>
        <v>7.208517165876108</v>
      </c>
      <c r="E91" s="164">
        <f t="shared" si="17"/>
        <v>99.228092580878595</v>
      </c>
      <c r="F91" s="162">
        <f t="shared" si="3"/>
        <v>1.3003157166560033E-2</v>
      </c>
      <c r="G91" s="162">
        <v>1.2999999999999999E-2</v>
      </c>
      <c r="H91" s="168">
        <f t="shared" si="4"/>
        <v>6.4530000000000003</v>
      </c>
      <c r="I91" s="162">
        <f t="shared" si="0"/>
        <v>9.3733481645732933E-2</v>
      </c>
      <c r="J91" s="165">
        <f t="shared" si="5"/>
        <v>0.27751345338858913</v>
      </c>
      <c r="K91" s="165">
        <f t="shared" si="6"/>
        <v>1.2820402401560866</v>
      </c>
      <c r="L91" s="165">
        <f t="shared" si="7"/>
        <v>5.9226936831706762</v>
      </c>
      <c r="M91" s="184">
        <f t="shared" si="18"/>
        <v>6.7611428028107783</v>
      </c>
      <c r="N91" s="162">
        <v>9.6610095088731029E-2</v>
      </c>
      <c r="O91" s="166">
        <f t="shared" si="19"/>
        <v>1.2999241682152362E-2</v>
      </c>
      <c r="Q91" s="162">
        <f t="shared" si="8"/>
        <v>8.8011869281861582E-2</v>
      </c>
      <c r="R91" s="165">
        <f t="shared" si="9"/>
        <v>382.98350853695041</v>
      </c>
      <c r="S91" s="165">
        <f t="shared" si="10"/>
        <v>-65727.286666873712</v>
      </c>
      <c r="T91" s="165">
        <f t="shared" si="11"/>
        <v>11280058.060705222</v>
      </c>
      <c r="U91" s="68">
        <f t="shared" si="12"/>
        <v>0.83002010881258093</v>
      </c>
      <c r="V91" s="148">
        <f t="shared" si="13"/>
        <v>1.079288192629525E-2</v>
      </c>
      <c r="W91" s="165">
        <f t="shared" si="14"/>
        <v>2.5148007808728855E-2</v>
      </c>
      <c r="X91" s="165">
        <f t="shared" si="15"/>
        <v>-3.4972845869522644E-2</v>
      </c>
      <c r="Y91" s="165">
        <f t="shared" si="16"/>
        <v>4.8636057278018258E-2</v>
      </c>
    </row>
    <row r="92" spans="1:26" x14ac:dyDescent="0.2">
      <c r="A92" s="162">
        <v>5.8780000000000004E-3</v>
      </c>
      <c r="B92" s="7">
        <f t="shared" si="20"/>
        <v>6.1655000000000008E-3</v>
      </c>
      <c r="C92" s="7">
        <f t="shared" si="1"/>
        <v>7.4104589256728426</v>
      </c>
      <c r="D92" s="163">
        <f t="shared" si="21"/>
        <v>7.3431365924263998</v>
      </c>
      <c r="E92" s="164">
        <f t="shared" si="17"/>
        <v>99.241095738045161</v>
      </c>
      <c r="F92" s="162">
        <f t="shared" si="3"/>
        <v>1.3003157166560033E-2</v>
      </c>
      <c r="G92" s="162">
        <v>1.2999999999999999E-2</v>
      </c>
      <c r="H92" s="168">
        <f t="shared" si="4"/>
        <v>5.8780000000000001</v>
      </c>
      <c r="I92" s="162">
        <f t="shared" si="0"/>
        <v>9.5483959206838553E-2</v>
      </c>
      <c r="J92" s="165">
        <f t="shared" si="5"/>
        <v>0.29392260710541285</v>
      </c>
      <c r="K92" s="165">
        <f t="shared" si="6"/>
        <v>1.3974139708983488</v>
      </c>
      <c r="L92" s="165">
        <f t="shared" si="7"/>
        <v>6.6438094888071992</v>
      </c>
      <c r="M92" s="184">
        <f t="shared" si="18"/>
        <v>6.1587932259493821</v>
      </c>
      <c r="N92" s="162">
        <v>9.6573874816252778E-2</v>
      </c>
      <c r="O92" s="166">
        <f t="shared" si="19"/>
        <v>1.2994368112001067E-2</v>
      </c>
      <c r="Q92" s="162">
        <f t="shared" si="8"/>
        <v>8.0170965510425893E-2</v>
      </c>
      <c r="R92" s="165">
        <f t="shared" si="9"/>
        <v>385.67953436501239</v>
      </c>
      <c r="S92" s="165">
        <f t="shared" si="10"/>
        <v>-66422.540963666921</v>
      </c>
      <c r="T92" s="165">
        <f t="shared" si="11"/>
        <v>11439429.772528391</v>
      </c>
      <c r="U92" s="68">
        <f t="shared" si="12"/>
        <v>0.78949562342185919</v>
      </c>
      <c r="V92" s="148">
        <f t="shared" si="13"/>
        <v>1.0265935673665729E-2</v>
      </c>
      <c r="W92" s="165">
        <f t="shared" si="14"/>
        <v>2.6634989865874346E-2</v>
      </c>
      <c r="X92" s="165">
        <f t="shared" si="15"/>
        <v>-3.8120132184146963E-2</v>
      </c>
      <c r="Y92" s="165">
        <f t="shared" si="16"/>
        <v>5.4557725948251833E-2</v>
      </c>
    </row>
    <row r="93" spans="1:26" x14ac:dyDescent="0.2">
      <c r="A93" s="162">
        <v>5.3550000000000004E-3</v>
      </c>
      <c r="B93" s="7">
        <f t="shared" si="20"/>
        <v>5.6165E-3</v>
      </c>
      <c r="C93" s="7">
        <f t="shared" si="1"/>
        <v>7.5448977096865564</v>
      </c>
      <c r="D93" s="163">
        <f t="shared" si="21"/>
        <v>7.4776783176796995</v>
      </c>
      <c r="E93" s="164">
        <f t="shared" si="17"/>
        <v>99.253098652352747</v>
      </c>
      <c r="F93" s="162">
        <f t="shared" si="3"/>
        <v>1.2002914307593876E-2</v>
      </c>
      <c r="G93" s="162">
        <v>1.2E-2</v>
      </c>
      <c r="H93" s="168">
        <f t="shared" si="4"/>
        <v>5.3550000000000004</v>
      </c>
      <c r="I93" s="162">
        <f t="shared" si="0"/>
        <v>8.9753932066862163E-2</v>
      </c>
      <c r="J93" s="165">
        <f t="shared" si="5"/>
        <v>0.28688601063812308</v>
      </c>
      <c r="K93" s="165">
        <f t="shared" si="6"/>
        <v>1.4025575949155284</v>
      </c>
      <c r="L93" s="165">
        <f t="shared" si="7"/>
        <v>6.8569666491567238</v>
      </c>
      <c r="M93" s="184">
        <f t="shared" si="18"/>
        <v>5.6104090759943661</v>
      </c>
      <c r="N93" s="162">
        <v>8.928163398420419E-2</v>
      </c>
      <c r="O93" s="166">
        <f t="shared" si="19"/>
        <v>1.2013170433919945E-2</v>
      </c>
      <c r="Q93" s="162">
        <f t="shared" si="8"/>
        <v>6.7414368208601E-2</v>
      </c>
      <c r="R93" s="165">
        <f t="shared" si="9"/>
        <v>358.28524510618752</v>
      </c>
      <c r="S93" s="165">
        <f t="shared" si="10"/>
        <v>-61901.337423411875</v>
      </c>
      <c r="T93" s="165">
        <f t="shared" si="11"/>
        <v>10694762.419455595</v>
      </c>
      <c r="U93" s="68">
        <f t="shared" si="12"/>
        <v>0.74899452845223369</v>
      </c>
      <c r="V93" s="148">
        <f t="shared" si="13"/>
        <v>8.9901171418688437E-3</v>
      </c>
      <c r="W93" s="165">
        <f t="shared" si="14"/>
        <v>2.5997340120445637E-2</v>
      </c>
      <c r="X93" s="165">
        <f t="shared" si="15"/>
        <v>-3.8260445385191029E-2</v>
      </c>
      <c r="Y93" s="165">
        <f t="shared" si="16"/>
        <v>5.6308132843249196E-2</v>
      </c>
    </row>
    <row r="94" spans="1:26" x14ac:dyDescent="0.2">
      <c r="A94" s="162">
        <v>4.8780000000000004E-3</v>
      </c>
      <c r="B94" s="7">
        <f t="shared" si="20"/>
        <v>5.1165000000000004E-3</v>
      </c>
      <c r="C94" s="7">
        <f t="shared" si="1"/>
        <v>7.6794945265279901</v>
      </c>
      <c r="D94" s="163">
        <f t="shared" si="21"/>
        <v>7.6121961181072733</v>
      </c>
      <c r="E94" s="164">
        <f t="shared" si="17"/>
        <v>99.265101566660334</v>
      </c>
      <c r="F94" s="162">
        <f t="shared" si="3"/>
        <v>1.2002914307593876E-2</v>
      </c>
      <c r="G94" s="162">
        <v>1.2E-2</v>
      </c>
      <c r="H94" s="168">
        <f t="shared" si="4"/>
        <v>4.8780000000000001</v>
      </c>
      <c r="I94" s="162">
        <f t="shared" ref="I94:I157" si="22">D94*F94</f>
        <v>9.1368537698240354E-2</v>
      </c>
      <c r="J94" s="165">
        <f t="shared" si="5"/>
        <v>0.30289050127916523</v>
      </c>
      <c r="K94" s="165">
        <f t="shared" si="6"/>
        <v>1.5215461454303314</v>
      </c>
      <c r="L94" s="165">
        <f t="shared" si="7"/>
        <v>7.6433650540270239</v>
      </c>
      <c r="M94" s="184">
        <f t="shared" si="18"/>
        <v>5.1109382700243975</v>
      </c>
      <c r="N94" s="162">
        <v>8.9176806623401106E-2</v>
      </c>
      <c r="O94" s="166">
        <f t="shared" si="19"/>
        <v>1.1999065529078168E-2</v>
      </c>
      <c r="Q94" s="162">
        <f t="shared" si="8"/>
        <v>6.1412911054804065E-2</v>
      </c>
      <c r="R94" s="165">
        <f t="shared" si="9"/>
        <v>360.36200259356832</v>
      </c>
      <c r="S94" s="165">
        <f t="shared" si="10"/>
        <v>-62440.322109004548</v>
      </c>
      <c r="T94" s="165">
        <f t="shared" si="11"/>
        <v>10819103.559798641</v>
      </c>
      <c r="U94" s="68">
        <f t="shared" si="12"/>
        <v>0.70850063557279286</v>
      </c>
      <c r="V94" s="148">
        <f t="shared" si="13"/>
        <v>8.5040724156560301E-3</v>
      </c>
      <c r="W94" s="165">
        <f t="shared" si="14"/>
        <v>2.7447651990739293E-2</v>
      </c>
      <c r="X94" s="165">
        <f t="shared" si="15"/>
        <v>-4.1506340566207708E-2</v>
      </c>
      <c r="Y94" s="165">
        <f t="shared" si="16"/>
        <v>6.276589005789189E-2</v>
      </c>
    </row>
    <row r="95" spans="1:26" x14ac:dyDescent="0.2">
      <c r="A95" s="162">
        <v>4.444E-3</v>
      </c>
      <c r="B95" s="7">
        <f t="shared" si="20"/>
        <v>4.6610000000000002E-3</v>
      </c>
      <c r="C95" s="7">
        <f t="shared" ref="C95:C158" si="23">IF(A95=0,IF(B95&gt;0,IF(C94&lt;10,10,-LOG(0,2)),-LOG(0,2)),-LOG(A95,2))</f>
        <v>7.813925467935082</v>
      </c>
      <c r="D95" s="163">
        <f t="shared" si="21"/>
        <v>7.7467099972315356</v>
      </c>
      <c r="E95" s="164">
        <f t="shared" si="17"/>
        <v>99.2781047238269</v>
      </c>
      <c r="F95" s="162">
        <f t="shared" ref="F95:F158" si="24">(G95*100)/$A$10</f>
        <v>1.3003157166560033E-2</v>
      </c>
      <c r="G95" s="162">
        <v>1.2999999999999999E-2</v>
      </c>
      <c r="H95" s="168">
        <f t="shared" ref="H95:H158" si="25">A95*1000</f>
        <v>4.444</v>
      </c>
      <c r="I95" s="162">
        <f t="shared" si="22"/>
        <v>0.10073168761776349</v>
      </c>
      <c r="J95" s="165">
        <f t="shared" ref="J95:J158" si="26">(F95)*(D95-$B$4)^2</f>
        <v>0.34593963384345838</v>
      </c>
      <c r="K95" s="165">
        <f t="shared" ref="K95:K158" si="27">(F95)*(D95-$B$4)^3</f>
        <v>1.7843336929965727</v>
      </c>
      <c r="L95" s="165">
        <f t="shared" ref="L95:L158" si="28">(F95)*(D95-$B$4)^4</f>
        <v>9.2034748738952388</v>
      </c>
      <c r="M95" s="184">
        <f t="shared" si="18"/>
        <v>4.6559458759740791</v>
      </c>
      <c r="N95" s="162">
        <v>9.6727412829633375E-2</v>
      </c>
      <c r="O95" s="166">
        <f t="shared" si="19"/>
        <v>1.3015027213324782E-2</v>
      </c>
      <c r="Q95" s="162">
        <f t="shared" ref="Q95:Q158" si="29">(B95*1000)*F95</f>
        <v>6.0607715553336321E-2</v>
      </c>
      <c r="R95" s="165">
        <f t="shared" ref="R95:R158" si="30">(F95)*((B95*1000)-$B$15)^2</f>
        <v>392.44741542063099</v>
      </c>
      <c r="S95" s="165">
        <f t="shared" ref="S95:S158" si="31">(F95)*((B95*1000)-$B$15)^3</f>
        <v>-68178.556816689466</v>
      </c>
      <c r="T95" s="165">
        <f t="shared" ref="T95:T158" si="32">(F95)*((B95*1000)-$B$15)^4</f>
        <v>11844429.15651367</v>
      </c>
      <c r="U95" s="68">
        <f t="shared" ref="U95:U158" si="33">LOG(((2^(-D95))*1000),10)</f>
        <v>0.66800792312327117</v>
      </c>
      <c r="V95" s="148">
        <f t="shared" ref="V95:V158" si="34">U95*F95</f>
        <v>8.6862120128792467E-3</v>
      </c>
      <c r="W95" s="165">
        <f t="shared" ref="W95:W158" si="35">(F95)*(U95-LOG($E$15))^2</f>
        <v>3.1348723843893499E-2</v>
      </c>
      <c r="X95" s="165">
        <f t="shared" ref="X95:X158" si="36">(F95)*(U95-LOG($E$15))^3</f>
        <v>-4.8674936457039561E-2</v>
      </c>
      <c r="Y95" s="165">
        <f t="shared" ref="Y95:Y158" si="37">(F95)*(U95-LOG($E$15))^4</f>
        <v>7.5577221289610835E-2</v>
      </c>
    </row>
    <row r="96" spans="1:26" x14ac:dyDescent="0.2">
      <c r="A96" s="162">
        <v>4.0480000000000004E-3</v>
      </c>
      <c r="B96" s="7">
        <f t="shared" si="20"/>
        <v>4.2459999999999998E-3</v>
      </c>
      <c r="C96" s="7">
        <f t="shared" si="23"/>
        <v>7.9485749946298645</v>
      </c>
      <c r="D96" s="163">
        <f t="shared" si="21"/>
        <v>7.8812502312824737</v>
      </c>
      <c r="E96" s="164">
        <f t="shared" ref="E96:E159" si="38">F96+E95</f>
        <v>99.292108123852429</v>
      </c>
      <c r="F96" s="162">
        <f t="shared" si="24"/>
        <v>1.400340002552619E-2</v>
      </c>
      <c r="G96" s="162">
        <v>1.4E-2</v>
      </c>
      <c r="H96" s="168">
        <f t="shared" si="25"/>
        <v>4.048</v>
      </c>
      <c r="I96" s="162">
        <f t="shared" si="22"/>
        <v>0.11036429968991929</v>
      </c>
      <c r="J96" s="165">
        <f t="shared" si="26"/>
        <v>0.39223915936339743</v>
      </c>
      <c r="K96" s="165">
        <f t="shared" si="27"/>
        <v>2.0759155239305755</v>
      </c>
      <c r="L96" s="165">
        <f t="shared" si="28"/>
        <v>10.986728784270634</v>
      </c>
      <c r="M96" s="184">
        <f t="shared" ref="M96:M159" si="39">((2^(-D96))*1000)</f>
        <v>4.2413809072046318</v>
      </c>
      <c r="N96" s="162">
        <v>0.1039988804213807</v>
      </c>
      <c r="O96" s="166">
        <f t="shared" ref="O96:O159" si="40">(N96*100)/$A$13</f>
        <v>1.3993429775937387E-2</v>
      </c>
      <c r="Q96" s="162">
        <f t="shared" si="29"/>
        <v>5.9458436508384192E-2</v>
      </c>
      <c r="R96" s="165">
        <f t="shared" si="30"/>
        <v>424.65728328208064</v>
      </c>
      <c r="S96" s="165">
        <f t="shared" si="31"/>
        <v>-73950.500555257444</v>
      </c>
      <c r="T96" s="165">
        <f t="shared" si="32"/>
        <v>12877858.799705401</v>
      </c>
      <c r="U96" s="68">
        <f t="shared" si="33"/>
        <v>0.62750727705028608</v>
      </c>
      <c r="V96" s="148">
        <f t="shared" si="34"/>
        <v>8.7872354194638465E-3</v>
      </c>
      <c r="W96" s="165">
        <f t="shared" si="35"/>
        <v>3.554434324575903E-2</v>
      </c>
      <c r="X96" s="165">
        <f t="shared" si="36"/>
        <v>-5.6629013179597489E-2</v>
      </c>
      <c r="Y96" s="165">
        <f t="shared" si="37"/>
        <v>9.0220970226469147E-2</v>
      </c>
    </row>
    <row r="97" spans="1:25" x14ac:dyDescent="0.2">
      <c r="A97" s="162">
        <v>3.6869999999999997E-3</v>
      </c>
      <c r="B97" s="7">
        <f t="shared" ref="B97:B160" si="41">IF(A97=0,IF(A96&gt;0,IF(B96&gt;0.001,((A96+(2^(-10)))/2),0),0),(A96+A97)/2)</f>
        <v>3.8675000000000003E-3</v>
      </c>
      <c r="C97" s="7">
        <f t="shared" si="23"/>
        <v>8.0833368682303579</v>
      </c>
      <c r="D97" s="163">
        <f t="shared" si="21"/>
        <v>8.0159559314301116</v>
      </c>
      <c r="E97" s="164">
        <f t="shared" si="38"/>
        <v>99.307111766736924</v>
      </c>
      <c r="F97" s="162">
        <f t="shared" si="24"/>
        <v>1.5003642884492345E-2</v>
      </c>
      <c r="G97" s="162">
        <v>1.4999999999999999E-2</v>
      </c>
      <c r="H97" s="168">
        <f t="shared" si="25"/>
        <v>3.6869999999999998</v>
      </c>
      <c r="I97" s="162">
        <f t="shared" si="22"/>
        <v>0.1202685401730056</v>
      </c>
      <c r="J97" s="165">
        <f t="shared" si="26"/>
        <v>0.44192147905332524</v>
      </c>
      <c r="K97" s="165">
        <f t="shared" si="27"/>
        <v>2.3983872477497323</v>
      </c>
      <c r="L97" s="165">
        <f t="shared" si="28"/>
        <v>13.016478408089389</v>
      </c>
      <c r="M97" s="184">
        <f t="shared" si="39"/>
        <v>3.8632856482533078</v>
      </c>
      <c r="N97" s="162">
        <v>0.1113344782439817</v>
      </c>
      <c r="O97" s="166">
        <f t="shared" si="40"/>
        <v>1.498046129569193E-2</v>
      </c>
      <c r="Q97" s="162">
        <f t="shared" si="29"/>
        <v>5.802658885577415E-2</v>
      </c>
      <c r="R97" s="165">
        <f t="shared" si="30"/>
        <v>456.96995396919175</v>
      </c>
      <c r="S97" s="165">
        <f t="shared" si="31"/>
        <v>-79750.443992982429</v>
      </c>
      <c r="T97" s="165">
        <f t="shared" si="32"/>
        <v>13918055.797398485</v>
      </c>
      <c r="U97" s="68">
        <f t="shared" si="33"/>
        <v>0.5869568207189293</v>
      </c>
      <c r="V97" s="148">
        <f t="shared" si="34"/>
        <v>8.806490526683813E-3</v>
      </c>
      <c r="W97" s="165">
        <f t="shared" si="35"/>
        <v>4.0046508269695996E-2</v>
      </c>
      <c r="X97" s="165">
        <f t="shared" si="36"/>
        <v>-6.542573698058643E-2</v>
      </c>
      <c r="Y97" s="165">
        <f t="shared" si="37"/>
        <v>0.10688889604620128</v>
      </c>
    </row>
    <row r="98" spans="1:25" x14ac:dyDescent="0.2">
      <c r="A98" s="162">
        <v>3.359E-3</v>
      </c>
      <c r="B98" s="7">
        <f t="shared" si="41"/>
        <v>3.5230000000000001E-3</v>
      </c>
      <c r="C98" s="7">
        <f t="shared" si="23"/>
        <v>8.2177524890896745</v>
      </c>
      <c r="D98" s="163">
        <f t="shared" si="21"/>
        <v>8.1505446786600153</v>
      </c>
      <c r="E98" s="164">
        <f t="shared" si="38"/>
        <v>99.325116138198311</v>
      </c>
      <c r="F98" s="162">
        <f t="shared" si="24"/>
        <v>1.8004371461390813E-2</v>
      </c>
      <c r="G98" s="162">
        <v>1.7999999999999999E-2</v>
      </c>
      <c r="H98" s="168">
        <f t="shared" si="25"/>
        <v>3.359</v>
      </c>
      <c r="I98" s="162">
        <f t="shared" si="22"/>
        <v>0.14674543400725712</v>
      </c>
      <c r="J98" s="165">
        <f t="shared" si="26"/>
        <v>0.55693403761254678</v>
      </c>
      <c r="K98" s="165">
        <f t="shared" si="27"/>
        <v>3.0975381167968554</v>
      </c>
      <c r="L98" s="165">
        <f t="shared" si="28"/>
        <v>17.227789535256182</v>
      </c>
      <c r="M98" s="184">
        <f t="shared" si="39"/>
        <v>3.5191807285219108</v>
      </c>
      <c r="N98" s="162">
        <v>0.13394552914526747</v>
      </c>
      <c r="O98" s="166">
        <f t="shared" si="40"/>
        <v>1.8022860902930773E-2</v>
      </c>
      <c r="Q98" s="162">
        <f t="shared" si="29"/>
        <v>6.3429400658479837E-2</v>
      </c>
      <c r="R98" s="165">
        <f t="shared" si="30"/>
        <v>550.53100550243767</v>
      </c>
      <c r="S98" s="165">
        <f t="shared" si="31"/>
        <v>-96268.386389071136</v>
      </c>
      <c r="T98" s="165">
        <f t="shared" si="32"/>
        <v>16833933.285006344</v>
      </c>
      <c r="U98" s="68">
        <f t="shared" si="33"/>
        <v>0.54644157072389055</v>
      </c>
      <c r="V98" s="148">
        <f t="shared" si="34"/>
        <v>9.8383370212587837E-3</v>
      </c>
      <c r="W98" s="165">
        <f t="shared" si="35"/>
        <v>5.0468838017793602E-2</v>
      </c>
      <c r="X98" s="165">
        <f t="shared" si="36"/>
        <v>-8.4497911797619438E-2</v>
      </c>
      <c r="Y98" s="165">
        <f t="shared" si="37"/>
        <v>0.1414713985616429</v>
      </c>
    </row>
    <row r="99" spans="1:25" x14ac:dyDescent="0.2">
      <c r="A99" s="162">
        <v>3.0600000000000002E-3</v>
      </c>
      <c r="B99" s="7">
        <f t="shared" si="41"/>
        <v>3.2095000000000001E-3</v>
      </c>
      <c r="C99" s="7">
        <f t="shared" si="23"/>
        <v>8.352252631744161</v>
      </c>
      <c r="D99" s="163">
        <f t="shared" si="21"/>
        <v>8.2850025604169169</v>
      </c>
      <c r="E99" s="164">
        <f t="shared" si="38"/>
        <v>99.346121238236606</v>
      </c>
      <c r="F99" s="162">
        <f t="shared" si="24"/>
        <v>2.1005100038289284E-2</v>
      </c>
      <c r="G99" s="162">
        <v>2.1000000000000001E-2</v>
      </c>
      <c r="H99" s="168">
        <f t="shared" si="25"/>
        <v>3.06</v>
      </c>
      <c r="I99" s="162">
        <f t="shared" si="22"/>
        <v>0.1740273075990402</v>
      </c>
      <c r="J99" s="165">
        <f t="shared" si="26"/>
        <v>0.68155234560145628</v>
      </c>
      <c r="K99" s="165">
        <f t="shared" si="27"/>
        <v>3.8822763656868182</v>
      </c>
      <c r="L99" s="165">
        <f t="shared" si="28"/>
        <v>22.114324566324616</v>
      </c>
      <c r="M99" s="184">
        <f t="shared" si="39"/>
        <v>3.2060162195472452</v>
      </c>
      <c r="N99" s="162">
        <v>0.15617158185659827</v>
      </c>
      <c r="O99" s="166">
        <f t="shared" si="40"/>
        <v>2.101345759543468E-2</v>
      </c>
      <c r="Q99" s="162">
        <f t="shared" si="29"/>
        <v>6.7415868572889462E-2</v>
      </c>
      <c r="R99" s="165">
        <f t="shared" si="30"/>
        <v>644.59123892720345</v>
      </c>
      <c r="S99" s="165">
        <f t="shared" si="31"/>
        <v>-112918.27123331648</v>
      </c>
      <c r="T99" s="165">
        <f t="shared" si="32"/>
        <v>19780808.686667241</v>
      </c>
      <c r="U99" s="68">
        <f t="shared" si="33"/>
        <v>0.50596571516162225</v>
      </c>
      <c r="V99" s="148">
        <f t="shared" si="34"/>
        <v>1.0627860462914456E-2</v>
      </c>
      <c r="W99" s="165">
        <f t="shared" si="35"/>
        <v>6.1761631733374033E-2</v>
      </c>
      <c r="X99" s="165">
        <f t="shared" si="36"/>
        <v>-0.10590482943306476</v>
      </c>
      <c r="Y99" s="165">
        <f t="shared" si="37"/>
        <v>0.18159871399877311</v>
      </c>
    </row>
    <row r="100" spans="1:25" x14ac:dyDescent="0.2">
      <c r="A100" s="162">
        <v>2.787E-3</v>
      </c>
      <c r="B100" s="7">
        <f t="shared" si="41"/>
        <v>2.9234999999999999E-3</v>
      </c>
      <c r="C100" s="7">
        <f t="shared" si="23"/>
        <v>8.4870712822203664</v>
      </c>
      <c r="D100" s="163">
        <f t="shared" si="21"/>
        <v>8.4196619569822637</v>
      </c>
      <c r="E100" s="164">
        <f t="shared" si="38"/>
        <v>99.370127066851794</v>
      </c>
      <c r="F100" s="162">
        <f t="shared" si="24"/>
        <v>2.4005828615187751E-2</v>
      </c>
      <c r="G100" s="162">
        <v>2.4E-2</v>
      </c>
      <c r="H100" s="168">
        <f t="shared" si="25"/>
        <v>2.7869999999999999</v>
      </c>
      <c r="I100" s="162">
        <f t="shared" si="22"/>
        <v>0.20212096193713253</v>
      </c>
      <c r="J100" s="165">
        <f t="shared" si="26"/>
        <v>0.81617962818433254</v>
      </c>
      <c r="K100" s="165">
        <f t="shared" si="27"/>
        <v>4.7590500836966561</v>
      </c>
      <c r="L100" s="165">
        <f t="shared" si="28"/>
        <v>27.749476851703559</v>
      </c>
      <c r="M100" s="184">
        <f t="shared" si="39"/>
        <v>2.9203116272069298</v>
      </c>
      <c r="N100" s="162">
        <v>0.1780601462067343</v>
      </c>
      <c r="O100" s="166">
        <f t="shared" si="40"/>
        <v>2.3958643994448501E-2</v>
      </c>
      <c r="Q100" s="162">
        <f t="shared" si="29"/>
        <v>7.0181039956501379E-2</v>
      </c>
      <c r="R100" s="165">
        <f t="shared" si="30"/>
        <v>739.08309426477933</v>
      </c>
      <c r="S100" s="165">
        <f t="shared" si="31"/>
        <v>-129682.55308072323</v>
      </c>
      <c r="T100" s="165">
        <f t="shared" si="32"/>
        <v>22754633.009518739</v>
      </c>
      <c r="U100" s="68">
        <f t="shared" si="33"/>
        <v>0.46542919759744172</v>
      </c>
      <c r="V100" s="148">
        <f t="shared" si="34"/>
        <v>1.1173013550028541E-2</v>
      </c>
      <c r="W100" s="165">
        <f t="shared" si="35"/>
        <v>7.3961429301102763E-2</v>
      </c>
      <c r="X100" s="165">
        <f t="shared" si="36"/>
        <v>-0.1298223876671753</v>
      </c>
      <c r="Y100" s="165">
        <f t="shared" si="37"/>
        <v>0.22787353487982234</v>
      </c>
    </row>
    <row r="101" spans="1:25" x14ac:dyDescent="0.2">
      <c r="A101" s="162">
        <v>2.539E-3</v>
      </c>
      <c r="B101" s="7">
        <f t="shared" si="41"/>
        <v>2.663E-3</v>
      </c>
      <c r="C101" s="7">
        <f t="shared" si="23"/>
        <v>8.6215238896766682</v>
      </c>
      <c r="D101" s="163">
        <f t="shared" si="21"/>
        <v>8.5542975859485182</v>
      </c>
      <c r="E101" s="164">
        <f t="shared" si="38"/>
        <v>99.398133866902839</v>
      </c>
      <c r="F101" s="162">
        <f t="shared" si="24"/>
        <v>2.8006800051052379E-2</v>
      </c>
      <c r="G101" s="162">
        <v>2.8000000000000001E-2</v>
      </c>
      <c r="H101" s="168">
        <f t="shared" si="25"/>
        <v>2.5390000000000001</v>
      </c>
      <c r="I101" s="162">
        <f t="shared" si="22"/>
        <v>0.23957850206686021</v>
      </c>
      <c r="J101" s="165">
        <f t="shared" si="26"/>
        <v>0.99669043284682268</v>
      </c>
      <c r="K101" s="165">
        <f t="shared" si="27"/>
        <v>5.9457779880030568</v>
      </c>
      <c r="L101" s="165">
        <f t="shared" si="28"/>
        <v>35.469665121241128</v>
      </c>
      <c r="M101" s="184">
        <f t="shared" si="39"/>
        <v>2.6601114638300376</v>
      </c>
      <c r="N101" s="162">
        <v>0.20830239428532343</v>
      </c>
      <c r="O101" s="166">
        <f t="shared" si="40"/>
        <v>2.8027849095883538E-2</v>
      </c>
      <c r="Q101" s="162">
        <f t="shared" si="29"/>
        <v>7.4582108535952485E-2</v>
      </c>
      <c r="R101" s="165">
        <f t="shared" si="30"/>
        <v>864.82580251531363</v>
      </c>
      <c r="S101" s="165">
        <f t="shared" si="31"/>
        <v>-151971.17186789479</v>
      </c>
      <c r="T101" s="165">
        <f t="shared" si="32"/>
        <v>26705074.029624898</v>
      </c>
      <c r="U101" s="68">
        <f t="shared" si="33"/>
        <v>0.42489983479351273</v>
      </c>
      <c r="V101" s="148">
        <f t="shared" si="34"/>
        <v>1.1900084714787099E-2</v>
      </c>
      <c r="W101" s="165">
        <f t="shared" si="35"/>
        <v>9.0319148430689652E-2</v>
      </c>
      <c r="X101" s="165">
        <f t="shared" si="36"/>
        <v>-0.16219520311118704</v>
      </c>
      <c r="Y101" s="165">
        <f t="shared" si="37"/>
        <v>0.29127028287326318</v>
      </c>
    </row>
    <row r="102" spans="1:25" x14ac:dyDescent="0.2">
      <c r="A102" s="162">
        <v>2.313E-3</v>
      </c>
      <c r="B102" s="7">
        <f t="shared" si="41"/>
        <v>2.4260000000000002E-3</v>
      </c>
      <c r="C102" s="7">
        <f t="shared" si="23"/>
        <v>8.7560190186879847</v>
      </c>
      <c r="D102" s="163">
        <f t="shared" si="21"/>
        <v>8.6887714541823264</v>
      </c>
      <c r="E102" s="164">
        <f t="shared" si="38"/>
        <v>99.430141638389756</v>
      </c>
      <c r="F102" s="162">
        <f t="shared" si="24"/>
        <v>3.2007771486917004E-2</v>
      </c>
      <c r="G102" s="162">
        <v>3.2000000000000001E-2</v>
      </c>
      <c r="H102" s="168">
        <f t="shared" si="25"/>
        <v>2.3130000000000002</v>
      </c>
      <c r="I102" s="162">
        <f t="shared" si="22"/>
        <v>0.27810821120751544</v>
      </c>
      <c r="J102" s="165">
        <f t="shared" si="26"/>
        <v>1.1910072829420462</v>
      </c>
      <c r="K102" s="165">
        <f t="shared" si="27"/>
        <v>7.265138648990658</v>
      </c>
      <c r="L102" s="165">
        <f t="shared" si="28"/>
        <v>44.317310519440511</v>
      </c>
      <c r="M102" s="184">
        <f t="shared" si="39"/>
        <v>2.4233668727619433</v>
      </c>
      <c r="N102" s="162">
        <v>0.23798461492403816</v>
      </c>
      <c r="O102" s="166">
        <f t="shared" si="40"/>
        <v>3.2021700456771288E-2</v>
      </c>
      <c r="Q102" s="162">
        <f t="shared" si="29"/>
        <v>7.7650853627260652E-2</v>
      </c>
      <c r="R102" s="165">
        <f t="shared" si="30"/>
        <v>991.04018168719506</v>
      </c>
      <c r="S102" s="165">
        <f t="shared" si="31"/>
        <v>-174385.02021804699</v>
      </c>
      <c r="T102" s="165">
        <f t="shared" si="32"/>
        <v>30685067.909836873</v>
      </c>
      <c r="U102" s="68">
        <f t="shared" si="33"/>
        <v>0.38441916682217081</v>
      </c>
      <c r="V102" s="148">
        <f t="shared" si="34"/>
        <v>1.2304400846835071E-2</v>
      </c>
      <c r="W102" s="165">
        <f t="shared" si="35"/>
        <v>0.10792795839609221</v>
      </c>
      <c r="X102" s="165">
        <f t="shared" si="36"/>
        <v>-0.19818611478289333</v>
      </c>
      <c r="Y102" s="165">
        <f t="shared" si="37"/>
        <v>0.36392549879049985</v>
      </c>
    </row>
    <row r="103" spans="1:25" x14ac:dyDescent="0.2">
      <c r="A103" s="162">
        <v>2.1070000000000004E-3</v>
      </c>
      <c r="B103" s="7">
        <f t="shared" si="41"/>
        <v>2.2100000000000002E-3</v>
      </c>
      <c r="C103" s="7">
        <f t="shared" si="23"/>
        <v>8.8905939705068686</v>
      </c>
      <c r="D103" s="163">
        <f t="shared" si="21"/>
        <v>8.8233064945974267</v>
      </c>
      <c r="E103" s="164">
        <f t="shared" si="38"/>
        <v>99.467150624171509</v>
      </c>
      <c r="F103" s="162">
        <f t="shared" si="24"/>
        <v>3.7008985781747779E-2</v>
      </c>
      <c r="G103" s="162">
        <v>3.6999999999999998E-2</v>
      </c>
      <c r="H103" s="168">
        <f t="shared" si="25"/>
        <v>2.1070000000000002</v>
      </c>
      <c r="I103" s="162">
        <f t="shared" si="22"/>
        <v>0.326541624606559</v>
      </c>
      <c r="J103" s="165">
        <f t="shared" si="26"/>
        <v>1.4385158391470532</v>
      </c>
      <c r="K103" s="165">
        <f t="shared" si="27"/>
        <v>8.9684704278635543</v>
      </c>
      <c r="L103" s="165">
        <f t="shared" si="28"/>
        <v>55.914199640064403</v>
      </c>
      <c r="M103" s="184">
        <f t="shared" si="39"/>
        <v>2.2075984689249979</v>
      </c>
      <c r="N103" s="162">
        <v>0.27500649475658651</v>
      </c>
      <c r="O103" s="166">
        <f t="shared" si="40"/>
        <v>3.7003129809768935E-2</v>
      </c>
      <c r="Q103" s="162">
        <f t="shared" si="29"/>
        <v>8.1789858577662591E-2</v>
      </c>
      <c r="R103" s="165">
        <f t="shared" si="30"/>
        <v>1148.7051901068533</v>
      </c>
      <c r="S103" s="165">
        <f t="shared" si="31"/>
        <v>-202376.12835029323</v>
      </c>
      <c r="T103" s="165">
        <f t="shared" si="32"/>
        <v>35654141.444459394</v>
      </c>
      <c r="U103" s="68">
        <f t="shared" si="33"/>
        <v>0.34392008418935954</v>
      </c>
      <c r="V103" s="148">
        <f t="shared" si="34"/>
        <v>1.2728133505821507E-2</v>
      </c>
      <c r="W103" s="165">
        <f t="shared" si="35"/>
        <v>0.13035695067797293</v>
      </c>
      <c r="X103" s="165">
        <f t="shared" si="36"/>
        <v>-0.24465139559180865</v>
      </c>
      <c r="Y103" s="165">
        <f t="shared" si="37"/>
        <v>0.459156992041649</v>
      </c>
    </row>
    <row r="104" spans="1:25" x14ac:dyDescent="0.2">
      <c r="A104" s="162">
        <v>1.9190000000000001E-3</v>
      </c>
      <c r="B104" s="7">
        <f t="shared" si="41"/>
        <v>2.013E-3</v>
      </c>
      <c r="C104" s="7">
        <f t="shared" si="23"/>
        <v>9.0254295731287932</v>
      </c>
      <c r="D104" s="163">
        <f t="shared" si="21"/>
        <v>8.95801177181783</v>
      </c>
      <c r="E104" s="164">
        <f t="shared" si="38"/>
        <v>99.50816058138912</v>
      </c>
      <c r="F104" s="162">
        <f t="shared" si="24"/>
        <v>4.1009957217612414E-2</v>
      </c>
      <c r="G104" s="162">
        <v>4.1000000000000002E-2</v>
      </c>
      <c r="H104" s="168">
        <f t="shared" si="25"/>
        <v>1.919</v>
      </c>
      <c r="I104" s="162">
        <f t="shared" si="22"/>
        <v>0.36736767951711757</v>
      </c>
      <c r="J104" s="165">
        <f t="shared" si="26"/>
        <v>1.6636575139238332</v>
      </c>
      <c r="K104" s="165">
        <f t="shared" si="27"/>
        <v>10.596226442885081</v>
      </c>
      <c r="L104" s="165">
        <f t="shared" si="28"/>
        <v>67.489861278045169</v>
      </c>
      <c r="M104" s="184">
        <f t="shared" si="39"/>
        <v>2.0108040680285106</v>
      </c>
      <c r="N104" s="162">
        <v>0.30414783944418022</v>
      </c>
      <c r="O104" s="166">
        <f t="shared" si="40"/>
        <v>4.0924204332974987E-2</v>
      </c>
      <c r="Q104" s="162">
        <f t="shared" si="29"/>
        <v>8.2553043879053781E-2</v>
      </c>
      <c r="R104" s="165">
        <f t="shared" si="30"/>
        <v>1275.7377907273656</v>
      </c>
      <c r="S104" s="165">
        <f t="shared" si="31"/>
        <v>-225007.74793046649</v>
      </c>
      <c r="T104" s="165">
        <f t="shared" si="32"/>
        <v>39685652.488098167</v>
      </c>
      <c r="U104" s="68">
        <f t="shared" si="33"/>
        <v>0.30336975517178622</v>
      </c>
      <c r="V104" s="148">
        <f t="shared" si="34"/>
        <v>1.2441180680712505E-2</v>
      </c>
      <c r="W104" s="165">
        <f t="shared" si="35"/>
        <v>0.15075907722795578</v>
      </c>
      <c r="X104" s="165">
        <f t="shared" si="36"/>
        <v>-0.28905504100281809</v>
      </c>
      <c r="Y104" s="165">
        <f t="shared" si="37"/>
        <v>0.55421416915947641</v>
      </c>
    </row>
    <row r="105" spans="1:25" x14ac:dyDescent="0.2">
      <c r="A105" s="162">
        <v>1.748E-3</v>
      </c>
      <c r="B105" s="7">
        <f t="shared" si="41"/>
        <v>1.8335000000000001E-3</v>
      </c>
      <c r="C105" s="7">
        <f t="shared" si="23"/>
        <v>9.1600790998235748</v>
      </c>
      <c r="D105" s="163">
        <f t="shared" si="21"/>
        <v>9.0927543364761831</v>
      </c>
      <c r="E105" s="164">
        <f t="shared" si="38"/>
        <v>99.553171510042603</v>
      </c>
      <c r="F105" s="162">
        <f t="shared" si="24"/>
        <v>4.5010928653477035E-2</v>
      </c>
      <c r="G105" s="162">
        <v>4.4999999999999998E-2</v>
      </c>
      <c r="H105" s="168">
        <f t="shared" si="25"/>
        <v>1.748</v>
      </c>
      <c r="I105" s="162">
        <f t="shared" si="22"/>
        <v>0.40927331670272338</v>
      </c>
      <c r="J105" s="165">
        <f t="shared" si="26"/>
        <v>1.9040401616761111</v>
      </c>
      <c r="K105" s="165">
        <f t="shared" si="27"/>
        <v>12.38383538323462</v>
      </c>
      <c r="L105" s="165">
        <f t="shared" si="28"/>
        <v>80.544193282169417</v>
      </c>
      <c r="M105" s="184">
        <f t="shared" si="39"/>
        <v>1.8315053917474569</v>
      </c>
      <c r="N105" s="162">
        <v>0.33428211564015442</v>
      </c>
      <c r="O105" s="166">
        <f t="shared" si="40"/>
        <v>4.4978881422656179E-2</v>
      </c>
      <c r="Q105" s="162">
        <f t="shared" si="29"/>
        <v>8.2527537686150149E-2</v>
      </c>
      <c r="R105" s="165">
        <f t="shared" si="30"/>
        <v>1403.0514881932995</v>
      </c>
      <c r="S105" s="165">
        <f t="shared" si="31"/>
        <v>-247714.49867517862</v>
      </c>
      <c r="T105" s="165">
        <f t="shared" si="32"/>
        <v>43735011.416374423</v>
      </c>
      <c r="U105" s="68">
        <f t="shared" si="33"/>
        <v>0.26280820151692819</v>
      </c>
      <c r="V105" s="148">
        <f t="shared" si="34"/>
        <v>1.182924120802707E-2</v>
      </c>
      <c r="W105" s="165">
        <f t="shared" si="35"/>
        <v>0.17254232639639333</v>
      </c>
      <c r="X105" s="165">
        <f t="shared" si="36"/>
        <v>-0.33781932311163393</v>
      </c>
      <c r="Y105" s="165">
        <f t="shared" si="37"/>
        <v>0.66141391188514775</v>
      </c>
    </row>
    <row r="106" spans="1:25" x14ac:dyDescent="0.2">
      <c r="A106" s="162">
        <v>1.593E-3</v>
      </c>
      <c r="B106" s="7">
        <f t="shared" si="41"/>
        <v>1.6705000000000001E-3</v>
      </c>
      <c r="C106" s="7">
        <f t="shared" si="23"/>
        <v>9.2940380177988651</v>
      </c>
      <c r="D106" s="163">
        <f t="shared" si="21"/>
        <v>9.2270585588112191</v>
      </c>
      <c r="E106" s="164">
        <f t="shared" si="38"/>
        <v>99.601183167272978</v>
      </c>
      <c r="F106" s="162">
        <f t="shared" si="24"/>
        <v>4.8011657230375503E-2</v>
      </c>
      <c r="G106" s="162">
        <v>4.8000000000000001E-2</v>
      </c>
      <c r="H106" s="168">
        <f t="shared" si="25"/>
        <v>1.593</v>
      </c>
      <c r="I106" s="162">
        <f t="shared" si="22"/>
        <v>0.44300637277024685</v>
      </c>
      <c r="J106" s="165">
        <f t="shared" si="26"/>
        <v>2.115719678454469</v>
      </c>
      <c r="K106" s="165">
        <f t="shared" si="27"/>
        <v>14.044744396240002</v>
      </c>
      <c r="L106" s="165">
        <f t="shared" si="28"/>
        <v>93.232977489631054</v>
      </c>
      <c r="M106" s="184">
        <f t="shared" si="39"/>
        <v>1.6687012914239643</v>
      </c>
      <c r="N106" s="162">
        <v>0.35840583035488255</v>
      </c>
      <c r="O106" s="166">
        <f t="shared" si="40"/>
        <v>4.822481547913373E-2</v>
      </c>
      <c r="Q106" s="162">
        <f t="shared" si="29"/>
        <v>8.0203473403342287E-2</v>
      </c>
      <c r="R106" s="165">
        <f t="shared" si="30"/>
        <v>1499.3529192684264</v>
      </c>
      <c r="S106" s="165">
        <f t="shared" si="31"/>
        <v>-264961.30609977589</v>
      </c>
      <c r="T106" s="165">
        <f t="shared" si="32"/>
        <v>46823194.744806156</v>
      </c>
      <c r="U106" s="68">
        <f t="shared" si="33"/>
        <v>0.22237860204975834</v>
      </c>
      <c r="V106" s="148">
        <f t="shared" si="34"/>
        <v>1.0676765216983077E-2</v>
      </c>
      <c r="W106" s="165">
        <f t="shared" si="35"/>
        <v>0.19172452486601521</v>
      </c>
      <c r="X106" s="165">
        <f t="shared" si="36"/>
        <v>-0.38312735096890771</v>
      </c>
      <c r="Y106" s="165">
        <f t="shared" si="37"/>
        <v>0.76561184419694306</v>
      </c>
    </row>
    <row r="107" spans="1:25" x14ac:dyDescent="0.2">
      <c r="A107" s="162">
        <v>1.451E-3</v>
      </c>
      <c r="B107" s="7">
        <f t="shared" si="41"/>
        <v>1.5219999999999999E-3</v>
      </c>
      <c r="C107" s="7">
        <f t="shared" si="23"/>
        <v>9.4287367652574314</v>
      </c>
      <c r="D107" s="163">
        <f t="shared" si="21"/>
        <v>9.3613873915281474</v>
      </c>
      <c r="E107" s="164">
        <f t="shared" si="38"/>
        <v>99.651195310221283</v>
      </c>
      <c r="F107" s="162">
        <f t="shared" si="24"/>
        <v>5.0012142948307817E-2</v>
      </c>
      <c r="G107" s="162">
        <v>0.05</v>
      </c>
      <c r="H107" s="168">
        <f t="shared" si="25"/>
        <v>1.4510000000000001</v>
      </c>
      <c r="I107" s="162">
        <f t="shared" si="22"/>
        <v>0.46818304441959213</v>
      </c>
      <c r="J107" s="165">
        <f t="shared" si="26"/>
        <v>2.2939700226190545</v>
      </c>
      <c r="K107" s="165">
        <f t="shared" si="27"/>
        <v>15.536166808129924</v>
      </c>
      <c r="L107" s="165">
        <f t="shared" si="28"/>
        <v>105.22041557215292</v>
      </c>
      <c r="M107" s="184">
        <f t="shared" si="39"/>
        <v>1.5203430533928846</v>
      </c>
      <c r="N107" s="162">
        <v>0.37128884931681838</v>
      </c>
      <c r="O107" s="166">
        <f t="shared" si="40"/>
        <v>4.9958272804976792E-2</v>
      </c>
      <c r="Q107" s="162">
        <f t="shared" si="29"/>
        <v>7.6118481567324495E-2</v>
      </c>
      <c r="R107" s="165">
        <f t="shared" si="30"/>
        <v>1564.4519467716509</v>
      </c>
      <c r="S107" s="165">
        <f t="shared" si="31"/>
        <v>-276697.73884190345</v>
      </c>
      <c r="T107" s="165">
        <f t="shared" si="32"/>
        <v>48938312.767108113</v>
      </c>
      <c r="U107" s="68">
        <f t="shared" si="33"/>
        <v>0.18194159411943361</v>
      </c>
      <c r="V107" s="148">
        <f t="shared" si="34"/>
        <v>9.099289013344114E-3</v>
      </c>
      <c r="W107" s="165">
        <f t="shared" si="35"/>
        <v>0.20787740319398149</v>
      </c>
      <c r="X107" s="165">
        <f t="shared" si="36"/>
        <v>-0.4238119445593771</v>
      </c>
      <c r="Y107" s="165">
        <f t="shared" si="37"/>
        <v>0.86405045277379511</v>
      </c>
    </row>
    <row r="108" spans="1:25" x14ac:dyDescent="0.2">
      <c r="A108" s="162">
        <v>1.322E-3</v>
      </c>
      <c r="B108" s="7">
        <f t="shared" si="41"/>
        <v>1.3865000000000001E-3</v>
      </c>
      <c r="C108" s="7">
        <f t="shared" si="23"/>
        <v>9.5630621078164832</v>
      </c>
      <c r="D108" s="163">
        <f t="shared" si="21"/>
        <v>9.4958994365369573</v>
      </c>
      <c r="E108" s="164">
        <f t="shared" si="38"/>
        <v>99.702207696028552</v>
      </c>
      <c r="F108" s="162">
        <f t="shared" si="24"/>
        <v>5.101238580727397E-2</v>
      </c>
      <c r="G108" s="162">
        <v>5.0999999999999997E-2</v>
      </c>
      <c r="H108" s="168">
        <f t="shared" si="25"/>
        <v>1.3220000000000001</v>
      </c>
      <c r="I108" s="162">
        <f t="shared" si="22"/>
        <v>0.48440848564369876</v>
      </c>
      <c r="J108" s="165">
        <f t="shared" si="26"/>
        <v>2.4337167543314076</v>
      </c>
      <c r="K108" s="165">
        <f t="shared" si="27"/>
        <v>16.809981290275729</v>
      </c>
      <c r="L108" s="165">
        <f t="shared" si="28"/>
        <v>116.10861061645996</v>
      </c>
      <c r="M108" s="184">
        <f t="shared" si="39"/>
        <v>1.3849989169670849</v>
      </c>
      <c r="N108" s="162">
        <v>0.37976739783744096</v>
      </c>
      <c r="O108" s="166">
        <f t="shared" si="40"/>
        <v>5.1099092521924606E-2</v>
      </c>
      <c r="Q108" s="162">
        <f t="shared" si="29"/>
        <v>7.0728672921785363E-2</v>
      </c>
      <c r="R108" s="165">
        <f t="shared" si="30"/>
        <v>1598.1869754821018</v>
      </c>
      <c r="S108" s="165">
        <f t="shared" si="31"/>
        <v>-282880.85941339855</v>
      </c>
      <c r="T108" s="165">
        <f t="shared" si="32"/>
        <v>50070224.47941298</v>
      </c>
      <c r="U108" s="68">
        <f t="shared" si="33"/>
        <v>0.14144943379367844</v>
      </c>
      <c r="V108" s="148">
        <f t="shared" si="34"/>
        <v>7.2156730889035813E-3</v>
      </c>
      <c r="W108" s="165">
        <f t="shared" si="35"/>
        <v>0.22054112042078422</v>
      </c>
      <c r="X108" s="165">
        <f t="shared" si="36"/>
        <v>-0.45856039952599137</v>
      </c>
      <c r="Y108" s="165">
        <f t="shared" si="37"/>
        <v>0.95346228228202934</v>
      </c>
    </row>
    <row r="109" spans="1:25" x14ac:dyDescent="0.2">
      <c r="A109" s="162">
        <v>1.204E-3</v>
      </c>
      <c r="B109" s="7">
        <f t="shared" si="41"/>
        <v>1.263E-3</v>
      </c>
      <c r="C109" s="7">
        <f t="shared" si="23"/>
        <v>9.6979488925644723</v>
      </c>
      <c r="D109" s="163">
        <f t="shared" si="21"/>
        <v>9.6305055001904769</v>
      </c>
      <c r="E109" s="164">
        <f t="shared" si="38"/>
        <v>99.753220081835821</v>
      </c>
      <c r="F109" s="162">
        <f t="shared" si="24"/>
        <v>5.101238580727397E-2</v>
      </c>
      <c r="G109" s="162">
        <v>5.0999999999999997E-2</v>
      </c>
      <c r="H109" s="168">
        <f t="shared" si="25"/>
        <v>1.204</v>
      </c>
      <c r="I109" s="162">
        <f t="shared" si="22"/>
        <v>0.4912750620947906</v>
      </c>
      <c r="J109" s="165">
        <f t="shared" si="26"/>
        <v>2.5294976152425224</v>
      </c>
      <c r="K109" s="165">
        <f t="shared" si="27"/>
        <v>17.812037207274614</v>
      </c>
      <c r="L109" s="165">
        <f t="shared" si="28"/>
        <v>125.42754243431703</v>
      </c>
      <c r="M109" s="184">
        <f t="shared" si="39"/>
        <v>1.2616211792768866</v>
      </c>
      <c r="N109" s="162">
        <v>0.37818668376283959</v>
      </c>
      <c r="O109" s="166">
        <f t="shared" si="40"/>
        <v>5.0886401661127394E-2</v>
      </c>
      <c r="Q109" s="162">
        <f t="shared" si="29"/>
        <v>6.4428643274587027E-2</v>
      </c>
      <c r="R109" s="165">
        <f t="shared" si="30"/>
        <v>1600.4179779441331</v>
      </c>
      <c r="S109" s="165">
        <f t="shared" si="31"/>
        <v>-283473.40093297593</v>
      </c>
      <c r="T109" s="165">
        <f t="shared" si="32"/>
        <v>50210113.947690733</v>
      </c>
      <c r="U109" s="68">
        <f t="shared" si="33"/>
        <v>0.10092897103571384</v>
      </c>
      <c r="V109" s="148">
        <f t="shared" si="34"/>
        <v>5.1486276096050143E-3</v>
      </c>
      <c r="W109" s="165">
        <f t="shared" si="35"/>
        <v>0.22922069183870286</v>
      </c>
      <c r="X109" s="165">
        <f t="shared" si="36"/>
        <v>-0.48589553772226091</v>
      </c>
      <c r="Y109" s="165">
        <f t="shared" si="37"/>
        <v>1.0299876144887441</v>
      </c>
    </row>
    <row r="110" spans="1:25" x14ac:dyDescent="0.2">
      <c r="A110" s="162">
        <v>1.0969999999999999E-3</v>
      </c>
      <c r="B110" s="7">
        <f t="shared" si="41"/>
        <v>1.1505E-3</v>
      </c>
      <c r="C110" s="7">
        <f t="shared" si="23"/>
        <v>9.8322207589209807</v>
      </c>
      <c r="D110" s="163">
        <f t="shared" si="21"/>
        <v>9.7650848257427256</v>
      </c>
      <c r="E110" s="164">
        <f t="shared" si="38"/>
        <v>99.803232224784125</v>
      </c>
      <c r="F110" s="162">
        <f t="shared" si="24"/>
        <v>5.0012142948307817E-2</v>
      </c>
      <c r="G110" s="162">
        <v>0.05</v>
      </c>
      <c r="H110" s="168">
        <f t="shared" si="25"/>
        <v>1.097</v>
      </c>
      <c r="I110" s="162">
        <f t="shared" si="22"/>
        <v>0.4883728182073967</v>
      </c>
      <c r="J110" s="165">
        <f t="shared" si="26"/>
        <v>2.5755955540878008</v>
      </c>
      <c r="K110" s="165">
        <f t="shared" si="27"/>
        <v>18.483268321659633</v>
      </c>
      <c r="L110" s="165">
        <f t="shared" si="28"/>
        <v>132.6416359541598</v>
      </c>
      <c r="M110" s="184">
        <f t="shared" si="39"/>
        <v>1.1492554111249609</v>
      </c>
      <c r="N110" s="162">
        <v>0.37246926184461771</v>
      </c>
      <c r="O110" s="166">
        <f t="shared" si="40"/>
        <v>5.0117101628397477E-2</v>
      </c>
      <c r="Q110" s="162">
        <f t="shared" si="29"/>
        <v>5.7538970462028147E-2</v>
      </c>
      <c r="R110" s="165">
        <f t="shared" si="30"/>
        <v>1571.0310019755982</v>
      </c>
      <c r="S110" s="165">
        <f t="shared" si="31"/>
        <v>-278444.98543299281</v>
      </c>
      <c r="T110" s="165">
        <f t="shared" si="32"/>
        <v>49350782.903254144</v>
      </c>
      <c r="U110" s="68">
        <f t="shared" si="33"/>
        <v>6.0416557248258902E-2</v>
      </c>
      <c r="V110" s="148">
        <f t="shared" si="34"/>
        <v>3.0215614975445471E-3</v>
      </c>
      <c r="W110" s="165">
        <f t="shared" si="35"/>
        <v>0.23339804364594688</v>
      </c>
      <c r="X110" s="165">
        <f t="shared" si="36"/>
        <v>-0.50420608802398703</v>
      </c>
      <c r="Y110" s="165">
        <f t="shared" si="37"/>
        <v>1.0892284066703544</v>
      </c>
    </row>
    <row r="111" spans="1:25" x14ac:dyDescent="0.2">
      <c r="A111" s="162">
        <v>9.990000000000001E-4</v>
      </c>
      <c r="B111" s="7">
        <f t="shared" si="41"/>
        <v>1.0479999999999999E-3</v>
      </c>
      <c r="C111" s="7">
        <f t="shared" si="23"/>
        <v>9.9672277015317565</v>
      </c>
      <c r="D111" s="163">
        <f t="shared" si="21"/>
        <v>9.8997242302263686</v>
      </c>
      <c r="E111" s="164">
        <f t="shared" si="38"/>
        <v>99.850243639155536</v>
      </c>
      <c r="F111" s="162">
        <f t="shared" si="24"/>
        <v>4.7011414371409349E-2</v>
      </c>
      <c r="G111" s="162">
        <v>4.7E-2</v>
      </c>
      <c r="H111" s="168">
        <f t="shared" si="25"/>
        <v>0.99900000000000011</v>
      </c>
      <c r="I111" s="162">
        <f t="shared" si="22"/>
        <v>0.46540003794985324</v>
      </c>
      <c r="J111" s="165">
        <f t="shared" si="26"/>
        <v>2.5127581974955637</v>
      </c>
      <c r="K111" s="165">
        <f t="shared" si="27"/>
        <v>18.370644331426725</v>
      </c>
      <c r="L111" s="165">
        <f t="shared" si="28"/>
        <v>134.3068240661373</v>
      </c>
      <c r="M111" s="184">
        <f t="shared" si="39"/>
        <v>1.0468538579954705</v>
      </c>
      <c r="N111" s="162">
        <v>0.34821479149367124</v>
      </c>
      <c r="O111" s="166">
        <f t="shared" si="40"/>
        <v>4.6853573922778551E-2</v>
      </c>
      <c r="Q111" s="162">
        <f t="shared" si="29"/>
        <v>4.9267962261236989E-2</v>
      </c>
      <c r="R111" s="165">
        <f t="shared" si="30"/>
        <v>1478.4777299951902</v>
      </c>
      <c r="S111" s="165">
        <f t="shared" si="31"/>
        <v>-262192.65548824746</v>
      </c>
      <c r="T111" s="165">
        <f t="shared" si="32"/>
        <v>46497141.754176073</v>
      </c>
      <c r="U111" s="68">
        <f t="shared" si="33"/>
        <v>1.9886057900346855E-2</v>
      </c>
      <c r="V111" s="148">
        <f t="shared" si="34"/>
        <v>9.3487170816704452E-4</v>
      </c>
      <c r="W111" s="165">
        <f t="shared" si="35"/>
        <v>0.22770378156615967</v>
      </c>
      <c r="X111" s="165">
        <f t="shared" si="36"/>
        <v>-0.50113381203119434</v>
      </c>
      <c r="Y111" s="165">
        <f t="shared" si="37"/>
        <v>1.102902621263445</v>
      </c>
    </row>
    <row r="112" spans="1:25" x14ac:dyDescent="0.2">
      <c r="A112" s="162">
        <v>9.1E-4</v>
      </c>
      <c r="B112" s="7">
        <f t="shared" si="41"/>
        <v>9.5450000000000005E-4</v>
      </c>
      <c r="C112" s="7">
        <f t="shared" si="23"/>
        <v>10.101845834238116</v>
      </c>
      <c r="D112" s="163">
        <f t="shared" si="21"/>
        <v>10.034536767884937</v>
      </c>
      <c r="E112" s="164">
        <f t="shared" si="38"/>
        <v>99.893254082091076</v>
      </c>
      <c r="F112" s="162">
        <f t="shared" si="24"/>
        <v>4.3010442935544721E-2</v>
      </c>
      <c r="G112" s="162">
        <v>4.2999999999999997E-2</v>
      </c>
      <c r="H112" s="168">
        <f t="shared" si="25"/>
        <v>0.91</v>
      </c>
      <c r="I112" s="162">
        <f t="shared" si="22"/>
        <v>0.43158987103974045</v>
      </c>
      <c r="J112" s="165">
        <f t="shared" si="26"/>
        <v>2.3844709512022124</v>
      </c>
      <c r="K112" s="165">
        <f t="shared" si="27"/>
        <v>17.754199534166613</v>
      </c>
      <c r="L112" s="165">
        <f t="shared" si="28"/>
        <v>132.19351694768068</v>
      </c>
      <c r="M112" s="184">
        <f t="shared" si="39"/>
        <v>0.95346211251417734</v>
      </c>
      <c r="N112" s="162">
        <v>0.31949962513120572</v>
      </c>
      <c r="O112" s="166">
        <f t="shared" si="40"/>
        <v>4.2989843252126916E-2</v>
      </c>
      <c r="Q112" s="162">
        <f t="shared" si="29"/>
        <v>4.1053467781977437E-2</v>
      </c>
      <c r="R112" s="165">
        <f t="shared" si="30"/>
        <v>1354.0765481602116</v>
      </c>
      <c r="S112" s="165">
        <f t="shared" si="31"/>
        <v>-240258.00529414811</v>
      </c>
      <c r="T112" s="165">
        <f t="shared" si="32"/>
        <v>42629723.693503566</v>
      </c>
      <c r="U112" s="68">
        <f t="shared" si="33"/>
        <v>-2.0696559726462577E-2</v>
      </c>
      <c r="V112" s="148">
        <f t="shared" si="34"/>
        <v>-8.9016820107711177E-4</v>
      </c>
      <c r="W112" s="165">
        <f t="shared" si="35"/>
        <v>0.21607851211650866</v>
      </c>
      <c r="X112" s="165">
        <f t="shared" si="36"/>
        <v>-0.48431778067244208</v>
      </c>
      <c r="Y112" s="165">
        <f t="shared" si="37"/>
        <v>1.0855485368623969</v>
      </c>
    </row>
    <row r="113" spans="1:25" x14ac:dyDescent="0.2">
      <c r="A113" s="162">
        <v>8.2899999999999998E-4</v>
      </c>
      <c r="B113" s="7">
        <f t="shared" si="41"/>
        <v>8.6950000000000005E-4</v>
      </c>
      <c r="C113" s="7">
        <f t="shared" si="23"/>
        <v>10.236340277828424</v>
      </c>
      <c r="D113" s="163">
        <f t="shared" si="21"/>
        <v>10.169093056033269</v>
      </c>
      <c r="E113" s="164">
        <f t="shared" si="38"/>
        <v>99.930263067872829</v>
      </c>
      <c r="F113" s="162">
        <f t="shared" si="24"/>
        <v>3.7008985781747779E-2</v>
      </c>
      <c r="G113" s="162">
        <v>3.6999999999999998E-2</v>
      </c>
      <c r="H113" s="168">
        <f t="shared" si="25"/>
        <v>0.82899999999999996</v>
      </c>
      <c r="I113" s="162">
        <f t="shared" si="22"/>
        <v>0.37634782032400532</v>
      </c>
      <c r="J113" s="165">
        <f t="shared" si="26"/>
        <v>2.1265808097124053</v>
      </c>
      <c r="K113" s="165">
        <f t="shared" si="27"/>
        <v>16.12015613500904</v>
      </c>
      <c r="L113" s="165">
        <f t="shared" si="28"/>
        <v>122.19588958494009</v>
      </c>
      <c r="M113" s="184">
        <f t="shared" si="39"/>
        <v>0.86855627336402375</v>
      </c>
      <c r="N113" s="162">
        <v>0.27517111334713024</v>
      </c>
      <c r="O113" s="166">
        <f t="shared" si="40"/>
        <v>3.7025279843281349E-2</v>
      </c>
      <c r="Q113" s="162">
        <f t="shared" si="29"/>
        <v>3.2179313137229694E-2</v>
      </c>
      <c r="R113" s="165">
        <f t="shared" si="30"/>
        <v>1166.2522271226912</v>
      </c>
      <c r="S113" s="165">
        <f t="shared" si="31"/>
        <v>-207030.88440339465</v>
      </c>
      <c r="T113" s="165">
        <f t="shared" si="32"/>
        <v>36751730.114674963</v>
      </c>
      <c r="U113" s="68">
        <f t="shared" si="33"/>
        <v>-6.1202038564316198E-2</v>
      </c>
      <c r="V113" s="148">
        <f t="shared" si="34"/>
        <v>-2.2650253750407575E-3</v>
      </c>
      <c r="W113" s="165">
        <f t="shared" si="35"/>
        <v>0.19270875035256774</v>
      </c>
      <c r="X113" s="165">
        <f t="shared" si="36"/>
        <v>-0.43974262136551501</v>
      </c>
      <c r="Y113" s="165">
        <f t="shared" si="37"/>
        <v>1.0034498832649303</v>
      </c>
    </row>
    <row r="114" spans="1:25" x14ac:dyDescent="0.2">
      <c r="A114" s="162">
        <v>7.5500000000000003E-4</v>
      </c>
      <c r="B114" s="7">
        <f t="shared" si="41"/>
        <v>7.9199999999999995E-4</v>
      </c>
      <c r="C114" s="7">
        <f t="shared" si="23"/>
        <v>10.371235735111734</v>
      </c>
      <c r="D114" s="163">
        <f t="shared" si="21"/>
        <v>10.303788006470079</v>
      </c>
      <c r="E114" s="164">
        <f t="shared" si="38"/>
        <v>99.960270353641818</v>
      </c>
      <c r="F114" s="162">
        <f t="shared" si="24"/>
        <v>3.000728576898469E-2</v>
      </c>
      <c r="G114" s="162">
        <v>0.03</v>
      </c>
      <c r="H114" s="168">
        <f t="shared" si="25"/>
        <v>0.755</v>
      </c>
      <c r="I114" s="162">
        <f t="shared" si="22"/>
        <v>0.3091887112131847</v>
      </c>
      <c r="J114" s="165">
        <f t="shared" si="26"/>
        <v>1.7860758259819232</v>
      </c>
      <c r="K114" s="165">
        <f t="shared" si="27"/>
        <v>13.779595897768257</v>
      </c>
      <c r="L114" s="165">
        <f t="shared" si="28"/>
        <v>106.30974359747789</v>
      </c>
      <c r="M114" s="184">
        <f t="shared" si="39"/>
        <v>0.79113526024315206</v>
      </c>
      <c r="N114" s="162">
        <v>0.22244845284865894</v>
      </c>
      <c r="O114" s="166">
        <f t="shared" si="40"/>
        <v>2.9931253020139981E-2</v>
      </c>
      <c r="Q114" s="162">
        <f t="shared" si="29"/>
        <v>2.3765770329035873E-2</v>
      </c>
      <c r="R114" s="165">
        <f t="shared" si="30"/>
        <v>946.43575376931938</v>
      </c>
      <c r="S114" s="165">
        <f t="shared" si="31"/>
        <v>-168082.82954787632</v>
      </c>
      <c r="T114" s="165">
        <f t="shared" si="32"/>
        <v>29850771.672882546</v>
      </c>
      <c r="U114" s="68">
        <f t="shared" si="33"/>
        <v>-0.10174925891026912</v>
      </c>
      <c r="V114" s="148">
        <f t="shared" si="34"/>
        <v>-3.0532190889028571E-3</v>
      </c>
      <c r="W114" s="165">
        <f t="shared" si="35"/>
        <v>0.16185250938404475</v>
      </c>
      <c r="X114" s="165">
        <f t="shared" si="36"/>
        <v>-0.37589435056912435</v>
      </c>
      <c r="Y114" s="165">
        <f t="shared" si="37"/>
        <v>0.87299581160347828</v>
      </c>
    </row>
    <row r="115" spans="1:25" x14ac:dyDescent="0.2">
      <c r="A115" s="162">
        <v>6.8799999999999992E-4</v>
      </c>
      <c r="B115" s="7">
        <f t="shared" si="41"/>
        <v>7.2149999999999992E-4</v>
      </c>
      <c r="C115" s="7">
        <f t="shared" si="23"/>
        <v>10.505303814622078</v>
      </c>
      <c r="D115" s="163">
        <f t="shared" ref="D115:D178" si="42">(C114+C115)/2</f>
        <v>10.438269774866907</v>
      </c>
      <c r="E115" s="164">
        <f t="shared" si="38"/>
        <v>99.982275696539077</v>
      </c>
      <c r="F115" s="162">
        <f t="shared" si="24"/>
        <v>2.2005342897255437E-2</v>
      </c>
      <c r="G115" s="162">
        <v>2.1999999999999999E-2</v>
      </c>
      <c r="H115" s="168">
        <f t="shared" si="25"/>
        <v>0.68799999999999994</v>
      </c>
      <c r="I115" s="162">
        <f t="shared" si="22"/>
        <v>0.22969770565000361</v>
      </c>
      <c r="J115" s="165">
        <f t="shared" si="26"/>
        <v>1.3558492504516071</v>
      </c>
      <c r="K115" s="165">
        <f t="shared" si="27"/>
        <v>10.64272983800301</v>
      </c>
      <c r="L115" s="165">
        <f t="shared" si="28"/>
        <v>83.540038368566641</v>
      </c>
      <c r="M115" s="184">
        <f t="shared" si="39"/>
        <v>0.7207218603594584</v>
      </c>
      <c r="N115" s="162">
        <v>0.16413558676774803</v>
      </c>
      <c r="O115" s="166">
        <f t="shared" si="40"/>
        <v>2.2085043587590066E-2</v>
      </c>
      <c r="Q115" s="162">
        <f t="shared" si="29"/>
        <v>1.5876854900369795E-2</v>
      </c>
      <c r="R115" s="165">
        <f t="shared" si="30"/>
        <v>694.60403082523715</v>
      </c>
      <c r="S115" s="165">
        <f t="shared" si="31"/>
        <v>-123407.59213355184</v>
      </c>
      <c r="T115" s="165">
        <f t="shared" si="32"/>
        <v>21925346.125773955</v>
      </c>
      <c r="U115" s="68">
        <f t="shared" si="33"/>
        <v>-0.14223230506765078</v>
      </c>
      <c r="V115" s="148">
        <f t="shared" si="34"/>
        <v>-3.1298706440806975E-3</v>
      </c>
      <c r="W115" s="165">
        <f t="shared" si="35"/>
        <v>0.12286578225838984</v>
      </c>
      <c r="X115" s="165">
        <f t="shared" si="36"/>
        <v>-0.29032360966308968</v>
      </c>
      <c r="Y115" s="165">
        <f t="shared" si="37"/>
        <v>0.68601523368440109</v>
      </c>
    </row>
    <row r="116" spans="1:25" x14ac:dyDescent="0.2">
      <c r="A116" s="162">
        <v>6.2699999999999995E-4</v>
      </c>
      <c r="B116" s="7">
        <f t="shared" si="41"/>
        <v>6.5749999999999988E-4</v>
      </c>
      <c r="C116" s="7">
        <f t="shared" si="23"/>
        <v>10.639246936522136</v>
      </c>
      <c r="D116" s="163">
        <f t="shared" si="42"/>
        <v>10.572275375572108</v>
      </c>
      <c r="E116" s="164">
        <f t="shared" si="38"/>
        <v>99.995278853705642</v>
      </c>
      <c r="F116" s="162">
        <f t="shared" si="24"/>
        <v>1.3003157166560033E-2</v>
      </c>
      <c r="G116" s="162">
        <v>1.2999999999999999E-2</v>
      </c>
      <c r="H116" s="168">
        <f t="shared" si="25"/>
        <v>0.627</v>
      </c>
      <c r="I116" s="162">
        <f t="shared" si="22"/>
        <v>0.1374729583167166</v>
      </c>
      <c r="J116" s="165">
        <f t="shared" si="26"/>
        <v>0.82877257237860458</v>
      </c>
      <c r="K116" s="165">
        <f t="shared" si="27"/>
        <v>6.6165050615809227</v>
      </c>
      <c r="L116" s="165">
        <f t="shared" si="28"/>
        <v>52.822862011807729</v>
      </c>
      <c r="M116" s="184">
        <f t="shared" si="39"/>
        <v>0.65679220458223964</v>
      </c>
      <c r="N116" s="162">
        <v>9.7079693097360614E-2</v>
      </c>
      <c r="O116" s="166">
        <f t="shared" si="40"/>
        <v>1.3062427811945804E-2</v>
      </c>
      <c r="Q116" s="162">
        <f t="shared" si="29"/>
        <v>8.5495758370132194E-3</v>
      </c>
      <c r="R116" s="165">
        <f t="shared" si="30"/>
        <v>410.7435978530379</v>
      </c>
      <c r="S116" s="165">
        <f t="shared" si="31"/>
        <v>-73001.502454900634</v>
      </c>
      <c r="T116" s="165">
        <f t="shared" si="32"/>
        <v>12974564.639665138</v>
      </c>
      <c r="U116" s="68">
        <f t="shared" si="33"/>
        <v>-0.18257201046688684</v>
      </c>
      <c r="V116" s="148">
        <f t="shared" si="34"/>
        <v>-2.374012546315773E-3</v>
      </c>
      <c r="W116" s="165">
        <f t="shared" si="35"/>
        <v>7.5102590045079437E-2</v>
      </c>
      <c r="X116" s="165">
        <f t="shared" si="36"/>
        <v>-0.18049200365615201</v>
      </c>
      <c r="Y116" s="165">
        <f t="shared" si="37"/>
        <v>0.43377150327649427</v>
      </c>
    </row>
    <row r="117" spans="1:25" x14ac:dyDescent="0.2">
      <c r="A117" s="162">
        <v>5.71E-4</v>
      </c>
      <c r="B117" s="7">
        <f t="shared" si="41"/>
        <v>5.9899999999999992E-4</v>
      </c>
      <c r="C117" s="7">
        <f t="shared" si="23"/>
        <v>10.774221633961332</v>
      </c>
      <c r="D117" s="163">
        <f t="shared" si="42"/>
        <v>10.706734285241733</v>
      </c>
      <c r="E117" s="164">
        <f t="shared" si="38"/>
        <v>99.999679922285097</v>
      </c>
      <c r="F117" s="162">
        <f t="shared" si="24"/>
        <v>4.401068579451088E-3</v>
      </c>
      <c r="G117" s="162">
        <v>4.4000000000000003E-3</v>
      </c>
      <c r="H117" s="168">
        <f t="shared" si="25"/>
        <v>0.57099999999999995</v>
      </c>
      <c r="I117" s="162">
        <f t="shared" si="22"/>
        <v>4.7121071851309093E-2</v>
      </c>
      <c r="J117" s="165">
        <f t="shared" si="26"/>
        <v>0.290035884520425</v>
      </c>
      <c r="K117" s="165">
        <f t="shared" si="27"/>
        <v>2.3544991233972792</v>
      </c>
      <c r="L117" s="165">
        <f t="shared" si="28"/>
        <v>19.113724949052497</v>
      </c>
      <c r="M117" s="184">
        <f t="shared" si="39"/>
        <v>0.5983452180806661</v>
      </c>
      <c r="N117" s="162">
        <v>3.2606619336440483E-2</v>
      </c>
      <c r="O117" s="166">
        <f t="shared" si="40"/>
        <v>4.3873399027610843E-3</v>
      </c>
      <c r="Q117" s="162">
        <f t="shared" si="29"/>
        <v>2.6362400790912017E-3</v>
      </c>
      <c r="R117" s="165">
        <f t="shared" si="30"/>
        <v>139.11244278226931</v>
      </c>
      <c r="S117" s="165">
        <f t="shared" si="31"/>
        <v>-24732.607032159278</v>
      </c>
      <c r="T117" s="165">
        <f t="shared" si="32"/>
        <v>4397175.6830164688</v>
      </c>
      <c r="U117" s="68">
        <f t="shared" si="33"/>
        <v>-0.22304817546171782</v>
      </c>
      <c r="V117" s="148">
        <f t="shared" si="34"/>
        <v>-9.8165031672845936E-4</v>
      </c>
      <c r="W117" s="165">
        <f t="shared" si="35"/>
        <v>2.6282778725390425E-2</v>
      </c>
      <c r="X117" s="165">
        <f t="shared" si="36"/>
        <v>-6.4228510434644517E-2</v>
      </c>
      <c r="Y117" s="165">
        <f t="shared" si="37"/>
        <v>0.15695834887762461</v>
      </c>
    </row>
    <row r="118" spans="1:25" x14ac:dyDescent="0.2">
      <c r="A118" s="162">
        <v>5.2000000000000006E-4</v>
      </c>
      <c r="B118" s="7">
        <f t="shared" si="41"/>
        <v>5.4549999999999998E-4</v>
      </c>
      <c r="C118" s="7">
        <f t="shared" si="23"/>
        <v>10.90920075629572</v>
      </c>
      <c r="D118" s="163">
        <f t="shared" si="42"/>
        <v>10.841711195128525</v>
      </c>
      <c r="E118" s="164">
        <f t="shared" si="38"/>
        <v>99.999999999999972</v>
      </c>
      <c r="F118" s="162">
        <f t="shared" si="24"/>
        <v>3.2007771486917004E-4</v>
      </c>
      <c r="G118" s="162">
        <v>3.2000000000000003E-4</v>
      </c>
      <c r="H118" s="168">
        <f t="shared" si="25"/>
        <v>0.52</v>
      </c>
      <c r="I118" s="162">
        <f t="shared" si="22"/>
        <v>3.4701901446082366E-3</v>
      </c>
      <c r="J118" s="165">
        <f t="shared" si="26"/>
        <v>2.1800792210361693E-2</v>
      </c>
      <c r="K118" s="165">
        <f t="shared" si="27"/>
        <v>0.17992051867271935</v>
      </c>
      <c r="L118" s="165">
        <f t="shared" si="28"/>
        <v>1.4848723260650396</v>
      </c>
      <c r="M118" s="184">
        <f t="shared" si="39"/>
        <v>0.54490366120994305</v>
      </c>
      <c r="N118" s="162">
        <v>2.3713127581036775E-3</v>
      </c>
      <c r="O118" s="166">
        <f t="shared" si="40"/>
        <v>3.1906880557616365E-4</v>
      </c>
      <c r="Q118" s="162">
        <f t="shared" si="29"/>
        <v>1.7460239346113224E-4</v>
      </c>
      <c r="R118" s="165">
        <f t="shared" si="30"/>
        <v>10.123358442333757</v>
      </c>
      <c r="S118" s="165">
        <f t="shared" si="31"/>
        <v>-1800.3593671772212</v>
      </c>
      <c r="T118" s="165">
        <f t="shared" si="32"/>
        <v>320179.69821441412</v>
      </c>
      <c r="U118" s="68">
        <f t="shared" si="33"/>
        <v>-0.26368027405967609</v>
      </c>
      <c r="V118" s="148">
        <f t="shared" si="34"/>
        <v>-8.4398179577097618E-5</v>
      </c>
      <c r="W118" s="165">
        <f t="shared" si="35"/>
        <v>1.9755672600670917E-3</v>
      </c>
      <c r="X118" s="165">
        <f t="shared" si="36"/>
        <v>-4.9080616748344123E-3</v>
      </c>
      <c r="Y118" s="165">
        <f t="shared" si="37"/>
        <v>1.2193494947451341E-2</v>
      </c>
    </row>
    <row r="119" spans="1:25" x14ac:dyDescent="0.2">
      <c r="A119" s="162">
        <v>4.7399999999999997E-4</v>
      </c>
      <c r="B119" s="7">
        <f t="shared" si="41"/>
        <v>4.9700000000000005E-4</v>
      </c>
      <c r="C119" s="7">
        <f t="shared" si="23"/>
        <v>11.042825320425916</v>
      </c>
      <c r="D119" s="163">
        <f t="shared" si="42"/>
        <v>10.976013038360819</v>
      </c>
      <c r="E119" s="164">
        <f t="shared" si="38"/>
        <v>99.999999999999972</v>
      </c>
      <c r="F119" s="162">
        <f t="shared" si="24"/>
        <v>0</v>
      </c>
      <c r="G119" s="162">
        <v>0</v>
      </c>
      <c r="H119" s="168">
        <f t="shared" si="25"/>
        <v>0.47399999999999998</v>
      </c>
      <c r="I119" s="162">
        <f t="shared" si="22"/>
        <v>0</v>
      </c>
      <c r="J119" s="165">
        <f t="shared" si="26"/>
        <v>0</v>
      </c>
      <c r="K119" s="165">
        <f t="shared" si="27"/>
        <v>0</v>
      </c>
      <c r="L119" s="165">
        <f t="shared" si="28"/>
        <v>0</v>
      </c>
      <c r="M119" s="184">
        <f t="shared" si="39"/>
        <v>0.49646752159632723</v>
      </c>
      <c r="N119" s="162">
        <v>0</v>
      </c>
      <c r="O119" s="166">
        <f t="shared" si="40"/>
        <v>0</v>
      </c>
      <c r="Q119" s="162">
        <f t="shared" si="29"/>
        <v>0</v>
      </c>
      <c r="R119" s="165">
        <f t="shared" si="30"/>
        <v>0</v>
      </c>
      <c r="S119" s="165">
        <f t="shared" si="31"/>
        <v>0</v>
      </c>
      <c r="T119" s="165">
        <f t="shared" si="32"/>
        <v>0</v>
      </c>
      <c r="U119" s="68">
        <f t="shared" si="33"/>
        <v>-0.30410915734555816</v>
      </c>
      <c r="V119" s="148">
        <f t="shared" si="34"/>
        <v>0</v>
      </c>
      <c r="W119" s="165">
        <f t="shared" si="35"/>
        <v>0</v>
      </c>
      <c r="X119" s="165">
        <f t="shared" si="36"/>
        <v>0</v>
      </c>
      <c r="Y119" s="165">
        <f t="shared" si="37"/>
        <v>0</v>
      </c>
    </row>
    <row r="120" spans="1:25" x14ac:dyDescent="0.2">
      <c r="A120" s="162">
        <v>4.3199999999999998E-4</v>
      </c>
      <c r="B120" s="7">
        <f t="shared" si="41"/>
        <v>4.5299999999999995E-4</v>
      </c>
      <c r="C120" s="7">
        <f t="shared" si="23"/>
        <v>11.176681067160706</v>
      </c>
      <c r="D120" s="163">
        <f t="shared" si="42"/>
        <v>11.10975319379331</v>
      </c>
      <c r="E120" s="164">
        <f t="shared" si="38"/>
        <v>99.999999999999972</v>
      </c>
      <c r="F120" s="162">
        <f t="shared" si="24"/>
        <v>0</v>
      </c>
      <c r="G120" s="162">
        <v>0</v>
      </c>
      <c r="H120" s="168">
        <f t="shared" si="25"/>
        <v>0.432</v>
      </c>
      <c r="I120" s="162">
        <f t="shared" si="22"/>
        <v>0</v>
      </c>
      <c r="J120" s="165">
        <f t="shared" si="26"/>
        <v>0</v>
      </c>
      <c r="K120" s="165">
        <f t="shared" si="27"/>
        <v>0</v>
      </c>
      <c r="L120" s="165">
        <f t="shared" si="28"/>
        <v>0</v>
      </c>
      <c r="M120" s="184">
        <f t="shared" si="39"/>
        <v>0.45251298323915562</v>
      </c>
      <c r="N120" s="162">
        <v>0</v>
      </c>
      <c r="O120" s="166">
        <f t="shared" si="40"/>
        <v>0</v>
      </c>
      <c r="Q120" s="162">
        <f t="shared" si="29"/>
        <v>0</v>
      </c>
      <c r="R120" s="165">
        <f t="shared" si="30"/>
        <v>0</v>
      </c>
      <c r="S120" s="165">
        <f t="shared" si="31"/>
        <v>0</v>
      </c>
      <c r="T120" s="165">
        <f t="shared" si="32"/>
        <v>0</v>
      </c>
      <c r="U120" s="68">
        <f t="shared" si="33"/>
        <v>-0.34436895575550103</v>
      </c>
      <c r="V120" s="148">
        <f t="shared" si="34"/>
        <v>0</v>
      </c>
      <c r="W120" s="165">
        <f t="shared" si="35"/>
        <v>0</v>
      </c>
      <c r="X120" s="165">
        <f t="shared" si="36"/>
        <v>0</v>
      </c>
      <c r="Y120" s="165">
        <f t="shared" si="37"/>
        <v>0</v>
      </c>
    </row>
    <row r="121" spans="1:25" x14ac:dyDescent="0.2">
      <c r="A121" s="162">
        <v>3.9300000000000001E-4</v>
      </c>
      <c r="B121" s="7">
        <f t="shared" si="41"/>
        <v>4.125E-4</v>
      </c>
      <c r="C121" s="7">
        <f t="shared" si="23"/>
        <v>11.313183067065568</v>
      </c>
      <c r="D121" s="163">
        <f t="shared" si="42"/>
        <v>11.244932067113137</v>
      </c>
      <c r="E121" s="164">
        <f t="shared" si="38"/>
        <v>99.999999999999972</v>
      </c>
      <c r="F121" s="162">
        <f t="shared" si="24"/>
        <v>0</v>
      </c>
      <c r="G121" s="162">
        <v>0</v>
      </c>
      <c r="H121" s="168">
        <f t="shared" si="25"/>
        <v>0.39300000000000002</v>
      </c>
      <c r="I121" s="162">
        <f t="shared" si="22"/>
        <v>0</v>
      </c>
      <c r="J121" s="165">
        <f t="shared" si="26"/>
        <v>0</v>
      </c>
      <c r="K121" s="165">
        <f t="shared" si="27"/>
        <v>0</v>
      </c>
      <c r="L121" s="165">
        <f t="shared" si="28"/>
        <v>0</v>
      </c>
      <c r="M121" s="184">
        <f t="shared" si="39"/>
        <v>0.41203883312134559</v>
      </c>
      <c r="N121" s="162">
        <v>0</v>
      </c>
      <c r="O121" s="166">
        <f t="shared" si="40"/>
        <v>0</v>
      </c>
      <c r="Q121" s="162">
        <f t="shared" si="29"/>
        <v>0</v>
      </c>
      <c r="R121" s="165">
        <f t="shared" si="30"/>
        <v>0</v>
      </c>
      <c r="S121" s="165">
        <f t="shared" si="31"/>
        <v>0</v>
      </c>
      <c r="T121" s="165">
        <f t="shared" si="32"/>
        <v>0</v>
      </c>
      <c r="U121" s="68">
        <f t="shared" si="33"/>
        <v>-0.38506185140483051</v>
      </c>
      <c r="V121" s="148">
        <f t="shared" si="34"/>
        <v>0</v>
      </c>
      <c r="W121" s="165">
        <f t="shared" si="35"/>
        <v>0</v>
      </c>
      <c r="X121" s="165">
        <f t="shared" si="36"/>
        <v>0</v>
      </c>
      <c r="Y121" s="165">
        <f t="shared" si="37"/>
        <v>0</v>
      </c>
    </row>
    <row r="122" spans="1:25" x14ac:dyDescent="0.2">
      <c r="A122" s="162"/>
      <c r="B122" s="7">
        <f t="shared" si="41"/>
        <v>0</v>
      </c>
      <c r="C122" s="7" t="e">
        <f t="shared" si="23"/>
        <v>#NUM!</v>
      </c>
      <c r="D122" s="163" t="e">
        <f t="shared" si="42"/>
        <v>#NUM!</v>
      </c>
      <c r="E122" s="164">
        <f t="shared" si="38"/>
        <v>99.999999999999972</v>
      </c>
      <c r="F122" s="162">
        <f t="shared" si="24"/>
        <v>0</v>
      </c>
      <c r="G122" s="162"/>
      <c r="H122" s="168">
        <f t="shared" si="25"/>
        <v>0</v>
      </c>
      <c r="I122" s="162" t="e">
        <f t="shared" si="22"/>
        <v>#NUM!</v>
      </c>
      <c r="J122" s="165" t="e">
        <f t="shared" si="26"/>
        <v>#NUM!</v>
      </c>
      <c r="K122" s="165" t="e">
        <f t="shared" si="27"/>
        <v>#NUM!</v>
      </c>
      <c r="L122" s="165" t="e">
        <f t="shared" si="28"/>
        <v>#NUM!</v>
      </c>
      <c r="M122" s="184" t="e">
        <f t="shared" si="39"/>
        <v>#NUM!</v>
      </c>
      <c r="N122" s="162">
        <v>0</v>
      </c>
      <c r="O122" s="166">
        <f t="shared" si="40"/>
        <v>0</v>
      </c>
      <c r="Q122" s="162">
        <f t="shared" si="29"/>
        <v>0</v>
      </c>
      <c r="R122" s="165">
        <f t="shared" si="30"/>
        <v>0</v>
      </c>
      <c r="S122" s="165">
        <f t="shared" si="31"/>
        <v>0</v>
      </c>
      <c r="T122" s="165">
        <f t="shared" si="32"/>
        <v>0</v>
      </c>
      <c r="U122" s="68" t="e">
        <f t="shared" si="33"/>
        <v>#NUM!</v>
      </c>
      <c r="V122" s="148" t="e">
        <f t="shared" si="34"/>
        <v>#NUM!</v>
      </c>
      <c r="W122" s="165" t="e">
        <f t="shared" si="35"/>
        <v>#NUM!</v>
      </c>
      <c r="X122" s="165" t="e">
        <f t="shared" si="36"/>
        <v>#NUM!</v>
      </c>
      <c r="Y122" s="165" t="e">
        <f t="shared" si="37"/>
        <v>#NUM!</v>
      </c>
    </row>
    <row r="123" spans="1:25" x14ac:dyDescent="0.2">
      <c r="A123" s="162"/>
      <c r="B123" s="7">
        <f t="shared" si="41"/>
        <v>0</v>
      </c>
      <c r="C123" s="7" t="e">
        <f t="shared" si="23"/>
        <v>#NUM!</v>
      </c>
      <c r="D123" s="163" t="e">
        <f t="shared" si="42"/>
        <v>#NUM!</v>
      </c>
      <c r="E123" s="164">
        <f t="shared" si="38"/>
        <v>99.999999999999972</v>
      </c>
      <c r="F123" s="162">
        <f t="shared" si="24"/>
        <v>0</v>
      </c>
      <c r="G123" s="162"/>
      <c r="H123" s="168">
        <f t="shared" si="25"/>
        <v>0</v>
      </c>
      <c r="I123" s="162" t="e">
        <f t="shared" si="22"/>
        <v>#NUM!</v>
      </c>
      <c r="J123" s="165" t="e">
        <f t="shared" si="26"/>
        <v>#NUM!</v>
      </c>
      <c r="K123" s="165" t="e">
        <f t="shared" si="27"/>
        <v>#NUM!</v>
      </c>
      <c r="L123" s="165" t="e">
        <f t="shared" si="28"/>
        <v>#NUM!</v>
      </c>
      <c r="M123" s="184" t="e">
        <f t="shared" si="39"/>
        <v>#NUM!</v>
      </c>
      <c r="N123" s="162">
        <v>0</v>
      </c>
      <c r="O123" s="166">
        <f t="shared" si="40"/>
        <v>0</v>
      </c>
      <c r="Q123" s="162">
        <f t="shared" si="29"/>
        <v>0</v>
      </c>
      <c r="R123" s="165">
        <f t="shared" si="30"/>
        <v>0</v>
      </c>
      <c r="S123" s="165">
        <f t="shared" si="31"/>
        <v>0</v>
      </c>
      <c r="T123" s="165">
        <f t="shared" si="32"/>
        <v>0</v>
      </c>
      <c r="U123" s="68" t="e">
        <f t="shared" si="33"/>
        <v>#NUM!</v>
      </c>
      <c r="V123" s="148" t="e">
        <f t="shared" si="34"/>
        <v>#NUM!</v>
      </c>
      <c r="W123" s="165" t="e">
        <f t="shared" si="35"/>
        <v>#NUM!</v>
      </c>
      <c r="X123" s="165" t="e">
        <f t="shared" si="36"/>
        <v>#NUM!</v>
      </c>
      <c r="Y123" s="165" t="e">
        <f t="shared" si="37"/>
        <v>#NUM!</v>
      </c>
    </row>
    <row r="124" spans="1:25" x14ac:dyDescent="0.2">
      <c r="A124" s="162"/>
      <c r="B124" s="7">
        <f t="shared" si="41"/>
        <v>0</v>
      </c>
      <c r="C124" s="7" t="e">
        <f t="shared" si="23"/>
        <v>#NUM!</v>
      </c>
      <c r="D124" s="163" t="e">
        <f t="shared" si="42"/>
        <v>#NUM!</v>
      </c>
      <c r="E124" s="164">
        <f t="shared" si="38"/>
        <v>99.999999999999972</v>
      </c>
      <c r="F124" s="162">
        <f t="shared" si="24"/>
        <v>0</v>
      </c>
      <c r="G124" s="162"/>
      <c r="H124" s="168">
        <f t="shared" si="25"/>
        <v>0</v>
      </c>
      <c r="I124" s="162" t="e">
        <f t="shared" si="22"/>
        <v>#NUM!</v>
      </c>
      <c r="J124" s="165" t="e">
        <f t="shared" si="26"/>
        <v>#NUM!</v>
      </c>
      <c r="K124" s="165" t="e">
        <f t="shared" si="27"/>
        <v>#NUM!</v>
      </c>
      <c r="L124" s="165" t="e">
        <f t="shared" si="28"/>
        <v>#NUM!</v>
      </c>
      <c r="M124" s="184" t="e">
        <f t="shared" si="39"/>
        <v>#NUM!</v>
      </c>
      <c r="N124" s="162">
        <v>0</v>
      </c>
      <c r="O124" s="166">
        <f t="shared" si="40"/>
        <v>0</v>
      </c>
      <c r="Q124" s="162">
        <f t="shared" si="29"/>
        <v>0</v>
      </c>
      <c r="R124" s="165">
        <f t="shared" si="30"/>
        <v>0</v>
      </c>
      <c r="S124" s="165">
        <f t="shared" si="31"/>
        <v>0</v>
      </c>
      <c r="T124" s="165">
        <f t="shared" si="32"/>
        <v>0</v>
      </c>
      <c r="U124" s="68" t="e">
        <f t="shared" si="33"/>
        <v>#NUM!</v>
      </c>
      <c r="V124" s="148" t="e">
        <f t="shared" si="34"/>
        <v>#NUM!</v>
      </c>
      <c r="W124" s="165" t="e">
        <f t="shared" si="35"/>
        <v>#NUM!</v>
      </c>
      <c r="X124" s="165" t="e">
        <f t="shared" si="36"/>
        <v>#NUM!</v>
      </c>
      <c r="Y124" s="165" t="e">
        <f t="shared" si="37"/>
        <v>#NUM!</v>
      </c>
    </row>
    <row r="125" spans="1:25" x14ac:dyDescent="0.2">
      <c r="A125" s="162"/>
      <c r="B125" s="7">
        <f t="shared" si="41"/>
        <v>0</v>
      </c>
      <c r="C125" s="7" t="e">
        <f t="shared" si="23"/>
        <v>#NUM!</v>
      </c>
      <c r="D125" s="163" t="e">
        <f t="shared" si="42"/>
        <v>#NUM!</v>
      </c>
      <c r="E125" s="164">
        <f t="shared" si="38"/>
        <v>99.999999999999972</v>
      </c>
      <c r="F125" s="162">
        <f t="shared" si="24"/>
        <v>0</v>
      </c>
      <c r="G125" s="162"/>
      <c r="H125" s="168">
        <f t="shared" si="25"/>
        <v>0</v>
      </c>
      <c r="I125" s="162" t="e">
        <f t="shared" si="22"/>
        <v>#NUM!</v>
      </c>
      <c r="J125" s="165" t="e">
        <f t="shared" si="26"/>
        <v>#NUM!</v>
      </c>
      <c r="K125" s="165" t="e">
        <f t="shared" si="27"/>
        <v>#NUM!</v>
      </c>
      <c r="L125" s="165" t="e">
        <f t="shared" si="28"/>
        <v>#NUM!</v>
      </c>
      <c r="M125" s="184" t="e">
        <f t="shared" si="39"/>
        <v>#NUM!</v>
      </c>
      <c r="N125" s="162">
        <v>0</v>
      </c>
      <c r="O125" s="166">
        <f t="shared" si="40"/>
        <v>0</v>
      </c>
      <c r="Q125" s="162">
        <f t="shared" si="29"/>
        <v>0</v>
      </c>
      <c r="R125" s="165">
        <f t="shared" si="30"/>
        <v>0</v>
      </c>
      <c r="S125" s="165">
        <f t="shared" si="31"/>
        <v>0</v>
      </c>
      <c r="T125" s="165">
        <f t="shared" si="32"/>
        <v>0</v>
      </c>
      <c r="U125" s="68" t="e">
        <f t="shared" si="33"/>
        <v>#NUM!</v>
      </c>
      <c r="V125" s="148" t="e">
        <f t="shared" si="34"/>
        <v>#NUM!</v>
      </c>
      <c r="W125" s="165" t="e">
        <f t="shared" si="35"/>
        <v>#NUM!</v>
      </c>
      <c r="X125" s="165" t="e">
        <f t="shared" si="36"/>
        <v>#NUM!</v>
      </c>
      <c r="Y125" s="165" t="e">
        <f t="shared" si="37"/>
        <v>#NUM!</v>
      </c>
    </row>
    <row r="126" spans="1:25" x14ac:dyDescent="0.2">
      <c r="A126" s="162"/>
      <c r="B126" s="7">
        <f t="shared" si="41"/>
        <v>0</v>
      </c>
      <c r="C126" s="7" t="e">
        <f t="shared" si="23"/>
        <v>#NUM!</v>
      </c>
      <c r="D126" s="163" t="e">
        <f t="shared" si="42"/>
        <v>#NUM!</v>
      </c>
      <c r="E126" s="164">
        <f t="shared" si="38"/>
        <v>99.999999999999972</v>
      </c>
      <c r="F126" s="162">
        <f t="shared" si="24"/>
        <v>0</v>
      </c>
      <c r="G126" s="162"/>
      <c r="H126" s="168">
        <f t="shared" si="25"/>
        <v>0</v>
      </c>
      <c r="I126" s="162" t="e">
        <f t="shared" si="22"/>
        <v>#NUM!</v>
      </c>
      <c r="J126" s="165" t="e">
        <f t="shared" si="26"/>
        <v>#NUM!</v>
      </c>
      <c r="K126" s="165" t="e">
        <f t="shared" si="27"/>
        <v>#NUM!</v>
      </c>
      <c r="L126" s="165" t="e">
        <f t="shared" si="28"/>
        <v>#NUM!</v>
      </c>
      <c r="M126" s="184" t="e">
        <f t="shared" si="39"/>
        <v>#NUM!</v>
      </c>
      <c r="N126" s="162">
        <v>0</v>
      </c>
      <c r="O126" s="166">
        <f t="shared" si="40"/>
        <v>0</v>
      </c>
      <c r="Q126" s="162">
        <f t="shared" si="29"/>
        <v>0</v>
      </c>
      <c r="R126" s="165">
        <f t="shared" si="30"/>
        <v>0</v>
      </c>
      <c r="S126" s="165">
        <f t="shared" si="31"/>
        <v>0</v>
      </c>
      <c r="T126" s="165">
        <f t="shared" si="32"/>
        <v>0</v>
      </c>
      <c r="U126" s="68" t="e">
        <f t="shared" si="33"/>
        <v>#NUM!</v>
      </c>
      <c r="V126" s="148" t="e">
        <f t="shared" si="34"/>
        <v>#NUM!</v>
      </c>
      <c r="W126" s="165" t="e">
        <f t="shared" si="35"/>
        <v>#NUM!</v>
      </c>
      <c r="X126" s="165" t="e">
        <f t="shared" si="36"/>
        <v>#NUM!</v>
      </c>
      <c r="Y126" s="165" t="e">
        <f t="shared" si="37"/>
        <v>#NUM!</v>
      </c>
    </row>
    <row r="127" spans="1:25" x14ac:dyDescent="0.2">
      <c r="A127" s="162"/>
      <c r="B127" s="7">
        <f t="shared" si="41"/>
        <v>0</v>
      </c>
      <c r="C127" s="7" t="e">
        <f t="shared" si="23"/>
        <v>#NUM!</v>
      </c>
      <c r="D127" s="163" t="e">
        <f t="shared" si="42"/>
        <v>#NUM!</v>
      </c>
      <c r="E127" s="164">
        <f t="shared" si="38"/>
        <v>99.999999999999972</v>
      </c>
      <c r="F127" s="162">
        <f t="shared" si="24"/>
        <v>0</v>
      </c>
      <c r="G127" s="162"/>
      <c r="H127" s="168">
        <f t="shared" si="25"/>
        <v>0</v>
      </c>
      <c r="I127" s="162" t="e">
        <f t="shared" si="22"/>
        <v>#NUM!</v>
      </c>
      <c r="J127" s="165" t="e">
        <f t="shared" si="26"/>
        <v>#NUM!</v>
      </c>
      <c r="K127" s="165" t="e">
        <f t="shared" si="27"/>
        <v>#NUM!</v>
      </c>
      <c r="L127" s="165" t="e">
        <f t="shared" si="28"/>
        <v>#NUM!</v>
      </c>
      <c r="M127" s="184" t="e">
        <f t="shared" si="39"/>
        <v>#NUM!</v>
      </c>
      <c r="N127" s="162">
        <v>0</v>
      </c>
      <c r="O127" s="166">
        <f t="shared" si="40"/>
        <v>0</v>
      </c>
      <c r="Q127" s="162">
        <f t="shared" si="29"/>
        <v>0</v>
      </c>
      <c r="R127" s="165">
        <f t="shared" si="30"/>
        <v>0</v>
      </c>
      <c r="S127" s="165">
        <f t="shared" si="31"/>
        <v>0</v>
      </c>
      <c r="T127" s="165">
        <f t="shared" si="32"/>
        <v>0</v>
      </c>
      <c r="U127" s="68" t="e">
        <f t="shared" si="33"/>
        <v>#NUM!</v>
      </c>
      <c r="V127" s="148" t="e">
        <f t="shared" si="34"/>
        <v>#NUM!</v>
      </c>
      <c r="W127" s="165" t="e">
        <f t="shared" si="35"/>
        <v>#NUM!</v>
      </c>
      <c r="X127" s="165" t="e">
        <f t="shared" si="36"/>
        <v>#NUM!</v>
      </c>
      <c r="Y127" s="165" t="e">
        <f t="shared" si="37"/>
        <v>#NUM!</v>
      </c>
    </row>
    <row r="128" spans="1:25" x14ac:dyDescent="0.2">
      <c r="A128" s="162"/>
      <c r="B128" s="7">
        <f t="shared" si="41"/>
        <v>0</v>
      </c>
      <c r="C128" s="7" t="e">
        <f t="shared" si="23"/>
        <v>#NUM!</v>
      </c>
      <c r="D128" s="163" t="e">
        <f t="shared" si="42"/>
        <v>#NUM!</v>
      </c>
      <c r="E128" s="164">
        <f t="shared" si="38"/>
        <v>99.999999999999972</v>
      </c>
      <c r="F128" s="162">
        <f t="shared" si="24"/>
        <v>0</v>
      </c>
      <c r="G128" s="162"/>
      <c r="H128" s="168">
        <f t="shared" si="25"/>
        <v>0</v>
      </c>
      <c r="I128" s="162" t="e">
        <f t="shared" si="22"/>
        <v>#NUM!</v>
      </c>
      <c r="J128" s="165" t="e">
        <f t="shared" si="26"/>
        <v>#NUM!</v>
      </c>
      <c r="K128" s="165" t="e">
        <f t="shared" si="27"/>
        <v>#NUM!</v>
      </c>
      <c r="L128" s="165" t="e">
        <f t="shared" si="28"/>
        <v>#NUM!</v>
      </c>
      <c r="M128" s="184" t="e">
        <f t="shared" si="39"/>
        <v>#NUM!</v>
      </c>
      <c r="N128" s="162">
        <v>0</v>
      </c>
      <c r="O128" s="166">
        <f t="shared" si="40"/>
        <v>0</v>
      </c>
      <c r="Q128" s="162">
        <f t="shared" si="29"/>
        <v>0</v>
      </c>
      <c r="R128" s="165">
        <f t="shared" si="30"/>
        <v>0</v>
      </c>
      <c r="S128" s="165">
        <f t="shared" si="31"/>
        <v>0</v>
      </c>
      <c r="T128" s="165">
        <f t="shared" si="32"/>
        <v>0</v>
      </c>
      <c r="U128" s="68" t="e">
        <f t="shared" si="33"/>
        <v>#NUM!</v>
      </c>
      <c r="V128" s="148" t="e">
        <f t="shared" si="34"/>
        <v>#NUM!</v>
      </c>
      <c r="W128" s="165" t="e">
        <f t="shared" si="35"/>
        <v>#NUM!</v>
      </c>
      <c r="X128" s="165" t="e">
        <f t="shared" si="36"/>
        <v>#NUM!</v>
      </c>
      <c r="Y128" s="165" t="e">
        <f t="shared" si="37"/>
        <v>#NUM!</v>
      </c>
    </row>
    <row r="129" spans="1:25" x14ac:dyDescent="0.2">
      <c r="A129" s="162"/>
      <c r="B129" s="7">
        <f t="shared" si="41"/>
        <v>0</v>
      </c>
      <c r="C129" s="7" t="e">
        <f t="shared" si="23"/>
        <v>#NUM!</v>
      </c>
      <c r="D129" s="163" t="e">
        <f t="shared" si="42"/>
        <v>#NUM!</v>
      </c>
      <c r="E129" s="164">
        <f t="shared" si="38"/>
        <v>99.999999999999972</v>
      </c>
      <c r="F129" s="162">
        <f t="shared" si="24"/>
        <v>0</v>
      </c>
      <c r="G129" s="162"/>
      <c r="H129" s="168">
        <f t="shared" si="25"/>
        <v>0</v>
      </c>
      <c r="I129" s="162" t="e">
        <f t="shared" si="22"/>
        <v>#NUM!</v>
      </c>
      <c r="J129" s="165" t="e">
        <f t="shared" si="26"/>
        <v>#NUM!</v>
      </c>
      <c r="K129" s="165" t="e">
        <f t="shared" si="27"/>
        <v>#NUM!</v>
      </c>
      <c r="L129" s="165" t="e">
        <f t="shared" si="28"/>
        <v>#NUM!</v>
      </c>
      <c r="M129" s="184" t="e">
        <f t="shared" si="39"/>
        <v>#NUM!</v>
      </c>
      <c r="N129" s="162">
        <v>0</v>
      </c>
      <c r="O129" s="166">
        <f t="shared" si="40"/>
        <v>0</v>
      </c>
      <c r="Q129" s="162">
        <f t="shared" si="29"/>
        <v>0</v>
      </c>
      <c r="R129" s="165">
        <f t="shared" si="30"/>
        <v>0</v>
      </c>
      <c r="S129" s="165">
        <f t="shared" si="31"/>
        <v>0</v>
      </c>
      <c r="T129" s="165">
        <f t="shared" si="32"/>
        <v>0</v>
      </c>
      <c r="U129" s="68" t="e">
        <f t="shared" si="33"/>
        <v>#NUM!</v>
      </c>
      <c r="V129" s="148" t="e">
        <f t="shared" si="34"/>
        <v>#NUM!</v>
      </c>
      <c r="W129" s="165" t="e">
        <f t="shared" si="35"/>
        <v>#NUM!</v>
      </c>
      <c r="X129" s="165" t="e">
        <f t="shared" si="36"/>
        <v>#NUM!</v>
      </c>
      <c r="Y129" s="165" t="e">
        <f t="shared" si="37"/>
        <v>#NUM!</v>
      </c>
    </row>
    <row r="130" spans="1:25" x14ac:dyDescent="0.2">
      <c r="A130" s="162"/>
      <c r="B130" s="7">
        <f t="shared" si="41"/>
        <v>0</v>
      </c>
      <c r="C130" s="7" t="e">
        <f t="shared" si="23"/>
        <v>#NUM!</v>
      </c>
      <c r="D130" s="163" t="e">
        <f t="shared" si="42"/>
        <v>#NUM!</v>
      </c>
      <c r="E130" s="164">
        <f t="shared" si="38"/>
        <v>99.999999999999972</v>
      </c>
      <c r="F130" s="162">
        <f t="shared" si="24"/>
        <v>0</v>
      </c>
      <c r="G130" s="162"/>
      <c r="H130" s="168">
        <f t="shared" si="25"/>
        <v>0</v>
      </c>
      <c r="I130" s="162" t="e">
        <f t="shared" si="22"/>
        <v>#NUM!</v>
      </c>
      <c r="J130" s="165" t="e">
        <f t="shared" si="26"/>
        <v>#NUM!</v>
      </c>
      <c r="K130" s="165" t="e">
        <f t="shared" si="27"/>
        <v>#NUM!</v>
      </c>
      <c r="L130" s="165" t="e">
        <f t="shared" si="28"/>
        <v>#NUM!</v>
      </c>
      <c r="M130" s="184" t="e">
        <f t="shared" si="39"/>
        <v>#NUM!</v>
      </c>
      <c r="N130" s="162">
        <v>0</v>
      </c>
      <c r="O130" s="166">
        <f t="shared" si="40"/>
        <v>0</v>
      </c>
      <c r="Q130" s="162">
        <f t="shared" si="29"/>
        <v>0</v>
      </c>
      <c r="R130" s="165">
        <f t="shared" si="30"/>
        <v>0</v>
      </c>
      <c r="S130" s="165">
        <f t="shared" si="31"/>
        <v>0</v>
      </c>
      <c r="T130" s="165">
        <f t="shared" si="32"/>
        <v>0</v>
      </c>
      <c r="U130" s="68" t="e">
        <f t="shared" si="33"/>
        <v>#NUM!</v>
      </c>
      <c r="V130" s="148" t="e">
        <f t="shared" si="34"/>
        <v>#NUM!</v>
      </c>
      <c r="W130" s="165" t="e">
        <f t="shared" si="35"/>
        <v>#NUM!</v>
      </c>
      <c r="X130" s="165" t="e">
        <f t="shared" si="36"/>
        <v>#NUM!</v>
      </c>
      <c r="Y130" s="165" t="e">
        <f t="shared" si="37"/>
        <v>#NUM!</v>
      </c>
    </row>
    <row r="131" spans="1:25" x14ac:dyDescent="0.2">
      <c r="A131" s="162"/>
      <c r="B131" s="7">
        <f t="shared" si="41"/>
        <v>0</v>
      </c>
      <c r="C131" s="7" t="e">
        <f t="shared" si="23"/>
        <v>#NUM!</v>
      </c>
      <c r="D131" s="163" t="e">
        <f t="shared" si="42"/>
        <v>#NUM!</v>
      </c>
      <c r="E131" s="164">
        <f t="shared" si="38"/>
        <v>99.999999999999972</v>
      </c>
      <c r="F131" s="162">
        <f t="shared" si="24"/>
        <v>0</v>
      </c>
      <c r="G131" s="162"/>
      <c r="H131" s="168">
        <f t="shared" si="25"/>
        <v>0</v>
      </c>
      <c r="I131" s="162" t="e">
        <f t="shared" si="22"/>
        <v>#NUM!</v>
      </c>
      <c r="J131" s="165" t="e">
        <f t="shared" si="26"/>
        <v>#NUM!</v>
      </c>
      <c r="K131" s="165" t="e">
        <f t="shared" si="27"/>
        <v>#NUM!</v>
      </c>
      <c r="L131" s="165" t="e">
        <f t="shared" si="28"/>
        <v>#NUM!</v>
      </c>
      <c r="M131" s="184" t="e">
        <f t="shared" si="39"/>
        <v>#NUM!</v>
      </c>
      <c r="N131" s="162">
        <v>0</v>
      </c>
      <c r="O131" s="166">
        <f t="shared" si="40"/>
        <v>0</v>
      </c>
      <c r="Q131" s="162">
        <f t="shared" si="29"/>
        <v>0</v>
      </c>
      <c r="R131" s="165">
        <f t="shared" si="30"/>
        <v>0</v>
      </c>
      <c r="S131" s="165">
        <f t="shared" si="31"/>
        <v>0</v>
      </c>
      <c r="T131" s="165">
        <f t="shared" si="32"/>
        <v>0</v>
      </c>
      <c r="U131" s="68" t="e">
        <f t="shared" si="33"/>
        <v>#NUM!</v>
      </c>
      <c r="V131" s="148" t="e">
        <f t="shared" si="34"/>
        <v>#NUM!</v>
      </c>
      <c r="W131" s="165" t="e">
        <f t="shared" si="35"/>
        <v>#NUM!</v>
      </c>
      <c r="X131" s="165" t="e">
        <f t="shared" si="36"/>
        <v>#NUM!</v>
      </c>
      <c r="Y131" s="165" t="e">
        <f t="shared" si="37"/>
        <v>#NUM!</v>
      </c>
    </row>
    <row r="132" spans="1:25" x14ac:dyDescent="0.2">
      <c r="A132" s="162"/>
      <c r="B132" s="7">
        <f t="shared" si="41"/>
        <v>0</v>
      </c>
      <c r="C132" s="7" t="e">
        <f t="shared" si="23"/>
        <v>#NUM!</v>
      </c>
      <c r="D132" s="163" t="e">
        <f t="shared" si="42"/>
        <v>#NUM!</v>
      </c>
      <c r="E132" s="164">
        <f t="shared" si="38"/>
        <v>99.999999999999972</v>
      </c>
      <c r="F132" s="162">
        <f t="shared" si="24"/>
        <v>0</v>
      </c>
      <c r="G132" s="162"/>
      <c r="H132" s="168">
        <f t="shared" si="25"/>
        <v>0</v>
      </c>
      <c r="I132" s="162" t="e">
        <f t="shared" si="22"/>
        <v>#NUM!</v>
      </c>
      <c r="J132" s="165" t="e">
        <f t="shared" si="26"/>
        <v>#NUM!</v>
      </c>
      <c r="K132" s="165" t="e">
        <f t="shared" si="27"/>
        <v>#NUM!</v>
      </c>
      <c r="L132" s="165" t="e">
        <f t="shared" si="28"/>
        <v>#NUM!</v>
      </c>
      <c r="M132" s="184" t="e">
        <f t="shared" si="39"/>
        <v>#NUM!</v>
      </c>
      <c r="N132" s="162">
        <v>0</v>
      </c>
      <c r="O132" s="166">
        <f t="shared" si="40"/>
        <v>0</v>
      </c>
      <c r="Q132" s="162">
        <f t="shared" si="29"/>
        <v>0</v>
      </c>
      <c r="R132" s="165">
        <f t="shared" si="30"/>
        <v>0</v>
      </c>
      <c r="S132" s="165">
        <f t="shared" si="31"/>
        <v>0</v>
      </c>
      <c r="T132" s="165">
        <f t="shared" si="32"/>
        <v>0</v>
      </c>
      <c r="U132" s="68" t="e">
        <f t="shared" si="33"/>
        <v>#NUM!</v>
      </c>
      <c r="V132" s="148" t="e">
        <f t="shared" si="34"/>
        <v>#NUM!</v>
      </c>
      <c r="W132" s="165" t="e">
        <f t="shared" si="35"/>
        <v>#NUM!</v>
      </c>
      <c r="X132" s="165" t="e">
        <f t="shared" si="36"/>
        <v>#NUM!</v>
      </c>
      <c r="Y132" s="165" t="e">
        <f t="shared" si="37"/>
        <v>#NUM!</v>
      </c>
    </row>
    <row r="133" spans="1:25" x14ac:dyDescent="0.2">
      <c r="A133" s="162"/>
      <c r="B133" s="7">
        <f t="shared" si="41"/>
        <v>0</v>
      </c>
      <c r="C133" s="7" t="e">
        <f t="shared" si="23"/>
        <v>#NUM!</v>
      </c>
      <c r="D133" s="163" t="e">
        <f t="shared" si="42"/>
        <v>#NUM!</v>
      </c>
      <c r="E133" s="164">
        <f t="shared" si="38"/>
        <v>99.999999999999972</v>
      </c>
      <c r="F133" s="162">
        <f t="shared" si="24"/>
        <v>0</v>
      </c>
      <c r="G133" s="162"/>
      <c r="H133" s="168">
        <f t="shared" si="25"/>
        <v>0</v>
      </c>
      <c r="I133" s="162" t="e">
        <f t="shared" si="22"/>
        <v>#NUM!</v>
      </c>
      <c r="J133" s="165" t="e">
        <f t="shared" si="26"/>
        <v>#NUM!</v>
      </c>
      <c r="K133" s="165" t="e">
        <f t="shared" si="27"/>
        <v>#NUM!</v>
      </c>
      <c r="L133" s="165" t="e">
        <f t="shared" si="28"/>
        <v>#NUM!</v>
      </c>
      <c r="M133" s="184" t="e">
        <f t="shared" si="39"/>
        <v>#NUM!</v>
      </c>
      <c r="N133" s="162">
        <v>0</v>
      </c>
      <c r="O133" s="166">
        <f t="shared" si="40"/>
        <v>0</v>
      </c>
      <c r="Q133" s="162">
        <f t="shared" si="29"/>
        <v>0</v>
      </c>
      <c r="R133" s="165">
        <f t="shared" si="30"/>
        <v>0</v>
      </c>
      <c r="S133" s="165">
        <f t="shared" si="31"/>
        <v>0</v>
      </c>
      <c r="T133" s="165">
        <f t="shared" si="32"/>
        <v>0</v>
      </c>
      <c r="U133" s="68" t="e">
        <f t="shared" si="33"/>
        <v>#NUM!</v>
      </c>
      <c r="V133" s="148" t="e">
        <f t="shared" si="34"/>
        <v>#NUM!</v>
      </c>
      <c r="W133" s="165" t="e">
        <f t="shared" si="35"/>
        <v>#NUM!</v>
      </c>
      <c r="X133" s="165" t="e">
        <f t="shared" si="36"/>
        <v>#NUM!</v>
      </c>
      <c r="Y133" s="165" t="e">
        <f t="shared" si="37"/>
        <v>#NUM!</v>
      </c>
    </row>
    <row r="134" spans="1:25" x14ac:dyDescent="0.2">
      <c r="A134" s="162"/>
      <c r="B134" s="7">
        <f t="shared" si="41"/>
        <v>0</v>
      </c>
      <c r="C134" s="7" t="e">
        <f t="shared" si="23"/>
        <v>#NUM!</v>
      </c>
      <c r="D134" s="163" t="e">
        <f t="shared" si="42"/>
        <v>#NUM!</v>
      </c>
      <c r="E134" s="164">
        <f t="shared" si="38"/>
        <v>99.999999999999972</v>
      </c>
      <c r="F134" s="162">
        <f t="shared" si="24"/>
        <v>0</v>
      </c>
      <c r="G134" s="162"/>
      <c r="H134" s="168">
        <f t="shared" si="25"/>
        <v>0</v>
      </c>
      <c r="I134" s="162" t="e">
        <f t="shared" si="22"/>
        <v>#NUM!</v>
      </c>
      <c r="J134" s="165" t="e">
        <f t="shared" si="26"/>
        <v>#NUM!</v>
      </c>
      <c r="K134" s="165" t="e">
        <f t="shared" si="27"/>
        <v>#NUM!</v>
      </c>
      <c r="L134" s="165" t="e">
        <f t="shared" si="28"/>
        <v>#NUM!</v>
      </c>
      <c r="M134" s="184" t="e">
        <f t="shared" si="39"/>
        <v>#NUM!</v>
      </c>
      <c r="N134" s="162">
        <v>0</v>
      </c>
      <c r="O134" s="166">
        <f t="shared" si="40"/>
        <v>0</v>
      </c>
      <c r="Q134" s="162">
        <f t="shared" si="29"/>
        <v>0</v>
      </c>
      <c r="R134" s="165">
        <f t="shared" si="30"/>
        <v>0</v>
      </c>
      <c r="S134" s="165">
        <f t="shared" si="31"/>
        <v>0</v>
      </c>
      <c r="T134" s="165">
        <f t="shared" si="32"/>
        <v>0</v>
      </c>
      <c r="U134" s="68" t="e">
        <f t="shared" si="33"/>
        <v>#NUM!</v>
      </c>
      <c r="V134" s="148" t="e">
        <f t="shared" si="34"/>
        <v>#NUM!</v>
      </c>
      <c r="W134" s="165" t="e">
        <f t="shared" si="35"/>
        <v>#NUM!</v>
      </c>
      <c r="X134" s="165" t="e">
        <f t="shared" si="36"/>
        <v>#NUM!</v>
      </c>
      <c r="Y134" s="165" t="e">
        <f t="shared" si="37"/>
        <v>#NUM!</v>
      </c>
    </row>
    <row r="135" spans="1:25" x14ac:dyDescent="0.2">
      <c r="A135" s="162"/>
      <c r="B135" s="7">
        <f t="shared" si="41"/>
        <v>0</v>
      </c>
      <c r="C135" s="7" t="e">
        <f t="shared" si="23"/>
        <v>#NUM!</v>
      </c>
      <c r="D135" s="163" t="e">
        <f t="shared" si="42"/>
        <v>#NUM!</v>
      </c>
      <c r="E135" s="164">
        <f t="shared" si="38"/>
        <v>99.999999999999972</v>
      </c>
      <c r="F135" s="162">
        <f t="shared" si="24"/>
        <v>0</v>
      </c>
      <c r="G135" s="162"/>
      <c r="H135" s="168">
        <f t="shared" si="25"/>
        <v>0</v>
      </c>
      <c r="I135" s="162" t="e">
        <f t="shared" si="22"/>
        <v>#NUM!</v>
      </c>
      <c r="J135" s="165" t="e">
        <f t="shared" si="26"/>
        <v>#NUM!</v>
      </c>
      <c r="K135" s="165" t="e">
        <f t="shared" si="27"/>
        <v>#NUM!</v>
      </c>
      <c r="L135" s="165" t="e">
        <f t="shared" si="28"/>
        <v>#NUM!</v>
      </c>
      <c r="M135" s="184" t="e">
        <f t="shared" si="39"/>
        <v>#NUM!</v>
      </c>
      <c r="N135" s="162">
        <v>0</v>
      </c>
      <c r="O135" s="166">
        <f t="shared" si="40"/>
        <v>0</v>
      </c>
      <c r="Q135" s="162">
        <f t="shared" si="29"/>
        <v>0</v>
      </c>
      <c r="R135" s="165">
        <f t="shared" si="30"/>
        <v>0</v>
      </c>
      <c r="S135" s="165">
        <f t="shared" si="31"/>
        <v>0</v>
      </c>
      <c r="T135" s="165">
        <f t="shared" si="32"/>
        <v>0</v>
      </c>
      <c r="U135" s="68" t="e">
        <f t="shared" si="33"/>
        <v>#NUM!</v>
      </c>
      <c r="V135" s="148" t="e">
        <f t="shared" si="34"/>
        <v>#NUM!</v>
      </c>
      <c r="W135" s="165" t="e">
        <f t="shared" si="35"/>
        <v>#NUM!</v>
      </c>
      <c r="X135" s="165" t="e">
        <f t="shared" si="36"/>
        <v>#NUM!</v>
      </c>
      <c r="Y135" s="165" t="e">
        <f t="shared" si="37"/>
        <v>#NUM!</v>
      </c>
    </row>
    <row r="136" spans="1:25" x14ac:dyDescent="0.2">
      <c r="A136" s="162"/>
      <c r="B136" s="7">
        <f t="shared" si="41"/>
        <v>0</v>
      </c>
      <c r="C136" s="7" t="e">
        <f t="shared" si="23"/>
        <v>#NUM!</v>
      </c>
      <c r="D136" s="163" t="e">
        <f t="shared" si="42"/>
        <v>#NUM!</v>
      </c>
      <c r="E136" s="164">
        <f t="shared" si="38"/>
        <v>99.999999999999972</v>
      </c>
      <c r="F136" s="162">
        <f t="shared" si="24"/>
        <v>0</v>
      </c>
      <c r="G136" s="162"/>
      <c r="H136" s="168">
        <f t="shared" si="25"/>
        <v>0</v>
      </c>
      <c r="I136" s="162" t="e">
        <f t="shared" si="22"/>
        <v>#NUM!</v>
      </c>
      <c r="J136" s="165" t="e">
        <f t="shared" si="26"/>
        <v>#NUM!</v>
      </c>
      <c r="K136" s="165" t="e">
        <f t="shared" si="27"/>
        <v>#NUM!</v>
      </c>
      <c r="L136" s="165" t="e">
        <f t="shared" si="28"/>
        <v>#NUM!</v>
      </c>
      <c r="M136" s="184" t="e">
        <f t="shared" si="39"/>
        <v>#NUM!</v>
      </c>
      <c r="N136" s="162">
        <v>0</v>
      </c>
      <c r="O136" s="166">
        <f t="shared" si="40"/>
        <v>0</v>
      </c>
      <c r="Q136" s="162">
        <f t="shared" si="29"/>
        <v>0</v>
      </c>
      <c r="R136" s="165">
        <f t="shared" si="30"/>
        <v>0</v>
      </c>
      <c r="S136" s="165">
        <f t="shared" si="31"/>
        <v>0</v>
      </c>
      <c r="T136" s="165">
        <f t="shared" si="32"/>
        <v>0</v>
      </c>
      <c r="U136" s="68" t="e">
        <f t="shared" si="33"/>
        <v>#NUM!</v>
      </c>
      <c r="V136" s="148" t="e">
        <f t="shared" si="34"/>
        <v>#NUM!</v>
      </c>
      <c r="W136" s="165" t="e">
        <f t="shared" si="35"/>
        <v>#NUM!</v>
      </c>
      <c r="X136" s="165" t="e">
        <f t="shared" si="36"/>
        <v>#NUM!</v>
      </c>
      <c r="Y136" s="165" t="e">
        <f t="shared" si="37"/>
        <v>#NUM!</v>
      </c>
    </row>
    <row r="137" spans="1:25" x14ac:dyDescent="0.2">
      <c r="A137" s="162"/>
      <c r="B137" s="7">
        <f t="shared" si="41"/>
        <v>0</v>
      </c>
      <c r="C137" s="7" t="e">
        <f t="shared" si="23"/>
        <v>#NUM!</v>
      </c>
      <c r="D137" s="163" t="e">
        <f t="shared" si="42"/>
        <v>#NUM!</v>
      </c>
      <c r="E137" s="164">
        <f t="shared" si="38"/>
        <v>99.999999999999972</v>
      </c>
      <c r="F137" s="162">
        <f t="shared" si="24"/>
        <v>0</v>
      </c>
      <c r="G137" s="162"/>
      <c r="H137" s="168">
        <f t="shared" si="25"/>
        <v>0</v>
      </c>
      <c r="I137" s="162" t="e">
        <f t="shared" si="22"/>
        <v>#NUM!</v>
      </c>
      <c r="J137" s="165" t="e">
        <f t="shared" si="26"/>
        <v>#NUM!</v>
      </c>
      <c r="K137" s="165" t="e">
        <f t="shared" si="27"/>
        <v>#NUM!</v>
      </c>
      <c r="L137" s="165" t="e">
        <f t="shared" si="28"/>
        <v>#NUM!</v>
      </c>
      <c r="M137" s="184" t="e">
        <f t="shared" si="39"/>
        <v>#NUM!</v>
      </c>
      <c r="N137" s="162">
        <v>0</v>
      </c>
      <c r="O137" s="166">
        <f t="shared" si="40"/>
        <v>0</v>
      </c>
      <c r="Q137" s="162">
        <f t="shared" si="29"/>
        <v>0</v>
      </c>
      <c r="R137" s="165">
        <f t="shared" si="30"/>
        <v>0</v>
      </c>
      <c r="S137" s="165">
        <f t="shared" si="31"/>
        <v>0</v>
      </c>
      <c r="T137" s="165">
        <f t="shared" si="32"/>
        <v>0</v>
      </c>
      <c r="U137" s="68" t="e">
        <f t="shared" si="33"/>
        <v>#NUM!</v>
      </c>
      <c r="V137" s="148" t="e">
        <f t="shared" si="34"/>
        <v>#NUM!</v>
      </c>
      <c r="W137" s="165" t="e">
        <f t="shared" si="35"/>
        <v>#NUM!</v>
      </c>
      <c r="X137" s="165" t="e">
        <f t="shared" si="36"/>
        <v>#NUM!</v>
      </c>
      <c r="Y137" s="165" t="e">
        <f t="shared" si="37"/>
        <v>#NUM!</v>
      </c>
    </row>
    <row r="138" spans="1:25" x14ac:dyDescent="0.2">
      <c r="A138" s="162"/>
      <c r="B138" s="7">
        <f t="shared" si="41"/>
        <v>0</v>
      </c>
      <c r="C138" s="7" t="e">
        <f t="shared" si="23"/>
        <v>#NUM!</v>
      </c>
      <c r="D138" s="163" t="e">
        <f t="shared" si="42"/>
        <v>#NUM!</v>
      </c>
      <c r="E138" s="164">
        <f t="shared" si="38"/>
        <v>99.999999999999972</v>
      </c>
      <c r="F138" s="162">
        <f t="shared" si="24"/>
        <v>0</v>
      </c>
      <c r="G138" s="162"/>
      <c r="H138" s="168">
        <f t="shared" si="25"/>
        <v>0</v>
      </c>
      <c r="I138" s="162" t="e">
        <f t="shared" si="22"/>
        <v>#NUM!</v>
      </c>
      <c r="J138" s="165" t="e">
        <f t="shared" si="26"/>
        <v>#NUM!</v>
      </c>
      <c r="K138" s="165" t="e">
        <f t="shared" si="27"/>
        <v>#NUM!</v>
      </c>
      <c r="L138" s="165" t="e">
        <f t="shared" si="28"/>
        <v>#NUM!</v>
      </c>
      <c r="M138" s="184" t="e">
        <f t="shared" si="39"/>
        <v>#NUM!</v>
      </c>
      <c r="N138" s="162">
        <v>0</v>
      </c>
      <c r="O138" s="166">
        <f t="shared" si="40"/>
        <v>0</v>
      </c>
      <c r="Q138" s="162">
        <f t="shared" si="29"/>
        <v>0</v>
      </c>
      <c r="R138" s="165">
        <f t="shared" si="30"/>
        <v>0</v>
      </c>
      <c r="S138" s="165">
        <f t="shared" si="31"/>
        <v>0</v>
      </c>
      <c r="T138" s="165">
        <f t="shared" si="32"/>
        <v>0</v>
      </c>
      <c r="U138" s="68" t="e">
        <f t="shared" si="33"/>
        <v>#NUM!</v>
      </c>
      <c r="V138" s="148" t="e">
        <f t="shared" si="34"/>
        <v>#NUM!</v>
      </c>
      <c r="W138" s="165" t="e">
        <f t="shared" si="35"/>
        <v>#NUM!</v>
      </c>
      <c r="X138" s="165" t="e">
        <f t="shared" si="36"/>
        <v>#NUM!</v>
      </c>
      <c r="Y138" s="165" t="e">
        <f t="shared" si="37"/>
        <v>#NUM!</v>
      </c>
    </row>
    <row r="139" spans="1:25" x14ac:dyDescent="0.2">
      <c r="A139" s="162"/>
      <c r="B139" s="7">
        <f t="shared" si="41"/>
        <v>0</v>
      </c>
      <c r="C139" s="7" t="e">
        <f t="shared" si="23"/>
        <v>#NUM!</v>
      </c>
      <c r="D139" s="163" t="e">
        <f t="shared" si="42"/>
        <v>#NUM!</v>
      </c>
      <c r="E139" s="164">
        <f t="shared" si="38"/>
        <v>99.999999999999972</v>
      </c>
      <c r="F139" s="162">
        <f t="shared" si="24"/>
        <v>0</v>
      </c>
      <c r="G139" s="162"/>
      <c r="H139" s="168">
        <f t="shared" si="25"/>
        <v>0</v>
      </c>
      <c r="I139" s="162" t="e">
        <f t="shared" si="22"/>
        <v>#NUM!</v>
      </c>
      <c r="J139" s="165" t="e">
        <f t="shared" si="26"/>
        <v>#NUM!</v>
      </c>
      <c r="K139" s="165" t="e">
        <f t="shared" si="27"/>
        <v>#NUM!</v>
      </c>
      <c r="L139" s="165" t="e">
        <f t="shared" si="28"/>
        <v>#NUM!</v>
      </c>
      <c r="M139" s="184" t="e">
        <f t="shared" si="39"/>
        <v>#NUM!</v>
      </c>
      <c r="N139" s="162">
        <v>0</v>
      </c>
      <c r="O139" s="166">
        <f t="shared" si="40"/>
        <v>0</v>
      </c>
      <c r="Q139" s="162">
        <f t="shared" si="29"/>
        <v>0</v>
      </c>
      <c r="R139" s="165">
        <f t="shared" si="30"/>
        <v>0</v>
      </c>
      <c r="S139" s="165">
        <f t="shared" si="31"/>
        <v>0</v>
      </c>
      <c r="T139" s="165">
        <f t="shared" si="32"/>
        <v>0</v>
      </c>
      <c r="U139" s="68" t="e">
        <f t="shared" si="33"/>
        <v>#NUM!</v>
      </c>
      <c r="V139" s="148" t="e">
        <f t="shared" si="34"/>
        <v>#NUM!</v>
      </c>
      <c r="W139" s="165" t="e">
        <f t="shared" si="35"/>
        <v>#NUM!</v>
      </c>
      <c r="X139" s="165" t="e">
        <f t="shared" si="36"/>
        <v>#NUM!</v>
      </c>
      <c r="Y139" s="165" t="e">
        <f t="shared" si="37"/>
        <v>#NUM!</v>
      </c>
    </row>
    <row r="140" spans="1:25" x14ac:dyDescent="0.2">
      <c r="A140" s="162"/>
      <c r="B140" s="7">
        <f t="shared" si="41"/>
        <v>0</v>
      </c>
      <c r="C140" s="7" t="e">
        <f t="shared" si="23"/>
        <v>#NUM!</v>
      </c>
      <c r="D140" s="163" t="e">
        <f t="shared" si="42"/>
        <v>#NUM!</v>
      </c>
      <c r="E140" s="164">
        <f t="shared" si="38"/>
        <v>99.999999999999972</v>
      </c>
      <c r="F140" s="162">
        <f t="shared" si="24"/>
        <v>0</v>
      </c>
      <c r="G140" s="162"/>
      <c r="H140" s="168">
        <f t="shared" si="25"/>
        <v>0</v>
      </c>
      <c r="I140" s="162" t="e">
        <f t="shared" si="22"/>
        <v>#NUM!</v>
      </c>
      <c r="J140" s="165" t="e">
        <f t="shared" si="26"/>
        <v>#NUM!</v>
      </c>
      <c r="K140" s="165" t="e">
        <f t="shared" si="27"/>
        <v>#NUM!</v>
      </c>
      <c r="L140" s="165" t="e">
        <f t="shared" si="28"/>
        <v>#NUM!</v>
      </c>
      <c r="M140" s="184" t="e">
        <f t="shared" si="39"/>
        <v>#NUM!</v>
      </c>
      <c r="N140" s="162">
        <v>0</v>
      </c>
      <c r="O140" s="166">
        <f t="shared" si="40"/>
        <v>0</v>
      </c>
      <c r="Q140" s="162">
        <f t="shared" si="29"/>
        <v>0</v>
      </c>
      <c r="R140" s="165">
        <f t="shared" si="30"/>
        <v>0</v>
      </c>
      <c r="S140" s="165">
        <f t="shared" si="31"/>
        <v>0</v>
      </c>
      <c r="T140" s="165">
        <f t="shared" si="32"/>
        <v>0</v>
      </c>
      <c r="U140" s="68" t="e">
        <f t="shared" si="33"/>
        <v>#NUM!</v>
      </c>
      <c r="V140" s="148" t="e">
        <f t="shared" si="34"/>
        <v>#NUM!</v>
      </c>
      <c r="W140" s="165" t="e">
        <f t="shared" si="35"/>
        <v>#NUM!</v>
      </c>
      <c r="X140" s="165" t="e">
        <f t="shared" si="36"/>
        <v>#NUM!</v>
      </c>
      <c r="Y140" s="165" t="e">
        <f t="shared" si="37"/>
        <v>#NUM!</v>
      </c>
    </row>
    <row r="141" spans="1:25" x14ac:dyDescent="0.2">
      <c r="A141" s="162"/>
      <c r="B141" s="7">
        <f t="shared" si="41"/>
        <v>0</v>
      </c>
      <c r="C141" s="7" t="e">
        <f t="shared" si="23"/>
        <v>#NUM!</v>
      </c>
      <c r="D141" s="163" t="e">
        <f t="shared" si="42"/>
        <v>#NUM!</v>
      </c>
      <c r="E141" s="164">
        <f t="shared" si="38"/>
        <v>99.999999999999972</v>
      </c>
      <c r="F141" s="162">
        <f t="shared" si="24"/>
        <v>0</v>
      </c>
      <c r="G141" s="162"/>
      <c r="H141" s="168">
        <f t="shared" si="25"/>
        <v>0</v>
      </c>
      <c r="I141" s="162" t="e">
        <f t="shared" si="22"/>
        <v>#NUM!</v>
      </c>
      <c r="J141" s="165" t="e">
        <f t="shared" si="26"/>
        <v>#NUM!</v>
      </c>
      <c r="K141" s="165" t="e">
        <f t="shared" si="27"/>
        <v>#NUM!</v>
      </c>
      <c r="L141" s="165" t="e">
        <f t="shared" si="28"/>
        <v>#NUM!</v>
      </c>
      <c r="M141" s="184" t="e">
        <f t="shared" si="39"/>
        <v>#NUM!</v>
      </c>
      <c r="N141" s="162">
        <v>0</v>
      </c>
      <c r="O141" s="166">
        <f t="shared" si="40"/>
        <v>0</v>
      </c>
      <c r="Q141" s="162">
        <f t="shared" si="29"/>
        <v>0</v>
      </c>
      <c r="R141" s="165">
        <f t="shared" si="30"/>
        <v>0</v>
      </c>
      <c r="S141" s="165">
        <f t="shared" si="31"/>
        <v>0</v>
      </c>
      <c r="T141" s="165">
        <f t="shared" si="32"/>
        <v>0</v>
      </c>
      <c r="U141" s="68" t="e">
        <f t="shared" si="33"/>
        <v>#NUM!</v>
      </c>
      <c r="V141" s="148" t="e">
        <f t="shared" si="34"/>
        <v>#NUM!</v>
      </c>
      <c r="W141" s="165" t="e">
        <f t="shared" si="35"/>
        <v>#NUM!</v>
      </c>
      <c r="X141" s="165" t="e">
        <f t="shared" si="36"/>
        <v>#NUM!</v>
      </c>
      <c r="Y141" s="165" t="e">
        <f t="shared" si="37"/>
        <v>#NUM!</v>
      </c>
    </row>
    <row r="142" spans="1:25" x14ac:dyDescent="0.2">
      <c r="A142" s="162"/>
      <c r="B142" s="7">
        <f t="shared" si="41"/>
        <v>0</v>
      </c>
      <c r="C142" s="7" t="e">
        <f t="shared" si="23"/>
        <v>#NUM!</v>
      </c>
      <c r="D142" s="163" t="e">
        <f t="shared" si="42"/>
        <v>#NUM!</v>
      </c>
      <c r="E142" s="164">
        <f t="shared" si="38"/>
        <v>99.999999999999972</v>
      </c>
      <c r="F142" s="162">
        <f t="shared" si="24"/>
        <v>0</v>
      </c>
      <c r="G142" s="162"/>
      <c r="H142" s="168">
        <f t="shared" si="25"/>
        <v>0</v>
      </c>
      <c r="I142" s="162" t="e">
        <f t="shared" si="22"/>
        <v>#NUM!</v>
      </c>
      <c r="J142" s="165" t="e">
        <f t="shared" si="26"/>
        <v>#NUM!</v>
      </c>
      <c r="K142" s="165" t="e">
        <f t="shared" si="27"/>
        <v>#NUM!</v>
      </c>
      <c r="L142" s="165" t="e">
        <f t="shared" si="28"/>
        <v>#NUM!</v>
      </c>
      <c r="M142" s="184" t="e">
        <f t="shared" si="39"/>
        <v>#NUM!</v>
      </c>
      <c r="N142" s="162">
        <v>0</v>
      </c>
      <c r="O142" s="166">
        <f t="shared" si="40"/>
        <v>0</v>
      </c>
      <c r="Q142" s="162">
        <f t="shared" si="29"/>
        <v>0</v>
      </c>
      <c r="R142" s="165">
        <f t="shared" si="30"/>
        <v>0</v>
      </c>
      <c r="S142" s="165">
        <f t="shared" si="31"/>
        <v>0</v>
      </c>
      <c r="T142" s="165">
        <f t="shared" si="32"/>
        <v>0</v>
      </c>
      <c r="U142" s="68" t="e">
        <f t="shared" si="33"/>
        <v>#NUM!</v>
      </c>
      <c r="V142" s="148" t="e">
        <f t="shared" si="34"/>
        <v>#NUM!</v>
      </c>
      <c r="W142" s="165" t="e">
        <f t="shared" si="35"/>
        <v>#NUM!</v>
      </c>
      <c r="X142" s="165" t="e">
        <f t="shared" si="36"/>
        <v>#NUM!</v>
      </c>
      <c r="Y142" s="165" t="e">
        <f t="shared" si="37"/>
        <v>#NUM!</v>
      </c>
    </row>
    <row r="143" spans="1:25" x14ac:dyDescent="0.2">
      <c r="A143" s="162"/>
      <c r="B143" s="7">
        <f t="shared" si="41"/>
        <v>0</v>
      </c>
      <c r="C143" s="7" t="e">
        <f t="shared" si="23"/>
        <v>#NUM!</v>
      </c>
      <c r="D143" s="163" t="e">
        <f t="shared" si="42"/>
        <v>#NUM!</v>
      </c>
      <c r="E143" s="164">
        <f t="shared" si="38"/>
        <v>99.999999999999972</v>
      </c>
      <c r="F143" s="162">
        <f t="shared" si="24"/>
        <v>0</v>
      </c>
      <c r="G143" s="162"/>
      <c r="H143" s="168">
        <f t="shared" si="25"/>
        <v>0</v>
      </c>
      <c r="I143" s="162" t="e">
        <f t="shared" si="22"/>
        <v>#NUM!</v>
      </c>
      <c r="J143" s="165" t="e">
        <f t="shared" si="26"/>
        <v>#NUM!</v>
      </c>
      <c r="K143" s="165" t="e">
        <f t="shared" si="27"/>
        <v>#NUM!</v>
      </c>
      <c r="L143" s="165" t="e">
        <f t="shared" si="28"/>
        <v>#NUM!</v>
      </c>
      <c r="M143" s="184" t="e">
        <f t="shared" si="39"/>
        <v>#NUM!</v>
      </c>
      <c r="N143" s="162">
        <v>0</v>
      </c>
      <c r="O143" s="166">
        <f t="shared" si="40"/>
        <v>0</v>
      </c>
      <c r="Q143" s="162">
        <f t="shared" si="29"/>
        <v>0</v>
      </c>
      <c r="R143" s="165">
        <f t="shared" si="30"/>
        <v>0</v>
      </c>
      <c r="S143" s="165">
        <f t="shared" si="31"/>
        <v>0</v>
      </c>
      <c r="T143" s="165">
        <f t="shared" si="32"/>
        <v>0</v>
      </c>
      <c r="U143" s="68" t="e">
        <f t="shared" si="33"/>
        <v>#NUM!</v>
      </c>
      <c r="V143" s="148" t="e">
        <f t="shared" si="34"/>
        <v>#NUM!</v>
      </c>
      <c r="W143" s="165" t="e">
        <f t="shared" si="35"/>
        <v>#NUM!</v>
      </c>
      <c r="X143" s="165" t="e">
        <f t="shared" si="36"/>
        <v>#NUM!</v>
      </c>
      <c r="Y143" s="165" t="e">
        <f t="shared" si="37"/>
        <v>#NUM!</v>
      </c>
    </row>
    <row r="144" spans="1:25" x14ac:dyDescent="0.2">
      <c r="A144" s="162"/>
      <c r="B144" s="7">
        <f t="shared" si="41"/>
        <v>0</v>
      </c>
      <c r="C144" s="7" t="e">
        <f t="shared" si="23"/>
        <v>#NUM!</v>
      </c>
      <c r="D144" s="163" t="e">
        <f t="shared" si="42"/>
        <v>#NUM!</v>
      </c>
      <c r="E144" s="164">
        <f t="shared" si="38"/>
        <v>99.999999999999972</v>
      </c>
      <c r="F144" s="162">
        <f t="shared" si="24"/>
        <v>0</v>
      </c>
      <c r="G144" s="162"/>
      <c r="H144" s="168">
        <f t="shared" si="25"/>
        <v>0</v>
      </c>
      <c r="I144" s="162" t="e">
        <f t="shared" si="22"/>
        <v>#NUM!</v>
      </c>
      <c r="J144" s="165" t="e">
        <f t="shared" si="26"/>
        <v>#NUM!</v>
      </c>
      <c r="K144" s="165" t="e">
        <f t="shared" si="27"/>
        <v>#NUM!</v>
      </c>
      <c r="L144" s="165" t="e">
        <f t="shared" si="28"/>
        <v>#NUM!</v>
      </c>
      <c r="M144" s="184" t="e">
        <f t="shared" si="39"/>
        <v>#NUM!</v>
      </c>
      <c r="N144" s="162">
        <v>0</v>
      </c>
      <c r="O144" s="166">
        <f t="shared" si="40"/>
        <v>0</v>
      </c>
      <c r="Q144" s="162">
        <f t="shared" si="29"/>
        <v>0</v>
      </c>
      <c r="R144" s="165">
        <f t="shared" si="30"/>
        <v>0</v>
      </c>
      <c r="S144" s="165">
        <f t="shared" si="31"/>
        <v>0</v>
      </c>
      <c r="T144" s="165">
        <f t="shared" si="32"/>
        <v>0</v>
      </c>
      <c r="U144" s="68" t="e">
        <f t="shared" si="33"/>
        <v>#NUM!</v>
      </c>
      <c r="V144" s="148" t="e">
        <f t="shared" si="34"/>
        <v>#NUM!</v>
      </c>
      <c r="W144" s="165" t="e">
        <f t="shared" si="35"/>
        <v>#NUM!</v>
      </c>
      <c r="X144" s="165" t="e">
        <f t="shared" si="36"/>
        <v>#NUM!</v>
      </c>
      <c r="Y144" s="165" t="e">
        <f t="shared" si="37"/>
        <v>#NUM!</v>
      </c>
    </row>
    <row r="145" spans="1:25" x14ac:dyDescent="0.2">
      <c r="A145" s="162"/>
      <c r="B145" s="7">
        <f t="shared" si="41"/>
        <v>0</v>
      </c>
      <c r="C145" s="7" t="e">
        <f t="shared" si="23"/>
        <v>#NUM!</v>
      </c>
      <c r="D145" s="163" t="e">
        <f t="shared" si="42"/>
        <v>#NUM!</v>
      </c>
      <c r="E145" s="164">
        <f t="shared" si="38"/>
        <v>99.999999999999972</v>
      </c>
      <c r="F145" s="162">
        <f t="shared" si="24"/>
        <v>0</v>
      </c>
      <c r="G145" s="162"/>
      <c r="H145" s="168">
        <f t="shared" si="25"/>
        <v>0</v>
      </c>
      <c r="I145" s="162" t="e">
        <f t="shared" si="22"/>
        <v>#NUM!</v>
      </c>
      <c r="J145" s="165" t="e">
        <f t="shared" si="26"/>
        <v>#NUM!</v>
      </c>
      <c r="K145" s="165" t="e">
        <f t="shared" si="27"/>
        <v>#NUM!</v>
      </c>
      <c r="L145" s="165" t="e">
        <f t="shared" si="28"/>
        <v>#NUM!</v>
      </c>
      <c r="M145" s="184" t="e">
        <f t="shared" si="39"/>
        <v>#NUM!</v>
      </c>
      <c r="N145" s="162">
        <v>0</v>
      </c>
      <c r="O145" s="166">
        <f t="shared" si="40"/>
        <v>0</v>
      </c>
      <c r="Q145" s="162">
        <f t="shared" si="29"/>
        <v>0</v>
      </c>
      <c r="R145" s="165">
        <f t="shared" si="30"/>
        <v>0</v>
      </c>
      <c r="S145" s="165">
        <f t="shared" si="31"/>
        <v>0</v>
      </c>
      <c r="T145" s="165">
        <f t="shared" si="32"/>
        <v>0</v>
      </c>
      <c r="U145" s="68" t="e">
        <f t="shared" si="33"/>
        <v>#NUM!</v>
      </c>
      <c r="V145" s="148" t="e">
        <f t="shared" si="34"/>
        <v>#NUM!</v>
      </c>
      <c r="W145" s="165" t="e">
        <f t="shared" si="35"/>
        <v>#NUM!</v>
      </c>
      <c r="X145" s="165" t="e">
        <f t="shared" si="36"/>
        <v>#NUM!</v>
      </c>
      <c r="Y145" s="165" t="e">
        <f t="shared" si="37"/>
        <v>#NUM!</v>
      </c>
    </row>
    <row r="146" spans="1:25" x14ac:dyDescent="0.2">
      <c r="A146" s="162"/>
      <c r="B146" s="7">
        <f t="shared" si="41"/>
        <v>0</v>
      </c>
      <c r="C146" s="7" t="e">
        <f t="shared" si="23"/>
        <v>#NUM!</v>
      </c>
      <c r="D146" s="163" t="e">
        <f t="shared" si="42"/>
        <v>#NUM!</v>
      </c>
      <c r="E146" s="164">
        <f t="shared" si="38"/>
        <v>99.999999999999972</v>
      </c>
      <c r="F146" s="162">
        <f t="shared" si="24"/>
        <v>0</v>
      </c>
      <c r="G146" s="162"/>
      <c r="H146" s="168">
        <f t="shared" si="25"/>
        <v>0</v>
      </c>
      <c r="I146" s="162" t="e">
        <f t="shared" si="22"/>
        <v>#NUM!</v>
      </c>
      <c r="J146" s="165" t="e">
        <f t="shared" si="26"/>
        <v>#NUM!</v>
      </c>
      <c r="K146" s="165" t="e">
        <f t="shared" si="27"/>
        <v>#NUM!</v>
      </c>
      <c r="L146" s="165" t="e">
        <f t="shared" si="28"/>
        <v>#NUM!</v>
      </c>
      <c r="M146" s="184" t="e">
        <f t="shared" si="39"/>
        <v>#NUM!</v>
      </c>
      <c r="N146" s="162">
        <v>0</v>
      </c>
      <c r="O146" s="166">
        <f t="shared" si="40"/>
        <v>0</v>
      </c>
      <c r="Q146" s="162">
        <f t="shared" si="29"/>
        <v>0</v>
      </c>
      <c r="R146" s="165">
        <f t="shared" si="30"/>
        <v>0</v>
      </c>
      <c r="S146" s="165">
        <f t="shared" si="31"/>
        <v>0</v>
      </c>
      <c r="T146" s="165">
        <f t="shared" si="32"/>
        <v>0</v>
      </c>
      <c r="U146" s="68" t="e">
        <f t="shared" si="33"/>
        <v>#NUM!</v>
      </c>
      <c r="V146" s="148" t="e">
        <f t="shared" si="34"/>
        <v>#NUM!</v>
      </c>
      <c r="W146" s="165" t="e">
        <f t="shared" si="35"/>
        <v>#NUM!</v>
      </c>
      <c r="X146" s="165" t="e">
        <f t="shared" si="36"/>
        <v>#NUM!</v>
      </c>
      <c r="Y146" s="165" t="e">
        <f t="shared" si="37"/>
        <v>#NUM!</v>
      </c>
    </row>
    <row r="147" spans="1:25" x14ac:dyDescent="0.2">
      <c r="A147" s="162"/>
      <c r="B147" s="7">
        <f t="shared" si="41"/>
        <v>0</v>
      </c>
      <c r="C147" s="7" t="e">
        <f t="shared" si="23"/>
        <v>#NUM!</v>
      </c>
      <c r="D147" s="163" t="e">
        <f t="shared" si="42"/>
        <v>#NUM!</v>
      </c>
      <c r="E147" s="164">
        <f t="shared" si="38"/>
        <v>99.999999999999972</v>
      </c>
      <c r="F147" s="162">
        <f t="shared" si="24"/>
        <v>0</v>
      </c>
      <c r="G147" s="162"/>
      <c r="H147" s="168">
        <f t="shared" si="25"/>
        <v>0</v>
      </c>
      <c r="I147" s="162" t="e">
        <f t="shared" si="22"/>
        <v>#NUM!</v>
      </c>
      <c r="J147" s="165" t="e">
        <f t="shared" si="26"/>
        <v>#NUM!</v>
      </c>
      <c r="K147" s="165" t="e">
        <f t="shared" si="27"/>
        <v>#NUM!</v>
      </c>
      <c r="L147" s="165" t="e">
        <f t="shared" si="28"/>
        <v>#NUM!</v>
      </c>
      <c r="M147" s="184" t="e">
        <f t="shared" si="39"/>
        <v>#NUM!</v>
      </c>
      <c r="N147" s="162">
        <v>0</v>
      </c>
      <c r="O147" s="166">
        <f t="shared" si="40"/>
        <v>0</v>
      </c>
      <c r="Q147" s="162">
        <f t="shared" si="29"/>
        <v>0</v>
      </c>
      <c r="R147" s="165">
        <f t="shared" si="30"/>
        <v>0</v>
      </c>
      <c r="S147" s="165">
        <f t="shared" si="31"/>
        <v>0</v>
      </c>
      <c r="T147" s="165">
        <f t="shared" si="32"/>
        <v>0</v>
      </c>
      <c r="U147" s="68" t="e">
        <f t="shared" si="33"/>
        <v>#NUM!</v>
      </c>
      <c r="V147" s="148" t="e">
        <f t="shared" si="34"/>
        <v>#NUM!</v>
      </c>
      <c r="W147" s="165" t="e">
        <f t="shared" si="35"/>
        <v>#NUM!</v>
      </c>
      <c r="X147" s="165" t="e">
        <f t="shared" si="36"/>
        <v>#NUM!</v>
      </c>
      <c r="Y147" s="165" t="e">
        <f t="shared" si="37"/>
        <v>#NUM!</v>
      </c>
    </row>
    <row r="148" spans="1:25" x14ac:dyDescent="0.2">
      <c r="A148" s="162"/>
      <c r="B148" s="7">
        <f t="shared" si="41"/>
        <v>0</v>
      </c>
      <c r="C148" s="7" t="e">
        <f t="shared" si="23"/>
        <v>#NUM!</v>
      </c>
      <c r="D148" s="163" t="e">
        <f t="shared" si="42"/>
        <v>#NUM!</v>
      </c>
      <c r="E148" s="164">
        <f t="shared" si="38"/>
        <v>99.999999999999972</v>
      </c>
      <c r="F148" s="162">
        <f t="shared" si="24"/>
        <v>0</v>
      </c>
      <c r="G148" s="162"/>
      <c r="H148" s="168">
        <f t="shared" si="25"/>
        <v>0</v>
      </c>
      <c r="I148" s="162" t="e">
        <f t="shared" si="22"/>
        <v>#NUM!</v>
      </c>
      <c r="J148" s="165" t="e">
        <f t="shared" si="26"/>
        <v>#NUM!</v>
      </c>
      <c r="K148" s="165" t="e">
        <f t="shared" si="27"/>
        <v>#NUM!</v>
      </c>
      <c r="L148" s="165" t="e">
        <f t="shared" si="28"/>
        <v>#NUM!</v>
      </c>
      <c r="M148" s="184" t="e">
        <f t="shared" si="39"/>
        <v>#NUM!</v>
      </c>
      <c r="N148" s="162">
        <v>0</v>
      </c>
      <c r="O148" s="166">
        <f t="shared" si="40"/>
        <v>0</v>
      </c>
      <c r="Q148" s="162">
        <f t="shared" si="29"/>
        <v>0</v>
      </c>
      <c r="R148" s="165">
        <f t="shared" si="30"/>
        <v>0</v>
      </c>
      <c r="S148" s="165">
        <f t="shared" si="31"/>
        <v>0</v>
      </c>
      <c r="T148" s="165">
        <f t="shared" si="32"/>
        <v>0</v>
      </c>
      <c r="U148" s="68" t="e">
        <f t="shared" si="33"/>
        <v>#NUM!</v>
      </c>
      <c r="V148" s="148" t="e">
        <f t="shared" si="34"/>
        <v>#NUM!</v>
      </c>
      <c r="W148" s="165" t="e">
        <f t="shared" si="35"/>
        <v>#NUM!</v>
      </c>
      <c r="X148" s="165" t="e">
        <f t="shared" si="36"/>
        <v>#NUM!</v>
      </c>
      <c r="Y148" s="165" t="e">
        <f t="shared" si="37"/>
        <v>#NUM!</v>
      </c>
    </row>
    <row r="149" spans="1:25" x14ac:dyDescent="0.2">
      <c r="A149" s="162"/>
      <c r="B149" s="7">
        <f t="shared" si="41"/>
        <v>0</v>
      </c>
      <c r="C149" s="7" t="e">
        <f t="shared" si="23"/>
        <v>#NUM!</v>
      </c>
      <c r="D149" s="163" t="e">
        <f t="shared" si="42"/>
        <v>#NUM!</v>
      </c>
      <c r="E149" s="164">
        <f t="shared" si="38"/>
        <v>99.999999999999972</v>
      </c>
      <c r="F149" s="162">
        <f t="shared" si="24"/>
        <v>0</v>
      </c>
      <c r="G149" s="162"/>
      <c r="H149" s="168">
        <f t="shared" si="25"/>
        <v>0</v>
      </c>
      <c r="I149" s="162" t="e">
        <f t="shared" si="22"/>
        <v>#NUM!</v>
      </c>
      <c r="J149" s="165" t="e">
        <f t="shared" si="26"/>
        <v>#NUM!</v>
      </c>
      <c r="K149" s="165" t="e">
        <f t="shared" si="27"/>
        <v>#NUM!</v>
      </c>
      <c r="L149" s="165" t="e">
        <f t="shared" si="28"/>
        <v>#NUM!</v>
      </c>
      <c r="M149" s="184" t="e">
        <f t="shared" si="39"/>
        <v>#NUM!</v>
      </c>
      <c r="N149" s="162">
        <v>0</v>
      </c>
      <c r="O149" s="166">
        <f t="shared" si="40"/>
        <v>0</v>
      </c>
      <c r="Q149" s="162">
        <f t="shared" si="29"/>
        <v>0</v>
      </c>
      <c r="R149" s="165">
        <f t="shared" si="30"/>
        <v>0</v>
      </c>
      <c r="S149" s="165">
        <f t="shared" si="31"/>
        <v>0</v>
      </c>
      <c r="T149" s="165">
        <f t="shared" si="32"/>
        <v>0</v>
      </c>
      <c r="U149" s="68" t="e">
        <f t="shared" si="33"/>
        <v>#NUM!</v>
      </c>
      <c r="V149" s="148" t="e">
        <f t="shared" si="34"/>
        <v>#NUM!</v>
      </c>
      <c r="W149" s="165" t="e">
        <f t="shared" si="35"/>
        <v>#NUM!</v>
      </c>
      <c r="X149" s="165" t="e">
        <f t="shared" si="36"/>
        <v>#NUM!</v>
      </c>
      <c r="Y149" s="165" t="e">
        <f t="shared" si="37"/>
        <v>#NUM!</v>
      </c>
    </row>
    <row r="150" spans="1:25" x14ac:dyDescent="0.2">
      <c r="A150" s="162"/>
      <c r="B150" s="7">
        <f t="shared" si="41"/>
        <v>0</v>
      </c>
      <c r="C150" s="7" t="e">
        <f t="shared" si="23"/>
        <v>#NUM!</v>
      </c>
      <c r="D150" s="163" t="e">
        <f t="shared" si="42"/>
        <v>#NUM!</v>
      </c>
      <c r="E150" s="164">
        <f t="shared" si="38"/>
        <v>99.999999999999972</v>
      </c>
      <c r="F150" s="162">
        <f t="shared" si="24"/>
        <v>0</v>
      </c>
      <c r="G150" s="162"/>
      <c r="H150" s="168">
        <f t="shared" si="25"/>
        <v>0</v>
      </c>
      <c r="I150" s="162" t="e">
        <f t="shared" si="22"/>
        <v>#NUM!</v>
      </c>
      <c r="J150" s="165" t="e">
        <f t="shared" si="26"/>
        <v>#NUM!</v>
      </c>
      <c r="K150" s="165" t="e">
        <f t="shared" si="27"/>
        <v>#NUM!</v>
      </c>
      <c r="L150" s="165" t="e">
        <f t="shared" si="28"/>
        <v>#NUM!</v>
      </c>
      <c r="M150" s="184" t="e">
        <f t="shared" si="39"/>
        <v>#NUM!</v>
      </c>
      <c r="N150" s="162">
        <v>0</v>
      </c>
      <c r="O150" s="166">
        <f t="shared" si="40"/>
        <v>0</v>
      </c>
      <c r="Q150" s="162">
        <f t="shared" si="29"/>
        <v>0</v>
      </c>
      <c r="R150" s="165">
        <f t="shared" si="30"/>
        <v>0</v>
      </c>
      <c r="S150" s="165">
        <f t="shared" si="31"/>
        <v>0</v>
      </c>
      <c r="T150" s="165">
        <f t="shared" si="32"/>
        <v>0</v>
      </c>
      <c r="U150" s="68" t="e">
        <f t="shared" si="33"/>
        <v>#NUM!</v>
      </c>
      <c r="V150" s="148" t="e">
        <f t="shared" si="34"/>
        <v>#NUM!</v>
      </c>
      <c r="W150" s="165" t="e">
        <f t="shared" si="35"/>
        <v>#NUM!</v>
      </c>
      <c r="X150" s="165" t="e">
        <f t="shared" si="36"/>
        <v>#NUM!</v>
      </c>
      <c r="Y150" s="165" t="e">
        <f t="shared" si="37"/>
        <v>#NUM!</v>
      </c>
    </row>
    <row r="151" spans="1:25" x14ac:dyDescent="0.2">
      <c r="A151" s="162"/>
      <c r="B151" s="7">
        <f t="shared" si="41"/>
        <v>0</v>
      </c>
      <c r="C151" s="7" t="e">
        <f t="shared" si="23"/>
        <v>#NUM!</v>
      </c>
      <c r="D151" s="163" t="e">
        <f t="shared" si="42"/>
        <v>#NUM!</v>
      </c>
      <c r="E151" s="164">
        <f t="shared" si="38"/>
        <v>99.999999999999972</v>
      </c>
      <c r="F151" s="162">
        <f t="shared" si="24"/>
        <v>0</v>
      </c>
      <c r="G151" s="162"/>
      <c r="H151" s="168">
        <f t="shared" si="25"/>
        <v>0</v>
      </c>
      <c r="I151" s="162" t="e">
        <f t="shared" si="22"/>
        <v>#NUM!</v>
      </c>
      <c r="J151" s="165" t="e">
        <f t="shared" si="26"/>
        <v>#NUM!</v>
      </c>
      <c r="K151" s="165" t="e">
        <f t="shared" si="27"/>
        <v>#NUM!</v>
      </c>
      <c r="L151" s="165" t="e">
        <f t="shared" si="28"/>
        <v>#NUM!</v>
      </c>
      <c r="M151" s="184" t="e">
        <f t="shared" si="39"/>
        <v>#NUM!</v>
      </c>
      <c r="N151" s="162">
        <v>0</v>
      </c>
      <c r="O151" s="166">
        <f t="shared" si="40"/>
        <v>0</v>
      </c>
      <c r="Q151" s="162">
        <f t="shared" si="29"/>
        <v>0</v>
      </c>
      <c r="R151" s="165">
        <f t="shared" si="30"/>
        <v>0</v>
      </c>
      <c r="S151" s="165">
        <f t="shared" si="31"/>
        <v>0</v>
      </c>
      <c r="T151" s="165">
        <f t="shared" si="32"/>
        <v>0</v>
      </c>
      <c r="U151" s="68" t="e">
        <f t="shared" si="33"/>
        <v>#NUM!</v>
      </c>
      <c r="V151" s="148" t="e">
        <f t="shared" si="34"/>
        <v>#NUM!</v>
      </c>
      <c r="W151" s="165" t="e">
        <f t="shared" si="35"/>
        <v>#NUM!</v>
      </c>
      <c r="X151" s="165" t="e">
        <f t="shared" si="36"/>
        <v>#NUM!</v>
      </c>
      <c r="Y151" s="165" t="e">
        <f t="shared" si="37"/>
        <v>#NUM!</v>
      </c>
    </row>
    <row r="152" spans="1:25" x14ac:dyDescent="0.2">
      <c r="A152" s="162"/>
      <c r="B152" s="7">
        <f t="shared" si="41"/>
        <v>0</v>
      </c>
      <c r="C152" s="7" t="e">
        <f t="shared" si="23"/>
        <v>#NUM!</v>
      </c>
      <c r="D152" s="163" t="e">
        <f t="shared" si="42"/>
        <v>#NUM!</v>
      </c>
      <c r="E152" s="164">
        <f t="shared" si="38"/>
        <v>99.999999999999972</v>
      </c>
      <c r="F152" s="162">
        <f t="shared" si="24"/>
        <v>0</v>
      </c>
      <c r="G152" s="162"/>
      <c r="H152" s="168">
        <f t="shared" si="25"/>
        <v>0</v>
      </c>
      <c r="I152" s="162" t="e">
        <f t="shared" si="22"/>
        <v>#NUM!</v>
      </c>
      <c r="J152" s="165" t="e">
        <f t="shared" si="26"/>
        <v>#NUM!</v>
      </c>
      <c r="K152" s="165" t="e">
        <f t="shared" si="27"/>
        <v>#NUM!</v>
      </c>
      <c r="L152" s="165" t="e">
        <f t="shared" si="28"/>
        <v>#NUM!</v>
      </c>
      <c r="M152" s="184" t="e">
        <f t="shared" si="39"/>
        <v>#NUM!</v>
      </c>
      <c r="N152" s="162">
        <v>0</v>
      </c>
      <c r="O152" s="166">
        <f t="shared" si="40"/>
        <v>0</v>
      </c>
      <c r="Q152" s="162">
        <f t="shared" si="29"/>
        <v>0</v>
      </c>
      <c r="R152" s="165">
        <f t="shared" si="30"/>
        <v>0</v>
      </c>
      <c r="S152" s="165">
        <f t="shared" si="31"/>
        <v>0</v>
      </c>
      <c r="T152" s="165">
        <f t="shared" si="32"/>
        <v>0</v>
      </c>
      <c r="U152" s="68" t="e">
        <f t="shared" si="33"/>
        <v>#NUM!</v>
      </c>
      <c r="V152" s="148" t="e">
        <f t="shared" si="34"/>
        <v>#NUM!</v>
      </c>
      <c r="W152" s="165" t="e">
        <f t="shared" si="35"/>
        <v>#NUM!</v>
      </c>
      <c r="X152" s="165" t="e">
        <f t="shared" si="36"/>
        <v>#NUM!</v>
      </c>
      <c r="Y152" s="165" t="e">
        <f t="shared" si="37"/>
        <v>#NUM!</v>
      </c>
    </row>
    <row r="153" spans="1:25" x14ac:dyDescent="0.2">
      <c r="A153" s="162"/>
      <c r="B153" s="7">
        <f t="shared" si="41"/>
        <v>0</v>
      </c>
      <c r="C153" s="7" t="e">
        <f t="shared" si="23"/>
        <v>#NUM!</v>
      </c>
      <c r="D153" s="163" t="e">
        <f t="shared" si="42"/>
        <v>#NUM!</v>
      </c>
      <c r="E153" s="164">
        <f t="shared" si="38"/>
        <v>99.999999999999972</v>
      </c>
      <c r="F153" s="162">
        <f t="shared" si="24"/>
        <v>0</v>
      </c>
      <c r="G153" s="162"/>
      <c r="H153" s="168">
        <f t="shared" si="25"/>
        <v>0</v>
      </c>
      <c r="I153" s="162" t="e">
        <f t="shared" si="22"/>
        <v>#NUM!</v>
      </c>
      <c r="J153" s="165" t="e">
        <f t="shared" si="26"/>
        <v>#NUM!</v>
      </c>
      <c r="K153" s="165" t="e">
        <f t="shared" si="27"/>
        <v>#NUM!</v>
      </c>
      <c r="L153" s="165" t="e">
        <f t="shared" si="28"/>
        <v>#NUM!</v>
      </c>
      <c r="M153" s="184" t="e">
        <f t="shared" si="39"/>
        <v>#NUM!</v>
      </c>
      <c r="N153" s="162">
        <v>0</v>
      </c>
      <c r="O153" s="166">
        <f t="shared" si="40"/>
        <v>0</v>
      </c>
      <c r="Q153" s="162">
        <f t="shared" si="29"/>
        <v>0</v>
      </c>
      <c r="R153" s="165">
        <f t="shared" si="30"/>
        <v>0</v>
      </c>
      <c r="S153" s="165">
        <f t="shared" si="31"/>
        <v>0</v>
      </c>
      <c r="T153" s="165">
        <f t="shared" si="32"/>
        <v>0</v>
      </c>
      <c r="U153" s="68" t="e">
        <f t="shared" si="33"/>
        <v>#NUM!</v>
      </c>
      <c r="V153" s="148" t="e">
        <f t="shared" si="34"/>
        <v>#NUM!</v>
      </c>
      <c r="W153" s="165" t="e">
        <f t="shared" si="35"/>
        <v>#NUM!</v>
      </c>
      <c r="X153" s="165" t="e">
        <f t="shared" si="36"/>
        <v>#NUM!</v>
      </c>
      <c r="Y153" s="165" t="e">
        <f t="shared" si="37"/>
        <v>#NUM!</v>
      </c>
    </row>
    <row r="154" spans="1:25" x14ac:dyDescent="0.2">
      <c r="A154" s="162"/>
      <c r="B154" s="7">
        <f t="shared" si="41"/>
        <v>0</v>
      </c>
      <c r="C154" s="7" t="e">
        <f t="shared" si="23"/>
        <v>#NUM!</v>
      </c>
      <c r="D154" s="163" t="e">
        <f t="shared" si="42"/>
        <v>#NUM!</v>
      </c>
      <c r="E154" s="164">
        <f t="shared" si="38"/>
        <v>99.999999999999972</v>
      </c>
      <c r="F154" s="162">
        <f t="shared" si="24"/>
        <v>0</v>
      </c>
      <c r="G154" s="162"/>
      <c r="H154" s="168">
        <f t="shared" si="25"/>
        <v>0</v>
      </c>
      <c r="I154" s="162" t="e">
        <f t="shared" si="22"/>
        <v>#NUM!</v>
      </c>
      <c r="J154" s="165" t="e">
        <f t="shared" si="26"/>
        <v>#NUM!</v>
      </c>
      <c r="K154" s="165" t="e">
        <f t="shared" si="27"/>
        <v>#NUM!</v>
      </c>
      <c r="L154" s="165" t="e">
        <f t="shared" si="28"/>
        <v>#NUM!</v>
      </c>
      <c r="M154" s="184" t="e">
        <f t="shared" si="39"/>
        <v>#NUM!</v>
      </c>
      <c r="N154" s="162">
        <v>0</v>
      </c>
      <c r="O154" s="166">
        <f t="shared" si="40"/>
        <v>0</v>
      </c>
      <c r="Q154" s="162">
        <f t="shared" si="29"/>
        <v>0</v>
      </c>
      <c r="R154" s="165">
        <f t="shared" si="30"/>
        <v>0</v>
      </c>
      <c r="S154" s="165">
        <f t="shared" si="31"/>
        <v>0</v>
      </c>
      <c r="T154" s="165">
        <f t="shared" si="32"/>
        <v>0</v>
      </c>
      <c r="U154" s="68" t="e">
        <f t="shared" si="33"/>
        <v>#NUM!</v>
      </c>
      <c r="V154" s="148" t="e">
        <f t="shared" si="34"/>
        <v>#NUM!</v>
      </c>
      <c r="W154" s="165" t="e">
        <f t="shared" si="35"/>
        <v>#NUM!</v>
      </c>
      <c r="X154" s="165" t="e">
        <f t="shared" si="36"/>
        <v>#NUM!</v>
      </c>
      <c r="Y154" s="165" t="e">
        <f t="shared" si="37"/>
        <v>#NUM!</v>
      </c>
    </row>
    <row r="155" spans="1:25" x14ac:dyDescent="0.2">
      <c r="A155" s="162"/>
      <c r="B155" s="7">
        <f t="shared" si="41"/>
        <v>0</v>
      </c>
      <c r="C155" s="7" t="e">
        <f t="shared" si="23"/>
        <v>#NUM!</v>
      </c>
      <c r="D155" s="163" t="e">
        <f t="shared" si="42"/>
        <v>#NUM!</v>
      </c>
      <c r="E155" s="164">
        <f t="shared" si="38"/>
        <v>99.999999999999972</v>
      </c>
      <c r="F155" s="162">
        <f t="shared" si="24"/>
        <v>0</v>
      </c>
      <c r="G155" s="162"/>
      <c r="H155" s="168">
        <f t="shared" si="25"/>
        <v>0</v>
      </c>
      <c r="I155" s="162" t="e">
        <f t="shared" si="22"/>
        <v>#NUM!</v>
      </c>
      <c r="J155" s="165" t="e">
        <f t="shared" si="26"/>
        <v>#NUM!</v>
      </c>
      <c r="K155" s="165" t="e">
        <f t="shared" si="27"/>
        <v>#NUM!</v>
      </c>
      <c r="L155" s="165" t="e">
        <f t="shared" si="28"/>
        <v>#NUM!</v>
      </c>
      <c r="M155" s="184" t="e">
        <f t="shared" si="39"/>
        <v>#NUM!</v>
      </c>
      <c r="N155" s="162">
        <v>0</v>
      </c>
      <c r="O155" s="166">
        <f t="shared" si="40"/>
        <v>0</v>
      </c>
      <c r="Q155" s="162">
        <f t="shared" si="29"/>
        <v>0</v>
      </c>
      <c r="R155" s="165">
        <f t="shared" si="30"/>
        <v>0</v>
      </c>
      <c r="S155" s="165">
        <f t="shared" si="31"/>
        <v>0</v>
      </c>
      <c r="T155" s="165">
        <f t="shared" si="32"/>
        <v>0</v>
      </c>
      <c r="U155" s="68" t="e">
        <f t="shared" si="33"/>
        <v>#NUM!</v>
      </c>
      <c r="V155" s="148" t="e">
        <f t="shared" si="34"/>
        <v>#NUM!</v>
      </c>
      <c r="W155" s="165" t="e">
        <f t="shared" si="35"/>
        <v>#NUM!</v>
      </c>
      <c r="X155" s="165" t="e">
        <f t="shared" si="36"/>
        <v>#NUM!</v>
      </c>
      <c r="Y155" s="165" t="e">
        <f t="shared" si="37"/>
        <v>#NUM!</v>
      </c>
    </row>
    <row r="156" spans="1:25" x14ac:dyDescent="0.2">
      <c r="A156" s="162"/>
      <c r="B156" s="7">
        <f t="shared" si="41"/>
        <v>0</v>
      </c>
      <c r="C156" s="7" t="e">
        <f t="shared" si="23"/>
        <v>#NUM!</v>
      </c>
      <c r="D156" s="163" t="e">
        <f t="shared" si="42"/>
        <v>#NUM!</v>
      </c>
      <c r="E156" s="164">
        <f t="shared" si="38"/>
        <v>99.999999999999972</v>
      </c>
      <c r="F156" s="162">
        <f t="shared" si="24"/>
        <v>0</v>
      </c>
      <c r="G156" s="162"/>
      <c r="H156" s="168">
        <f t="shared" si="25"/>
        <v>0</v>
      </c>
      <c r="I156" s="162" t="e">
        <f t="shared" si="22"/>
        <v>#NUM!</v>
      </c>
      <c r="J156" s="165" t="e">
        <f t="shared" si="26"/>
        <v>#NUM!</v>
      </c>
      <c r="K156" s="165" t="e">
        <f t="shared" si="27"/>
        <v>#NUM!</v>
      </c>
      <c r="L156" s="165" t="e">
        <f t="shared" si="28"/>
        <v>#NUM!</v>
      </c>
      <c r="M156" s="184" t="e">
        <f t="shared" si="39"/>
        <v>#NUM!</v>
      </c>
      <c r="N156" s="162">
        <v>0</v>
      </c>
      <c r="O156" s="166">
        <f t="shared" si="40"/>
        <v>0</v>
      </c>
      <c r="Q156" s="162">
        <f t="shared" si="29"/>
        <v>0</v>
      </c>
      <c r="R156" s="165">
        <f t="shared" si="30"/>
        <v>0</v>
      </c>
      <c r="S156" s="165">
        <f t="shared" si="31"/>
        <v>0</v>
      </c>
      <c r="T156" s="165">
        <f t="shared" si="32"/>
        <v>0</v>
      </c>
      <c r="U156" s="68" t="e">
        <f t="shared" si="33"/>
        <v>#NUM!</v>
      </c>
      <c r="V156" s="148" t="e">
        <f t="shared" si="34"/>
        <v>#NUM!</v>
      </c>
      <c r="W156" s="165" t="e">
        <f t="shared" si="35"/>
        <v>#NUM!</v>
      </c>
      <c r="X156" s="165" t="e">
        <f t="shared" si="36"/>
        <v>#NUM!</v>
      </c>
      <c r="Y156" s="165" t="e">
        <f t="shared" si="37"/>
        <v>#NUM!</v>
      </c>
    </row>
    <row r="157" spans="1:25" x14ac:dyDescent="0.2">
      <c r="A157" s="162"/>
      <c r="B157" s="7">
        <f t="shared" si="41"/>
        <v>0</v>
      </c>
      <c r="C157" s="7" t="e">
        <f t="shared" si="23"/>
        <v>#NUM!</v>
      </c>
      <c r="D157" s="163" t="e">
        <f t="shared" si="42"/>
        <v>#NUM!</v>
      </c>
      <c r="E157" s="164">
        <f t="shared" si="38"/>
        <v>99.999999999999972</v>
      </c>
      <c r="F157" s="162">
        <f t="shared" si="24"/>
        <v>0</v>
      </c>
      <c r="G157" s="162"/>
      <c r="H157" s="168">
        <f t="shared" si="25"/>
        <v>0</v>
      </c>
      <c r="I157" s="162" t="e">
        <f t="shared" si="22"/>
        <v>#NUM!</v>
      </c>
      <c r="J157" s="165" t="e">
        <f t="shared" si="26"/>
        <v>#NUM!</v>
      </c>
      <c r="K157" s="165" t="e">
        <f t="shared" si="27"/>
        <v>#NUM!</v>
      </c>
      <c r="L157" s="165" t="e">
        <f t="shared" si="28"/>
        <v>#NUM!</v>
      </c>
      <c r="M157" s="184" t="e">
        <f t="shared" si="39"/>
        <v>#NUM!</v>
      </c>
      <c r="N157" s="162">
        <v>0</v>
      </c>
      <c r="O157" s="166">
        <f t="shared" si="40"/>
        <v>0</v>
      </c>
      <c r="Q157" s="162">
        <f t="shared" si="29"/>
        <v>0</v>
      </c>
      <c r="R157" s="165">
        <f t="shared" si="30"/>
        <v>0</v>
      </c>
      <c r="S157" s="165">
        <f t="shared" si="31"/>
        <v>0</v>
      </c>
      <c r="T157" s="165">
        <f t="shared" si="32"/>
        <v>0</v>
      </c>
      <c r="U157" s="68" t="e">
        <f t="shared" si="33"/>
        <v>#NUM!</v>
      </c>
      <c r="V157" s="148" t="e">
        <f t="shared" si="34"/>
        <v>#NUM!</v>
      </c>
      <c r="W157" s="165" t="e">
        <f t="shared" si="35"/>
        <v>#NUM!</v>
      </c>
      <c r="X157" s="165" t="e">
        <f t="shared" si="36"/>
        <v>#NUM!</v>
      </c>
      <c r="Y157" s="165" t="e">
        <f t="shared" si="37"/>
        <v>#NUM!</v>
      </c>
    </row>
    <row r="158" spans="1:25" x14ac:dyDescent="0.2">
      <c r="A158" s="162"/>
      <c r="B158" s="7">
        <f t="shared" si="41"/>
        <v>0</v>
      </c>
      <c r="C158" s="7" t="e">
        <f t="shared" si="23"/>
        <v>#NUM!</v>
      </c>
      <c r="D158" s="163" t="e">
        <f t="shared" si="42"/>
        <v>#NUM!</v>
      </c>
      <c r="E158" s="164">
        <f t="shared" si="38"/>
        <v>99.999999999999972</v>
      </c>
      <c r="F158" s="162">
        <f t="shared" si="24"/>
        <v>0</v>
      </c>
      <c r="G158" s="162"/>
      <c r="H158" s="168">
        <f t="shared" si="25"/>
        <v>0</v>
      </c>
      <c r="I158" s="162" t="e">
        <f t="shared" ref="I158:I221" si="43">D158*F158</f>
        <v>#NUM!</v>
      </c>
      <c r="J158" s="165" t="e">
        <f t="shared" si="26"/>
        <v>#NUM!</v>
      </c>
      <c r="K158" s="165" t="e">
        <f t="shared" si="27"/>
        <v>#NUM!</v>
      </c>
      <c r="L158" s="165" t="e">
        <f t="shared" si="28"/>
        <v>#NUM!</v>
      </c>
      <c r="M158" s="184" t="e">
        <f t="shared" si="39"/>
        <v>#NUM!</v>
      </c>
      <c r="N158" s="162">
        <v>0</v>
      </c>
      <c r="O158" s="166">
        <f t="shared" si="40"/>
        <v>0</v>
      </c>
      <c r="Q158" s="162">
        <f t="shared" si="29"/>
        <v>0</v>
      </c>
      <c r="R158" s="165">
        <f t="shared" si="30"/>
        <v>0</v>
      </c>
      <c r="S158" s="165">
        <f t="shared" si="31"/>
        <v>0</v>
      </c>
      <c r="T158" s="165">
        <f t="shared" si="32"/>
        <v>0</v>
      </c>
      <c r="U158" s="68" t="e">
        <f t="shared" si="33"/>
        <v>#NUM!</v>
      </c>
      <c r="V158" s="148" t="e">
        <f t="shared" si="34"/>
        <v>#NUM!</v>
      </c>
      <c r="W158" s="165" t="e">
        <f t="shared" si="35"/>
        <v>#NUM!</v>
      </c>
      <c r="X158" s="165" t="e">
        <f t="shared" si="36"/>
        <v>#NUM!</v>
      </c>
      <c r="Y158" s="165" t="e">
        <f t="shared" si="37"/>
        <v>#NUM!</v>
      </c>
    </row>
    <row r="159" spans="1:25" x14ac:dyDescent="0.2">
      <c r="A159" s="162"/>
      <c r="B159" s="7">
        <f t="shared" si="41"/>
        <v>0</v>
      </c>
      <c r="C159" s="7" t="e">
        <f t="shared" ref="C159:C222" si="44">IF(A159=0,IF(B159&gt;0,IF(C158&lt;10,10,-LOG(0,2)),-LOG(0,2)),-LOG(A159,2))</f>
        <v>#NUM!</v>
      </c>
      <c r="D159" s="163" t="e">
        <f t="shared" si="42"/>
        <v>#NUM!</v>
      </c>
      <c r="E159" s="164">
        <f t="shared" si="38"/>
        <v>99.999999999999972</v>
      </c>
      <c r="F159" s="162">
        <f t="shared" ref="F159:F222" si="45">(G159*100)/$A$10</f>
        <v>0</v>
      </c>
      <c r="G159" s="162"/>
      <c r="H159" s="168">
        <f t="shared" ref="H159:H222" si="46">A159*1000</f>
        <v>0</v>
      </c>
      <c r="I159" s="162" t="e">
        <f t="shared" si="43"/>
        <v>#NUM!</v>
      </c>
      <c r="J159" s="165" t="e">
        <f t="shared" ref="J159:J222" si="47">(F159)*(D159-$B$4)^2</f>
        <v>#NUM!</v>
      </c>
      <c r="K159" s="165" t="e">
        <f t="shared" ref="K159:K222" si="48">(F159)*(D159-$B$4)^3</f>
        <v>#NUM!</v>
      </c>
      <c r="L159" s="165" t="e">
        <f t="shared" ref="L159:L222" si="49">(F159)*(D159-$B$4)^4</f>
        <v>#NUM!</v>
      </c>
      <c r="M159" s="184" t="e">
        <f t="shared" si="39"/>
        <v>#NUM!</v>
      </c>
      <c r="N159" s="162">
        <v>0</v>
      </c>
      <c r="O159" s="166">
        <f t="shared" si="40"/>
        <v>0</v>
      </c>
      <c r="Q159" s="162">
        <f t="shared" ref="Q159:Q222" si="50">(B159*1000)*F159</f>
        <v>0</v>
      </c>
      <c r="R159" s="165">
        <f t="shared" ref="R159:R222" si="51">(F159)*((B159*1000)-$B$15)^2</f>
        <v>0</v>
      </c>
      <c r="S159" s="165">
        <f t="shared" ref="S159:S222" si="52">(F159)*((B159*1000)-$B$15)^3</f>
        <v>0</v>
      </c>
      <c r="T159" s="165">
        <f t="shared" ref="T159:T222" si="53">(F159)*((B159*1000)-$B$15)^4</f>
        <v>0</v>
      </c>
      <c r="U159" s="68" t="e">
        <f t="shared" ref="U159:U222" si="54">LOG(((2^(-D159))*1000),10)</f>
        <v>#NUM!</v>
      </c>
      <c r="V159" s="148" t="e">
        <f t="shared" ref="V159:V222" si="55">U159*F159</f>
        <v>#NUM!</v>
      </c>
      <c r="W159" s="165" t="e">
        <f t="shared" ref="W159:W222" si="56">(F159)*(U159-LOG($E$15))^2</f>
        <v>#NUM!</v>
      </c>
      <c r="X159" s="165" t="e">
        <f t="shared" ref="X159:X222" si="57">(F159)*(U159-LOG($E$15))^3</f>
        <v>#NUM!</v>
      </c>
      <c r="Y159" s="165" t="e">
        <f t="shared" ref="Y159:Y222" si="58">(F159)*(U159-LOG($E$15))^4</f>
        <v>#NUM!</v>
      </c>
    </row>
    <row r="160" spans="1:25" x14ac:dyDescent="0.2">
      <c r="A160" s="162"/>
      <c r="B160" s="7">
        <f t="shared" si="41"/>
        <v>0</v>
      </c>
      <c r="C160" s="7" t="e">
        <f t="shared" si="44"/>
        <v>#NUM!</v>
      </c>
      <c r="D160" s="163" t="e">
        <f t="shared" si="42"/>
        <v>#NUM!</v>
      </c>
      <c r="E160" s="164">
        <f t="shared" ref="E160:E223" si="59">F160+E159</f>
        <v>99.999999999999972</v>
      </c>
      <c r="F160" s="162">
        <f t="shared" si="45"/>
        <v>0</v>
      </c>
      <c r="G160" s="162"/>
      <c r="H160" s="168">
        <f t="shared" si="46"/>
        <v>0</v>
      </c>
      <c r="I160" s="162" t="e">
        <f t="shared" si="43"/>
        <v>#NUM!</v>
      </c>
      <c r="J160" s="165" t="e">
        <f t="shared" si="47"/>
        <v>#NUM!</v>
      </c>
      <c r="K160" s="165" t="e">
        <f t="shared" si="48"/>
        <v>#NUM!</v>
      </c>
      <c r="L160" s="165" t="e">
        <f t="shared" si="49"/>
        <v>#NUM!</v>
      </c>
      <c r="M160" s="184" t="e">
        <f t="shared" ref="M160:M223" si="60">((2^(-D160))*1000)</f>
        <v>#NUM!</v>
      </c>
      <c r="N160" s="162">
        <v>0</v>
      </c>
      <c r="O160" s="166">
        <f t="shared" ref="O160:O223" si="61">(N160*100)/$A$13</f>
        <v>0</v>
      </c>
      <c r="Q160" s="162">
        <f t="shared" si="50"/>
        <v>0</v>
      </c>
      <c r="R160" s="165">
        <f t="shared" si="51"/>
        <v>0</v>
      </c>
      <c r="S160" s="165">
        <f t="shared" si="52"/>
        <v>0</v>
      </c>
      <c r="T160" s="165">
        <f t="shared" si="53"/>
        <v>0</v>
      </c>
      <c r="U160" s="68" t="e">
        <f t="shared" si="54"/>
        <v>#NUM!</v>
      </c>
      <c r="V160" s="148" t="e">
        <f t="shared" si="55"/>
        <v>#NUM!</v>
      </c>
      <c r="W160" s="165" t="e">
        <f t="shared" si="56"/>
        <v>#NUM!</v>
      </c>
      <c r="X160" s="165" t="e">
        <f t="shared" si="57"/>
        <v>#NUM!</v>
      </c>
      <c r="Y160" s="165" t="e">
        <f t="shared" si="58"/>
        <v>#NUM!</v>
      </c>
    </row>
    <row r="161" spans="1:25" x14ac:dyDescent="0.2">
      <c r="A161" s="162"/>
      <c r="B161" s="7">
        <f t="shared" ref="B161:B224" si="62">IF(A161=0,IF(A160&gt;0,IF(B160&gt;0.001,((A160+(2^(-10)))/2),0),0),(A160+A161)/2)</f>
        <v>0</v>
      </c>
      <c r="C161" s="7" t="e">
        <f t="shared" si="44"/>
        <v>#NUM!</v>
      </c>
      <c r="D161" s="163" t="e">
        <f t="shared" si="42"/>
        <v>#NUM!</v>
      </c>
      <c r="E161" s="164">
        <f t="shared" si="59"/>
        <v>99.999999999999972</v>
      </c>
      <c r="F161" s="162">
        <f t="shared" si="45"/>
        <v>0</v>
      </c>
      <c r="G161" s="162"/>
      <c r="H161" s="168">
        <f t="shared" si="46"/>
        <v>0</v>
      </c>
      <c r="I161" s="162" t="e">
        <f t="shared" si="43"/>
        <v>#NUM!</v>
      </c>
      <c r="J161" s="165" t="e">
        <f t="shared" si="47"/>
        <v>#NUM!</v>
      </c>
      <c r="K161" s="165" t="e">
        <f t="shared" si="48"/>
        <v>#NUM!</v>
      </c>
      <c r="L161" s="165" t="e">
        <f t="shared" si="49"/>
        <v>#NUM!</v>
      </c>
      <c r="M161" s="184" t="e">
        <f t="shared" si="60"/>
        <v>#NUM!</v>
      </c>
      <c r="N161" s="162">
        <v>0</v>
      </c>
      <c r="O161" s="166">
        <f t="shared" si="61"/>
        <v>0</v>
      </c>
      <c r="Q161" s="162">
        <f t="shared" si="50"/>
        <v>0</v>
      </c>
      <c r="R161" s="165">
        <f t="shared" si="51"/>
        <v>0</v>
      </c>
      <c r="S161" s="165">
        <f t="shared" si="52"/>
        <v>0</v>
      </c>
      <c r="T161" s="165">
        <f t="shared" si="53"/>
        <v>0</v>
      </c>
      <c r="U161" s="68" t="e">
        <f t="shared" si="54"/>
        <v>#NUM!</v>
      </c>
      <c r="V161" s="148" t="e">
        <f t="shared" si="55"/>
        <v>#NUM!</v>
      </c>
      <c r="W161" s="165" t="e">
        <f t="shared" si="56"/>
        <v>#NUM!</v>
      </c>
      <c r="X161" s="165" t="e">
        <f t="shared" si="57"/>
        <v>#NUM!</v>
      </c>
      <c r="Y161" s="165" t="e">
        <f t="shared" si="58"/>
        <v>#NUM!</v>
      </c>
    </row>
    <row r="162" spans="1:25" x14ac:dyDescent="0.2">
      <c r="A162" s="162"/>
      <c r="B162" s="7">
        <f t="shared" si="62"/>
        <v>0</v>
      </c>
      <c r="C162" s="7" t="e">
        <f t="shared" si="44"/>
        <v>#NUM!</v>
      </c>
      <c r="D162" s="163" t="e">
        <f t="shared" si="42"/>
        <v>#NUM!</v>
      </c>
      <c r="E162" s="164">
        <f t="shared" si="59"/>
        <v>99.999999999999972</v>
      </c>
      <c r="F162" s="162">
        <f t="shared" si="45"/>
        <v>0</v>
      </c>
      <c r="G162" s="162"/>
      <c r="H162" s="168">
        <f t="shared" si="46"/>
        <v>0</v>
      </c>
      <c r="I162" s="162" t="e">
        <f t="shared" si="43"/>
        <v>#NUM!</v>
      </c>
      <c r="J162" s="165" t="e">
        <f t="shared" si="47"/>
        <v>#NUM!</v>
      </c>
      <c r="K162" s="165" t="e">
        <f t="shared" si="48"/>
        <v>#NUM!</v>
      </c>
      <c r="L162" s="165" t="e">
        <f t="shared" si="49"/>
        <v>#NUM!</v>
      </c>
      <c r="M162" s="184" t="e">
        <f t="shared" si="60"/>
        <v>#NUM!</v>
      </c>
      <c r="N162" s="162">
        <v>0</v>
      </c>
      <c r="O162" s="166">
        <f t="shared" si="61"/>
        <v>0</v>
      </c>
      <c r="Q162" s="162">
        <f t="shared" si="50"/>
        <v>0</v>
      </c>
      <c r="R162" s="165">
        <f t="shared" si="51"/>
        <v>0</v>
      </c>
      <c r="S162" s="165">
        <f t="shared" si="52"/>
        <v>0</v>
      </c>
      <c r="T162" s="165">
        <f t="shared" si="53"/>
        <v>0</v>
      </c>
      <c r="U162" s="68" t="e">
        <f t="shared" si="54"/>
        <v>#NUM!</v>
      </c>
      <c r="V162" s="148" t="e">
        <f t="shared" si="55"/>
        <v>#NUM!</v>
      </c>
      <c r="W162" s="165" t="e">
        <f t="shared" si="56"/>
        <v>#NUM!</v>
      </c>
      <c r="X162" s="165" t="e">
        <f t="shared" si="57"/>
        <v>#NUM!</v>
      </c>
      <c r="Y162" s="165" t="e">
        <f t="shared" si="58"/>
        <v>#NUM!</v>
      </c>
    </row>
    <row r="163" spans="1:25" x14ac:dyDescent="0.2">
      <c r="A163" s="162"/>
      <c r="B163" s="7">
        <f t="shared" si="62"/>
        <v>0</v>
      </c>
      <c r="C163" s="7" t="e">
        <f t="shared" si="44"/>
        <v>#NUM!</v>
      </c>
      <c r="D163" s="163" t="e">
        <f t="shared" si="42"/>
        <v>#NUM!</v>
      </c>
      <c r="E163" s="164">
        <f t="shared" si="59"/>
        <v>99.999999999999972</v>
      </c>
      <c r="F163" s="162">
        <f t="shared" si="45"/>
        <v>0</v>
      </c>
      <c r="G163" s="162"/>
      <c r="H163" s="168">
        <f t="shared" si="46"/>
        <v>0</v>
      </c>
      <c r="I163" s="162" t="e">
        <f t="shared" si="43"/>
        <v>#NUM!</v>
      </c>
      <c r="J163" s="165" t="e">
        <f t="shared" si="47"/>
        <v>#NUM!</v>
      </c>
      <c r="K163" s="165" t="e">
        <f t="shared" si="48"/>
        <v>#NUM!</v>
      </c>
      <c r="L163" s="165" t="e">
        <f t="shared" si="49"/>
        <v>#NUM!</v>
      </c>
      <c r="M163" s="184" t="e">
        <f t="shared" si="60"/>
        <v>#NUM!</v>
      </c>
      <c r="N163" s="162">
        <v>0</v>
      </c>
      <c r="O163" s="166">
        <f t="shared" si="61"/>
        <v>0</v>
      </c>
      <c r="Q163" s="162">
        <f t="shared" si="50"/>
        <v>0</v>
      </c>
      <c r="R163" s="165">
        <f t="shared" si="51"/>
        <v>0</v>
      </c>
      <c r="S163" s="165">
        <f t="shared" si="52"/>
        <v>0</v>
      </c>
      <c r="T163" s="165">
        <f t="shared" si="53"/>
        <v>0</v>
      </c>
      <c r="U163" s="68" t="e">
        <f t="shared" si="54"/>
        <v>#NUM!</v>
      </c>
      <c r="V163" s="148" t="e">
        <f t="shared" si="55"/>
        <v>#NUM!</v>
      </c>
      <c r="W163" s="165" t="e">
        <f t="shared" si="56"/>
        <v>#NUM!</v>
      </c>
      <c r="X163" s="165" t="e">
        <f t="shared" si="57"/>
        <v>#NUM!</v>
      </c>
      <c r="Y163" s="165" t="e">
        <f t="shared" si="58"/>
        <v>#NUM!</v>
      </c>
    </row>
    <row r="164" spans="1:25" x14ac:dyDescent="0.2">
      <c r="A164" s="162"/>
      <c r="B164" s="7">
        <f t="shared" si="62"/>
        <v>0</v>
      </c>
      <c r="C164" s="7" t="e">
        <f t="shared" si="44"/>
        <v>#NUM!</v>
      </c>
      <c r="D164" s="163" t="e">
        <f t="shared" si="42"/>
        <v>#NUM!</v>
      </c>
      <c r="E164" s="164">
        <f t="shared" si="59"/>
        <v>99.999999999999972</v>
      </c>
      <c r="F164" s="162">
        <f t="shared" si="45"/>
        <v>0</v>
      </c>
      <c r="G164" s="162"/>
      <c r="H164" s="168">
        <f t="shared" si="46"/>
        <v>0</v>
      </c>
      <c r="I164" s="162" t="e">
        <f t="shared" si="43"/>
        <v>#NUM!</v>
      </c>
      <c r="J164" s="165" t="e">
        <f t="shared" si="47"/>
        <v>#NUM!</v>
      </c>
      <c r="K164" s="165" t="e">
        <f t="shared" si="48"/>
        <v>#NUM!</v>
      </c>
      <c r="L164" s="165" t="e">
        <f t="shared" si="49"/>
        <v>#NUM!</v>
      </c>
      <c r="M164" s="184" t="e">
        <f t="shared" si="60"/>
        <v>#NUM!</v>
      </c>
      <c r="N164" s="162">
        <v>0</v>
      </c>
      <c r="O164" s="166">
        <f t="shared" si="61"/>
        <v>0</v>
      </c>
      <c r="Q164" s="162">
        <f t="shared" si="50"/>
        <v>0</v>
      </c>
      <c r="R164" s="165">
        <f t="shared" si="51"/>
        <v>0</v>
      </c>
      <c r="S164" s="165">
        <f t="shared" si="52"/>
        <v>0</v>
      </c>
      <c r="T164" s="165">
        <f t="shared" si="53"/>
        <v>0</v>
      </c>
      <c r="U164" s="68" t="e">
        <f t="shared" si="54"/>
        <v>#NUM!</v>
      </c>
      <c r="V164" s="148" t="e">
        <f t="shared" si="55"/>
        <v>#NUM!</v>
      </c>
      <c r="W164" s="165" t="e">
        <f t="shared" si="56"/>
        <v>#NUM!</v>
      </c>
      <c r="X164" s="165" t="e">
        <f t="shared" si="57"/>
        <v>#NUM!</v>
      </c>
      <c r="Y164" s="165" t="e">
        <f t="shared" si="58"/>
        <v>#NUM!</v>
      </c>
    </row>
    <row r="165" spans="1:25" x14ac:dyDescent="0.2">
      <c r="A165" s="162"/>
      <c r="B165" s="7">
        <f t="shared" si="62"/>
        <v>0</v>
      </c>
      <c r="C165" s="7" t="e">
        <f t="shared" si="44"/>
        <v>#NUM!</v>
      </c>
      <c r="D165" s="163" t="e">
        <f t="shared" si="42"/>
        <v>#NUM!</v>
      </c>
      <c r="E165" s="164">
        <f t="shared" si="59"/>
        <v>99.999999999999972</v>
      </c>
      <c r="F165" s="162">
        <f t="shared" si="45"/>
        <v>0</v>
      </c>
      <c r="G165" s="162"/>
      <c r="H165" s="168">
        <f t="shared" si="46"/>
        <v>0</v>
      </c>
      <c r="I165" s="162" t="e">
        <f t="shared" si="43"/>
        <v>#NUM!</v>
      </c>
      <c r="J165" s="165" t="e">
        <f t="shared" si="47"/>
        <v>#NUM!</v>
      </c>
      <c r="K165" s="165" t="e">
        <f t="shared" si="48"/>
        <v>#NUM!</v>
      </c>
      <c r="L165" s="165" t="e">
        <f t="shared" si="49"/>
        <v>#NUM!</v>
      </c>
      <c r="M165" s="184" t="e">
        <f t="shared" si="60"/>
        <v>#NUM!</v>
      </c>
      <c r="N165" s="162">
        <v>0</v>
      </c>
      <c r="O165" s="166">
        <f t="shared" si="61"/>
        <v>0</v>
      </c>
      <c r="Q165" s="162">
        <f t="shared" si="50"/>
        <v>0</v>
      </c>
      <c r="R165" s="165">
        <f t="shared" si="51"/>
        <v>0</v>
      </c>
      <c r="S165" s="165">
        <f t="shared" si="52"/>
        <v>0</v>
      </c>
      <c r="T165" s="165">
        <f t="shared" si="53"/>
        <v>0</v>
      </c>
      <c r="U165" s="68" t="e">
        <f t="shared" si="54"/>
        <v>#NUM!</v>
      </c>
      <c r="V165" s="148" t="e">
        <f t="shared" si="55"/>
        <v>#NUM!</v>
      </c>
      <c r="W165" s="165" t="e">
        <f t="shared" si="56"/>
        <v>#NUM!</v>
      </c>
      <c r="X165" s="165" t="e">
        <f t="shared" si="57"/>
        <v>#NUM!</v>
      </c>
      <c r="Y165" s="165" t="e">
        <f t="shared" si="58"/>
        <v>#NUM!</v>
      </c>
    </row>
    <row r="166" spans="1:25" x14ac:dyDescent="0.2">
      <c r="A166" s="162"/>
      <c r="B166" s="7">
        <f t="shared" si="62"/>
        <v>0</v>
      </c>
      <c r="C166" s="7" t="e">
        <f t="shared" si="44"/>
        <v>#NUM!</v>
      </c>
      <c r="D166" s="163" t="e">
        <f t="shared" si="42"/>
        <v>#NUM!</v>
      </c>
      <c r="E166" s="164">
        <f t="shared" si="59"/>
        <v>99.999999999999972</v>
      </c>
      <c r="F166" s="162">
        <f t="shared" si="45"/>
        <v>0</v>
      </c>
      <c r="G166" s="162"/>
      <c r="H166" s="168">
        <f t="shared" si="46"/>
        <v>0</v>
      </c>
      <c r="I166" s="162" t="e">
        <f t="shared" si="43"/>
        <v>#NUM!</v>
      </c>
      <c r="J166" s="165" t="e">
        <f t="shared" si="47"/>
        <v>#NUM!</v>
      </c>
      <c r="K166" s="165" t="e">
        <f t="shared" si="48"/>
        <v>#NUM!</v>
      </c>
      <c r="L166" s="165" t="e">
        <f t="shared" si="49"/>
        <v>#NUM!</v>
      </c>
      <c r="M166" s="184" t="e">
        <f t="shared" si="60"/>
        <v>#NUM!</v>
      </c>
      <c r="N166" s="162">
        <v>0</v>
      </c>
      <c r="O166" s="166">
        <f t="shared" si="61"/>
        <v>0</v>
      </c>
      <c r="Q166" s="162">
        <f t="shared" si="50"/>
        <v>0</v>
      </c>
      <c r="R166" s="165">
        <f t="shared" si="51"/>
        <v>0</v>
      </c>
      <c r="S166" s="165">
        <f t="shared" si="52"/>
        <v>0</v>
      </c>
      <c r="T166" s="165">
        <f t="shared" si="53"/>
        <v>0</v>
      </c>
      <c r="U166" s="68" t="e">
        <f t="shared" si="54"/>
        <v>#NUM!</v>
      </c>
      <c r="V166" s="148" t="e">
        <f t="shared" si="55"/>
        <v>#NUM!</v>
      </c>
      <c r="W166" s="165" t="e">
        <f t="shared" si="56"/>
        <v>#NUM!</v>
      </c>
      <c r="X166" s="165" t="e">
        <f t="shared" si="57"/>
        <v>#NUM!</v>
      </c>
      <c r="Y166" s="165" t="e">
        <f t="shared" si="58"/>
        <v>#NUM!</v>
      </c>
    </row>
    <row r="167" spans="1:25" x14ac:dyDescent="0.2">
      <c r="A167" s="162"/>
      <c r="B167" s="7">
        <f t="shared" si="62"/>
        <v>0</v>
      </c>
      <c r="C167" s="7" t="e">
        <f t="shared" si="44"/>
        <v>#NUM!</v>
      </c>
      <c r="D167" s="163" t="e">
        <f t="shared" si="42"/>
        <v>#NUM!</v>
      </c>
      <c r="E167" s="164">
        <f t="shared" si="59"/>
        <v>99.999999999999972</v>
      </c>
      <c r="F167" s="162">
        <f t="shared" si="45"/>
        <v>0</v>
      </c>
      <c r="G167" s="162"/>
      <c r="H167" s="168">
        <f t="shared" si="46"/>
        <v>0</v>
      </c>
      <c r="I167" s="162" t="e">
        <f t="shared" si="43"/>
        <v>#NUM!</v>
      </c>
      <c r="J167" s="165" t="e">
        <f t="shared" si="47"/>
        <v>#NUM!</v>
      </c>
      <c r="K167" s="165" t="e">
        <f t="shared" si="48"/>
        <v>#NUM!</v>
      </c>
      <c r="L167" s="165" t="e">
        <f t="shared" si="49"/>
        <v>#NUM!</v>
      </c>
      <c r="M167" s="184" t="e">
        <f t="shared" si="60"/>
        <v>#NUM!</v>
      </c>
      <c r="N167" s="162">
        <v>0</v>
      </c>
      <c r="O167" s="166">
        <f t="shared" si="61"/>
        <v>0</v>
      </c>
      <c r="Q167" s="162">
        <f t="shared" si="50"/>
        <v>0</v>
      </c>
      <c r="R167" s="165">
        <f t="shared" si="51"/>
        <v>0</v>
      </c>
      <c r="S167" s="165">
        <f t="shared" si="52"/>
        <v>0</v>
      </c>
      <c r="T167" s="165">
        <f t="shared" si="53"/>
        <v>0</v>
      </c>
      <c r="U167" s="68" t="e">
        <f t="shared" si="54"/>
        <v>#NUM!</v>
      </c>
      <c r="V167" s="148" t="e">
        <f t="shared" si="55"/>
        <v>#NUM!</v>
      </c>
      <c r="W167" s="165" t="e">
        <f t="shared" si="56"/>
        <v>#NUM!</v>
      </c>
      <c r="X167" s="165" t="e">
        <f t="shared" si="57"/>
        <v>#NUM!</v>
      </c>
      <c r="Y167" s="165" t="e">
        <f t="shared" si="58"/>
        <v>#NUM!</v>
      </c>
    </row>
    <row r="168" spans="1:25" x14ac:dyDescent="0.2">
      <c r="A168" s="162"/>
      <c r="B168" s="7">
        <f t="shared" si="62"/>
        <v>0</v>
      </c>
      <c r="C168" s="7" t="e">
        <f t="shared" si="44"/>
        <v>#NUM!</v>
      </c>
      <c r="D168" s="163" t="e">
        <f t="shared" si="42"/>
        <v>#NUM!</v>
      </c>
      <c r="E168" s="164">
        <f t="shared" si="59"/>
        <v>99.999999999999972</v>
      </c>
      <c r="F168" s="162">
        <f t="shared" si="45"/>
        <v>0</v>
      </c>
      <c r="G168" s="162"/>
      <c r="H168" s="168">
        <f t="shared" si="46"/>
        <v>0</v>
      </c>
      <c r="I168" s="162" t="e">
        <f t="shared" si="43"/>
        <v>#NUM!</v>
      </c>
      <c r="J168" s="165" t="e">
        <f t="shared" si="47"/>
        <v>#NUM!</v>
      </c>
      <c r="K168" s="165" t="e">
        <f t="shared" si="48"/>
        <v>#NUM!</v>
      </c>
      <c r="L168" s="165" t="e">
        <f t="shared" si="49"/>
        <v>#NUM!</v>
      </c>
      <c r="M168" s="184" t="e">
        <f t="shared" si="60"/>
        <v>#NUM!</v>
      </c>
      <c r="N168" s="162">
        <v>0</v>
      </c>
      <c r="O168" s="166">
        <f t="shared" si="61"/>
        <v>0</v>
      </c>
      <c r="Q168" s="162">
        <f t="shared" si="50"/>
        <v>0</v>
      </c>
      <c r="R168" s="165">
        <f t="shared" si="51"/>
        <v>0</v>
      </c>
      <c r="S168" s="165">
        <f t="shared" si="52"/>
        <v>0</v>
      </c>
      <c r="T168" s="165">
        <f t="shared" si="53"/>
        <v>0</v>
      </c>
      <c r="U168" s="68" t="e">
        <f t="shared" si="54"/>
        <v>#NUM!</v>
      </c>
      <c r="V168" s="148" t="e">
        <f t="shared" si="55"/>
        <v>#NUM!</v>
      </c>
      <c r="W168" s="165" t="e">
        <f t="shared" si="56"/>
        <v>#NUM!</v>
      </c>
      <c r="X168" s="165" t="e">
        <f t="shared" si="57"/>
        <v>#NUM!</v>
      </c>
      <c r="Y168" s="165" t="e">
        <f t="shared" si="58"/>
        <v>#NUM!</v>
      </c>
    </row>
    <row r="169" spans="1:25" x14ac:dyDescent="0.2">
      <c r="A169" s="162"/>
      <c r="B169" s="7">
        <f t="shared" si="62"/>
        <v>0</v>
      </c>
      <c r="C169" s="7" t="e">
        <f t="shared" si="44"/>
        <v>#NUM!</v>
      </c>
      <c r="D169" s="163" t="e">
        <f t="shared" si="42"/>
        <v>#NUM!</v>
      </c>
      <c r="E169" s="164">
        <f t="shared" si="59"/>
        <v>99.999999999999972</v>
      </c>
      <c r="F169" s="162">
        <f t="shared" si="45"/>
        <v>0</v>
      </c>
      <c r="G169" s="162"/>
      <c r="H169" s="168">
        <f t="shared" si="46"/>
        <v>0</v>
      </c>
      <c r="I169" s="162" t="e">
        <f t="shared" si="43"/>
        <v>#NUM!</v>
      </c>
      <c r="J169" s="165" t="e">
        <f t="shared" si="47"/>
        <v>#NUM!</v>
      </c>
      <c r="K169" s="165" t="e">
        <f t="shared" si="48"/>
        <v>#NUM!</v>
      </c>
      <c r="L169" s="165" t="e">
        <f t="shared" si="49"/>
        <v>#NUM!</v>
      </c>
      <c r="M169" s="184" t="e">
        <f t="shared" si="60"/>
        <v>#NUM!</v>
      </c>
      <c r="N169" s="162">
        <v>0</v>
      </c>
      <c r="O169" s="166">
        <f t="shared" si="61"/>
        <v>0</v>
      </c>
      <c r="Q169" s="162">
        <f t="shared" si="50"/>
        <v>0</v>
      </c>
      <c r="R169" s="165">
        <f t="shared" si="51"/>
        <v>0</v>
      </c>
      <c r="S169" s="165">
        <f t="shared" si="52"/>
        <v>0</v>
      </c>
      <c r="T169" s="165">
        <f t="shared" si="53"/>
        <v>0</v>
      </c>
      <c r="U169" s="68" t="e">
        <f t="shared" si="54"/>
        <v>#NUM!</v>
      </c>
      <c r="V169" s="148" t="e">
        <f t="shared" si="55"/>
        <v>#NUM!</v>
      </c>
      <c r="W169" s="165" t="e">
        <f t="shared" si="56"/>
        <v>#NUM!</v>
      </c>
      <c r="X169" s="165" t="e">
        <f t="shared" si="57"/>
        <v>#NUM!</v>
      </c>
      <c r="Y169" s="165" t="e">
        <f t="shared" si="58"/>
        <v>#NUM!</v>
      </c>
    </row>
    <row r="170" spans="1:25" x14ac:dyDescent="0.2">
      <c r="A170" s="162"/>
      <c r="B170" s="7">
        <f t="shared" si="62"/>
        <v>0</v>
      </c>
      <c r="C170" s="7" t="e">
        <f t="shared" si="44"/>
        <v>#NUM!</v>
      </c>
      <c r="D170" s="163" t="e">
        <f t="shared" si="42"/>
        <v>#NUM!</v>
      </c>
      <c r="E170" s="164">
        <f t="shared" si="59"/>
        <v>99.999999999999972</v>
      </c>
      <c r="F170" s="162">
        <f t="shared" si="45"/>
        <v>0</v>
      </c>
      <c r="G170" s="162"/>
      <c r="H170" s="168">
        <f t="shared" si="46"/>
        <v>0</v>
      </c>
      <c r="I170" s="162" t="e">
        <f t="shared" si="43"/>
        <v>#NUM!</v>
      </c>
      <c r="J170" s="165" t="e">
        <f t="shared" si="47"/>
        <v>#NUM!</v>
      </c>
      <c r="K170" s="165" t="e">
        <f t="shared" si="48"/>
        <v>#NUM!</v>
      </c>
      <c r="L170" s="165" t="e">
        <f t="shared" si="49"/>
        <v>#NUM!</v>
      </c>
      <c r="M170" s="184" t="e">
        <f t="shared" si="60"/>
        <v>#NUM!</v>
      </c>
      <c r="N170" s="162">
        <v>0</v>
      </c>
      <c r="O170" s="166">
        <f t="shared" si="61"/>
        <v>0</v>
      </c>
      <c r="Q170" s="162">
        <f t="shared" si="50"/>
        <v>0</v>
      </c>
      <c r="R170" s="165">
        <f t="shared" si="51"/>
        <v>0</v>
      </c>
      <c r="S170" s="165">
        <f t="shared" si="52"/>
        <v>0</v>
      </c>
      <c r="T170" s="165">
        <f t="shared" si="53"/>
        <v>0</v>
      </c>
      <c r="U170" s="68" t="e">
        <f t="shared" si="54"/>
        <v>#NUM!</v>
      </c>
      <c r="V170" s="148" t="e">
        <f t="shared" si="55"/>
        <v>#NUM!</v>
      </c>
      <c r="W170" s="165" t="e">
        <f t="shared" si="56"/>
        <v>#NUM!</v>
      </c>
      <c r="X170" s="165" t="e">
        <f t="shared" si="57"/>
        <v>#NUM!</v>
      </c>
      <c r="Y170" s="165" t="e">
        <f t="shared" si="58"/>
        <v>#NUM!</v>
      </c>
    </row>
    <row r="171" spans="1:25" x14ac:dyDescent="0.2">
      <c r="A171" s="162"/>
      <c r="B171" s="7">
        <f t="shared" si="62"/>
        <v>0</v>
      </c>
      <c r="C171" s="7" t="e">
        <f t="shared" si="44"/>
        <v>#NUM!</v>
      </c>
      <c r="D171" s="163" t="e">
        <f t="shared" si="42"/>
        <v>#NUM!</v>
      </c>
      <c r="E171" s="164">
        <f t="shared" si="59"/>
        <v>99.999999999999972</v>
      </c>
      <c r="F171" s="162">
        <f t="shared" si="45"/>
        <v>0</v>
      </c>
      <c r="G171" s="162"/>
      <c r="H171" s="168">
        <f t="shared" si="46"/>
        <v>0</v>
      </c>
      <c r="I171" s="162" t="e">
        <f t="shared" si="43"/>
        <v>#NUM!</v>
      </c>
      <c r="J171" s="165" t="e">
        <f t="shared" si="47"/>
        <v>#NUM!</v>
      </c>
      <c r="K171" s="165" t="e">
        <f t="shared" si="48"/>
        <v>#NUM!</v>
      </c>
      <c r="L171" s="165" t="e">
        <f t="shared" si="49"/>
        <v>#NUM!</v>
      </c>
      <c r="M171" s="184" t="e">
        <f t="shared" si="60"/>
        <v>#NUM!</v>
      </c>
      <c r="N171" s="162">
        <v>0</v>
      </c>
      <c r="O171" s="166">
        <f t="shared" si="61"/>
        <v>0</v>
      </c>
      <c r="Q171" s="162">
        <f t="shared" si="50"/>
        <v>0</v>
      </c>
      <c r="R171" s="165">
        <f t="shared" si="51"/>
        <v>0</v>
      </c>
      <c r="S171" s="165">
        <f t="shared" si="52"/>
        <v>0</v>
      </c>
      <c r="T171" s="165">
        <f t="shared" si="53"/>
        <v>0</v>
      </c>
      <c r="U171" s="68" t="e">
        <f t="shared" si="54"/>
        <v>#NUM!</v>
      </c>
      <c r="V171" s="148" t="e">
        <f t="shared" si="55"/>
        <v>#NUM!</v>
      </c>
      <c r="W171" s="165" t="e">
        <f t="shared" si="56"/>
        <v>#NUM!</v>
      </c>
      <c r="X171" s="165" t="e">
        <f t="shared" si="57"/>
        <v>#NUM!</v>
      </c>
      <c r="Y171" s="165" t="e">
        <f t="shared" si="58"/>
        <v>#NUM!</v>
      </c>
    </row>
    <row r="172" spans="1:25" x14ac:dyDescent="0.2">
      <c r="A172" s="162"/>
      <c r="B172" s="7">
        <f t="shared" si="62"/>
        <v>0</v>
      </c>
      <c r="C172" s="7" t="e">
        <f t="shared" si="44"/>
        <v>#NUM!</v>
      </c>
      <c r="D172" s="163" t="e">
        <f t="shared" si="42"/>
        <v>#NUM!</v>
      </c>
      <c r="E172" s="164">
        <f t="shared" si="59"/>
        <v>99.999999999999972</v>
      </c>
      <c r="F172" s="162">
        <f t="shared" si="45"/>
        <v>0</v>
      </c>
      <c r="G172" s="162"/>
      <c r="H172" s="168">
        <f t="shared" si="46"/>
        <v>0</v>
      </c>
      <c r="I172" s="162" t="e">
        <f t="shared" si="43"/>
        <v>#NUM!</v>
      </c>
      <c r="J172" s="165" t="e">
        <f t="shared" si="47"/>
        <v>#NUM!</v>
      </c>
      <c r="K172" s="165" t="e">
        <f t="shared" si="48"/>
        <v>#NUM!</v>
      </c>
      <c r="L172" s="165" t="e">
        <f t="shared" si="49"/>
        <v>#NUM!</v>
      </c>
      <c r="M172" s="184" t="e">
        <f t="shared" si="60"/>
        <v>#NUM!</v>
      </c>
      <c r="N172" s="162">
        <v>0</v>
      </c>
      <c r="O172" s="166">
        <f t="shared" si="61"/>
        <v>0</v>
      </c>
      <c r="Q172" s="162">
        <f t="shared" si="50"/>
        <v>0</v>
      </c>
      <c r="R172" s="165">
        <f t="shared" si="51"/>
        <v>0</v>
      </c>
      <c r="S172" s="165">
        <f t="shared" si="52"/>
        <v>0</v>
      </c>
      <c r="T172" s="165">
        <f t="shared" si="53"/>
        <v>0</v>
      </c>
      <c r="U172" s="68" t="e">
        <f t="shared" si="54"/>
        <v>#NUM!</v>
      </c>
      <c r="V172" s="148" t="e">
        <f t="shared" si="55"/>
        <v>#NUM!</v>
      </c>
      <c r="W172" s="165" t="e">
        <f t="shared" si="56"/>
        <v>#NUM!</v>
      </c>
      <c r="X172" s="165" t="e">
        <f t="shared" si="57"/>
        <v>#NUM!</v>
      </c>
      <c r="Y172" s="165" t="e">
        <f t="shared" si="58"/>
        <v>#NUM!</v>
      </c>
    </row>
    <row r="173" spans="1:25" x14ac:dyDescent="0.2">
      <c r="A173" s="162"/>
      <c r="B173" s="7">
        <f t="shared" si="62"/>
        <v>0</v>
      </c>
      <c r="C173" s="7" t="e">
        <f t="shared" si="44"/>
        <v>#NUM!</v>
      </c>
      <c r="D173" s="163" t="e">
        <f t="shared" si="42"/>
        <v>#NUM!</v>
      </c>
      <c r="E173" s="164">
        <f t="shared" si="59"/>
        <v>99.999999999999972</v>
      </c>
      <c r="F173" s="162">
        <f t="shared" si="45"/>
        <v>0</v>
      </c>
      <c r="G173" s="162"/>
      <c r="H173" s="168">
        <f t="shared" si="46"/>
        <v>0</v>
      </c>
      <c r="I173" s="162" t="e">
        <f t="shared" si="43"/>
        <v>#NUM!</v>
      </c>
      <c r="J173" s="165" t="e">
        <f t="shared" si="47"/>
        <v>#NUM!</v>
      </c>
      <c r="K173" s="165" t="e">
        <f t="shared" si="48"/>
        <v>#NUM!</v>
      </c>
      <c r="L173" s="165" t="e">
        <f t="shared" si="49"/>
        <v>#NUM!</v>
      </c>
      <c r="M173" s="184" t="e">
        <f t="shared" si="60"/>
        <v>#NUM!</v>
      </c>
      <c r="N173" s="162">
        <v>0</v>
      </c>
      <c r="O173" s="166">
        <f t="shared" si="61"/>
        <v>0</v>
      </c>
      <c r="Q173" s="162">
        <f t="shared" si="50"/>
        <v>0</v>
      </c>
      <c r="R173" s="165">
        <f t="shared" si="51"/>
        <v>0</v>
      </c>
      <c r="S173" s="165">
        <f t="shared" si="52"/>
        <v>0</v>
      </c>
      <c r="T173" s="165">
        <f t="shared" si="53"/>
        <v>0</v>
      </c>
      <c r="U173" s="68" t="e">
        <f t="shared" si="54"/>
        <v>#NUM!</v>
      </c>
      <c r="V173" s="148" t="e">
        <f t="shared" si="55"/>
        <v>#NUM!</v>
      </c>
      <c r="W173" s="165" t="e">
        <f t="shared" si="56"/>
        <v>#NUM!</v>
      </c>
      <c r="X173" s="165" t="e">
        <f t="shared" si="57"/>
        <v>#NUM!</v>
      </c>
      <c r="Y173" s="165" t="e">
        <f t="shared" si="58"/>
        <v>#NUM!</v>
      </c>
    </row>
    <row r="174" spans="1:25" x14ac:dyDescent="0.2">
      <c r="A174" s="162"/>
      <c r="B174" s="7">
        <f t="shared" si="62"/>
        <v>0</v>
      </c>
      <c r="C174" s="7" t="e">
        <f t="shared" si="44"/>
        <v>#NUM!</v>
      </c>
      <c r="D174" s="163" t="e">
        <f t="shared" si="42"/>
        <v>#NUM!</v>
      </c>
      <c r="E174" s="164">
        <f t="shared" si="59"/>
        <v>99.999999999999972</v>
      </c>
      <c r="F174" s="162">
        <f t="shared" si="45"/>
        <v>0</v>
      </c>
      <c r="G174" s="162"/>
      <c r="H174" s="168">
        <f t="shared" si="46"/>
        <v>0</v>
      </c>
      <c r="I174" s="162" t="e">
        <f t="shared" si="43"/>
        <v>#NUM!</v>
      </c>
      <c r="J174" s="165" t="e">
        <f t="shared" si="47"/>
        <v>#NUM!</v>
      </c>
      <c r="K174" s="165" t="e">
        <f t="shared" si="48"/>
        <v>#NUM!</v>
      </c>
      <c r="L174" s="165" t="e">
        <f t="shared" si="49"/>
        <v>#NUM!</v>
      </c>
      <c r="M174" s="184" t="e">
        <f t="shared" si="60"/>
        <v>#NUM!</v>
      </c>
      <c r="N174" s="162">
        <v>0</v>
      </c>
      <c r="O174" s="166">
        <f t="shared" si="61"/>
        <v>0</v>
      </c>
      <c r="Q174" s="162">
        <f t="shared" si="50"/>
        <v>0</v>
      </c>
      <c r="R174" s="165">
        <f t="shared" si="51"/>
        <v>0</v>
      </c>
      <c r="S174" s="165">
        <f t="shared" si="52"/>
        <v>0</v>
      </c>
      <c r="T174" s="165">
        <f t="shared" si="53"/>
        <v>0</v>
      </c>
      <c r="U174" s="68" t="e">
        <f t="shared" si="54"/>
        <v>#NUM!</v>
      </c>
      <c r="V174" s="148" t="e">
        <f t="shared" si="55"/>
        <v>#NUM!</v>
      </c>
      <c r="W174" s="165" t="e">
        <f t="shared" si="56"/>
        <v>#NUM!</v>
      </c>
      <c r="X174" s="165" t="e">
        <f t="shared" si="57"/>
        <v>#NUM!</v>
      </c>
      <c r="Y174" s="165" t="e">
        <f t="shared" si="58"/>
        <v>#NUM!</v>
      </c>
    </row>
    <row r="175" spans="1:25" x14ac:dyDescent="0.2">
      <c r="A175" s="162"/>
      <c r="B175" s="7">
        <f t="shared" si="62"/>
        <v>0</v>
      </c>
      <c r="C175" s="7" t="e">
        <f t="shared" si="44"/>
        <v>#NUM!</v>
      </c>
      <c r="D175" s="163" t="e">
        <f t="shared" si="42"/>
        <v>#NUM!</v>
      </c>
      <c r="E175" s="164">
        <f t="shared" si="59"/>
        <v>99.999999999999972</v>
      </c>
      <c r="F175" s="162">
        <f t="shared" si="45"/>
        <v>0</v>
      </c>
      <c r="G175" s="162"/>
      <c r="H175" s="168">
        <f t="shared" si="46"/>
        <v>0</v>
      </c>
      <c r="I175" s="162" t="e">
        <f t="shared" si="43"/>
        <v>#NUM!</v>
      </c>
      <c r="J175" s="165" t="e">
        <f t="shared" si="47"/>
        <v>#NUM!</v>
      </c>
      <c r="K175" s="165" t="e">
        <f t="shared" si="48"/>
        <v>#NUM!</v>
      </c>
      <c r="L175" s="165" t="e">
        <f t="shared" si="49"/>
        <v>#NUM!</v>
      </c>
      <c r="M175" s="184" t="e">
        <f t="shared" si="60"/>
        <v>#NUM!</v>
      </c>
      <c r="N175" s="162">
        <v>0</v>
      </c>
      <c r="O175" s="166">
        <f t="shared" si="61"/>
        <v>0</v>
      </c>
      <c r="Q175" s="162">
        <f t="shared" si="50"/>
        <v>0</v>
      </c>
      <c r="R175" s="165">
        <f t="shared" si="51"/>
        <v>0</v>
      </c>
      <c r="S175" s="165">
        <f t="shared" si="52"/>
        <v>0</v>
      </c>
      <c r="T175" s="165">
        <f t="shared" si="53"/>
        <v>0</v>
      </c>
      <c r="U175" s="68" t="e">
        <f t="shared" si="54"/>
        <v>#NUM!</v>
      </c>
      <c r="V175" s="148" t="e">
        <f t="shared" si="55"/>
        <v>#NUM!</v>
      </c>
      <c r="W175" s="165" t="e">
        <f t="shared" si="56"/>
        <v>#NUM!</v>
      </c>
      <c r="X175" s="165" t="e">
        <f t="shared" si="57"/>
        <v>#NUM!</v>
      </c>
      <c r="Y175" s="165" t="e">
        <f t="shared" si="58"/>
        <v>#NUM!</v>
      </c>
    </row>
    <row r="176" spans="1:25" x14ac:dyDescent="0.2">
      <c r="A176" s="162"/>
      <c r="B176" s="7">
        <f t="shared" si="62"/>
        <v>0</v>
      </c>
      <c r="C176" s="7" t="e">
        <f t="shared" si="44"/>
        <v>#NUM!</v>
      </c>
      <c r="D176" s="163" t="e">
        <f t="shared" si="42"/>
        <v>#NUM!</v>
      </c>
      <c r="E176" s="164">
        <f t="shared" si="59"/>
        <v>99.999999999999972</v>
      </c>
      <c r="F176" s="162">
        <f t="shared" si="45"/>
        <v>0</v>
      </c>
      <c r="G176" s="162"/>
      <c r="H176" s="168">
        <f t="shared" si="46"/>
        <v>0</v>
      </c>
      <c r="I176" s="162" t="e">
        <f t="shared" si="43"/>
        <v>#NUM!</v>
      </c>
      <c r="J176" s="165" t="e">
        <f t="shared" si="47"/>
        <v>#NUM!</v>
      </c>
      <c r="K176" s="165" t="e">
        <f t="shared" si="48"/>
        <v>#NUM!</v>
      </c>
      <c r="L176" s="165" t="e">
        <f t="shared" si="49"/>
        <v>#NUM!</v>
      </c>
      <c r="M176" s="184" t="e">
        <f t="shared" si="60"/>
        <v>#NUM!</v>
      </c>
      <c r="N176" s="162">
        <v>0</v>
      </c>
      <c r="O176" s="166">
        <f t="shared" si="61"/>
        <v>0</v>
      </c>
      <c r="Q176" s="162">
        <f t="shared" si="50"/>
        <v>0</v>
      </c>
      <c r="R176" s="165">
        <f t="shared" si="51"/>
        <v>0</v>
      </c>
      <c r="S176" s="165">
        <f t="shared" si="52"/>
        <v>0</v>
      </c>
      <c r="T176" s="165">
        <f t="shared" si="53"/>
        <v>0</v>
      </c>
      <c r="U176" s="68" t="e">
        <f t="shared" si="54"/>
        <v>#NUM!</v>
      </c>
      <c r="V176" s="148" t="e">
        <f t="shared" si="55"/>
        <v>#NUM!</v>
      </c>
      <c r="W176" s="165" t="e">
        <f t="shared" si="56"/>
        <v>#NUM!</v>
      </c>
      <c r="X176" s="165" t="e">
        <f t="shared" si="57"/>
        <v>#NUM!</v>
      </c>
      <c r="Y176" s="165" t="e">
        <f t="shared" si="58"/>
        <v>#NUM!</v>
      </c>
    </row>
    <row r="177" spans="1:25" x14ac:dyDescent="0.2">
      <c r="A177" s="162"/>
      <c r="B177" s="7">
        <f t="shared" si="62"/>
        <v>0</v>
      </c>
      <c r="C177" s="7" t="e">
        <f t="shared" si="44"/>
        <v>#NUM!</v>
      </c>
      <c r="D177" s="163" t="e">
        <f t="shared" si="42"/>
        <v>#NUM!</v>
      </c>
      <c r="E177" s="164">
        <f t="shared" si="59"/>
        <v>99.999999999999972</v>
      </c>
      <c r="F177" s="162">
        <f t="shared" si="45"/>
        <v>0</v>
      </c>
      <c r="G177" s="162"/>
      <c r="H177" s="168">
        <f t="shared" si="46"/>
        <v>0</v>
      </c>
      <c r="I177" s="162" t="e">
        <f t="shared" si="43"/>
        <v>#NUM!</v>
      </c>
      <c r="J177" s="165" t="e">
        <f t="shared" si="47"/>
        <v>#NUM!</v>
      </c>
      <c r="K177" s="165" t="e">
        <f t="shared" si="48"/>
        <v>#NUM!</v>
      </c>
      <c r="L177" s="165" t="e">
        <f t="shared" si="49"/>
        <v>#NUM!</v>
      </c>
      <c r="M177" s="184" t="e">
        <f t="shared" si="60"/>
        <v>#NUM!</v>
      </c>
      <c r="N177" s="162">
        <v>0</v>
      </c>
      <c r="O177" s="166">
        <f t="shared" si="61"/>
        <v>0</v>
      </c>
      <c r="Q177" s="162">
        <f t="shared" si="50"/>
        <v>0</v>
      </c>
      <c r="R177" s="165">
        <f t="shared" si="51"/>
        <v>0</v>
      </c>
      <c r="S177" s="165">
        <f t="shared" si="52"/>
        <v>0</v>
      </c>
      <c r="T177" s="165">
        <f t="shared" si="53"/>
        <v>0</v>
      </c>
      <c r="U177" s="68" t="e">
        <f t="shared" si="54"/>
        <v>#NUM!</v>
      </c>
      <c r="V177" s="148" t="e">
        <f t="shared" si="55"/>
        <v>#NUM!</v>
      </c>
      <c r="W177" s="165" t="e">
        <f t="shared" si="56"/>
        <v>#NUM!</v>
      </c>
      <c r="X177" s="165" t="e">
        <f t="shared" si="57"/>
        <v>#NUM!</v>
      </c>
      <c r="Y177" s="165" t="e">
        <f t="shared" si="58"/>
        <v>#NUM!</v>
      </c>
    </row>
    <row r="178" spans="1:25" x14ac:dyDescent="0.2">
      <c r="A178" s="162"/>
      <c r="B178" s="7">
        <f t="shared" si="62"/>
        <v>0</v>
      </c>
      <c r="C178" s="7" t="e">
        <f t="shared" si="44"/>
        <v>#NUM!</v>
      </c>
      <c r="D178" s="163" t="e">
        <f t="shared" si="42"/>
        <v>#NUM!</v>
      </c>
      <c r="E178" s="164">
        <f t="shared" si="59"/>
        <v>99.999999999999972</v>
      </c>
      <c r="F178" s="162">
        <f t="shared" si="45"/>
        <v>0</v>
      </c>
      <c r="G178" s="162"/>
      <c r="H178" s="168">
        <f t="shared" si="46"/>
        <v>0</v>
      </c>
      <c r="I178" s="162" t="e">
        <f t="shared" si="43"/>
        <v>#NUM!</v>
      </c>
      <c r="J178" s="165" t="e">
        <f t="shared" si="47"/>
        <v>#NUM!</v>
      </c>
      <c r="K178" s="165" t="e">
        <f t="shared" si="48"/>
        <v>#NUM!</v>
      </c>
      <c r="L178" s="165" t="e">
        <f t="shared" si="49"/>
        <v>#NUM!</v>
      </c>
      <c r="M178" s="184" t="e">
        <f t="shared" si="60"/>
        <v>#NUM!</v>
      </c>
      <c r="N178" s="162">
        <v>0</v>
      </c>
      <c r="O178" s="166">
        <f t="shared" si="61"/>
        <v>0</v>
      </c>
      <c r="Q178" s="162">
        <f t="shared" si="50"/>
        <v>0</v>
      </c>
      <c r="R178" s="165">
        <f t="shared" si="51"/>
        <v>0</v>
      </c>
      <c r="S178" s="165">
        <f t="shared" si="52"/>
        <v>0</v>
      </c>
      <c r="T178" s="165">
        <f t="shared" si="53"/>
        <v>0</v>
      </c>
      <c r="U178" s="68" t="e">
        <f t="shared" si="54"/>
        <v>#NUM!</v>
      </c>
      <c r="V178" s="148" t="e">
        <f t="shared" si="55"/>
        <v>#NUM!</v>
      </c>
      <c r="W178" s="165" t="e">
        <f t="shared" si="56"/>
        <v>#NUM!</v>
      </c>
      <c r="X178" s="165" t="e">
        <f t="shared" si="57"/>
        <v>#NUM!</v>
      </c>
      <c r="Y178" s="165" t="e">
        <f t="shared" si="58"/>
        <v>#NUM!</v>
      </c>
    </row>
    <row r="179" spans="1:25" x14ac:dyDescent="0.2">
      <c r="A179" s="162"/>
      <c r="B179" s="7">
        <f t="shared" si="62"/>
        <v>0</v>
      </c>
      <c r="C179" s="7" t="e">
        <f t="shared" si="44"/>
        <v>#NUM!</v>
      </c>
      <c r="D179" s="163" t="e">
        <f t="shared" ref="D179:D242" si="63">(C178+C179)/2</f>
        <v>#NUM!</v>
      </c>
      <c r="E179" s="164">
        <f t="shared" si="59"/>
        <v>99.999999999999972</v>
      </c>
      <c r="F179" s="162">
        <f t="shared" si="45"/>
        <v>0</v>
      </c>
      <c r="G179" s="162"/>
      <c r="H179" s="168">
        <f t="shared" si="46"/>
        <v>0</v>
      </c>
      <c r="I179" s="162" t="e">
        <f t="shared" si="43"/>
        <v>#NUM!</v>
      </c>
      <c r="J179" s="165" t="e">
        <f t="shared" si="47"/>
        <v>#NUM!</v>
      </c>
      <c r="K179" s="165" t="e">
        <f t="shared" si="48"/>
        <v>#NUM!</v>
      </c>
      <c r="L179" s="165" t="e">
        <f t="shared" si="49"/>
        <v>#NUM!</v>
      </c>
      <c r="M179" s="184" t="e">
        <f t="shared" si="60"/>
        <v>#NUM!</v>
      </c>
      <c r="N179" s="162">
        <v>0</v>
      </c>
      <c r="O179" s="166">
        <f t="shared" si="61"/>
        <v>0</v>
      </c>
      <c r="Q179" s="162">
        <f t="shared" si="50"/>
        <v>0</v>
      </c>
      <c r="R179" s="165">
        <f t="shared" si="51"/>
        <v>0</v>
      </c>
      <c r="S179" s="165">
        <f t="shared" si="52"/>
        <v>0</v>
      </c>
      <c r="T179" s="165">
        <f t="shared" si="53"/>
        <v>0</v>
      </c>
      <c r="U179" s="68" t="e">
        <f t="shared" si="54"/>
        <v>#NUM!</v>
      </c>
      <c r="V179" s="148" t="e">
        <f t="shared" si="55"/>
        <v>#NUM!</v>
      </c>
      <c r="W179" s="165" t="e">
        <f t="shared" si="56"/>
        <v>#NUM!</v>
      </c>
      <c r="X179" s="165" t="e">
        <f t="shared" si="57"/>
        <v>#NUM!</v>
      </c>
      <c r="Y179" s="165" t="e">
        <f t="shared" si="58"/>
        <v>#NUM!</v>
      </c>
    </row>
    <row r="180" spans="1:25" x14ac:dyDescent="0.2">
      <c r="A180" s="162"/>
      <c r="B180" s="7">
        <f t="shared" si="62"/>
        <v>0</v>
      </c>
      <c r="C180" s="7" t="e">
        <f t="shared" si="44"/>
        <v>#NUM!</v>
      </c>
      <c r="D180" s="163" t="e">
        <f t="shared" si="63"/>
        <v>#NUM!</v>
      </c>
      <c r="E180" s="164">
        <f t="shared" si="59"/>
        <v>99.999999999999972</v>
      </c>
      <c r="F180" s="162">
        <f t="shared" si="45"/>
        <v>0</v>
      </c>
      <c r="G180" s="162"/>
      <c r="H180" s="168">
        <f t="shared" si="46"/>
        <v>0</v>
      </c>
      <c r="I180" s="162" t="e">
        <f t="shared" si="43"/>
        <v>#NUM!</v>
      </c>
      <c r="J180" s="165" t="e">
        <f t="shared" si="47"/>
        <v>#NUM!</v>
      </c>
      <c r="K180" s="165" t="e">
        <f t="shared" si="48"/>
        <v>#NUM!</v>
      </c>
      <c r="L180" s="165" t="e">
        <f t="shared" si="49"/>
        <v>#NUM!</v>
      </c>
      <c r="M180" s="184" t="e">
        <f t="shared" si="60"/>
        <v>#NUM!</v>
      </c>
      <c r="N180" s="162">
        <v>0</v>
      </c>
      <c r="O180" s="166">
        <f t="shared" si="61"/>
        <v>0</v>
      </c>
      <c r="Q180" s="162">
        <f t="shared" si="50"/>
        <v>0</v>
      </c>
      <c r="R180" s="165">
        <f t="shared" si="51"/>
        <v>0</v>
      </c>
      <c r="S180" s="165">
        <f t="shared" si="52"/>
        <v>0</v>
      </c>
      <c r="T180" s="165">
        <f t="shared" si="53"/>
        <v>0</v>
      </c>
      <c r="U180" s="68" t="e">
        <f t="shared" si="54"/>
        <v>#NUM!</v>
      </c>
      <c r="V180" s="148" t="e">
        <f t="shared" si="55"/>
        <v>#NUM!</v>
      </c>
      <c r="W180" s="165" t="e">
        <f t="shared" si="56"/>
        <v>#NUM!</v>
      </c>
      <c r="X180" s="165" t="e">
        <f t="shared" si="57"/>
        <v>#NUM!</v>
      </c>
      <c r="Y180" s="165" t="e">
        <f t="shared" si="58"/>
        <v>#NUM!</v>
      </c>
    </row>
    <row r="181" spans="1:25" x14ac:dyDescent="0.2">
      <c r="A181" s="162"/>
      <c r="B181" s="7">
        <f t="shared" si="62"/>
        <v>0</v>
      </c>
      <c r="C181" s="7" t="e">
        <f t="shared" si="44"/>
        <v>#NUM!</v>
      </c>
      <c r="D181" s="163" t="e">
        <f t="shared" si="63"/>
        <v>#NUM!</v>
      </c>
      <c r="E181" s="164">
        <f t="shared" si="59"/>
        <v>99.999999999999972</v>
      </c>
      <c r="F181" s="162">
        <f t="shared" si="45"/>
        <v>0</v>
      </c>
      <c r="G181" s="162"/>
      <c r="H181" s="168">
        <f t="shared" si="46"/>
        <v>0</v>
      </c>
      <c r="I181" s="162" t="e">
        <f t="shared" si="43"/>
        <v>#NUM!</v>
      </c>
      <c r="J181" s="165" t="e">
        <f t="shared" si="47"/>
        <v>#NUM!</v>
      </c>
      <c r="K181" s="165" t="e">
        <f t="shared" si="48"/>
        <v>#NUM!</v>
      </c>
      <c r="L181" s="165" t="e">
        <f t="shared" si="49"/>
        <v>#NUM!</v>
      </c>
      <c r="M181" s="184" t="e">
        <f t="shared" si="60"/>
        <v>#NUM!</v>
      </c>
      <c r="N181" s="162">
        <v>0</v>
      </c>
      <c r="O181" s="166">
        <f t="shared" si="61"/>
        <v>0</v>
      </c>
      <c r="Q181" s="162">
        <f t="shared" si="50"/>
        <v>0</v>
      </c>
      <c r="R181" s="165">
        <f t="shared" si="51"/>
        <v>0</v>
      </c>
      <c r="S181" s="165">
        <f t="shared" si="52"/>
        <v>0</v>
      </c>
      <c r="T181" s="165">
        <f t="shared" si="53"/>
        <v>0</v>
      </c>
      <c r="U181" s="68" t="e">
        <f t="shared" si="54"/>
        <v>#NUM!</v>
      </c>
      <c r="V181" s="148" t="e">
        <f t="shared" si="55"/>
        <v>#NUM!</v>
      </c>
      <c r="W181" s="165" t="e">
        <f t="shared" si="56"/>
        <v>#NUM!</v>
      </c>
      <c r="X181" s="165" t="e">
        <f t="shared" si="57"/>
        <v>#NUM!</v>
      </c>
      <c r="Y181" s="165" t="e">
        <f t="shared" si="58"/>
        <v>#NUM!</v>
      </c>
    </row>
    <row r="182" spans="1:25" x14ac:dyDescent="0.2">
      <c r="A182" s="162"/>
      <c r="B182" s="7">
        <f t="shared" si="62"/>
        <v>0</v>
      </c>
      <c r="C182" s="7" t="e">
        <f t="shared" si="44"/>
        <v>#NUM!</v>
      </c>
      <c r="D182" s="163" t="e">
        <f t="shared" si="63"/>
        <v>#NUM!</v>
      </c>
      <c r="E182" s="164">
        <f t="shared" si="59"/>
        <v>99.999999999999972</v>
      </c>
      <c r="F182" s="162">
        <f t="shared" si="45"/>
        <v>0</v>
      </c>
      <c r="G182" s="162"/>
      <c r="H182" s="168">
        <f t="shared" si="46"/>
        <v>0</v>
      </c>
      <c r="I182" s="162" t="e">
        <f t="shared" si="43"/>
        <v>#NUM!</v>
      </c>
      <c r="J182" s="165" t="e">
        <f t="shared" si="47"/>
        <v>#NUM!</v>
      </c>
      <c r="K182" s="165" t="e">
        <f t="shared" si="48"/>
        <v>#NUM!</v>
      </c>
      <c r="L182" s="165" t="e">
        <f t="shared" si="49"/>
        <v>#NUM!</v>
      </c>
      <c r="M182" s="184" t="e">
        <f t="shared" si="60"/>
        <v>#NUM!</v>
      </c>
      <c r="N182" s="162">
        <v>0</v>
      </c>
      <c r="O182" s="166">
        <f t="shared" si="61"/>
        <v>0</v>
      </c>
      <c r="Q182" s="162">
        <f t="shared" si="50"/>
        <v>0</v>
      </c>
      <c r="R182" s="165">
        <f t="shared" si="51"/>
        <v>0</v>
      </c>
      <c r="S182" s="165">
        <f t="shared" si="52"/>
        <v>0</v>
      </c>
      <c r="T182" s="165">
        <f t="shared" si="53"/>
        <v>0</v>
      </c>
      <c r="U182" s="68" t="e">
        <f t="shared" si="54"/>
        <v>#NUM!</v>
      </c>
      <c r="V182" s="148" t="e">
        <f t="shared" si="55"/>
        <v>#NUM!</v>
      </c>
      <c r="W182" s="165" t="e">
        <f t="shared" si="56"/>
        <v>#NUM!</v>
      </c>
      <c r="X182" s="165" t="e">
        <f t="shared" si="57"/>
        <v>#NUM!</v>
      </c>
      <c r="Y182" s="165" t="e">
        <f t="shared" si="58"/>
        <v>#NUM!</v>
      </c>
    </row>
    <row r="183" spans="1:25" x14ac:dyDescent="0.2">
      <c r="A183" s="162"/>
      <c r="B183" s="7">
        <f t="shared" si="62"/>
        <v>0</v>
      </c>
      <c r="C183" s="7" t="e">
        <f t="shared" si="44"/>
        <v>#NUM!</v>
      </c>
      <c r="D183" s="163" t="e">
        <f t="shared" si="63"/>
        <v>#NUM!</v>
      </c>
      <c r="E183" s="164">
        <f t="shared" si="59"/>
        <v>99.999999999999972</v>
      </c>
      <c r="F183" s="162">
        <f t="shared" si="45"/>
        <v>0</v>
      </c>
      <c r="G183" s="162"/>
      <c r="H183" s="168">
        <f t="shared" si="46"/>
        <v>0</v>
      </c>
      <c r="I183" s="162" t="e">
        <f t="shared" si="43"/>
        <v>#NUM!</v>
      </c>
      <c r="J183" s="165" t="e">
        <f t="shared" si="47"/>
        <v>#NUM!</v>
      </c>
      <c r="K183" s="165" t="e">
        <f t="shared" si="48"/>
        <v>#NUM!</v>
      </c>
      <c r="L183" s="165" t="e">
        <f t="shared" si="49"/>
        <v>#NUM!</v>
      </c>
      <c r="M183" s="184" t="e">
        <f t="shared" si="60"/>
        <v>#NUM!</v>
      </c>
      <c r="N183" s="162">
        <v>0</v>
      </c>
      <c r="O183" s="166">
        <f t="shared" si="61"/>
        <v>0</v>
      </c>
      <c r="Q183" s="162">
        <f t="shared" si="50"/>
        <v>0</v>
      </c>
      <c r="R183" s="165">
        <f t="shared" si="51"/>
        <v>0</v>
      </c>
      <c r="S183" s="165">
        <f t="shared" si="52"/>
        <v>0</v>
      </c>
      <c r="T183" s="165">
        <f t="shared" si="53"/>
        <v>0</v>
      </c>
      <c r="U183" s="68" t="e">
        <f t="shared" si="54"/>
        <v>#NUM!</v>
      </c>
      <c r="V183" s="148" t="e">
        <f t="shared" si="55"/>
        <v>#NUM!</v>
      </c>
      <c r="W183" s="165" t="e">
        <f t="shared" si="56"/>
        <v>#NUM!</v>
      </c>
      <c r="X183" s="165" t="e">
        <f t="shared" si="57"/>
        <v>#NUM!</v>
      </c>
      <c r="Y183" s="165" t="e">
        <f t="shared" si="58"/>
        <v>#NUM!</v>
      </c>
    </row>
    <row r="184" spans="1:25" x14ac:dyDescent="0.2">
      <c r="A184" s="162"/>
      <c r="B184" s="7">
        <f t="shared" si="62"/>
        <v>0</v>
      </c>
      <c r="C184" s="7" t="e">
        <f t="shared" si="44"/>
        <v>#NUM!</v>
      </c>
      <c r="D184" s="163" t="e">
        <f t="shared" si="63"/>
        <v>#NUM!</v>
      </c>
      <c r="E184" s="164">
        <f t="shared" si="59"/>
        <v>99.999999999999972</v>
      </c>
      <c r="F184" s="162">
        <f t="shared" si="45"/>
        <v>0</v>
      </c>
      <c r="G184" s="162"/>
      <c r="H184" s="168">
        <f t="shared" si="46"/>
        <v>0</v>
      </c>
      <c r="I184" s="162" t="e">
        <f t="shared" si="43"/>
        <v>#NUM!</v>
      </c>
      <c r="J184" s="165" t="e">
        <f t="shared" si="47"/>
        <v>#NUM!</v>
      </c>
      <c r="K184" s="165" t="e">
        <f t="shared" si="48"/>
        <v>#NUM!</v>
      </c>
      <c r="L184" s="165" t="e">
        <f t="shared" si="49"/>
        <v>#NUM!</v>
      </c>
      <c r="M184" s="184" t="e">
        <f t="shared" si="60"/>
        <v>#NUM!</v>
      </c>
      <c r="N184" s="162">
        <v>0</v>
      </c>
      <c r="O184" s="166">
        <f t="shared" si="61"/>
        <v>0</v>
      </c>
      <c r="Q184" s="162">
        <f t="shared" si="50"/>
        <v>0</v>
      </c>
      <c r="R184" s="165">
        <f t="shared" si="51"/>
        <v>0</v>
      </c>
      <c r="S184" s="165">
        <f t="shared" si="52"/>
        <v>0</v>
      </c>
      <c r="T184" s="165">
        <f t="shared" si="53"/>
        <v>0</v>
      </c>
      <c r="U184" s="68" t="e">
        <f t="shared" si="54"/>
        <v>#NUM!</v>
      </c>
      <c r="V184" s="148" t="e">
        <f t="shared" si="55"/>
        <v>#NUM!</v>
      </c>
      <c r="W184" s="165" t="e">
        <f t="shared" si="56"/>
        <v>#NUM!</v>
      </c>
      <c r="X184" s="165" t="e">
        <f t="shared" si="57"/>
        <v>#NUM!</v>
      </c>
      <c r="Y184" s="165" t="e">
        <f t="shared" si="58"/>
        <v>#NUM!</v>
      </c>
    </row>
    <row r="185" spans="1:25" x14ac:dyDescent="0.2">
      <c r="A185" s="162"/>
      <c r="B185" s="7">
        <f t="shared" si="62"/>
        <v>0</v>
      </c>
      <c r="C185" s="7" t="e">
        <f t="shared" si="44"/>
        <v>#NUM!</v>
      </c>
      <c r="D185" s="163" t="e">
        <f t="shared" si="63"/>
        <v>#NUM!</v>
      </c>
      <c r="E185" s="164">
        <f t="shared" si="59"/>
        <v>99.999999999999972</v>
      </c>
      <c r="F185" s="162">
        <f t="shared" si="45"/>
        <v>0</v>
      </c>
      <c r="G185" s="162"/>
      <c r="H185" s="168">
        <f t="shared" si="46"/>
        <v>0</v>
      </c>
      <c r="I185" s="162" t="e">
        <f t="shared" si="43"/>
        <v>#NUM!</v>
      </c>
      <c r="J185" s="165" t="e">
        <f t="shared" si="47"/>
        <v>#NUM!</v>
      </c>
      <c r="K185" s="165" t="e">
        <f t="shared" si="48"/>
        <v>#NUM!</v>
      </c>
      <c r="L185" s="165" t="e">
        <f t="shared" si="49"/>
        <v>#NUM!</v>
      </c>
      <c r="M185" s="184" t="e">
        <f t="shared" si="60"/>
        <v>#NUM!</v>
      </c>
      <c r="N185" s="162">
        <v>0</v>
      </c>
      <c r="O185" s="166">
        <f t="shared" si="61"/>
        <v>0</v>
      </c>
      <c r="Q185" s="162">
        <f t="shared" si="50"/>
        <v>0</v>
      </c>
      <c r="R185" s="165">
        <f t="shared" si="51"/>
        <v>0</v>
      </c>
      <c r="S185" s="165">
        <f t="shared" si="52"/>
        <v>0</v>
      </c>
      <c r="T185" s="165">
        <f t="shared" si="53"/>
        <v>0</v>
      </c>
      <c r="U185" s="68" t="e">
        <f t="shared" si="54"/>
        <v>#NUM!</v>
      </c>
      <c r="V185" s="148" t="e">
        <f t="shared" si="55"/>
        <v>#NUM!</v>
      </c>
      <c r="W185" s="165" t="e">
        <f t="shared" si="56"/>
        <v>#NUM!</v>
      </c>
      <c r="X185" s="165" t="e">
        <f t="shared" si="57"/>
        <v>#NUM!</v>
      </c>
      <c r="Y185" s="165" t="e">
        <f t="shared" si="58"/>
        <v>#NUM!</v>
      </c>
    </row>
    <row r="186" spans="1:25" x14ac:dyDescent="0.2">
      <c r="A186" s="162"/>
      <c r="B186" s="7">
        <f t="shared" si="62"/>
        <v>0</v>
      </c>
      <c r="C186" s="7" t="e">
        <f t="shared" si="44"/>
        <v>#NUM!</v>
      </c>
      <c r="D186" s="163" t="e">
        <f t="shared" si="63"/>
        <v>#NUM!</v>
      </c>
      <c r="E186" s="164">
        <f t="shared" si="59"/>
        <v>99.999999999999972</v>
      </c>
      <c r="F186" s="162">
        <f t="shared" si="45"/>
        <v>0</v>
      </c>
      <c r="G186" s="162"/>
      <c r="H186" s="168">
        <f t="shared" si="46"/>
        <v>0</v>
      </c>
      <c r="I186" s="162" t="e">
        <f t="shared" si="43"/>
        <v>#NUM!</v>
      </c>
      <c r="J186" s="165" t="e">
        <f t="shared" si="47"/>
        <v>#NUM!</v>
      </c>
      <c r="K186" s="165" t="e">
        <f t="shared" si="48"/>
        <v>#NUM!</v>
      </c>
      <c r="L186" s="165" t="e">
        <f t="shared" si="49"/>
        <v>#NUM!</v>
      </c>
      <c r="M186" s="184" t="e">
        <f t="shared" si="60"/>
        <v>#NUM!</v>
      </c>
      <c r="N186" s="162">
        <v>0</v>
      </c>
      <c r="O186" s="166">
        <f t="shared" si="61"/>
        <v>0</v>
      </c>
      <c r="Q186" s="162">
        <f t="shared" si="50"/>
        <v>0</v>
      </c>
      <c r="R186" s="165">
        <f t="shared" si="51"/>
        <v>0</v>
      </c>
      <c r="S186" s="165">
        <f t="shared" si="52"/>
        <v>0</v>
      </c>
      <c r="T186" s="165">
        <f t="shared" si="53"/>
        <v>0</v>
      </c>
      <c r="U186" s="68" t="e">
        <f t="shared" si="54"/>
        <v>#NUM!</v>
      </c>
      <c r="V186" s="148" t="e">
        <f t="shared" si="55"/>
        <v>#NUM!</v>
      </c>
      <c r="W186" s="165" t="e">
        <f t="shared" si="56"/>
        <v>#NUM!</v>
      </c>
      <c r="X186" s="165" t="e">
        <f t="shared" si="57"/>
        <v>#NUM!</v>
      </c>
      <c r="Y186" s="165" t="e">
        <f t="shared" si="58"/>
        <v>#NUM!</v>
      </c>
    </row>
    <row r="187" spans="1:25" x14ac:dyDescent="0.2">
      <c r="A187" s="162"/>
      <c r="B187" s="7">
        <f t="shared" si="62"/>
        <v>0</v>
      </c>
      <c r="C187" s="7" t="e">
        <f t="shared" si="44"/>
        <v>#NUM!</v>
      </c>
      <c r="D187" s="163" t="e">
        <f t="shared" si="63"/>
        <v>#NUM!</v>
      </c>
      <c r="E187" s="164">
        <f t="shared" si="59"/>
        <v>99.999999999999972</v>
      </c>
      <c r="F187" s="162">
        <f t="shared" si="45"/>
        <v>0</v>
      </c>
      <c r="G187" s="162"/>
      <c r="H187" s="168">
        <f t="shared" si="46"/>
        <v>0</v>
      </c>
      <c r="I187" s="162" t="e">
        <f t="shared" si="43"/>
        <v>#NUM!</v>
      </c>
      <c r="J187" s="165" t="e">
        <f t="shared" si="47"/>
        <v>#NUM!</v>
      </c>
      <c r="K187" s="165" t="e">
        <f t="shared" si="48"/>
        <v>#NUM!</v>
      </c>
      <c r="L187" s="165" t="e">
        <f t="shared" si="49"/>
        <v>#NUM!</v>
      </c>
      <c r="M187" s="184" t="e">
        <f t="shared" si="60"/>
        <v>#NUM!</v>
      </c>
      <c r="N187" s="162">
        <v>0</v>
      </c>
      <c r="O187" s="166">
        <f t="shared" si="61"/>
        <v>0</v>
      </c>
      <c r="Q187" s="162">
        <f t="shared" si="50"/>
        <v>0</v>
      </c>
      <c r="R187" s="165">
        <f t="shared" si="51"/>
        <v>0</v>
      </c>
      <c r="S187" s="165">
        <f t="shared" si="52"/>
        <v>0</v>
      </c>
      <c r="T187" s="165">
        <f t="shared" si="53"/>
        <v>0</v>
      </c>
      <c r="U187" s="68" t="e">
        <f t="shared" si="54"/>
        <v>#NUM!</v>
      </c>
      <c r="V187" s="148" t="e">
        <f t="shared" si="55"/>
        <v>#NUM!</v>
      </c>
      <c r="W187" s="165" t="e">
        <f t="shared" si="56"/>
        <v>#NUM!</v>
      </c>
      <c r="X187" s="165" t="e">
        <f t="shared" si="57"/>
        <v>#NUM!</v>
      </c>
      <c r="Y187" s="165" t="e">
        <f t="shared" si="58"/>
        <v>#NUM!</v>
      </c>
    </row>
    <row r="188" spans="1:25" x14ac:dyDescent="0.2">
      <c r="A188" s="162"/>
      <c r="B188" s="7">
        <f t="shared" si="62"/>
        <v>0</v>
      </c>
      <c r="C188" s="7" t="e">
        <f t="shared" si="44"/>
        <v>#NUM!</v>
      </c>
      <c r="D188" s="163" t="e">
        <f t="shared" si="63"/>
        <v>#NUM!</v>
      </c>
      <c r="E188" s="164">
        <f t="shared" si="59"/>
        <v>99.999999999999972</v>
      </c>
      <c r="F188" s="162">
        <f t="shared" si="45"/>
        <v>0</v>
      </c>
      <c r="G188" s="162"/>
      <c r="H188" s="168">
        <f t="shared" si="46"/>
        <v>0</v>
      </c>
      <c r="I188" s="162" t="e">
        <f t="shared" si="43"/>
        <v>#NUM!</v>
      </c>
      <c r="J188" s="165" t="e">
        <f t="shared" si="47"/>
        <v>#NUM!</v>
      </c>
      <c r="K188" s="165" t="e">
        <f t="shared" si="48"/>
        <v>#NUM!</v>
      </c>
      <c r="L188" s="165" t="e">
        <f t="shared" si="49"/>
        <v>#NUM!</v>
      </c>
      <c r="M188" s="184" t="e">
        <f t="shared" si="60"/>
        <v>#NUM!</v>
      </c>
      <c r="N188" s="162">
        <v>0</v>
      </c>
      <c r="O188" s="166">
        <f t="shared" si="61"/>
        <v>0</v>
      </c>
      <c r="Q188" s="162">
        <f t="shared" si="50"/>
        <v>0</v>
      </c>
      <c r="R188" s="165">
        <f t="shared" si="51"/>
        <v>0</v>
      </c>
      <c r="S188" s="165">
        <f t="shared" si="52"/>
        <v>0</v>
      </c>
      <c r="T188" s="165">
        <f t="shared" si="53"/>
        <v>0</v>
      </c>
      <c r="U188" s="68" t="e">
        <f t="shared" si="54"/>
        <v>#NUM!</v>
      </c>
      <c r="V188" s="148" t="e">
        <f t="shared" si="55"/>
        <v>#NUM!</v>
      </c>
      <c r="W188" s="165" t="e">
        <f t="shared" si="56"/>
        <v>#NUM!</v>
      </c>
      <c r="X188" s="165" t="e">
        <f t="shared" si="57"/>
        <v>#NUM!</v>
      </c>
      <c r="Y188" s="165" t="e">
        <f t="shared" si="58"/>
        <v>#NUM!</v>
      </c>
    </row>
    <row r="189" spans="1:25" x14ac:dyDescent="0.2">
      <c r="A189" s="162"/>
      <c r="B189" s="7">
        <f t="shared" si="62"/>
        <v>0</v>
      </c>
      <c r="C189" s="7" t="e">
        <f t="shared" si="44"/>
        <v>#NUM!</v>
      </c>
      <c r="D189" s="163" t="e">
        <f t="shared" si="63"/>
        <v>#NUM!</v>
      </c>
      <c r="E189" s="164">
        <f t="shared" si="59"/>
        <v>99.999999999999972</v>
      </c>
      <c r="F189" s="162">
        <f t="shared" si="45"/>
        <v>0</v>
      </c>
      <c r="G189" s="162"/>
      <c r="H189" s="168">
        <f t="shared" si="46"/>
        <v>0</v>
      </c>
      <c r="I189" s="162" t="e">
        <f t="shared" si="43"/>
        <v>#NUM!</v>
      </c>
      <c r="J189" s="165" t="e">
        <f t="shared" si="47"/>
        <v>#NUM!</v>
      </c>
      <c r="K189" s="165" t="e">
        <f t="shared" si="48"/>
        <v>#NUM!</v>
      </c>
      <c r="L189" s="165" t="e">
        <f t="shared" si="49"/>
        <v>#NUM!</v>
      </c>
      <c r="M189" s="184" t="e">
        <f t="shared" si="60"/>
        <v>#NUM!</v>
      </c>
      <c r="N189" s="162">
        <v>0</v>
      </c>
      <c r="O189" s="166">
        <f t="shared" si="61"/>
        <v>0</v>
      </c>
      <c r="Q189" s="162">
        <f t="shared" si="50"/>
        <v>0</v>
      </c>
      <c r="R189" s="165">
        <f t="shared" si="51"/>
        <v>0</v>
      </c>
      <c r="S189" s="165">
        <f t="shared" si="52"/>
        <v>0</v>
      </c>
      <c r="T189" s="165">
        <f t="shared" si="53"/>
        <v>0</v>
      </c>
      <c r="U189" s="68" t="e">
        <f t="shared" si="54"/>
        <v>#NUM!</v>
      </c>
      <c r="V189" s="148" t="e">
        <f t="shared" si="55"/>
        <v>#NUM!</v>
      </c>
      <c r="W189" s="165" t="e">
        <f t="shared" si="56"/>
        <v>#NUM!</v>
      </c>
      <c r="X189" s="165" t="e">
        <f t="shared" si="57"/>
        <v>#NUM!</v>
      </c>
      <c r="Y189" s="165" t="e">
        <f t="shared" si="58"/>
        <v>#NUM!</v>
      </c>
    </row>
    <row r="190" spans="1:25" x14ac:dyDescent="0.2">
      <c r="A190" s="162"/>
      <c r="B190" s="7">
        <f t="shared" si="62"/>
        <v>0</v>
      </c>
      <c r="C190" s="7" t="e">
        <f t="shared" si="44"/>
        <v>#NUM!</v>
      </c>
      <c r="D190" s="163" t="e">
        <f t="shared" si="63"/>
        <v>#NUM!</v>
      </c>
      <c r="E190" s="164">
        <f t="shared" si="59"/>
        <v>99.999999999999972</v>
      </c>
      <c r="F190" s="162">
        <f t="shared" si="45"/>
        <v>0</v>
      </c>
      <c r="G190" s="162"/>
      <c r="H190" s="168">
        <f t="shared" si="46"/>
        <v>0</v>
      </c>
      <c r="I190" s="162" t="e">
        <f t="shared" si="43"/>
        <v>#NUM!</v>
      </c>
      <c r="J190" s="165" t="e">
        <f t="shared" si="47"/>
        <v>#NUM!</v>
      </c>
      <c r="K190" s="165" t="e">
        <f t="shared" si="48"/>
        <v>#NUM!</v>
      </c>
      <c r="L190" s="165" t="e">
        <f t="shared" si="49"/>
        <v>#NUM!</v>
      </c>
      <c r="M190" s="184" t="e">
        <f t="shared" si="60"/>
        <v>#NUM!</v>
      </c>
      <c r="N190" s="162">
        <v>0</v>
      </c>
      <c r="O190" s="166">
        <f t="shared" si="61"/>
        <v>0</v>
      </c>
      <c r="Q190" s="162">
        <f t="shared" si="50"/>
        <v>0</v>
      </c>
      <c r="R190" s="165">
        <f t="shared" si="51"/>
        <v>0</v>
      </c>
      <c r="S190" s="165">
        <f t="shared" si="52"/>
        <v>0</v>
      </c>
      <c r="T190" s="165">
        <f t="shared" si="53"/>
        <v>0</v>
      </c>
      <c r="U190" s="68" t="e">
        <f t="shared" si="54"/>
        <v>#NUM!</v>
      </c>
      <c r="V190" s="148" t="e">
        <f t="shared" si="55"/>
        <v>#NUM!</v>
      </c>
      <c r="W190" s="165" t="e">
        <f t="shared" si="56"/>
        <v>#NUM!</v>
      </c>
      <c r="X190" s="165" t="e">
        <f t="shared" si="57"/>
        <v>#NUM!</v>
      </c>
      <c r="Y190" s="165" t="e">
        <f t="shared" si="58"/>
        <v>#NUM!</v>
      </c>
    </row>
    <row r="191" spans="1:25" x14ac:dyDescent="0.2">
      <c r="A191" s="162"/>
      <c r="B191" s="7">
        <f t="shared" si="62"/>
        <v>0</v>
      </c>
      <c r="C191" s="7" t="e">
        <f t="shared" si="44"/>
        <v>#NUM!</v>
      </c>
      <c r="D191" s="163" t="e">
        <f t="shared" si="63"/>
        <v>#NUM!</v>
      </c>
      <c r="E191" s="164">
        <f t="shared" si="59"/>
        <v>99.999999999999972</v>
      </c>
      <c r="F191" s="162">
        <f t="shared" si="45"/>
        <v>0</v>
      </c>
      <c r="G191" s="162"/>
      <c r="H191" s="168">
        <f t="shared" si="46"/>
        <v>0</v>
      </c>
      <c r="I191" s="162" t="e">
        <f t="shared" si="43"/>
        <v>#NUM!</v>
      </c>
      <c r="J191" s="165" t="e">
        <f t="shared" si="47"/>
        <v>#NUM!</v>
      </c>
      <c r="K191" s="165" t="e">
        <f t="shared" si="48"/>
        <v>#NUM!</v>
      </c>
      <c r="L191" s="165" t="e">
        <f t="shared" si="49"/>
        <v>#NUM!</v>
      </c>
      <c r="M191" s="184" t="e">
        <f t="shared" si="60"/>
        <v>#NUM!</v>
      </c>
      <c r="N191" s="162">
        <v>0</v>
      </c>
      <c r="O191" s="166">
        <f t="shared" si="61"/>
        <v>0</v>
      </c>
      <c r="Q191" s="162">
        <f t="shared" si="50"/>
        <v>0</v>
      </c>
      <c r="R191" s="165">
        <f t="shared" si="51"/>
        <v>0</v>
      </c>
      <c r="S191" s="165">
        <f t="shared" si="52"/>
        <v>0</v>
      </c>
      <c r="T191" s="165">
        <f t="shared" si="53"/>
        <v>0</v>
      </c>
      <c r="U191" s="68" t="e">
        <f t="shared" si="54"/>
        <v>#NUM!</v>
      </c>
      <c r="V191" s="148" t="e">
        <f t="shared" si="55"/>
        <v>#NUM!</v>
      </c>
      <c r="W191" s="165" t="e">
        <f t="shared" si="56"/>
        <v>#NUM!</v>
      </c>
      <c r="X191" s="165" t="e">
        <f t="shared" si="57"/>
        <v>#NUM!</v>
      </c>
      <c r="Y191" s="165" t="e">
        <f t="shared" si="58"/>
        <v>#NUM!</v>
      </c>
    </row>
    <row r="192" spans="1:25" x14ac:dyDescent="0.2">
      <c r="A192" s="162"/>
      <c r="B192" s="7">
        <f t="shared" si="62"/>
        <v>0</v>
      </c>
      <c r="C192" s="7" t="e">
        <f t="shared" si="44"/>
        <v>#NUM!</v>
      </c>
      <c r="D192" s="163" t="e">
        <f t="shared" si="63"/>
        <v>#NUM!</v>
      </c>
      <c r="E192" s="164">
        <f t="shared" si="59"/>
        <v>99.999999999999972</v>
      </c>
      <c r="F192" s="162">
        <f t="shared" si="45"/>
        <v>0</v>
      </c>
      <c r="G192" s="162"/>
      <c r="H192" s="168">
        <f t="shared" si="46"/>
        <v>0</v>
      </c>
      <c r="I192" s="162" t="e">
        <f t="shared" si="43"/>
        <v>#NUM!</v>
      </c>
      <c r="J192" s="165" t="e">
        <f t="shared" si="47"/>
        <v>#NUM!</v>
      </c>
      <c r="K192" s="165" t="e">
        <f t="shared" si="48"/>
        <v>#NUM!</v>
      </c>
      <c r="L192" s="165" t="e">
        <f t="shared" si="49"/>
        <v>#NUM!</v>
      </c>
      <c r="M192" s="184" t="e">
        <f t="shared" si="60"/>
        <v>#NUM!</v>
      </c>
      <c r="N192" s="162">
        <v>0</v>
      </c>
      <c r="O192" s="166">
        <f t="shared" si="61"/>
        <v>0</v>
      </c>
      <c r="Q192" s="162">
        <f t="shared" si="50"/>
        <v>0</v>
      </c>
      <c r="R192" s="165">
        <f t="shared" si="51"/>
        <v>0</v>
      </c>
      <c r="S192" s="165">
        <f t="shared" si="52"/>
        <v>0</v>
      </c>
      <c r="T192" s="165">
        <f t="shared" si="53"/>
        <v>0</v>
      </c>
      <c r="U192" s="68" t="e">
        <f t="shared" si="54"/>
        <v>#NUM!</v>
      </c>
      <c r="V192" s="148" t="e">
        <f t="shared" si="55"/>
        <v>#NUM!</v>
      </c>
      <c r="W192" s="165" t="e">
        <f t="shared" si="56"/>
        <v>#NUM!</v>
      </c>
      <c r="X192" s="165" t="e">
        <f t="shared" si="57"/>
        <v>#NUM!</v>
      </c>
      <c r="Y192" s="165" t="e">
        <f t="shared" si="58"/>
        <v>#NUM!</v>
      </c>
    </row>
    <row r="193" spans="1:25" x14ac:dyDescent="0.2">
      <c r="A193" s="162"/>
      <c r="B193" s="7">
        <f t="shared" si="62"/>
        <v>0</v>
      </c>
      <c r="C193" s="7" t="e">
        <f t="shared" si="44"/>
        <v>#NUM!</v>
      </c>
      <c r="D193" s="163" t="e">
        <f t="shared" si="63"/>
        <v>#NUM!</v>
      </c>
      <c r="E193" s="164">
        <f t="shared" si="59"/>
        <v>99.999999999999972</v>
      </c>
      <c r="F193" s="162">
        <f t="shared" si="45"/>
        <v>0</v>
      </c>
      <c r="G193" s="162"/>
      <c r="H193" s="168">
        <f t="shared" si="46"/>
        <v>0</v>
      </c>
      <c r="I193" s="162" t="e">
        <f t="shared" si="43"/>
        <v>#NUM!</v>
      </c>
      <c r="J193" s="165" t="e">
        <f t="shared" si="47"/>
        <v>#NUM!</v>
      </c>
      <c r="K193" s="165" t="e">
        <f t="shared" si="48"/>
        <v>#NUM!</v>
      </c>
      <c r="L193" s="165" t="e">
        <f t="shared" si="49"/>
        <v>#NUM!</v>
      </c>
      <c r="M193" s="184" t="e">
        <f t="shared" si="60"/>
        <v>#NUM!</v>
      </c>
      <c r="N193" s="162">
        <v>0</v>
      </c>
      <c r="O193" s="166">
        <f t="shared" si="61"/>
        <v>0</v>
      </c>
      <c r="Q193" s="162">
        <f t="shared" si="50"/>
        <v>0</v>
      </c>
      <c r="R193" s="165">
        <f t="shared" si="51"/>
        <v>0</v>
      </c>
      <c r="S193" s="165">
        <f t="shared" si="52"/>
        <v>0</v>
      </c>
      <c r="T193" s="165">
        <f t="shared" si="53"/>
        <v>0</v>
      </c>
      <c r="U193" s="68" t="e">
        <f t="shared" si="54"/>
        <v>#NUM!</v>
      </c>
      <c r="V193" s="148" t="e">
        <f t="shared" si="55"/>
        <v>#NUM!</v>
      </c>
      <c r="W193" s="165" t="e">
        <f t="shared" si="56"/>
        <v>#NUM!</v>
      </c>
      <c r="X193" s="165" t="e">
        <f t="shared" si="57"/>
        <v>#NUM!</v>
      </c>
      <c r="Y193" s="165" t="e">
        <f t="shared" si="58"/>
        <v>#NUM!</v>
      </c>
    </row>
    <row r="194" spans="1:25" x14ac:dyDescent="0.2">
      <c r="A194" s="162"/>
      <c r="B194" s="7">
        <f t="shared" si="62"/>
        <v>0</v>
      </c>
      <c r="C194" s="7" t="e">
        <f t="shared" si="44"/>
        <v>#NUM!</v>
      </c>
      <c r="D194" s="163" t="e">
        <f t="shared" si="63"/>
        <v>#NUM!</v>
      </c>
      <c r="E194" s="164">
        <f t="shared" si="59"/>
        <v>99.999999999999972</v>
      </c>
      <c r="F194" s="162">
        <f t="shared" si="45"/>
        <v>0</v>
      </c>
      <c r="G194" s="162"/>
      <c r="H194" s="168">
        <f t="shared" si="46"/>
        <v>0</v>
      </c>
      <c r="I194" s="162" t="e">
        <f t="shared" si="43"/>
        <v>#NUM!</v>
      </c>
      <c r="J194" s="165" t="e">
        <f t="shared" si="47"/>
        <v>#NUM!</v>
      </c>
      <c r="K194" s="165" t="e">
        <f t="shared" si="48"/>
        <v>#NUM!</v>
      </c>
      <c r="L194" s="165" t="e">
        <f t="shared" si="49"/>
        <v>#NUM!</v>
      </c>
      <c r="M194" s="184" t="e">
        <f t="shared" si="60"/>
        <v>#NUM!</v>
      </c>
      <c r="N194" s="162">
        <v>0</v>
      </c>
      <c r="O194" s="166">
        <f t="shared" si="61"/>
        <v>0</v>
      </c>
      <c r="Q194" s="162">
        <f t="shared" si="50"/>
        <v>0</v>
      </c>
      <c r="R194" s="165">
        <f t="shared" si="51"/>
        <v>0</v>
      </c>
      <c r="S194" s="165">
        <f t="shared" si="52"/>
        <v>0</v>
      </c>
      <c r="T194" s="165">
        <f t="shared" si="53"/>
        <v>0</v>
      </c>
      <c r="U194" s="68" t="e">
        <f t="shared" si="54"/>
        <v>#NUM!</v>
      </c>
      <c r="V194" s="148" t="e">
        <f t="shared" si="55"/>
        <v>#NUM!</v>
      </c>
      <c r="W194" s="165" t="e">
        <f t="shared" si="56"/>
        <v>#NUM!</v>
      </c>
      <c r="X194" s="165" t="e">
        <f t="shared" si="57"/>
        <v>#NUM!</v>
      </c>
      <c r="Y194" s="165" t="e">
        <f t="shared" si="58"/>
        <v>#NUM!</v>
      </c>
    </row>
    <row r="195" spans="1:25" x14ac:dyDescent="0.2">
      <c r="A195" s="162"/>
      <c r="B195" s="7">
        <f t="shared" si="62"/>
        <v>0</v>
      </c>
      <c r="C195" s="7" t="e">
        <f t="shared" si="44"/>
        <v>#NUM!</v>
      </c>
      <c r="D195" s="163" t="e">
        <f t="shared" si="63"/>
        <v>#NUM!</v>
      </c>
      <c r="E195" s="164">
        <f t="shared" si="59"/>
        <v>99.999999999999972</v>
      </c>
      <c r="F195" s="162">
        <f t="shared" si="45"/>
        <v>0</v>
      </c>
      <c r="G195" s="162"/>
      <c r="H195" s="168">
        <f t="shared" si="46"/>
        <v>0</v>
      </c>
      <c r="I195" s="162" t="e">
        <f t="shared" si="43"/>
        <v>#NUM!</v>
      </c>
      <c r="J195" s="165" t="e">
        <f t="shared" si="47"/>
        <v>#NUM!</v>
      </c>
      <c r="K195" s="165" t="e">
        <f t="shared" si="48"/>
        <v>#NUM!</v>
      </c>
      <c r="L195" s="165" t="e">
        <f t="shared" si="49"/>
        <v>#NUM!</v>
      </c>
      <c r="M195" s="184" t="e">
        <f t="shared" si="60"/>
        <v>#NUM!</v>
      </c>
      <c r="N195" s="162">
        <v>0</v>
      </c>
      <c r="O195" s="166">
        <f t="shared" si="61"/>
        <v>0</v>
      </c>
      <c r="Q195" s="162">
        <f t="shared" si="50"/>
        <v>0</v>
      </c>
      <c r="R195" s="165">
        <f t="shared" si="51"/>
        <v>0</v>
      </c>
      <c r="S195" s="165">
        <f t="shared" si="52"/>
        <v>0</v>
      </c>
      <c r="T195" s="165">
        <f t="shared" si="53"/>
        <v>0</v>
      </c>
      <c r="U195" s="68" t="e">
        <f t="shared" si="54"/>
        <v>#NUM!</v>
      </c>
      <c r="V195" s="148" t="e">
        <f t="shared" si="55"/>
        <v>#NUM!</v>
      </c>
      <c r="W195" s="165" t="e">
        <f t="shared" si="56"/>
        <v>#NUM!</v>
      </c>
      <c r="X195" s="165" t="e">
        <f t="shared" si="57"/>
        <v>#NUM!</v>
      </c>
      <c r="Y195" s="165" t="e">
        <f t="shared" si="58"/>
        <v>#NUM!</v>
      </c>
    </row>
    <row r="196" spans="1:25" x14ac:dyDescent="0.2">
      <c r="A196" s="162"/>
      <c r="B196" s="7">
        <f t="shared" si="62"/>
        <v>0</v>
      </c>
      <c r="C196" s="7" t="e">
        <f t="shared" si="44"/>
        <v>#NUM!</v>
      </c>
      <c r="D196" s="163" t="e">
        <f t="shared" si="63"/>
        <v>#NUM!</v>
      </c>
      <c r="E196" s="164">
        <f t="shared" si="59"/>
        <v>99.999999999999972</v>
      </c>
      <c r="F196" s="162">
        <f t="shared" si="45"/>
        <v>0</v>
      </c>
      <c r="G196" s="162"/>
      <c r="H196" s="168">
        <f t="shared" si="46"/>
        <v>0</v>
      </c>
      <c r="I196" s="162" t="e">
        <f t="shared" si="43"/>
        <v>#NUM!</v>
      </c>
      <c r="J196" s="165" t="e">
        <f t="shared" si="47"/>
        <v>#NUM!</v>
      </c>
      <c r="K196" s="165" t="e">
        <f t="shared" si="48"/>
        <v>#NUM!</v>
      </c>
      <c r="L196" s="165" t="e">
        <f t="shared" si="49"/>
        <v>#NUM!</v>
      </c>
      <c r="M196" s="184" t="e">
        <f t="shared" si="60"/>
        <v>#NUM!</v>
      </c>
      <c r="N196" s="162">
        <v>0</v>
      </c>
      <c r="O196" s="166">
        <f t="shared" si="61"/>
        <v>0</v>
      </c>
      <c r="Q196" s="162">
        <f t="shared" si="50"/>
        <v>0</v>
      </c>
      <c r="R196" s="165">
        <f t="shared" si="51"/>
        <v>0</v>
      </c>
      <c r="S196" s="165">
        <f t="shared" si="52"/>
        <v>0</v>
      </c>
      <c r="T196" s="165">
        <f t="shared" si="53"/>
        <v>0</v>
      </c>
      <c r="U196" s="68" t="e">
        <f t="shared" si="54"/>
        <v>#NUM!</v>
      </c>
      <c r="V196" s="148" t="e">
        <f t="shared" si="55"/>
        <v>#NUM!</v>
      </c>
      <c r="W196" s="165" t="e">
        <f t="shared" si="56"/>
        <v>#NUM!</v>
      </c>
      <c r="X196" s="165" t="e">
        <f t="shared" si="57"/>
        <v>#NUM!</v>
      </c>
      <c r="Y196" s="165" t="e">
        <f t="shared" si="58"/>
        <v>#NUM!</v>
      </c>
    </row>
    <row r="197" spans="1:25" x14ac:dyDescent="0.2">
      <c r="A197" s="162"/>
      <c r="B197" s="7">
        <f t="shared" si="62"/>
        <v>0</v>
      </c>
      <c r="C197" s="7" t="e">
        <f t="shared" si="44"/>
        <v>#NUM!</v>
      </c>
      <c r="D197" s="163" t="e">
        <f t="shared" si="63"/>
        <v>#NUM!</v>
      </c>
      <c r="E197" s="164">
        <f t="shared" si="59"/>
        <v>99.999999999999972</v>
      </c>
      <c r="F197" s="162">
        <f t="shared" si="45"/>
        <v>0</v>
      </c>
      <c r="G197" s="162"/>
      <c r="H197" s="168">
        <f t="shared" si="46"/>
        <v>0</v>
      </c>
      <c r="I197" s="162" t="e">
        <f t="shared" si="43"/>
        <v>#NUM!</v>
      </c>
      <c r="J197" s="165" t="e">
        <f t="shared" si="47"/>
        <v>#NUM!</v>
      </c>
      <c r="K197" s="165" t="e">
        <f t="shared" si="48"/>
        <v>#NUM!</v>
      </c>
      <c r="L197" s="165" t="e">
        <f t="shared" si="49"/>
        <v>#NUM!</v>
      </c>
      <c r="M197" s="184" t="e">
        <f t="shared" si="60"/>
        <v>#NUM!</v>
      </c>
      <c r="N197" s="162">
        <v>0</v>
      </c>
      <c r="O197" s="166">
        <f t="shared" si="61"/>
        <v>0</v>
      </c>
      <c r="Q197" s="162">
        <f t="shared" si="50"/>
        <v>0</v>
      </c>
      <c r="R197" s="165">
        <f t="shared" si="51"/>
        <v>0</v>
      </c>
      <c r="S197" s="165">
        <f t="shared" si="52"/>
        <v>0</v>
      </c>
      <c r="T197" s="165">
        <f t="shared" si="53"/>
        <v>0</v>
      </c>
      <c r="U197" s="68" t="e">
        <f t="shared" si="54"/>
        <v>#NUM!</v>
      </c>
      <c r="V197" s="148" t="e">
        <f t="shared" si="55"/>
        <v>#NUM!</v>
      </c>
      <c r="W197" s="165" t="e">
        <f t="shared" si="56"/>
        <v>#NUM!</v>
      </c>
      <c r="X197" s="165" t="e">
        <f t="shared" si="57"/>
        <v>#NUM!</v>
      </c>
      <c r="Y197" s="165" t="e">
        <f t="shared" si="58"/>
        <v>#NUM!</v>
      </c>
    </row>
    <row r="198" spans="1:25" x14ac:dyDescent="0.2">
      <c r="A198" s="162"/>
      <c r="B198" s="7">
        <f t="shared" si="62"/>
        <v>0</v>
      </c>
      <c r="C198" s="7" t="e">
        <f t="shared" si="44"/>
        <v>#NUM!</v>
      </c>
      <c r="D198" s="163" t="e">
        <f t="shared" si="63"/>
        <v>#NUM!</v>
      </c>
      <c r="E198" s="164">
        <f t="shared" si="59"/>
        <v>99.999999999999972</v>
      </c>
      <c r="F198" s="162">
        <f t="shared" si="45"/>
        <v>0</v>
      </c>
      <c r="G198" s="162"/>
      <c r="H198" s="168">
        <f t="shared" si="46"/>
        <v>0</v>
      </c>
      <c r="I198" s="162" t="e">
        <f t="shared" si="43"/>
        <v>#NUM!</v>
      </c>
      <c r="J198" s="165" t="e">
        <f t="shared" si="47"/>
        <v>#NUM!</v>
      </c>
      <c r="K198" s="165" t="e">
        <f t="shared" si="48"/>
        <v>#NUM!</v>
      </c>
      <c r="L198" s="165" t="e">
        <f t="shared" si="49"/>
        <v>#NUM!</v>
      </c>
      <c r="M198" s="184" t="e">
        <f t="shared" si="60"/>
        <v>#NUM!</v>
      </c>
      <c r="N198" s="162">
        <v>0</v>
      </c>
      <c r="O198" s="166">
        <f t="shared" si="61"/>
        <v>0</v>
      </c>
      <c r="Q198" s="162">
        <f t="shared" si="50"/>
        <v>0</v>
      </c>
      <c r="R198" s="165">
        <f t="shared" si="51"/>
        <v>0</v>
      </c>
      <c r="S198" s="165">
        <f t="shared" si="52"/>
        <v>0</v>
      </c>
      <c r="T198" s="165">
        <f t="shared" si="53"/>
        <v>0</v>
      </c>
      <c r="U198" s="68" t="e">
        <f t="shared" si="54"/>
        <v>#NUM!</v>
      </c>
      <c r="V198" s="148" t="e">
        <f t="shared" si="55"/>
        <v>#NUM!</v>
      </c>
      <c r="W198" s="165" t="e">
        <f t="shared" si="56"/>
        <v>#NUM!</v>
      </c>
      <c r="X198" s="165" t="e">
        <f t="shared" si="57"/>
        <v>#NUM!</v>
      </c>
      <c r="Y198" s="165" t="e">
        <f t="shared" si="58"/>
        <v>#NUM!</v>
      </c>
    </row>
    <row r="199" spans="1:25" x14ac:dyDescent="0.2">
      <c r="A199" s="162"/>
      <c r="B199" s="7">
        <f t="shared" si="62"/>
        <v>0</v>
      </c>
      <c r="C199" s="7" t="e">
        <f t="shared" si="44"/>
        <v>#NUM!</v>
      </c>
      <c r="D199" s="163" t="e">
        <f t="shared" si="63"/>
        <v>#NUM!</v>
      </c>
      <c r="E199" s="164">
        <f t="shared" si="59"/>
        <v>99.999999999999972</v>
      </c>
      <c r="F199" s="162">
        <f t="shared" si="45"/>
        <v>0</v>
      </c>
      <c r="G199" s="162"/>
      <c r="H199" s="168">
        <f t="shared" si="46"/>
        <v>0</v>
      </c>
      <c r="I199" s="162" t="e">
        <f t="shared" si="43"/>
        <v>#NUM!</v>
      </c>
      <c r="J199" s="165" t="e">
        <f t="shared" si="47"/>
        <v>#NUM!</v>
      </c>
      <c r="K199" s="165" t="e">
        <f t="shared" si="48"/>
        <v>#NUM!</v>
      </c>
      <c r="L199" s="165" t="e">
        <f t="shared" si="49"/>
        <v>#NUM!</v>
      </c>
      <c r="M199" s="184" t="e">
        <f t="shared" si="60"/>
        <v>#NUM!</v>
      </c>
      <c r="N199" s="162">
        <v>0</v>
      </c>
      <c r="O199" s="166">
        <f t="shared" si="61"/>
        <v>0</v>
      </c>
      <c r="Q199" s="162">
        <f t="shared" si="50"/>
        <v>0</v>
      </c>
      <c r="R199" s="165">
        <f t="shared" si="51"/>
        <v>0</v>
      </c>
      <c r="S199" s="165">
        <f t="shared" si="52"/>
        <v>0</v>
      </c>
      <c r="T199" s="165">
        <f t="shared" si="53"/>
        <v>0</v>
      </c>
      <c r="U199" s="68" t="e">
        <f t="shared" si="54"/>
        <v>#NUM!</v>
      </c>
      <c r="V199" s="148" t="e">
        <f t="shared" si="55"/>
        <v>#NUM!</v>
      </c>
      <c r="W199" s="165" t="e">
        <f t="shared" si="56"/>
        <v>#NUM!</v>
      </c>
      <c r="X199" s="165" t="e">
        <f t="shared" si="57"/>
        <v>#NUM!</v>
      </c>
      <c r="Y199" s="165" t="e">
        <f t="shared" si="58"/>
        <v>#NUM!</v>
      </c>
    </row>
    <row r="200" spans="1:25" x14ac:dyDescent="0.2">
      <c r="A200" s="162"/>
      <c r="B200" s="7">
        <f t="shared" si="62"/>
        <v>0</v>
      </c>
      <c r="C200" s="7" t="e">
        <f t="shared" si="44"/>
        <v>#NUM!</v>
      </c>
      <c r="D200" s="163" t="e">
        <f t="shared" si="63"/>
        <v>#NUM!</v>
      </c>
      <c r="E200" s="164">
        <f t="shared" si="59"/>
        <v>99.999999999999972</v>
      </c>
      <c r="F200" s="162">
        <f t="shared" si="45"/>
        <v>0</v>
      </c>
      <c r="G200" s="162"/>
      <c r="H200" s="168">
        <f t="shared" si="46"/>
        <v>0</v>
      </c>
      <c r="I200" s="162" t="e">
        <f t="shared" si="43"/>
        <v>#NUM!</v>
      </c>
      <c r="J200" s="165" t="e">
        <f t="shared" si="47"/>
        <v>#NUM!</v>
      </c>
      <c r="K200" s="165" t="e">
        <f t="shared" si="48"/>
        <v>#NUM!</v>
      </c>
      <c r="L200" s="165" t="e">
        <f t="shared" si="49"/>
        <v>#NUM!</v>
      </c>
      <c r="M200" s="184" t="e">
        <f t="shared" si="60"/>
        <v>#NUM!</v>
      </c>
      <c r="N200" s="162">
        <v>0</v>
      </c>
      <c r="O200" s="166">
        <f t="shared" si="61"/>
        <v>0</v>
      </c>
      <c r="Q200" s="162">
        <f t="shared" si="50"/>
        <v>0</v>
      </c>
      <c r="R200" s="165">
        <f t="shared" si="51"/>
        <v>0</v>
      </c>
      <c r="S200" s="165">
        <f t="shared" si="52"/>
        <v>0</v>
      </c>
      <c r="T200" s="165">
        <f t="shared" si="53"/>
        <v>0</v>
      </c>
      <c r="U200" s="68" t="e">
        <f t="shared" si="54"/>
        <v>#NUM!</v>
      </c>
      <c r="V200" s="148" t="e">
        <f t="shared" si="55"/>
        <v>#NUM!</v>
      </c>
      <c r="W200" s="165" t="e">
        <f t="shared" si="56"/>
        <v>#NUM!</v>
      </c>
      <c r="X200" s="165" t="e">
        <f t="shared" si="57"/>
        <v>#NUM!</v>
      </c>
      <c r="Y200" s="165" t="e">
        <f t="shared" si="58"/>
        <v>#NUM!</v>
      </c>
    </row>
    <row r="201" spans="1:25" x14ac:dyDescent="0.2">
      <c r="A201" s="162"/>
      <c r="B201" s="7">
        <f t="shared" si="62"/>
        <v>0</v>
      </c>
      <c r="C201" s="7" t="e">
        <f t="shared" si="44"/>
        <v>#NUM!</v>
      </c>
      <c r="D201" s="163" t="e">
        <f t="shared" si="63"/>
        <v>#NUM!</v>
      </c>
      <c r="E201" s="164">
        <f t="shared" si="59"/>
        <v>99.999999999999972</v>
      </c>
      <c r="F201" s="162">
        <f t="shared" si="45"/>
        <v>0</v>
      </c>
      <c r="G201" s="162"/>
      <c r="H201" s="168">
        <f t="shared" si="46"/>
        <v>0</v>
      </c>
      <c r="I201" s="162" t="e">
        <f t="shared" si="43"/>
        <v>#NUM!</v>
      </c>
      <c r="J201" s="165" t="e">
        <f t="shared" si="47"/>
        <v>#NUM!</v>
      </c>
      <c r="K201" s="165" t="e">
        <f t="shared" si="48"/>
        <v>#NUM!</v>
      </c>
      <c r="L201" s="165" t="e">
        <f t="shared" si="49"/>
        <v>#NUM!</v>
      </c>
      <c r="M201" s="184" t="e">
        <f t="shared" si="60"/>
        <v>#NUM!</v>
      </c>
      <c r="N201" s="162">
        <v>0</v>
      </c>
      <c r="O201" s="166">
        <f t="shared" si="61"/>
        <v>0</v>
      </c>
      <c r="Q201" s="162">
        <f t="shared" si="50"/>
        <v>0</v>
      </c>
      <c r="R201" s="165">
        <f t="shared" si="51"/>
        <v>0</v>
      </c>
      <c r="S201" s="165">
        <f t="shared" si="52"/>
        <v>0</v>
      </c>
      <c r="T201" s="165">
        <f t="shared" si="53"/>
        <v>0</v>
      </c>
      <c r="U201" s="68" t="e">
        <f t="shared" si="54"/>
        <v>#NUM!</v>
      </c>
      <c r="V201" s="148" t="e">
        <f t="shared" si="55"/>
        <v>#NUM!</v>
      </c>
      <c r="W201" s="165" t="e">
        <f t="shared" si="56"/>
        <v>#NUM!</v>
      </c>
      <c r="X201" s="165" t="e">
        <f t="shared" si="57"/>
        <v>#NUM!</v>
      </c>
      <c r="Y201" s="165" t="e">
        <f t="shared" si="58"/>
        <v>#NUM!</v>
      </c>
    </row>
    <row r="202" spans="1:25" x14ac:dyDescent="0.2">
      <c r="A202" s="162"/>
      <c r="B202" s="7">
        <f t="shared" si="62"/>
        <v>0</v>
      </c>
      <c r="C202" s="7" t="e">
        <f t="shared" si="44"/>
        <v>#NUM!</v>
      </c>
      <c r="D202" s="163" t="e">
        <f t="shared" si="63"/>
        <v>#NUM!</v>
      </c>
      <c r="E202" s="164">
        <f t="shared" si="59"/>
        <v>99.999999999999972</v>
      </c>
      <c r="F202" s="162">
        <f t="shared" si="45"/>
        <v>0</v>
      </c>
      <c r="G202" s="162"/>
      <c r="H202" s="168">
        <f t="shared" si="46"/>
        <v>0</v>
      </c>
      <c r="I202" s="162" t="e">
        <f t="shared" si="43"/>
        <v>#NUM!</v>
      </c>
      <c r="J202" s="165" t="e">
        <f t="shared" si="47"/>
        <v>#NUM!</v>
      </c>
      <c r="K202" s="165" t="e">
        <f t="shared" si="48"/>
        <v>#NUM!</v>
      </c>
      <c r="L202" s="165" t="e">
        <f t="shared" si="49"/>
        <v>#NUM!</v>
      </c>
      <c r="M202" s="184" t="e">
        <f t="shared" si="60"/>
        <v>#NUM!</v>
      </c>
      <c r="N202" s="162">
        <v>0</v>
      </c>
      <c r="O202" s="166">
        <f t="shared" si="61"/>
        <v>0</v>
      </c>
      <c r="Q202" s="162">
        <f t="shared" si="50"/>
        <v>0</v>
      </c>
      <c r="R202" s="165">
        <f t="shared" si="51"/>
        <v>0</v>
      </c>
      <c r="S202" s="165">
        <f t="shared" si="52"/>
        <v>0</v>
      </c>
      <c r="T202" s="165">
        <f t="shared" si="53"/>
        <v>0</v>
      </c>
      <c r="U202" s="68" t="e">
        <f t="shared" si="54"/>
        <v>#NUM!</v>
      </c>
      <c r="V202" s="148" t="e">
        <f t="shared" si="55"/>
        <v>#NUM!</v>
      </c>
      <c r="W202" s="165" t="e">
        <f t="shared" si="56"/>
        <v>#NUM!</v>
      </c>
      <c r="X202" s="165" t="e">
        <f t="shared" si="57"/>
        <v>#NUM!</v>
      </c>
      <c r="Y202" s="165" t="e">
        <f t="shared" si="58"/>
        <v>#NUM!</v>
      </c>
    </row>
    <row r="203" spans="1:25" x14ac:dyDescent="0.2">
      <c r="A203" s="162"/>
      <c r="B203" s="7">
        <f t="shared" si="62"/>
        <v>0</v>
      </c>
      <c r="C203" s="7" t="e">
        <f t="shared" si="44"/>
        <v>#NUM!</v>
      </c>
      <c r="D203" s="163" t="e">
        <f t="shared" si="63"/>
        <v>#NUM!</v>
      </c>
      <c r="E203" s="164">
        <f t="shared" si="59"/>
        <v>99.999999999999972</v>
      </c>
      <c r="F203" s="162">
        <f t="shared" si="45"/>
        <v>0</v>
      </c>
      <c r="G203" s="162"/>
      <c r="H203" s="168">
        <f t="shared" si="46"/>
        <v>0</v>
      </c>
      <c r="I203" s="162" t="e">
        <f t="shared" si="43"/>
        <v>#NUM!</v>
      </c>
      <c r="J203" s="165" t="e">
        <f t="shared" si="47"/>
        <v>#NUM!</v>
      </c>
      <c r="K203" s="165" t="e">
        <f t="shared" si="48"/>
        <v>#NUM!</v>
      </c>
      <c r="L203" s="165" t="e">
        <f t="shared" si="49"/>
        <v>#NUM!</v>
      </c>
      <c r="M203" s="184" t="e">
        <f t="shared" si="60"/>
        <v>#NUM!</v>
      </c>
      <c r="N203" s="162">
        <v>0</v>
      </c>
      <c r="O203" s="166">
        <f t="shared" si="61"/>
        <v>0</v>
      </c>
      <c r="Q203" s="162">
        <f t="shared" si="50"/>
        <v>0</v>
      </c>
      <c r="R203" s="165">
        <f t="shared" si="51"/>
        <v>0</v>
      </c>
      <c r="S203" s="165">
        <f t="shared" si="52"/>
        <v>0</v>
      </c>
      <c r="T203" s="165">
        <f t="shared" si="53"/>
        <v>0</v>
      </c>
      <c r="U203" s="68" t="e">
        <f t="shared" si="54"/>
        <v>#NUM!</v>
      </c>
      <c r="V203" s="148" t="e">
        <f t="shared" si="55"/>
        <v>#NUM!</v>
      </c>
      <c r="W203" s="165" t="e">
        <f t="shared" si="56"/>
        <v>#NUM!</v>
      </c>
      <c r="X203" s="165" t="e">
        <f t="shared" si="57"/>
        <v>#NUM!</v>
      </c>
      <c r="Y203" s="165" t="e">
        <f t="shared" si="58"/>
        <v>#NUM!</v>
      </c>
    </row>
    <row r="204" spans="1:25" x14ac:dyDescent="0.2">
      <c r="A204" s="162"/>
      <c r="B204" s="7">
        <f t="shared" si="62"/>
        <v>0</v>
      </c>
      <c r="C204" s="7" t="e">
        <f t="shared" si="44"/>
        <v>#NUM!</v>
      </c>
      <c r="D204" s="163" t="e">
        <f t="shared" si="63"/>
        <v>#NUM!</v>
      </c>
      <c r="E204" s="164">
        <f t="shared" si="59"/>
        <v>99.999999999999972</v>
      </c>
      <c r="F204" s="162">
        <f t="shared" si="45"/>
        <v>0</v>
      </c>
      <c r="G204" s="162"/>
      <c r="H204" s="168">
        <f t="shared" si="46"/>
        <v>0</v>
      </c>
      <c r="I204" s="162" t="e">
        <f t="shared" si="43"/>
        <v>#NUM!</v>
      </c>
      <c r="J204" s="165" t="e">
        <f t="shared" si="47"/>
        <v>#NUM!</v>
      </c>
      <c r="K204" s="165" t="e">
        <f t="shared" si="48"/>
        <v>#NUM!</v>
      </c>
      <c r="L204" s="165" t="e">
        <f t="shared" si="49"/>
        <v>#NUM!</v>
      </c>
      <c r="M204" s="184" t="e">
        <f t="shared" si="60"/>
        <v>#NUM!</v>
      </c>
      <c r="N204" s="162">
        <v>0</v>
      </c>
      <c r="O204" s="166">
        <f t="shared" si="61"/>
        <v>0</v>
      </c>
      <c r="Q204" s="162">
        <f t="shared" si="50"/>
        <v>0</v>
      </c>
      <c r="R204" s="165">
        <f t="shared" si="51"/>
        <v>0</v>
      </c>
      <c r="S204" s="165">
        <f t="shared" si="52"/>
        <v>0</v>
      </c>
      <c r="T204" s="165">
        <f t="shared" si="53"/>
        <v>0</v>
      </c>
      <c r="U204" s="68" t="e">
        <f t="shared" si="54"/>
        <v>#NUM!</v>
      </c>
      <c r="V204" s="148" t="e">
        <f t="shared" si="55"/>
        <v>#NUM!</v>
      </c>
      <c r="W204" s="165" t="e">
        <f t="shared" si="56"/>
        <v>#NUM!</v>
      </c>
      <c r="X204" s="165" t="e">
        <f t="shared" si="57"/>
        <v>#NUM!</v>
      </c>
      <c r="Y204" s="165" t="e">
        <f t="shared" si="58"/>
        <v>#NUM!</v>
      </c>
    </row>
    <row r="205" spans="1:25" x14ac:dyDescent="0.2">
      <c r="A205" s="162"/>
      <c r="B205" s="7">
        <f t="shared" si="62"/>
        <v>0</v>
      </c>
      <c r="C205" s="7" t="e">
        <f t="shared" si="44"/>
        <v>#NUM!</v>
      </c>
      <c r="D205" s="163" t="e">
        <f t="shared" si="63"/>
        <v>#NUM!</v>
      </c>
      <c r="E205" s="164">
        <f t="shared" si="59"/>
        <v>99.999999999999972</v>
      </c>
      <c r="F205" s="162">
        <f t="shared" si="45"/>
        <v>0</v>
      </c>
      <c r="G205" s="162"/>
      <c r="H205" s="168">
        <f t="shared" si="46"/>
        <v>0</v>
      </c>
      <c r="I205" s="162" t="e">
        <f t="shared" si="43"/>
        <v>#NUM!</v>
      </c>
      <c r="J205" s="165" t="e">
        <f t="shared" si="47"/>
        <v>#NUM!</v>
      </c>
      <c r="K205" s="165" t="e">
        <f t="shared" si="48"/>
        <v>#NUM!</v>
      </c>
      <c r="L205" s="165" t="e">
        <f t="shared" si="49"/>
        <v>#NUM!</v>
      </c>
      <c r="M205" s="184" t="e">
        <f t="shared" si="60"/>
        <v>#NUM!</v>
      </c>
      <c r="N205" s="162">
        <v>0</v>
      </c>
      <c r="O205" s="166">
        <f t="shared" si="61"/>
        <v>0</v>
      </c>
      <c r="Q205" s="162">
        <f t="shared" si="50"/>
        <v>0</v>
      </c>
      <c r="R205" s="165">
        <f t="shared" si="51"/>
        <v>0</v>
      </c>
      <c r="S205" s="165">
        <f t="shared" si="52"/>
        <v>0</v>
      </c>
      <c r="T205" s="165">
        <f t="shared" si="53"/>
        <v>0</v>
      </c>
      <c r="U205" s="68" t="e">
        <f t="shared" si="54"/>
        <v>#NUM!</v>
      </c>
      <c r="V205" s="148" t="e">
        <f t="shared" si="55"/>
        <v>#NUM!</v>
      </c>
      <c r="W205" s="165" t="e">
        <f t="shared" si="56"/>
        <v>#NUM!</v>
      </c>
      <c r="X205" s="165" t="e">
        <f t="shared" si="57"/>
        <v>#NUM!</v>
      </c>
      <c r="Y205" s="165" t="e">
        <f t="shared" si="58"/>
        <v>#NUM!</v>
      </c>
    </row>
    <row r="206" spans="1:25" x14ac:dyDescent="0.2">
      <c r="A206" s="162"/>
      <c r="B206" s="7">
        <f t="shared" si="62"/>
        <v>0</v>
      </c>
      <c r="C206" s="7" t="e">
        <f t="shared" si="44"/>
        <v>#NUM!</v>
      </c>
      <c r="D206" s="163" t="e">
        <f t="shared" si="63"/>
        <v>#NUM!</v>
      </c>
      <c r="E206" s="164">
        <f t="shared" si="59"/>
        <v>99.999999999999972</v>
      </c>
      <c r="F206" s="162">
        <f t="shared" si="45"/>
        <v>0</v>
      </c>
      <c r="G206" s="162"/>
      <c r="H206" s="168">
        <f t="shared" si="46"/>
        <v>0</v>
      </c>
      <c r="I206" s="162" t="e">
        <f t="shared" si="43"/>
        <v>#NUM!</v>
      </c>
      <c r="J206" s="165" t="e">
        <f t="shared" si="47"/>
        <v>#NUM!</v>
      </c>
      <c r="K206" s="165" t="e">
        <f t="shared" si="48"/>
        <v>#NUM!</v>
      </c>
      <c r="L206" s="165" t="e">
        <f t="shared" si="49"/>
        <v>#NUM!</v>
      </c>
      <c r="M206" s="184" t="e">
        <f t="shared" si="60"/>
        <v>#NUM!</v>
      </c>
      <c r="N206" s="162">
        <v>0</v>
      </c>
      <c r="O206" s="166">
        <f t="shared" si="61"/>
        <v>0</v>
      </c>
      <c r="Q206" s="162">
        <f t="shared" si="50"/>
        <v>0</v>
      </c>
      <c r="R206" s="165">
        <f t="shared" si="51"/>
        <v>0</v>
      </c>
      <c r="S206" s="165">
        <f t="shared" si="52"/>
        <v>0</v>
      </c>
      <c r="T206" s="165">
        <f t="shared" si="53"/>
        <v>0</v>
      </c>
      <c r="U206" s="68" t="e">
        <f t="shared" si="54"/>
        <v>#NUM!</v>
      </c>
      <c r="V206" s="148" t="e">
        <f t="shared" si="55"/>
        <v>#NUM!</v>
      </c>
      <c r="W206" s="165" t="e">
        <f t="shared" si="56"/>
        <v>#NUM!</v>
      </c>
      <c r="X206" s="165" t="e">
        <f t="shared" si="57"/>
        <v>#NUM!</v>
      </c>
      <c r="Y206" s="165" t="e">
        <f t="shared" si="58"/>
        <v>#NUM!</v>
      </c>
    </row>
    <row r="207" spans="1:25" x14ac:dyDescent="0.2">
      <c r="A207" s="162"/>
      <c r="B207" s="7">
        <f t="shared" si="62"/>
        <v>0</v>
      </c>
      <c r="C207" s="7" t="e">
        <f t="shared" si="44"/>
        <v>#NUM!</v>
      </c>
      <c r="D207" s="163" t="e">
        <f t="shared" si="63"/>
        <v>#NUM!</v>
      </c>
      <c r="E207" s="164">
        <f t="shared" si="59"/>
        <v>99.999999999999972</v>
      </c>
      <c r="F207" s="162">
        <f t="shared" si="45"/>
        <v>0</v>
      </c>
      <c r="G207" s="162"/>
      <c r="H207" s="168">
        <f t="shared" si="46"/>
        <v>0</v>
      </c>
      <c r="I207" s="162" t="e">
        <f t="shared" si="43"/>
        <v>#NUM!</v>
      </c>
      <c r="J207" s="165" t="e">
        <f t="shared" si="47"/>
        <v>#NUM!</v>
      </c>
      <c r="K207" s="165" t="e">
        <f t="shared" si="48"/>
        <v>#NUM!</v>
      </c>
      <c r="L207" s="165" t="e">
        <f t="shared" si="49"/>
        <v>#NUM!</v>
      </c>
      <c r="M207" s="184" t="e">
        <f t="shared" si="60"/>
        <v>#NUM!</v>
      </c>
      <c r="N207" s="162">
        <v>0</v>
      </c>
      <c r="O207" s="166">
        <f t="shared" si="61"/>
        <v>0</v>
      </c>
      <c r="Q207" s="162">
        <f t="shared" si="50"/>
        <v>0</v>
      </c>
      <c r="R207" s="165">
        <f t="shared" si="51"/>
        <v>0</v>
      </c>
      <c r="S207" s="165">
        <f t="shared" si="52"/>
        <v>0</v>
      </c>
      <c r="T207" s="165">
        <f t="shared" si="53"/>
        <v>0</v>
      </c>
      <c r="U207" s="68" t="e">
        <f t="shared" si="54"/>
        <v>#NUM!</v>
      </c>
      <c r="V207" s="148" t="e">
        <f t="shared" si="55"/>
        <v>#NUM!</v>
      </c>
      <c r="W207" s="165" t="e">
        <f t="shared" si="56"/>
        <v>#NUM!</v>
      </c>
      <c r="X207" s="165" t="e">
        <f t="shared" si="57"/>
        <v>#NUM!</v>
      </c>
      <c r="Y207" s="165" t="e">
        <f t="shared" si="58"/>
        <v>#NUM!</v>
      </c>
    </row>
    <row r="208" spans="1:25" x14ac:dyDescent="0.2">
      <c r="A208" s="162"/>
      <c r="B208" s="7">
        <f t="shared" si="62"/>
        <v>0</v>
      </c>
      <c r="C208" s="7" t="e">
        <f t="shared" si="44"/>
        <v>#NUM!</v>
      </c>
      <c r="D208" s="163" t="e">
        <f t="shared" si="63"/>
        <v>#NUM!</v>
      </c>
      <c r="E208" s="164">
        <f t="shared" si="59"/>
        <v>99.999999999999972</v>
      </c>
      <c r="F208" s="162">
        <f t="shared" si="45"/>
        <v>0</v>
      </c>
      <c r="G208" s="162"/>
      <c r="H208" s="168">
        <f t="shared" si="46"/>
        <v>0</v>
      </c>
      <c r="I208" s="162" t="e">
        <f t="shared" si="43"/>
        <v>#NUM!</v>
      </c>
      <c r="J208" s="165" t="e">
        <f t="shared" si="47"/>
        <v>#NUM!</v>
      </c>
      <c r="K208" s="165" t="e">
        <f t="shared" si="48"/>
        <v>#NUM!</v>
      </c>
      <c r="L208" s="165" t="e">
        <f t="shared" si="49"/>
        <v>#NUM!</v>
      </c>
      <c r="M208" s="184" t="e">
        <f t="shared" si="60"/>
        <v>#NUM!</v>
      </c>
      <c r="N208" s="162">
        <v>0</v>
      </c>
      <c r="O208" s="166">
        <f t="shared" si="61"/>
        <v>0</v>
      </c>
      <c r="Q208" s="162">
        <f t="shared" si="50"/>
        <v>0</v>
      </c>
      <c r="R208" s="165">
        <f t="shared" si="51"/>
        <v>0</v>
      </c>
      <c r="S208" s="165">
        <f t="shared" si="52"/>
        <v>0</v>
      </c>
      <c r="T208" s="165">
        <f t="shared" si="53"/>
        <v>0</v>
      </c>
      <c r="U208" s="68" t="e">
        <f t="shared" si="54"/>
        <v>#NUM!</v>
      </c>
      <c r="V208" s="148" t="e">
        <f t="shared" si="55"/>
        <v>#NUM!</v>
      </c>
      <c r="W208" s="165" t="e">
        <f t="shared" si="56"/>
        <v>#NUM!</v>
      </c>
      <c r="X208" s="165" t="e">
        <f t="shared" si="57"/>
        <v>#NUM!</v>
      </c>
      <c r="Y208" s="165" t="e">
        <f t="shared" si="58"/>
        <v>#NUM!</v>
      </c>
    </row>
    <row r="209" spans="1:25" x14ac:dyDescent="0.2">
      <c r="A209" s="162"/>
      <c r="B209" s="7">
        <f t="shared" si="62"/>
        <v>0</v>
      </c>
      <c r="C209" s="7" t="e">
        <f t="shared" si="44"/>
        <v>#NUM!</v>
      </c>
      <c r="D209" s="163" t="e">
        <f t="shared" si="63"/>
        <v>#NUM!</v>
      </c>
      <c r="E209" s="164">
        <f t="shared" si="59"/>
        <v>99.999999999999972</v>
      </c>
      <c r="F209" s="162">
        <f t="shared" si="45"/>
        <v>0</v>
      </c>
      <c r="G209" s="162"/>
      <c r="H209" s="168">
        <f t="shared" si="46"/>
        <v>0</v>
      </c>
      <c r="I209" s="162" t="e">
        <f t="shared" si="43"/>
        <v>#NUM!</v>
      </c>
      <c r="J209" s="165" t="e">
        <f t="shared" si="47"/>
        <v>#NUM!</v>
      </c>
      <c r="K209" s="165" t="e">
        <f t="shared" si="48"/>
        <v>#NUM!</v>
      </c>
      <c r="L209" s="165" t="e">
        <f t="shared" si="49"/>
        <v>#NUM!</v>
      </c>
      <c r="M209" s="184" t="e">
        <f t="shared" si="60"/>
        <v>#NUM!</v>
      </c>
      <c r="N209" s="162">
        <v>0</v>
      </c>
      <c r="O209" s="166">
        <f t="shared" si="61"/>
        <v>0</v>
      </c>
      <c r="Q209" s="162">
        <f t="shared" si="50"/>
        <v>0</v>
      </c>
      <c r="R209" s="165">
        <f t="shared" si="51"/>
        <v>0</v>
      </c>
      <c r="S209" s="165">
        <f t="shared" si="52"/>
        <v>0</v>
      </c>
      <c r="T209" s="165">
        <f t="shared" si="53"/>
        <v>0</v>
      </c>
      <c r="U209" s="68" t="e">
        <f t="shared" si="54"/>
        <v>#NUM!</v>
      </c>
      <c r="V209" s="148" t="e">
        <f t="shared" si="55"/>
        <v>#NUM!</v>
      </c>
      <c r="W209" s="165" t="e">
        <f t="shared" si="56"/>
        <v>#NUM!</v>
      </c>
      <c r="X209" s="165" t="e">
        <f t="shared" si="57"/>
        <v>#NUM!</v>
      </c>
      <c r="Y209" s="165" t="e">
        <f t="shared" si="58"/>
        <v>#NUM!</v>
      </c>
    </row>
    <row r="210" spans="1:25" x14ac:dyDescent="0.2">
      <c r="A210" s="162"/>
      <c r="B210" s="7">
        <f t="shared" si="62"/>
        <v>0</v>
      </c>
      <c r="C210" s="7" t="e">
        <f t="shared" si="44"/>
        <v>#NUM!</v>
      </c>
      <c r="D210" s="163" t="e">
        <f t="shared" si="63"/>
        <v>#NUM!</v>
      </c>
      <c r="E210" s="164">
        <f t="shared" si="59"/>
        <v>99.999999999999972</v>
      </c>
      <c r="F210" s="162">
        <f t="shared" si="45"/>
        <v>0</v>
      </c>
      <c r="G210" s="162"/>
      <c r="H210" s="168">
        <f t="shared" si="46"/>
        <v>0</v>
      </c>
      <c r="I210" s="162" t="e">
        <f t="shared" si="43"/>
        <v>#NUM!</v>
      </c>
      <c r="J210" s="165" t="e">
        <f t="shared" si="47"/>
        <v>#NUM!</v>
      </c>
      <c r="K210" s="165" t="e">
        <f t="shared" si="48"/>
        <v>#NUM!</v>
      </c>
      <c r="L210" s="165" t="e">
        <f t="shared" si="49"/>
        <v>#NUM!</v>
      </c>
      <c r="M210" s="184" t="e">
        <f t="shared" si="60"/>
        <v>#NUM!</v>
      </c>
      <c r="N210" s="162">
        <v>0</v>
      </c>
      <c r="O210" s="166">
        <f t="shared" si="61"/>
        <v>0</v>
      </c>
      <c r="Q210" s="162">
        <f t="shared" si="50"/>
        <v>0</v>
      </c>
      <c r="R210" s="165">
        <f t="shared" si="51"/>
        <v>0</v>
      </c>
      <c r="S210" s="165">
        <f t="shared" si="52"/>
        <v>0</v>
      </c>
      <c r="T210" s="165">
        <f t="shared" si="53"/>
        <v>0</v>
      </c>
      <c r="U210" s="68" t="e">
        <f t="shared" si="54"/>
        <v>#NUM!</v>
      </c>
      <c r="V210" s="148" t="e">
        <f t="shared" si="55"/>
        <v>#NUM!</v>
      </c>
      <c r="W210" s="165" t="e">
        <f t="shared" si="56"/>
        <v>#NUM!</v>
      </c>
      <c r="X210" s="165" t="e">
        <f t="shared" si="57"/>
        <v>#NUM!</v>
      </c>
      <c r="Y210" s="165" t="e">
        <f t="shared" si="58"/>
        <v>#NUM!</v>
      </c>
    </row>
    <row r="211" spans="1:25" x14ac:dyDescent="0.2">
      <c r="A211" s="162"/>
      <c r="B211" s="7">
        <f t="shared" si="62"/>
        <v>0</v>
      </c>
      <c r="C211" s="7" t="e">
        <f t="shared" si="44"/>
        <v>#NUM!</v>
      </c>
      <c r="D211" s="163" t="e">
        <f t="shared" si="63"/>
        <v>#NUM!</v>
      </c>
      <c r="E211" s="164">
        <f t="shared" si="59"/>
        <v>99.999999999999972</v>
      </c>
      <c r="F211" s="162">
        <f t="shared" si="45"/>
        <v>0</v>
      </c>
      <c r="G211" s="162"/>
      <c r="H211" s="168">
        <f t="shared" si="46"/>
        <v>0</v>
      </c>
      <c r="I211" s="162" t="e">
        <f t="shared" si="43"/>
        <v>#NUM!</v>
      </c>
      <c r="J211" s="165" t="e">
        <f t="shared" si="47"/>
        <v>#NUM!</v>
      </c>
      <c r="K211" s="165" t="e">
        <f t="shared" si="48"/>
        <v>#NUM!</v>
      </c>
      <c r="L211" s="165" t="e">
        <f t="shared" si="49"/>
        <v>#NUM!</v>
      </c>
      <c r="M211" s="184" t="e">
        <f t="shared" si="60"/>
        <v>#NUM!</v>
      </c>
      <c r="N211" s="162">
        <v>0</v>
      </c>
      <c r="O211" s="166">
        <f t="shared" si="61"/>
        <v>0</v>
      </c>
      <c r="Q211" s="162">
        <f t="shared" si="50"/>
        <v>0</v>
      </c>
      <c r="R211" s="165">
        <f t="shared" si="51"/>
        <v>0</v>
      </c>
      <c r="S211" s="165">
        <f t="shared" si="52"/>
        <v>0</v>
      </c>
      <c r="T211" s="165">
        <f t="shared" si="53"/>
        <v>0</v>
      </c>
      <c r="U211" s="68" t="e">
        <f t="shared" si="54"/>
        <v>#NUM!</v>
      </c>
      <c r="V211" s="148" t="e">
        <f t="shared" si="55"/>
        <v>#NUM!</v>
      </c>
      <c r="W211" s="165" t="e">
        <f t="shared" si="56"/>
        <v>#NUM!</v>
      </c>
      <c r="X211" s="165" t="e">
        <f t="shared" si="57"/>
        <v>#NUM!</v>
      </c>
      <c r="Y211" s="165" t="e">
        <f t="shared" si="58"/>
        <v>#NUM!</v>
      </c>
    </row>
    <row r="212" spans="1:25" x14ac:dyDescent="0.2">
      <c r="A212" s="162"/>
      <c r="B212" s="7">
        <f t="shared" si="62"/>
        <v>0</v>
      </c>
      <c r="C212" s="7" t="e">
        <f t="shared" si="44"/>
        <v>#NUM!</v>
      </c>
      <c r="D212" s="163" t="e">
        <f t="shared" si="63"/>
        <v>#NUM!</v>
      </c>
      <c r="E212" s="164">
        <f t="shared" si="59"/>
        <v>99.999999999999972</v>
      </c>
      <c r="F212" s="162">
        <f t="shared" si="45"/>
        <v>0</v>
      </c>
      <c r="G212" s="162"/>
      <c r="H212" s="168">
        <f t="shared" si="46"/>
        <v>0</v>
      </c>
      <c r="I212" s="162" t="e">
        <f t="shared" si="43"/>
        <v>#NUM!</v>
      </c>
      <c r="J212" s="165" t="e">
        <f t="shared" si="47"/>
        <v>#NUM!</v>
      </c>
      <c r="K212" s="165" t="e">
        <f t="shared" si="48"/>
        <v>#NUM!</v>
      </c>
      <c r="L212" s="165" t="e">
        <f t="shared" si="49"/>
        <v>#NUM!</v>
      </c>
      <c r="M212" s="184" t="e">
        <f t="shared" si="60"/>
        <v>#NUM!</v>
      </c>
      <c r="N212" s="162">
        <v>0</v>
      </c>
      <c r="O212" s="166">
        <f t="shared" si="61"/>
        <v>0</v>
      </c>
      <c r="Q212" s="162">
        <f t="shared" si="50"/>
        <v>0</v>
      </c>
      <c r="R212" s="165">
        <f t="shared" si="51"/>
        <v>0</v>
      </c>
      <c r="S212" s="165">
        <f t="shared" si="52"/>
        <v>0</v>
      </c>
      <c r="T212" s="165">
        <f t="shared" si="53"/>
        <v>0</v>
      </c>
      <c r="U212" s="68" t="e">
        <f t="shared" si="54"/>
        <v>#NUM!</v>
      </c>
      <c r="V212" s="148" t="e">
        <f t="shared" si="55"/>
        <v>#NUM!</v>
      </c>
      <c r="W212" s="165" t="e">
        <f t="shared" si="56"/>
        <v>#NUM!</v>
      </c>
      <c r="X212" s="165" t="e">
        <f t="shared" si="57"/>
        <v>#NUM!</v>
      </c>
      <c r="Y212" s="165" t="e">
        <f t="shared" si="58"/>
        <v>#NUM!</v>
      </c>
    </row>
    <row r="213" spans="1:25" x14ac:dyDescent="0.2">
      <c r="A213" s="162"/>
      <c r="B213" s="7">
        <f t="shared" si="62"/>
        <v>0</v>
      </c>
      <c r="C213" s="7" t="e">
        <f t="shared" si="44"/>
        <v>#NUM!</v>
      </c>
      <c r="D213" s="163" t="e">
        <f t="shared" si="63"/>
        <v>#NUM!</v>
      </c>
      <c r="E213" s="164">
        <f t="shared" si="59"/>
        <v>99.999999999999972</v>
      </c>
      <c r="F213" s="162">
        <f t="shared" si="45"/>
        <v>0</v>
      </c>
      <c r="G213" s="162"/>
      <c r="H213" s="168">
        <f t="shared" si="46"/>
        <v>0</v>
      </c>
      <c r="I213" s="162" t="e">
        <f t="shared" si="43"/>
        <v>#NUM!</v>
      </c>
      <c r="J213" s="165" t="e">
        <f t="shared" si="47"/>
        <v>#NUM!</v>
      </c>
      <c r="K213" s="165" t="e">
        <f t="shared" si="48"/>
        <v>#NUM!</v>
      </c>
      <c r="L213" s="165" t="e">
        <f t="shared" si="49"/>
        <v>#NUM!</v>
      </c>
      <c r="M213" s="184" t="e">
        <f t="shared" si="60"/>
        <v>#NUM!</v>
      </c>
      <c r="N213" s="162">
        <v>0</v>
      </c>
      <c r="O213" s="166">
        <f t="shared" si="61"/>
        <v>0</v>
      </c>
      <c r="Q213" s="162">
        <f t="shared" si="50"/>
        <v>0</v>
      </c>
      <c r="R213" s="165">
        <f t="shared" si="51"/>
        <v>0</v>
      </c>
      <c r="S213" s="165">
        <f t="shared" si="52"/>
        <v>0</v>
      </c>
      <c r="T213" s="165">
        <f t="shared" si="53"/>
        <v>0</v>
      </c>
      <c r="U213" s="68" t="e">
        <f t="shared" si="54"/>
        <v>#NUM!</v>
      </c>
      <c r="V213" s="148" t="e">
        <f t="shared" si="55"/>
        <v>#NUM!</v>
      </c>
      <c r="W213" s="165" t="e">
        <f t="shared" si="56"/>
        <v>#NUM!</v>
      </c>
      <c r="X213" s="165" t="e">
        <f t="shared" si="57"/>
        <v>#NUM!</v>
      </c>
      <c r="Y213" s="165" t="e">
        <f t="shared" si="58"/>
        <v>#NUM!</v>
      </c>
    </row>
    <row r="214" spans="1:25" x14ac:dyDescent="0.2">
      <c r="A214" s="162"/>
      <c r="B214" s="7">
        <f t="shared" si="62"/>
        <v>0</v>
      </c>
      <c r="C214" s="7" t="e">
        <f t="shared" si="44"/>
        <v>#NUM!</v>
      </c>
      <c r="D214" s="163" t="e">
        <f t="shared" si="63"/>
        <v>#NUM!</v>
      </c>
      <c r="E214" s="164">
        <f t="shared" si="59"/>
        <v>99.999999999999972</v>
      </c>
      <c r="F214" s="162">
        <f t="shared" si="45"/>
        <v>0</v>
      </c>
      <c r="G214" s="162"/>
      <c r="H214" s="168">
        <f t="shared" si="46"/>
        <v>0</v>
      </c>
      <c r="I214" s="162" t="e">
        <f t="shared" si="43"/>
        <v>#NUM!</v>
      </c>
      <c r="J214" s="165" t="e">
        <f t="shared" si="47"/>
        <v>#NUM!</v>
      </c>
      <c r="K214" s="165" t="e">
        <f t="shared" si="48"/>
        <v>#NUM!</v>
      </c>
      <c r="L214" s="165" t="e">
        <f t="shared" si="49"/>
        <v>#NUM!</v>
      </c>
      <c r="M214" s="184" t="e">
        <f t="shared" si="60"/>
        <v>#NUM!</v>
      </c>
      <c r="N214" s="162">
        <v>0</v>
      </c>
      <c r="O214" s="166">
        <f t="shared" si="61"/>
        <v>0</v>
      </c>
      <c r="Q214" s="162">
        <f t="shared" si="50"/>
        <v>0</v>
      </c>
      <c r="R214" s="165">
        <f t="shared" si="51"/>
        <v>0</v>
      </c>
      <c r="S214" s="165">
        <f t="shared" si="52"/>
        <v>0</v>
      </c>
      <c r="T214" s="165">
        <f t="shared" si="53"/>
        <v>0</v>
      </c>
      <c r="U214" s="68" t="e">
        <f t="shared" si="54"/>
        <v>#NUM!</v>
      </c>
      <c r="V214" s="148" t="e">
        <f t="shared" si="55"/>
        <v>#NUM!</v>
      </c>
      <c r="W214" s="165" t="e">
        <f t="shared" si="56"/>
        <v>#NUM!</v>
      </c>
      <c r="X214" s="165" t="e">
        <f t="shared" si="57"/>
        <v>#NUM!</v>
      </c>
      <c r="Y214" s="165" t="e">
        <f t="shared" si="58"/>
        <v>#NUM!</v>
      </c>
    </row>
    <row r="215" spans="1:25" x14ac:dyDescent="0.2">
      <c r="A215" s="162"/>
      <c r="B215" s="7">
        <f t="shared" si="62"/>
        <v>0</v>
      </c>
      <c r="C215" s="7" t="e">
        <f t="shared" si="44"/>
        <v>#NUM!</v>
      </c>
      <c r="D215" s="163" t="e">
        <f t="shared" si="63"/>
        <v>#NUM!</v>
      </c>
      <c r="E215" s="164">
        <f t="shared" si="59"/>
        <v>99.999999999999972</v>
      </c>
      <c r="F215" s="162">
        <f t="shared" si="45"/>
        <v>0</v>
      </c>
      <c r="G215" s="162"/>
      <c r="H215" s="168">
        <f t="shared" si="46"/>
        <v>0</v>
      </c>
      <c r="I215" s="162" t="e">
        <f t="shared" si="43"/>
        <v>#NUM!</v>
      </c>
      <c r="J215" s="165" t="e">
        <f t="shared" si="47"/>
        <v>#NUM!</v>
      </c>
      <c r="K215" s="165" t="e">
        <f t="shared" si="48"/>
        <v>#NUM!</v>
      </c>
      <c r="L215" s="165" t="e">
        <f t="shared" si="49"/>
        <v>#NUM!</v>
      </c>
      <c r="M215" s="184" t="e">
        <f t="shared" si="60"/>
        <v>#NUM!</v>
      </c>
      <c r="N215" s="162">
        <v>0</v>
      </c>
      <c r="O215" s="166">
        <f t="shared" si="61"/>
        <v>0</v>
      </c>
      <c r="Q215" s="162">
        <f t="shared" si="50"/>
        <v>0</v>
      </c>
      <c r="R215" s="165">
        <f t="shared" si="51"/>
        <v>0</v>
      </c>
      <c r="S215" s="165">
        <f t="shared" si="52"/>
        <v>0</v>
      </c>
      <c r="T215" s="165">
        <f t="shared" si="53"/>
        <v>0</v>
      </c>
      <c r="U215" s="68" t="e">
        <f t="shared" si="54"/>
        <v>#NUM!</v>
      </c>
      <c r="V215" s="148" t="e">
        <f t="shared" si="55"/>
        <v>#NUM!</v>
      </c>
      <c r="W215" s="165" t="e">
        <f t="shared" si="56"/>
        <v>#NUM!</v>
      </c>
      <c r="X215" s="165" t="e">
        <f t="shared" si="57"/>
        <v>#NUM!</v>
      </c>
      <c r="Y215" s="165" t="e">
        <f t="shared" si="58"/>
        <v>#NUM!</v>
      </c>
    </row>
    <row r="216" spans="1:25" x14ac:dyDescent="0.2">
      <c r="A216" s="162"/>
      <c r="B216" s="7">
        <f t="shared" si="62"/>
        <v>0</v>
      </c>
      <c r="C216" s="7" t="e">
        <f t="shared" si="44"/>
        <v>#NUM!</v>
      </c>
      <c r="D216" s="163" t="e">
        <f t="shared" si="63"/>
        <v>#NUM!</v>
      </c>
      <c r="E216" s="164">
        <f t="shared" si="59"/>
        <v>99.999999999999972</v>
      </c>
      <c r="F216" s="162">
        <f t="shared" si="45"/>
        <v>0</v>
      </c>
      <c r="G216" s="162"/>
      <c r="H216" s="168">
        <f t="shared" si="46"/>
        <v>0</v>
      </c>
      <c r="I216" s="162" t="e">
        <f t="shared" si="43"/>
        <v>#NUM!</v>
      </c>
      <c r="J216" s="165" t="e">
        <f t="shared" si="47"/>
        <v>#NUM!</v>
      </c>
      <c r="K216" s="165" t="e">
        <f t="shared" si="48"/>
        <v>#NUM!</v>
      </c>
      <c r="L216" s="165" t="e">
        <f t="shared" si="49"/>
        <v>#NUM!</v>
      </c>
      <c r="M216" s="184" t="e">
        <f t="shared" si="60"/>
        <v>#NUM!</v>
      </c>
      <c r="N216" s="162">
        <v>0</v>
      </c>
      <c r="O216" s="166">
        <f t="shared" si="61"/>
        <v>0</v>
      </c>
      <c r="Q216" s="162">
        <f t="shared" si="50"/>
        <v>0</v>
      </c>
      <c r="R216" s="165">
        <f t="shared" si="51"/>
        <v>0</v>
      </c>
      <c r="S216" s="165">
        <f t="shared" si="52"/>
        <v>0</v>
      </c>
      <c r="T216" s="165">
        <f t="shared" si="53"/>
        <v>0</v>
      </c>
      <c r="U216" s="68" t="e">
        <f t="shared" si="54"/>
        <v>#NUM!</v>
      </c>
      <c r="V216" s="148" t="e">
        <f t="shared" si="55"/>
        <v>#NUM!</v>
      </c>
      <c r="W216" s="165" t="e">
        <f t="shared" si="56"/>
        <v>#NUM!</v>
      </c>
      <c r="X216" s="165" t="e">
        <f t="shared" si="57"/>
        <v>#NUM!</v>
      </c>
      <c r="Y216" s="165" t="e">
        <f t="shared" si="58"/>
        <v>#NUM!</v>
      </c>
    </row>
    <row r="217" spans="1:25" x14ac:dyDescent="0.2">
      <c r="A217" s="162"/>
      <c r="B217" s="7">
        <f t="shared" si="62"/>
        <v>0</v>
      </c>
      <c r="C217" s="7" t="e">
        <f t="shared" si="44"/>
        <v>#NUM!</v>
      </c>
      <c r="D217" s="163" t="e">
        <f t="shared" si="63"/>
        <v>#NUM!</v>
      </c>
      <c r="E217" s="164">
        <f t="shared" si="59"/>
        <v>99.999999999999972</v>
      </c>
      <c r="F217" s="162">
        <f t="shared" si="45"/>
        <v>0</v>
      </c>
      <c r="G217" s="162"/>
      <c r="H217" s="168">
        <f t="shared" si="46"/>
        <v>0</v>
      </c>
      <c r="I217" s="162" t="e">
        <f t="shared" si="43"/>
        <v>#NUM!</v>
      </c>
      <c r="J217" s="165" t="e">
        <f t="shared" si="47"/>
        <v>#NUM!</v>
      </c>
      <c r="K217" s="165" t="e">
        <f t="shared" si="48"/>
        <v>#NUM!</v>
      </c>
      <c r="L217" s="165" t="e">
        <f t="shared" si="49"/>
        <v>#NUM!</v>
      </c>
      <c r="M217" s="184" t="e">
        <f t="shared" si="60"/>
        <v>#NUM!</v>
      </c>
      <c r="N217" s="162">
        <v>0</v>
      </c>
      <c r="O217" s="166">
        <f t="shared" si="61"/>
        <v>0</v>
      </c>
      <c r="Q217" s="162">
        <f t="shared" si="50"/>
        <v>0</v>
      </c>
      <c r="R217" s="165">
        <f t="shared" si="51"/>
        <v>0</v>
      </c>
      <c r="S217" s="165">
        <f t="shared" si="52"/>
        <v>0</v>
      </c>
      <c r="T217" s="165">
        <f t="shared" si="53"/>
        <v>0</v>
      </c>
      <c r="U217" s="68" t="e">
        <f t="shared" si="54"/>
        <v>#NUM!</v>
      </c>
      <c r="V217" s="148" t="e">
        <f t="shared" si="55"/>
        <v>#NUM!</v>
      </c>
      <c r="W217" s="165" t="e">
        <f t="shared" si="56"/>
        <v>#NUM!</v>
      </c>
      <c r="X217" s="165" t="e">
        <f t="shared" si="57"/>
        <v>#NUM!</v>
      </c>
      <c r="Y217" s="165" t="e">
        <f t="shared" si="58"/>
        <v>#NUM!</v>
      </c>
    </row>
    <row r="218" spans="1:25" x14ac:dyDescent="0.2">
      <c r="A218" s="162"/>
      <c r="B218" s="7">
        <f t="shared" si="62"/>
        <v>0</v>
      </c>
      <c r="C218" s="7" t="e">
        <f t="shared" si="44"/>
        <v>#NUM!</v>
      </c>
      <c r="D218" s="163" t="e">
        <f t="shared" si="63"/>
        <v>#NUM!</v>
      </c>
      <c r="E218" s="164">
        <f t="shared" si="59"/>
        <v>99.999999999999972</v>
      </c>
      <c r="F218" s="162">
        <f t="shared" si="45"/>
        <v>0</v>
      </c>
      <c r="G218" s="162"/>
      <c r="H218" s="168">
        <f t="shared" si="46"/>
        <v>0</v>
      </c>
      <c r="I218" s="162" t="e">
        <f t="shared" si="43"/>
        <v>#NUM!</v>
      </c>
      <c r="J218" s="165" t="e">
        <f t="shared" si="47"/>
        <v>#NUM!</v>
      </c>
      <c r="K218" s="165" t="e">
        <f t="shared" si="48"/>
        <v>#NUM!</v>
      </c>
      <c r="L218" s="165" t="e">
        <f t="shared" si="49"/>
        <v>#NUM!</v>
      </c>
      <c r="M218" s="184" t="e">
        <f t="shared" si="60"/>
        <v>#NUM!</v>
      </c>
      <c r="N218" s="162">
        <v>0</v>
      </c>
      <c r="O218" s="166">
        <f t="shared" si="61"/>
        <v>0</v>
      </c>
      <c r="Q218" s="162">
        <f t="shared" si="50"/>
        <v>0</v>
      </c>
      <c r="R218" s="165">
        <f t="shared" si="51"/>
        <v>0</v>
      </c>
      <c r="S218" s="165">
        <f t="shared" si="52"/>
        <v>0</v>
      </c>
      <c r="T218" s="165">
        <f t="shared" si="53"/>
        <v>0</v>
      </c>
      <c r="U218" s="68" t="e">
        <f t="shared" si="54"/>
        <v>#NUM!</v>
      </c>
      <c r="V218" s="148" t="e">
        <f t="shared" si="55"/>
        <v>#NUM!</v>
      </c>
      <c r="W218" s="165" t="e">
        <f t="shared" si="56"/>
        <v>#NUM!</v>
      </c>
      <c r="X218" s="165" t="e">
        <f t="shared" si="57"/>
        <v>#NUM!</v>
      </c>
      <c r="Y218" s="165" t="e">
        <f t="shared" si="58"/>
        <v>#NUM!</v>
      </c>
    </row>
    <row r="219" spans="1:25" x14ac:dyDescent="0.2">
      <c r="A219" s="162"/>
      <c r="B219" s="7">
        <f t="shared" si="62"/>
        <v>0</v>
      </c>
      <c r="C219" s="7" t="e">
        <f t="shared" si="44"/>
        <v>#NUM!</v>
      </c>
      <c r="D219" s="163" t="e">
        <f t="shared" si="63"/>
        <v>#NUM!</v>
      </c>
      <c r="E219" s="164">
        <f t="shared" si="59"/>
        <v>99.999999999999972</v>
      </c>
      <c r="F219" s="162">
        <f t="shared" si="45"/>
        <v>0</v>
      </c>
      <c r="G219" s="162"/>
      <c r="H219" s="168">
        <f t="shared" si="46"/>
        <v>0</v>
      </c>
      <c r="I219" s="162" t="e">
        <f t="shared" si="43"/>
        <v>#NUM!</v>
      </c>
      <c r="J219" s="165" t="e">
        <f t="shared" si="47"/>
        <v>#NUM!</v>
      </c>
      <c r="K219" s="165" t="e">
        <f t="shared" si="48"/>
        <v>#NUM!</v>
      </c>
      <c r="L219" s="165" t="e">
        <f t="shared" si="49"/>
        <v>#NUM!</v>
      </c>
      <c r="M219" s="184" t="e">
        <f t="shared" si="60"/>
        <v>#NUM!</v>
      </c>
      <c r="N219" s="162">
        <v>0</v>
      </c>
      <c r="O219" s="166">
        <f t="shared" si="61"/>
        <v>0</v>
      </c>
      <c r="Q219" s="162">
        <f t="shared" si="50"/>
        <v>0</v>
      </c>
      <c r="R219" s="165">
        <f t="shared" si="51"/>
        <v>0</v>
      </c>
      <c r="S219" s="165">
        <f t="shared" si="52"/>
        <v>0</v>
      </c>
      <c r="T219" s="165">
        <f t="shared" si="53"/>
        <v>0</v>
      </c>
      <c r="U219" s="68" t="e">
        <f t="shared" si="54"/>
        <v>#NUM!</v>
      </c>
      <c r="V219" s="148" t="e">
        <f t="shared" si="55"/>
        <v>#NUM!</v>
      </c>
      <c r="W219" s="165" t="e">
        <f t="shared" si="56"/>
        <v>#NUM!</v>
      </c>
      <c r="X219" s="165" t="e">
        <f t="shared" si="57"/>
        <v>#NUM!</v>
      </c>
      <c r="Y219" s="165" t="e">
        <f t="shared" si="58"/>
        <v>#NUM!</v>
      </c>
    </row>
    <row r="220" spans="1:25" x14ac:dyDescent="0.2">
      <c r="A220" s="162"/>
      <c r="B220" s="7">
        <f t="shared" si="62"/>
        <v>0</v>
      </c>
      <c r="C220" s="7" t="e">
        <f t="shared" si="44"/>
        <v>#NUM!</v>
      </c>
      <c r="D220" s="163" t="e">
        <f t="shared" si="63"/>
        <v>#NUM!</v>
      </c>
      <c r="E220" s="164">
        <f t="shared" si="59"/>
        <v>99.999999999999972</v>
      </c>
      <c r="F220" s="162">
        <f t="shared" si="45"/>
        <v>0</v>
      </c>
      <c r="G220" s="162"/>
      <c r="H220" s="168">
        <f t="shared" si="46"/>
        <v>0</v>
      </c>
      <c r="I220" s="162" t="e">
        <f t="shared" si="43"/>
        <v>#NUM!</v>
      </c>
      <c r="J220" s="165" t="e">
        <f t="shared" si="47"/>
        <v>#NUM!</v>
      </c>
      <c r="K220" s="165" t="e">
        <f t="shared" si="48"/>
        <v>#NUM!</v>
      </c>
      <c r="L220" s="165" t="e">
        <f t="shared" si="49"/>
        <v>#NUM!</v>
      </c>
      <c r="M220" s="184" t="e">
        <f t="shared" si="60"/>
        <v>#NUM!</v>
      </c>
      <c r="N220" s="162">
        <v>0</v>
      </c>
      <c r="O220" s="166">
        <f t="shared" si="61"/>
        <v>0</v>
      </c>
      <c r="Q220" s="162">
        <f t="shared" si="50"/>
        <v>0</v>
      </c>
      <c r="R220" s="165">
        <f t="shared" si="51"/>
        <v>0</v>
      </c>
      <c r="S220" s="165">
        <f t="shared" si="52"/>
        <v>0</v>
      </c>
      <c r="T220" s="165">
        <f t="shared" si="53"/>
        <v>0</v>
      </c>
      <c r="U220" s="68" t="e">
        <f t="shared" si="54"/>
        <v>#NUM!</v>
      </c>
      <c r="V220" s="148" t="e">
        <f t="shared" si="55"/>
        <v>#NUM!</v>
      </c>
      <c r="W220" s="165" t="e">
        <f t="shared" si="56"/>
        <v>#NUM!</v>
      </c>
      <c r="X220" s="165" t="e">
        <f t="shared" si="57"/>
        <v>#NUM!</v>
      </c>
      <c r="Y220" s="165" t="e">
        <f t="shared" si="58"/>
        <v>#NUM!</v>
      </c>
    </row>
    <row r="221" spans="1:25" x14ac:dyDescent="0.2">
      <c r="A221" s="162"/>
      <c r="B221" s="7">
        <f t="shared" si="62"/>
        <v>0</v>
      </c>
      <c r="C221" s="7" t="e">
        <f t="shared" si="44"/>
        <v>#NUM!</v>
      </c>
      <c r="D221" s="163" t="e">
        <f t="shared" si="63"/>
        <v>#NUM!</v>
      </c>
      <c r="E221" s="164">
        <f t="shared" si="59"/>
        <v>99.999999999999972</v>
      </c>
      <c r="F221" s="162">
        <f t="shared" si="45"/>
        <v>0</v>
      </c>
      <c r="G221" s="162"/>
      <c r="H221" s="168">
        <f t="shared" si="46"/>
        <v>0</v>
      </c>
      <c r="I221" s="162" t="e">
        <f t="shared" si="43"/>
        <v>#NUM!</v>
      </c>
      <c r="J221" s="165" t="e">
        <f t="shared" si="47"/>
        <v>#NUM!</v>
      </c>
      <c r="K221" s="165" t="e">
        <f t="shared" si="48"/>
        <v>#NUM!</v>
      </c>
      <c r="L221" s="165" t="e">
        <f t="shared" si="49"/>
        <v>#NUM!</v>
      </c>
      <c r="M221" s="184" t="e">
        <f t="shared" si="60"/>
        <v>#NUM!</v>
      </c>
      <c r="N221" s="162">
        <v>0</v>
      </c>
      <c r="O221" s="166">
        <f t="shared" si="61"/>
        <v>0</v>
      </c>
      <c r="Q221" s="162">
        <f t="shared" si="50"/>
        <v>0</v>
      </c>
      <c r="R221" s="165">
        <f t="shared" si="51"/>
        <v>0</v>
      </c>
      <c r="S221" s="165">
        <f t="shared" si="52"/>
        <v>0</v>
      </c>
      <c r="T221" s="165">
        <f t="shared" si="53"/>
        <v>0</v>
      </c>
      <c r="U221" s="68" t="e">
        <f t="shared" si="54"/>
        <v>#NUM!</v>
      </c>
      <c r="V221" s="148" t="e">
        <f t="shared" si="55"/>
        <v>#NUM!</v>
      </c>
      <c r="W221" s="165" t="e">
        <f t="shared" si="56"/>
        <v>#NUM!</v>
      </c>
      <c r="X221" s="165" t="e">
        <f t="shared" si="57"/>
        <v>#NUM!</v>
      </c>
      <c r="Y221" s="165" t="e">
        <f t="shared" si="58"/>
        <v>#NUM!</v>
      </c>
    </row>
    <row r="222" spans="1:25" x14ac:dyDescent="0.2">
      <c r="A222" s="162"/>
      <c r="B222" s="7">
        <f t="shared" si="62"/>
        <v>0</v>
      </c>
      <c r="C222" s="7" t="e">
        <f t="shared" si="44"/>
        <v>#NUM!</v>
      </c>
      <c r="D222" s="163" t="e">
        <f t="shared" si="63"/>
        <v>#NUM!</v>
      </c>
      <c r="E222" s="164">
        <f t="shared" si="59"/>
        <v>99.999999999999972</v>
      </c>
      <c r="F222" s="162">
        <f t="shared" si="45"/>
        <v>0</v>
      </c>
      <c r="G222" s="162"/>
      <c r="H222" s="168">
        <f t="shared" si="46"/>
        <v>0</v>
      </c>
      <c r="I222" s="162" t="e">
        <f t="shared" ref="I222:I250" si="64">D222*F222</f>
        <v>#NUM!</v>
      </c>
      <c r="J222" s="165" t="e">
        <f t="shared" si="47"/>
        <v>#NUM!</v>
      </c>
      <c r="K222" s="165" t="e">
        <f t="shared" si="48"/>
        <v>#NUM!</v>
      </c>
      <c r="L222" s="165" t="e">
        <f t="shared" si="49"/>
        <v>#NUM!</v>
      </c>
      <c r="M222" s="184" t="e">
        <f t="shared" si="60"/>
        <v>#NUM!</v>
      </c>
      <c r="N222" s="162">
        <v>0</v>
      </c>
      <c r="O222" s="166">
        <f t="shared" si="61"/>
        <v>0</v>
      </c>
      <c r="Q222" s="162">
        <f t="shared" si="50"/>
        <v>0</v>
      </c>
      <c r="R222" s="165">
        <f t="shared" si="51"/>
        <v>0</v>
      </c>
      <c r="S222" s="165">
        <f t="shared" si="52"/>
        <v>0</v>
      </c>
      <c r="T222" s="165">
        <f t="shared" si="53"/>
        <v>0</v>
      </c>
      <c r="U222" s="68" t="e">
        <f t="shared" si="54"/>
        <v>#NUM!</v>
      </c>
      <c r="V222" s="148" t="e">
        <f t="shared" si="55"/>
        <v>#NUM!</v>
      </c>
      <c r="W222" s="165" t="e">
        <f t="shared" si="56"/>
        <v>#NUM!</v>
      </c>
      <c r="X222" s="165" t="e">
        <f t="shared" si="57"/>
        <v>#NUM!</v>
      </c>
      <c r="Y222" s="165" t="e">
        <f t="shared" si="58"/>
        <v>#NUM!</v>
      </c>
    </row>
    <row r="223" spans="1:25" x14ac:dyDescent="0.2">
      <c r="A223" s="162"/>
      <c r="B223" s="7">
        <f t="shared" si="62"/>
        <v>0</v>
      </c>
      <c r="C223" s="7" t="e">
        <f t="shared" ref="C223:C250" si="65">IF(A223=0,IF(B223&gt;0,IF(C222&lt;10,10,-LOG(0,2)),-LOG(0,2)),-LOG(A223,2))</f>
        <v>#NUM!</v>
      </c>
      <c r="D223" s="163" t="e">
        <f t="shared" si="63"/>
        <v>#NUM!</v>
      </c>
      <c r="E223" s="164">
        <f t="shared" si="59"/>
        <v>99.999999999999972</v>
      </c>
      <c r="F223" s="162">
        <f t="shared" ref="F223:F250" si="66">(G223*100)/$A$10</f>
        <v>0</v>
      </c>
      <c r="G223" s="162"/>
      <c r="H223" s="168">
        <f t="shared" ref="H223:H250" si="67">A223*1000</f>
        <v>0</v>
      </c>
      <c r="I223" s="162" t="e">
        <f t="shared" si="64"/>
        <v>#NUM!</v>
      </c>
      <c r="J223" s="165" t="e">
        <f t="shared" ref="J223:J250" si="68">(F223)*(D223-$B$4)^2</f>
        <v>#NUM!</v>
      </c>
      <c r="K223" s="165" t="e">
        <f t="shared" ref="K223:K250" si="69">(F223)*(D223-$B$4)^3</f>
        <v>#NUM!</v>
      </c>
      <c r="L223" s="165" t="e">
        <f t="shared" ref="L223:L250" si="70">(F223)*(D223-$B$4)^4</f>
        <v>#NUM!</v>
      </c>
      <c r="M223" s="184" t="e">
        <f t="shared" si="60"/>
        <v>#NUM!</v>
      </c>
      <c r="N223" s="162">
        <v>0</v>
      </c>
      <c r="O223" s="166">
        <f t="shared" si="61"/>
        <v>0</v>
      </c>
      <c r="Q223" s="162">
        <f t="shared" ref="Q223:Q250" si="71">(B223*1000)*F223</f>
        <v>0</v>
      </c>
      <c r="R223" s="165">
        <f t="shared" ref="R223:R250" si="72">(F223)*((B223*1000)-$B$15)^2</f>
        <v>0</v>
      </c>
      <c r="S223" s="165">
        <f t="shared" ref="S223:S250" si="73">(F223)*((B223*1000)-$B$15)^3</f>
        <v>0</v>
      </c>
      <c r="T223" s="165">
        <f t="shared" ref="T223:T250" si="74">(F223)*((B223*1000)-$B$15)^4</f>
        <v>0</v>
      </c>
      <c r="U223" s="68" t="e">
        <f t="shared" ref="U223:U250" si="75">LOG(((2^(-D223))*1000),10)</f>
        <v>#NUM!</v>
      </c>
      <c r="V223" s="148" t="e">
        <f t="shared" ref="V223:V250" si="76">U223*F223</f>
        <v>#NUM!</v>
      </c>
      <c r="W223" s="165" t="e">
        <f t="shared" ref="W223:W250" si="77">(F223)*(U223-LOG($E$15))^2</f>
        <v>#NUM!</v>
      </c>
      <c r="X223" s="165" t="e">
        <f t="shared" ref="X223:X250" si="78">(F223)*(U223-LOG($E$15))^3</f>
        <v>#NUM!</v>
      </c>
      <c r="Y223" s="165" t="e">
        <f t="shared" ref="Y223:Y250" si="79">(F223)*(U223-LOG($E$15))^4</f>
        <v>#NUM!</v>
      </c>
    </row>
    <row r="224" spans="1:25" x14ac:dyDescent="0.2">
      <c r="A224" s="162"/>
      <c r="B224" s="7">
        <f t="shared" si="62"/>
        <v>0</v>
      </c>
      <c r="C224" s="7" t="e">
        <f t="shared" si="65"/>
        <v>#NUM!</v>
      </c>
      <c r="D224" s="163" t="e">
        <f t="shared" si="63"/>
        <v>#NUM!</v>
      </c>
      <c r="E224" s="164">
        <f t="shared" ref="E224:E250" si="80">F224+E223</f>
        <v>99.999999999999972</v>
      </c>
      <c r="F224" s="162">
        <f t="shared" si="66"/>
        <v>0</v>
      </c>
      <c r="G224" s="162"/>
      <c r="H224" s="168">
        <f t="shared" si="67"/>
        <v>0</v>
      </c>
      <c r="I224" s="162" t="e">
        <f t="shared" si="64"/>
        <v>#NUM!</v>
      </c>
      <c r="J224" s="165" t="e">
        <f t="shared" si="68"/>
        <v>#NUM!</v>
      </c>
      <c r="K224" s="165" t="e">
        <f t="shared" si="69"/>
        <v>#NUM!</v>
      </c>
      <c r="L224" s="165" t="e">
        <f t="shared" si="70"/>
        <v>#NUM!</v>
      </c>
      <c r="M224" s="184" t="e">
        <f t="shared" ref="M224:M250" si="81">((2^(-D224))*1000)</f>
        <v>#NUM!</v>
      </c>
      <c r="N224" s="162">
        <v>0</v>
      </c>
      <c r="O224" s="166">
        <f t="shared" ref="O224:O250" si="82">(N224*100)/$A$13</f>
        <v>0</v>
      </c>
      <c r="Q224" s="162">
        <f t="shared" si="71"/>
        <v>0</v>
      </c>
      <c r="R224" s="165">
        <f t="shared" si="72"/>
        <v>0</v>
      </c>
      <c r="S224" s="165">
        <f t="shared" si="73"/>
        <v>0</v>
      </c>
      <c r="T224" s="165">
        <f t="shared" si="74"/>
        <v>0</v>
      </c>
      <c r="U224" s="68" t="e">
        <f t="shared" si="75"/>
        <v>#NUM!</v>
      </c>
      <c r="V224" s="148" t="e">
        <f t="shared" si="76"/>
        <v>#NUM!</v>
      </c>
      <c r="W224" s="165" t="e">
        <f t="shared" si="77"/>
        <v>#NUM!</v>
      </c>
      <c r="X224" s="165" t="e">
        <f t="shared" si="78"/>
        <v>#NUM!</v>
      </c>
      <c r="Y224" s="165" t="e">
        <f t="shared" si="79"/>
        <v>#NUM!</v>
      </c>
    </row>
    <row r="225" spans="1:25" x14ac:dyDescent="0.2">
      <c r="A225" s="162"/>
      <c r="B225" s="7">
        <f t="shared" ref="B225:B250" si="83">IF(A225=0,IF(A224&gt;0,IF(B224&gt;0.001,((A224+(2^(-10)))/2),0),0),(A224+A225)/2)</f>
        <v>0</v>
      </c>
      <c r="C225" s="7" t="e">
        <f t="shared" si="65"/>
        <v>#NUM!</v>
      </c>
      <c r="D225" s="163" t="e">
        <f t="shared" si="63"/>
        <v>#NUM!</v>
      </c>
      <c r="E225" s="164">
        <f t="shared" si="80"/>
        <v>99.999999999999972</v>
      </c>
      <c r="F225" s="162">
        <f t="shared" si="66"/>
        <v>0</v>
      </c>
      <c r="G225" s="162"/>
      <c r="H225" s="168">
        <f t="shared" si="67"/>
        <v>0</v>
      </c>
      <c r="I225" s="162" t="e">
        <f t="shared" si="64"/>
        <v>#NUM!</v>
      </c>
      <c r="J225" s="165" t="e">
        <f t="shared" si="68"/>
        <v>#NUM!</v>
      </c>
      <c r="K225" s="165" t="e">
        <f t="shared" si="69"/>
        <v>#NUM!</v>
      </c>
      <c r="L225" s="165" t="e">
        <f t="shared" si="70"/>
        <v>#NUM!</v>
      </c>
      <c r="M225" s="184" t="e">
        <f t="shared" si="81"/>
        <v>#NUM!</v>
      </c>
      <c r="N225" s="162">
        <v>0</v>
      </c>
      <c r="O225" s="166">
        <f t="shared" si="82"/>
        <v>0</v>
      </c>
      <c r="Q225" s="162">
        <f t="shared" si="71"/>
        <v>0</v>
      </c>
      <c r="R225" s="165">
        <f t="shared" si="72"/>
        <v>0</v>
      </c>
      <c r="S225" s="165">
        <f t="shared" si="73"/>
        <v>0</v>
      </c>
      <c r="T225" s="165">
        <f t="shared" si="74"/>
        <v>0</v>
      </c>
      <c r="U225" s="68" t="e">
        <f t="shared" si="75"/>
        <v>#NUM!</v>
      </c>
      <c r="V225" s="148" t="e">
        <f t="shared" si="76"/>
        <v>#NUM!</v>
      </c>
      <c r="W225" s="165" t="e">
        <f t="shared" si="77"/>
        <v>#NUM!</v>
      </c>
      <c r="X225" s="165" t="e">
        <f t="shared" si="78"/>
        <v>#NUM!</v>
      </c>
      <c r="Y225" s="165" t="e">
        <f t="shared" si="79"/>
        <v>#NUM!</v>
      </c>
    </row>
    <row r="226" spans="1:25" x14ac:dyDescent="0.2">
      <c r="A226" s="162"/>
      <c r="B226" s="7">
        <f t="shared" si="83"/>
        <v>0</v>
      </c>
      <c r="C226" s="7" t="e">
        <f t="shared" si="65"/>
        <v>#NUM!</v>
      </c>
      <c r="D226" s="163" t="e">
        <f t="shared" si="63"/>
        <v>#NUM!</v>
      </c>
      <c r="E226" s="164">
        <f t="shared" si="80"/>
        <v>99.999999999999972</v>
      </c>
      <c r="F226" s="162">
        <f t="shared" si="66"/>
        <v>0</v>
      </c>
      <c r="G226" s="162"/>
      <c r="H226" s="168">
        <f t="shared" si="67"/>
        <v>0</v>
      </c>
      <c r="I226" s="162" t="e">
        <f t="shared" si="64"/>
        <v>#NUM!</v>
      </c>
      <c r="J226" s="165" t="e">
        <f t="shared" si="68"/>
        <v>#NUM!</v>
      </c>
      <c r="K226" s="165" t="e">
        <f t="shared" si="69"/>
        <v>#NUM!</v>
      </c>
      <c r="L226" s="165" t="e">
        <f t="shared" si="70"/>
        <v>#NUM!</v>
      </c>
      <c r="M226" s="184" t="e">
        <f t="shared" si="81"/>
        <v>#NUM!</v>
      </c>
      <c r="N226" s="162">
        <v>0</v>
      </c>
      <c r="O226" s="166">
        <f t="shared" si="82"/>
        <v>0</v>
      </c>
      <c r="Q226" s="162">
        <f t="shared" si="71"/>
        <v>0</v>
      </c>
      <c r="R226" s="165">
        <f t="shared" si="72"/>
        <v>0</v>
      </c>
      <c r="S226" s="165">
        <f t="shared" si="73"/>
        <v>0</v>
      </c>
      <c r="T226" s="165">
        <f t="shared" si="74"/>
        <v>0</v>
      </c>
      <c r="U226" s="68" t="e">
        <f t="shared" si="75"/>
        <v>#NUM!</v>
      </c>
      <c r="V226" s="148" t="e">
        <f t="shared" si="76"/>
        <v>#NUM!</v>
      </c>
      <c r="W226" s="165" t="e">
        <f t="shared" si="77"/>
        <v>#NUM!</v>
      </c>
      <c r="X226" s="165" t="e">
        <f t="shared" si="78"/>
        <v>#NUM!</v>
      </c>
      <c r="Y226" s="165" t="e">
        <f t="shared" si="79"/>
        <v>#NUM!</v>
      </c>
    </row>
    <row r="227" spans="1:25" x14ac:dyDescent="0.2">
      <c r="A227" s="162"/>
      <c r="B227" s="7">
        <f t="shared" si="83"/>
        <v>0</v>
      </c>
      <c r="C227" s="7" t="e">
        <f t="shared" si="65"/>
        <v>#NUM!</v>
      </c>
      <c r="D227" s="163" t="e">
        <f t="shared" si="63"/>
        <v>#NUM!</v>
      </c>
      <c r="E227" s="164">
        <f t="shared" si="80"/>
        <v>99.999999999999972</v>
      </c>
      <c r="F227" s="162">
        <f t="shared" si="66"/>
        <v>0</v>
      </c>
      <c r="G227" s="162"/>
      <c r="H227" s="168">
        <f t="shared" si="67"/>
        <v>0</v>
      </c>
      <c r="I227" s="162" t="e">
        <f t="shared" si="64"/>
        <v>#NUM!</v>
      </c>
      <c r="J227" s="165" t="e">
        <f t="shared" si="68"/>
        <v>#NUM!</v>
      </c>
      <c r="K227" s="165" t="e">
        <f t="shared" si="69"/>
        <v>#NUM!</v>
      </c>
      <c r="L227" s="165" t="e">
        <f t="shared" si="70"/>
        <v>#NUM!</v>
      </c>
      <c r="M227" s="184" t="e">
        <f t="shared" si="81"/>
        <v>#NUM!</v>
      </c>
      <c r="N227" s="162">
        <v>0</v>
      </c>
      <c r="O227" s="166">
        <f t="shared" si="82"/>
        <v>0</v>
      </c>
      <c r="Q227" s="162">
        <f t="shared" si="71"/>
        <v>0</v>
      </c>
      <c r="R227" s="165">
        <f t="shared" si="72"/>
        <v>0</v>
      </c>
      <c r="S227" s="165">
        <f t="shared" si="73"/>
        <v>0</v>
      </c>
      <c r="T227" s="165">
        <f t="shared" si="74"/>
        <v>0</v>
      </c>
      <c r="U227" s="68" t="e">
        <f t="shared" si="75"/>
        <v>#NUM!</v>
      </c>
      <c r="V227" s="148" t="e">
        <f t="shared" si="76"/>
        <v>#NUM!</v>
      </c>
      <c r="W227" s="165" t="e">
        <f t="shared" si="77"/>
        <v>#NUM!</v>
      </c>
      <c r="X227" s="165" t="e">
        <f t="shared" si="78"/>
        <v>#NUM!</v>
      </c>
      <c r="Y227" s="165" t="e">
        <f t="shared" si="79"/>
        <v>#NUM!</v>
      </c>
    </row>
    <row r="228" spans="1:25" x14ac:dyDescent="0.2">
      <c r="A228" s="162"/>
      <c r="B228" s="7">
        <f t="shared" si="83"/>
        <v>0</v>
      </c>
      <c r="C228" s="7" t="e">
        <f t="shared" si="65"/>
        <v>#NUM!</v>
      </c>
      <c r="D228" s="163" t="e">
        <f t="shared" si="63"/>
        <v>#NUM!</v>
      </c>
      <c r="E228" s="164">
        <f t="shared" si="80"/>
        <v>99.999999999999972</v>
      </c>
      <c r="F228" s="162">
        <f t="shared" si="66"/>
        <v>0</v>
      </c>
      <c r="G228" s="162"/>
      <c r="H228" s="168">
        <f t="shared" si="67"/>
        <v>0</v>
      </c>
      <c r="I228" s="162" t="e">
        <f t="shared" si="64"/>
        <v>#NUM!</v>
      </c>
      <c r="J228" s="165" t="e">
        <f t="shared" si="68"/>
        <v>#NUM!</v>
      </c>
      <c r="K228" s="165" t="e">
        <f t="shared" si="69"/>
        <v>#NUM!</v>
      </c>
      <c r="L228" s="165" t="e">
        <f t="shared" si="70"/>
        <v>#NUM!</v>
      </c>
      <c r="M228" s="184" t="e">
        <f t="shared" si="81"/>
        <v>#NUM!</v>
      </c>
      <c r="N228" s="162">
        <v>0</v>
      </c>
      <c r="O228" s="166">
        <f t="shared" si="82"/>
        <v>0</v>
      </c>
      <c r="Q228" s="162">
        <f t="shared" si="71"/>
        <v>0</v>
      </c>
      <c r="R228" s="165">
        <f t="shared" si="72"/>
        <v>0</v>
      </c>
      <c r="S228" s="165">
        <f t="shared" si="73"/>
        <v>0</v>
      </c>
      <c r="T228" s="165">
        <f t="shared" si="74"/>
        <v>0</v>
      </c>
      <c r="U228" s="68" t="e">
        <f t="shared" si="75"/>
        <v>#NUM!</v>
      </c>
      <c r="V228" s="148" t="e">
        <f t="shared" si="76"/>
        <v>#NUM!</v>
      </c>
      <c r="W228" s="165" t="e">
        <f t="shared" si="77"/>
        <v>#NUM!</v>
      </c>
      <c r="X228" s="165" t="e">
        <f t="shared" si="78"/>
        <v>#NUM!</v>
      </c>
      <c r="Y228" s="165" t="e">
        <f t="shared" si="79"/>
        <v>#NUM!</v>
      </c>
    </row>
    <row r="229" spans="1:25" x14ac:dyDescent="0.2">
      <c r="A229" s="162"/>
      <c r="B229" s="7">
        <f t="shared" si="83"/>
        <v>0</v>
      </c>
      <c r="C229" s="7" t="e">
        <f t="shared" si="65"/>
        <v>#NUM!</v>
      </c>
      <c r="D229" s="163" t="e">
        <f t="shared" si="63"/>
        <v>#NUM!</v>
      </c>
      <c r="E229" s="164">
        <f t="shared" si="80"/>
        <v>99.999999999999972</v>
      </c>
      <c r="F229" s="162">
        <f t="shared" si="66"/>
        <v>0</v>
      </c>
      <c r="G229" s="162"/>
      <c r="H229" s="168">
        <f t="shared" si="67"/>
        <v>0</v>
      </c>
      <c r="I229" s="162" t="e">
        <f t="shared" si="64"/>
        <v>#NUM!</v>
      </c>
      <c r="J229" s="165" t="e">
        <f t="shared" si="68"/>
        <v>#NUM!</v>
      </c>
      <c r="K229" s="165" t="e">
        <f t="shared" si="69"/>
        <v>#NUM!</v>
      </c>
      <c r="L229" s="165" t="e">
        <f t="shared" si="70"/>
        <v>#NUM!</v>
      </c>
      <c r="M229" s="184" t="e">
        <f t="shared" si="81"/>
        <v>#NUM!</v>
      </c>
      <c r="N229" s="162">
        <v>0</v>
      </c>
      <c r="O229" s="166">
        <f t="shared" si="82"/>
        <v>0</v>
      </c>
      <c r="Q229" s="162">
        <f t="shared" si="71"/>
        <v>0</v>
      </c>
      <c r="R229" s="165">
        <f t="shared" si="72"/>
        <v>0</v>
      </c>
      <c r="S229" s="165">
        <f t="shared" si="73"/>
        <v>0</v>
      </c>
      <c r="T229" s="165">
        <f t="shared" si="74"/>
        <v>0</v>
      </c>
      <c r="U229" s="68" t="e">
        <f t="shared" si="75"/>
        <v>#NUM!</v>
      </c>
      <c r="V229" s="148" t="e">
        <f t="shared" si="76"/>
        <v>#NUM!</v>
      </c>
      <c r="W229" s="165" t="e">
        <f t="shared" si="77"/>
        <v>#NUM!</v>
      </c>
      <c r="X229" s="165" t="e">
        <f t="shared" si="78"/>
        <v>#NUM!</v>
      </c>
      <c r="Y229" s="165" t="e">
        <f t="shared" si="79"/>
        <v>#NUM!</v>
      </c>
    </row>
    <row r="230" spans="1:25" x14ac:dyDescent="0.2">
      <c r="A230" s="162"/>
      <c r="B230" s="7">
        <f t="shared" si="83"/>
        <v>0</v>
      </c>
      <c r="C230" s="7" t="e">
        <f t="shared" si="65"/>
        <v>#NUM!</v>
      </c>
      <c r="D230" s="163" t="e">
        <f t="shared" si="63"/>
        <v>#NUM!</v>
      </c>
      <c r="E230" s="164">
        <f t="shared" si="80"/>
        <v>99.999999999999972</v>
      </c>
      <c r="F230" s="162">
        <f t="shared" si="66"/>
        <v>0</v>
      </c>
      <c r="G230" s="162"/>
      <c r="H230" s="168">
        <f t="shared" si="67"/>
        <v>0</v>
      </c>
      <c r="I230" s="162" t="e">
        <f t="shared" si="64"/>
        <v>#NUM!</v>
      </c>
      <c r="J230" s="165" t="e">
        <f t="shared" si="68"/>
        <v>#NUM!</v>
      </c>
      <c r="K230" s="165" t="e">
        <f t="shared" si="69"/>
        <v>#NUM!</v>
      </c>
      <c r="L230" s="165" t="e">
        <f t="shared" si="70"/>
        <v>#NUM!</v>
      </c>
      <c r="M230" s="184" t="e">
        <f t="shared" si="81"/>
        <v>#NUM!</v>
      </c>
      <c r="N230" s="162">
        <v>0</v>
      </c>
      <c r="O230" s="166">
        <f t="shared" si="82"/>
        <v>0</v>
      </c>
      <c r="Q230" s="162">
        <f t="shared" si="71"/>
        <v>0</v>
      </c>
      <c r="R230" s="165">
        <f t="shared" si="72"/>
        <v>0</v>
      </c>
      <c r="S230" s="165">
        <f t="shared" si="73"/>
        <v>0</v>
      </c>
      <c r="T230" s="165">
        <f t="shared" si="74"/>
        <v>0</v>
      </c>
      <c r="U230" s="68" t="e">
        <f t="shared" si="75"/>
        <v>#NUM!</v>
      </c>
      <c r="V230" s="148" t="e">
        <f t="shared" si="76"/>
        <v>#NUM!</v>
      </c>
      <c r="W230" s="165" t="e">
        <f t="shared" si="77"/>
        <v>#NUM!</v>
      </c>
      <c r="X230" s="165" t="e">
        <f t="shared" si="78"/>
        <v>#NUM!</v>
      </c>
      <c r="Y230" s="165" t="e">
        <f t="shared" si="79"/>
        <v>#NUM!</v>
      </c>
    </row>
    <row r="231" spans="1:25" x14ac:dyDescent="0.2">
      <c r="A231" s="162"/>
      <c r="B231" s="7">
        <f t="shared" si="83"/>
        <v>0</v>
      </c>
      <c r="C231" s="7" t="e">
        <f t="shared" si="65"/>
        <v>#NUM!</v>
      </c>
      <c r="D231" s="163" t="e">
        <f t="shared" si="63"/>
        <v>#NUM!</v>
      </c>
      <c r="E231" s="164">
        <f t="shared" si="80"/>
        <v>99.999999999999972</v>
      </c>
      <c r="F231" s="162">
        <f t="shared" si="66"/>
        <v>0</v>
      </c>
      <c r="G231" s="162"/>
      <c r="H231" s="168">
        <f t="shared" si="67"/>
        <v>0</v>
      </c>
      <c r="I231" s="162" t="e">
        <f t="shared" si="64"/>
        <v>#NUM!</v>
      </c>
      <c r="J231" s="165" t="e">
        <f t="shared" si="68"/>
        <v>#NUM!</v>
      </c>
      <c r="K231" s="165" t="e">
        <f t="shared" si="69"/>
        <v>#NUM!</v>
      </c>
      <c r="L231" s="165" t="e">
        <f t="shared" si="70"/>
        <v>#NUM!</v>
      </c>
      <c r="M231" s="184" t="e">
        <f t="shared" si="81"/>
        <v>#NUM!</v>
      </c>
      <c r="N231" s="162">
        <v>0</v>
      </c>
      <c r="O231" s="166">
        <f t="shared" si="82"/>
        <v>0</v>
      </c>
      <c r="Q231" s="162">
        <f t="shared" si="71"/>
        <v>0</v>
      </c>
      <c r="R231" s="165">
        <f t="shared" si="72"/>
        <v>0</v>
      </c>
      <c r="S231" s="165">
        <f t="shared" si="73"/>
        <v>0</v>
      </c>
      <c r="T231" s="165">
        <f t="shared" si="74"/>
        <v>0</v>
      </c>
      <c r="U231" s="68" t="e">
        <f t="shared" si="75"/>
        <v>#NUM!</v>
      </c>
      <c r="V231" s="148" t="e">
        <f t="shared" si="76"/>
        <v>#NUM!</v>
      </c>
      <c r="W231" s="165" t="e">
        <f t="shared" si="77"/>
        <v>#NUM!</v>
      </c>
      <c r="X231" s="165" t="e">
        <f t="shared" si="78"/>
        <v>#NUM!</v>
      </c>
      <c r="Y231" s="165" t="e">
        <f t="shared" si="79"/>
        <v>#NUM!</v>
      </c>
    </row>
    <row r="232" spans="1:25" x14ac:dyDescent="0.2">
      <c r="A232" s="162"/>
      <c r="B232" s="7">
        <f t="shared" si="83"/>
        <v>0</v>
      </c>
      <c r="C232" s="7" t="e">
        <f t="shared" si="65"/>
        <v>#NUM!</v>
      </c>
      <c r="D232" s="163" t="e">
        <f t="shared" si="63"/>
        <v>#NUM!</v>
      </c>
      <c r="E232" s="164">
        <f t="shared" si="80"/>
        <v>99.999999999999972</v>
      </c>
      <c r="F232" s="162">
        <f t="shared" si="66"/>
        <v>0</v>
      </c>
      <c r="G232" s="162"/>
      <c r="H232" s="168">
        <f t="shared" si="67"/>
        <v>0</v>
      </c>
      <c r="I232" s="162" t="e">
        <f t="shared" si="64"/>
        <v>#NUM!</v>
      </c>
      <c r="J232" s="165" t="e">
        <f t="shared" si="68"/>
        <v>#NUM!</v>
      </c>
      <c r="K232" s="165" t="e">
        <f t="shared" si="69"/>
        <v>#NUM!</v>
      </c>
      <c r="L232" s="165" t="e">
        <f t="shared" si="70"/>
        <v>#NUM!</v>
      </c>
      <c r="M232" s="184" t="e">
        <f t="shared" si="81"/>
        <v>#NUM!</v>
      </c>
      <c r="N232" s="162">
        <v>0</v>
      </c>
      <c r="O232" s="166">
        <f t="shared" si="82"/>
        <v>0</v>
      </c>
      <c r="Q232" s="162">
        <f t="shared" si="71"/>
        <v>0</v>
      </c>
      <c r="R232" s="165">
        <f t="shared" si="72"/>
        <v>0</v>
      </c>
      <c r="S232" s="165">
        <f t="shared" si="73"/>
        <v>0</v>
      </c>
      <c r="T232" s="165">
        <f t="shared" si="74"/>
        <v>0</v>
      </c>
      <c r="U232" s="68" t="e">
        <f t="shared" si="75"/>
        <v>#NUM!</v>
      </c>
      <c r="V232" s="148" t="e">
        <f t="shared" si="76"/>
        <v>#NUM!</v>
      </c>
      <c r="W232" s="165" t="e">
        <f t="shared" si="77"/>
        <v>#NUM!</v>
      </c>
      <c r="X232" s="165" t="e">
        <f t="shared" si="78"/>
        <v>#NUM!</v>
      </c>
      <c r="Y232" s="165" t="e">
        <f t="shared" si="79"/>
        <v>#NUM!</v>
      </c>
    </row>
    <row r="233" spans="1:25" x14ac:dyDescent="0.2">
      <c r="A233" s="162"/>
      <c r="B233" s="7">
        <f t="shared" si="83"/>
        <v>0</v>
      </c>
      <c r="C233" s="7" t="e">
        <f t="shared" si="65"/>
        <v>#NUM!</v>
      </c>
      <c r="D233" s="163" t="e">
        <f t="shared" si="63"/>
        <v>#NUM!</v>
      </c>
      <c r="E233" s="164">
        <f t="shared" si="80"/>
        <v>99.999999999999972</v>
      </c>
      <c r="F233" s="162">
        <f t="shared" si="66"/>
        <v>0</v>
      </c>
      <c r="G233" s="162"/>
      <c r="H233" s="168">
        <f t="shared" si="67"/>
        <v>0</v>
      </c>
      <c r="I233" s="162" t="e">
        <f t="shared" si="64"/>
        <v>#NUM!</v>
      </c>
      <c r="J233" s="165" t="e">
        <f t="shared" si="68"/>
        <v>#NUM!</v>
      </c>
      <c r="K233" s="165" t="e">
        <f t="shared" si="69"/>
        <v>#NUM!</v>
      </c>
      <c r="L233" s="165" t="e">
        <f t="shared" si="70"/>
        <v>#NUM!</v>
      </c>
      <c r="M233" s="184" t="e">
        <f t="shared" si="81"/>
        <v>#NUM!</v>
      </c>
      <c r="N233" s="162">
        <v>0</v>
      </c>
      <c r="O233" s="166">
        <f t="shared" si="82"/>
        <v>0</v>
      </c>
      <c r="Q233" s="162">
        <f t="shared" si="71"/>
        <v>0</v>
      </c>
      <c r="R233" s="165">
        <f t="shared" si="72"/>
        <v>0</v>
      </c>
      <c r="S233" s="165">
        <f t="shared" si="73"/>
        <v>0</v>
      </c>
      <c r="T233" s="165">
        <f t="shared" si="74"/>
        <v>0</v>
      </c>
      <c r="U233" s="68" t="e">
        <f t="shared" si="75"/>
        <v>#NUM!</v>
      </c>
      <c r="V233" s="148" t="e">
        <f t="shared" si="76"/>
        <v>#NUM!</v>
      </c>
      <c r="W233" s="165" t="e">
        <f t="shared" si="77"/>
        <v>#NUM!</v>
      </c>
      <c r="X233" s="165" t="e">
        <f t="shared" si="78"/>
        <v>#NUM!</v>
      </c>
      <c r="Y233" s="165" t="e">
        <f t="shared" si="79"/>
        <v>#NUM!</v>
      </c>
    </row>
    <row r="234" spans="1:25" x14ac:dyDescent="0.2">
      <c r="A234" s="162"/>
      <c r="B234" s="7">
        <f t="shared" si="83"/>
        <v>0</v>
      </c>
      <c r="C234" s="7" t="e">
        <f t="shared" si="65"/>
        <v>#NUM!</v>
      </c>
      <c r="D234" s="163" t="e">
        <f t="shared" si="63"/>
        <v>#NUM!</v>
      </c>
      <c r="E234" s="164">
        <f t="shared" si="80"/>
        <v>99.999999999999972</v>
      </c>
      <c r="F234" s="162">
        <f t="shared" si="66"/>
        <v>0</v>
      </c>
      <c r="G234" s="162"/>
      <c r="H234" s="168">
        <f t="shared" si="67"/>
        <v>0</v>
      </c>
      <c r="I234" s="162" t="e">
        <f t="shared" si="64"/>
        <v>#NUM!</v>
      </c>
      <c r="J234" s="165" t="e">
        <f t="shared" si="68"/>
        <v>#NUM!</v>
      </c>
      <c r="K234" s="165" t="e">
        <f t="shared" si="69"/>
        <v>#NUM!</v>
      </c>
      <c r="L234" s="165" t="e">
        <f t="shared" si="70"/>
        <v>#NUM!</v>
      </c>
      <c r="M234" s="184" t="e">
        <f t="shared" si="81"/>
        <v>#NUM!</v>
      </c>
      <c r="N234" s="162">
        <v>0</v>
      </c>
      <c r="O234" s="166">
        <f t="shared" si="82"/>
        <v>0</v>
      </c>
      <c r="Q234" s="162">
        <f t="shared" si="71"/>
        <v>0</v>
      </c>
      <c r="R234" s="165">
        <f t="shared" si="72"/>
        <v>0</v>
      </c>
      <c r="S234" s="165">
        <f t="shared" si="73"/>
        <v>0</v>
      </c>
      <c r="T234" s="165">
        <f t="shared" si="74"/>
        <v>0</v>
      </c>
      <c r="U234" s="68" t="e">
        <f t="shared" si="75"/>
        <v>#NUM!</v>
      </c>
      <c r="V234" s="148" t="e">
        <f t="shared" si="76"/>
        <v>#NUM!</v>
      </c>
      <c r="W234" s="165" t="e">
        <f t="shared" si="77"/>
        <v>#NUM!</v>
      </c>
      <c r="X234" s="165" t="e">
        <f t="shared" si="78"/>
        <v>#NUM!</v>
      </c>
      <c r="Y234" s="165" t="e">
        <f t="shared" si="79"/>
        <v>#NUM!</v>
      </c>
    </row>
    <row r="235" spans="1:25" x14ac:dyDescent="0.2">
      <c r="A235" s="162"/>
      <c r="B235" s="7">
        <f t="shared" si="83"/>
        <v>0</v>
      </c>
      <c r="C235" s="7" t="e">
        <f t="shared" si="65"/>
        <v>#NUM!</v>
      </c>
      <c r="D235" s="163" t="e">
        <f t="shared" si="63"/>
        <v>#NUM!</v>
      </c>
      <c r="E235" s="164">
        <f t="shared" si="80"/>
        <v>99.999999999999972</v>
      </c>
      <c r="F235" s="162">
        <f t="shared" si="66"/>
        <v>0</v>
      </c>
      <c r="G235" s="162"/>
      <c r="H235" s="168">
        <f t="shared" si="67"/>
        <v>0</v>
      </c>
      <c r="I235" s="162" t="e">
        <f t="shared" si="64"/>
        <v>#NUM!</v>
      </c>
      <c r="J235" s="165" t="e">
        <f t="shared" si="68"/>
        <v>#NUM!</v>
      </c>
      <c r="K235" s="165" t="e">
        <f t="shared" si="69"/>
        <v>#NUM!</v>
      </c>
      <c r="L235" s="165" t="e">
        <f t="shared" si="70"/>
        <v>#NUM!</v>
      </c>
      <c r="M235" s="184" t="e">
        <f t="shared" si="81"/>
        <v>#NUM!</v>
      </c>
      <c r="N235" s="162">
        <v>0</v>
      </c>
      <c r="O235" s="166">
        <f t="shared" si="82"/>
        <v>0</v>
      </c>
      <c r="Q235" s="162">
        <f t="shared" si="71"/>
        <v>0</v>
      </c>
      <c r="R235" s="165">
        <f t="shared" si="72"/>
        <v>0</v>
      </c>
      <c r="S235" s="165">
        <f t="shared" si="73"/>
        <v>0</v>
      </c>
      <c r="T235" s="165">
        <f t="shared" si="74"/>
        <v>0</v>
      </c>
      <c r="U235" s="68" t="e">
        <f t="shared" si="75"/>
        <v>#NUM!</v>
      </c>
      <c r="V235" s="148" t="e">
        <f t="shared" si="76"/>
        <v>#NUM!</v>
      </c>
      <c r="W235" s="165" t="e">
        <f t="shared" si="77"/>
        <v>#NUM!</v>
      </c>
      <c r="X235" s="165" t="e">
        <f t="shared" si="78"/>
        <v>#NUM!</v>
      </c>
      <c r="Y235" s="165" t="e">
        <f t="shared" si="79"/>
        <v>#NUM!</v>
      </c>
    </row>
    <row r="236" spans="1:25" x14ac:dyDescent="0.2">
      <c r="A236" s="162"/>
      <c r="B236" s="7">
        <f t="shared" si="83"/>
        <v>0</v>
      </c>
      <c r="C236" s="7" t="e">
        <f t="shared" si="65"/>
        <v>#NUM!</v>
      </c>
      <c r="D236" s="163" t="e">
        <f t="shared" si="63"/>
        <v>#NUM!</v>
      </c>
      <c r="E236" s="164">
        <f t="shared" si="80"/>
        <v>99.999999999999972</v>
      </c>
      <c r="F236" s="162">
        <f t="shared" si="66"/>
        <v>0</v>
      </c>
      <c r="G236" s="162"/>
      <c r="H236" s="168">
        <f t="shared" si="67"/>
        <v>0</v>
      </c>
      <c r="I236" s="162" t="e">
        <f t="shared" si="64"/>
        <v>#NUM!</v>
      </c>
      <c r="J236" s="165" t="e">
        <f t="shared" si="68"/>
        <v>#NUM!</v>
      </c>
      <c r="K236" s="165" t="e">
        <f t="shared" si="69"/>
        <v>#NUM!</v>
      </c>
      <c r="L236" s="165" t="e">
        <f t="shared" si="70"/>
        <v>#NUM!</v>
      </c>
      <c r="M236" s="184" t="e">
        <f t="shared" si="81"/>
        <v>#NUM!</v>
      </c>
      <c r="N236" s="162">
        <v>0</v>
      </c>
      <c r="O236" s="166">
        <f t="shared" si="82"/>
        <v>0</v>
      </c>
      <c r="Q236" s="162">
        <f t="shared" si="71"/>
        <v>0</v>
      </c>
      <c r="R236" s="165">
        <f t="shared" si="72"/>
        <v>0</v>
      </c>
      <c r="S236" s="165">
        <f t="shared" si="73"/>
        <v>0</v>
      </c>
      <c r="T236" s="165">
        <f t="shared" si="74"/>
        <v>0</v>
      </c>
      <c r="U236" s="68" t="e">
        <f t="shared" si="75"/>
        <v>#NUM!</v>
      </c>
      <c r="V236" s="148" t="e">
        <f t="shared" si="76"/>
        <v>#NUM!</v>
      </c>
      <c r="W236" s="165" t="e">
        <f t="shared" si="77"/>
        <v>#NUM!</v>
      </c>
      <c r="X236" s="165" t="e">
        <f t="shared" si="78"/>
        <v>#NUM!</v>
      </c>
      <c r="Y236" s="165" t="e">
        <f t="shared" si="79"/>
        <v>#NUM!</v>
      </c>
    </row>
    <row r="237" spans="1:25" x14ac:dyDescent="0.2">
      <c r="A237" s="162"/>
      <c r="B237" s="7">
        <f t="shared" si="83"/>
        <v>0</v>
      </c>
      <c r="C237" s="7" t="e">
        <f t="shared" si="65"/>
        <v>#NUM!</v>
      </c>
      <c r="D237" s="163" t="e">
        <f t="shared" si="63"/>
        <v>#NUM!</v>
      </c>
      <c r="E237" s="164">
        <f t="shared" si="80"/>
        <v>99.999999999999972</v>
      </c>
      <c r="F237" s="162">
        <f t="shared" si="66"/>
        <v>0</v>
      </c>
      <c r="G237" s="162"/>
      <c r="H237" s="168">
        <f t="shared" si="67"/>
        <v>0</v>
      </c>
      <c r="I237" s="162" t="e">
        <f t="shared" si="64"/>
        <v>#NUM!</v>
      </c>
      <c r="J237" s="165" t="e">
        <f t="shared" si="68"/>
        <v>#NUM!</v>
      </c>
      <c r="K237" s="165" t="e">
        <f t="shared" si="69"/>
        <v>#NUM!</v>
      </c>
      <c r="L237" s="165" t="e">
        <f t="shared" si="70"/>
        <v>#NUM!</v>
      </c>
      <c r="M237" s="184" t="e">
        <f t="shared" si="81"/>
        <v>#NUM!</v>
      </c>
      <c r="N237" s="162">
        <v>0</v>
      </c>
      <c r="O237" s="166">
        <f t="shared" si="82"/>
        <v>0</v>
      </c>
      <c r="Q237" s="162">
        <f t="shared" si="71"/>
        <v>0</v>
      </c>
      <c r="R237" s="165">
        <f t="shared" si="72"/>
        <v>0</v>
      </c>
      <c r="S237" s="165">
        <f t="shared" si="73"/>
        <v>0</v>
      </c>
      <c r="T237" s="165">
        <f t="shared" si="74"/>
        <v>0</v>
      </c>
      <c r="U237" s="68" t="e">
        <f t="shared" si="75"/>
        <v>#NUM!</v>
      </c>
      <c r="V237" s="148" t="e">
        <f t="shared" si="76"/>
        <v>#NUM!</v>
      </c>
      <c r="W237" s="165" t="e">
        <f t="shared" si="77"/>
        <v>#NUM!</v>
      </c>
      <c r="X237" s="165" t="e">
        <f t="shared" si="78"/>
        <v>#NUM!</v>
      </c>
      <c r="Y237" s="165" t="e">
        <f t="shared" si="79"/>
        <v>#NUM!</v>
      </c>
    </row>
    <row r="238" spans="1:25" x14ac:dyDescent="0.2">
      <c r="A238" s="162"/>
      <c r="B238" s="7">
        <f t="shared" si="83"/>
        <v>0</v>
      </c>
      <c r="C238" s="7" t="e">
        <f t="shared" si="65"/>
        <v>#NUM!</v>
      </c>
      <c r="D238" s="163" t="e">
        <f t="shared" si="63"/>
        <v>#NUM!</v>
      </c>
      <c r="E238" s="164">
        <f t="shared" si="80"/>
        <v>99.999999999999972</v>
      </c>
      <c r="F238" s="162">
        <f t="shared" si="66"/>
        <v>0</v>
      </c>
      <c r="G238" s="162"/>
      <c r="H238" s="168">
        <f t="shared" si="67"/>
        <v>0</v>
      </c>
      <c r="I238" s="162" t="e">
        <f t="shared" si="64"/>
        <v>#NUM!</v>
      </c>
      <c r="J238" s="165" t="e">
        <f t="shared" si="68"/>
        <v>#NUM!</v>
      </c>
      <c r="K238" s="165" t="e">
        <f t="shared" si="69"/>
        <v>#NUM!</v>
      </c>
      <c r="L238" s="165" t="e">
        <f t="shared" si="70"/>
        <v>#NUM!</v>
      </c>
      <c r="M238" s="184" t="e">
        <f t="shared" si="81"/>
        <v>#NUM!</v>
      </c>
      <c r="N238" s="162">
        <v>0</v>
      </c>
      <c r="O238" s="166">
        <f t="shared" si="82"/>
        <v>0</v>
      </c>
      <c r="Q238" s="162">
        <f t="shared" si="71"/>
        <v>0</v>
      </c>
      <c r="R238" s="165">
        <f t="shared" si="72"/>
        <v>0</v>
      </c>
      <c r="S238" s="165">
        <f t="shared" si="73"/>
        <v>0</v>
      </c>
      <c r="T238" s="165">
        <f t="shared" si="74"/>
        <v>0</v>
      </c>
      <c r="U238" s="68" t="e">
        <f t="shared" si="75"/>
        <v>#NUM!</v>
      </c>
      <c r="V238" s="148" t="e">
        <f t="shared" si="76"/>
        <v>#NUM!</v>
      </c>
      <c r="W238" s="165" t="e">
        <f t="shared" si="77"/>
        <v>#NUM!</v>
      </c>
      <c r="X238" s="165" t="e">
        <f t="shared" si="78"/>
        <v>#NUM!</v>
      </c>
      <c r="Y238" s="165" t="e">
        <f t="shared" si="79"/>
        <v>#NUM!</v>
      </c>
    </row>
    <row r="239" spans="1:25" x14ac:dyDescent="0.2">
      <c r="A239" s="162"/>
      <c r="B239" s="7">
        <f t="shared" si="83"/>
        <v>0</v>
      </c>
      <c r="C239" s="7" t="e">
        <f t="shared" si="65"/>
        <v>#NUM!</v>
      </c>
      <c r="D239" s="163" t="e">
        <f t="shared" si="63"/>
        <v>#NUM!</v>
      </c>
      <c r="E239" s="164">
        <f t="shared" si="80"/>
        <v>99.999999999999972</v>
      </c>
      <c r="F239" s="162">
        <f t="shared" si="66"/>
        <v>0</v>
      </c>
      <c r="G239" s="162"/>
      <c r="H239" s="168">
        <f t="shared" si="67"/>
        <v>0</v>
      </c>
      <c r="I239" s="162" t="e">
        <f t="shared" si="64"/>
        <v>#NUM!</v>
      </c>
      <c r="J239" s="165" t="e">
        <f t="shared" si="68"/>
        <v>#NUM!</v>
      </c>
      <c r="K239" s="165" t="e">
        <f t="shared" si="69"/>
        <v>#NUM!</v>
      </c>
      <c r="L239" s="165" t="e">
        <f t="shared" si="70"/>
        <v>#NUM!</v>
      </c>
      <c r="M239" s="184" t="e">
        <f t="shared" si="81"/>
        <v>#NUM!</v>
      </c>
      <c r="N239" s="162">
        <v>0</v>
      </c>
      <c r="O239" s="166">
        <f t="shared" si="82"/>
        <v>0</v>
      </c>
      <c r="Q239" s="162">
        <f t="shared" si="71"/>
        <v>0</v>
      </c>
      <c r="R239" s="165">
        <f t="shared" si="72"/>
        <v>0</v>
      </c>
      <c r="S239" s="165">
        <f t="shared" si="73"/>
        <v>0</v>
      </c>
      <c r="T239" s="165">
        <f t="shared" si="74"/>
        <v>0</v>
      </c>
      <c r="U239" s="68" t="e">
        <f t="shared" si="75"/>
        <v>#NUM!</v>
      </c>
      <c r="V239" s="148" t="e">
        <f t="shared" si="76"/>
        <v>#NUM!</v>
      </c>
      <c r="W239" s="165" t="e">
        <f t="shared" si="77"/>
        <v>#NUM!</v>
      </c>
      <c r="X239" s="165" t="e">
        <f t="shared" si="78"/>
        <v>#NUM!</v>
      </c>
      <c r="Y239" s="165" t="e">
        <f t="shared" si="79"/>
        <v>#NUM!</v>
      </c>
    </row>
    <row r="240" spans="1:25" x14ac:dyDescent="0.2">
      <c r="A240" s="162"/>
      <c r="B240" s="7">
        <f t="shared" si="83"/>
        <v>0</v>
      </c>
      <c r="C240" s="7" t="e">
        <f t="shared" si="65"/>
        <v>#NUM!</v>
      </c>
      <c r="D240" s="163" t="e">
        <f t="shared" si="63"/>
        <v>#NUM!</v>
      </c>
      <c r="E240" s="164">
        <f t="shared" si="80"/>
        <v>99.999999999999972</v>
      </c>
      <c r="F240" s="162">
        <f t="shared" si="66"/>
        <v>0</v>
      </c>
      <c r="G240" s="162"/>
      <c r="H240" s="168">
        <f t="shared" si="67"/>
        <v>0</v>
      </c>
      <c r="I240" s="162" t="e">
        <f t="shared" si="64"/>
        <v>#NUM!</v>
      </c>
      <c r="J240" s="165" t="e">
        <f t="shared" si="68"/>
        <v>#NUM!</v>
      </c>
      <c r="K240" s="165" t="e">
        <f t="shared" si="69"/>
        <v>#NUM!</v>
      </c>
      <c r="L240" s="165" t="e">
        <f t="shared" si="70"/>
        <v>#NUM!</v>
      </c>
      <c r="M240" s="184" t="e">
        <f t="shared" si="81"/>
        <v>#NUM!</v>
      </c>
      <c r="N240" s="162">
        <v>0</v>
      </c>
      <c r="O240" s="166">
        <f t="shared" si="82"/>
        <v>0</v>
      </c>
      <c r="Q240" s="162">
        <f t="shared" si="71"/>
        <v>0</v>
      </c>
      <c r="R240" s="165">
        <f t="shared" si="72"/>
        <v>0</v>
      </c>
      <c r="S240" s="165">
        <f t="shared" si="73"/>
        <v>0</v>
      </c>
      <c r="T240" s="165">
        <f t="shared" si="74"/>
        <v>0</v>
      </c>
      <c r="U240" s="68" t="e">
        <f t="shared" si="75"/>
        <v>#NUM!</v>
      </c>
      <c r="V240" s="148" t="e">
        <f t="shared" si="76"/>
        <v>#NUM!</v>
      </c>
      <c r="W240" s="165" t="e">
        <f t="shared" si="77"/>
        <v>#NUM!</v>
      </c>
      <c r="X240" s="165" t="e">
        <f t="shared" si="78"/>
        <v>#NUM!</v>
      </c>
      <c r="Y240" s="165" t="e">
        <f t="shared" si="79"/>
        <v>#NUM!</v>
      </c>
    </row>
    <row r="241" spans="1:25" x14ac:dyDescent="0.2">
      <c r="A241" s="162"/>
      <c r="B241" s="7">
        <f t="shared" si="83"/>
        <v>0</v>
      </c>
      <c r="C241" s="7" t="e">
        <f t="shared" si="65"/>
        <v>#NUM!</v>
      </c>
      <c r="D241" s="163" t="e">
        <f t="shared" si="63"/>
        <v>#NUM!</v>
      </c>
      <c r="E241" s="164">
        <f t="shared" si="80"/>
        <v>99.999999999999972</v>
      </c>
      <c r="F241" s="162">
        <f t="shared" si="66"/>
        <v>0</v>
      </c>
      <c r="G241" s="162"/>
      <c r="H241" s="168">
        <f t="shared" si="67"/>
        <v>0</v>
      </c>
      <c r="I241" s="162" t="e">
        <f t="shared" si="64"/>
        <v>#NUM!</v>
      </c>
      <c r="J241" s="165" t="e">
        <f t="shared" si="68"/>
        <v>#NUM!</v>
      </c>
      <c r="K241" s="165" t="e">
        <f t="shared" si="69"/>
        <v>#NUM!</v>
      </c>
      <c r="L241" s="165" t="e">
        <f t="shared" si="70"/>
        <v>#NUM!</v>
      </c>
      <c r="M241" s="184" t="e">
        <f t="shared" si="81"/>
        <v>#NUM!</v>
      </c>
      <c r="N241" s="162">
        <v>0</v>
      </c>
      <c r="O241" s="166">
        <f t="shared" si="82"/>
        <v>0</v>
      </c>
      <c r="Q241" s="162">
        <f t="shared" si="71"/>
        <v>0</v>
      </c>
      <c r="R241" s="165">
        <f t="shared" si="72"/>
        <v>0</v>
      </c>
      <c r="S241" s="165">
        <f t="shared" si="73"/>
        <v>0</v>
      </c>
      <c r="T241" s="165">
        <f t="shared" si="74"/>
        <v>0</v>
      </c>
      <c r="U241" s="68" t="e">
        <f t="shared" si="75"/>
        <v>#NUM!</v>
      </c>
      <c r="V241" s="148" t="e">
        <f t="shared" si="76"/>
        <v>#NUM!</v>
      </c>
      <c r="W241" s="165" t="e">
        <f t="shared" si="77"/>
        <v>#NUM!</v>
      </c>
      <c r="X241" s="165" t="e">
        <f t="shared" si="78"/>
        <v>#NUM!</v>
      </c>
      <c r="Y241" s="165" t="e">
        <f t="shared" si="79"/>
        <v>#NUM!</v>
      </c>
    </row>
    <row r="242" spans="1:25" x14ac:dyDescent="0.2">
      <c r="A242" s="162"/>
      <c r="B242" s="7">
        <f t="shared" si="83"/>
        <v>0</v>
      </c>
      <c r="C242" s="7" t="e">
        <f t="shared" si="65"/>
        <v>#NUM!</v>
      </c>
      <c r="D242" s="163" t="e">
        <f t="shared" si="63"/>
        <v>#NUM!</v>
      </c>
      <c r="E242" s="164">
        <f t="shared" si="80"/>
        <v>99.999999999999972</v>
      </c>
      <c r="F242" s="162">
        <f t="shared" si="66"/>
        <v>0</v>
      </c>
      <c r="G242" s="162"/>
      <c r="H242" s="168">
        <f t="shared" si="67"/>
        <v>0</v>
      </c>
      <c r="I242" s="162" t="e">
        <f t="shared" si="64"/>
        <v>#NUM!</v>
      </c>
      <c r="J242" s="165" t="e">
        <f t="shared" si="68"/>
        <v>#NUM!</v>
      </c>
      <c r="K242" s="165" t="e">
        <f t="shared" si="69"/>
        <v>#NUM!</v>
      </c>
      <c r="L242" s="165" t="e">
        <f t="shared" si="70"/>
        <v>#NUM!</v>
      </c>
      <c r="M242" s="184" t="e">
        <f t="shared" si="81"/>
        <v>#NUM!</v>
      </c>
      <c r="N242" s="162">
        <v>0</v>
      </c>
      <c r="O242" s="166">
        <f t="shared" si="82"/>
        <v>0</v>
      </c>
      <c r="Q242" s="162">
        <f t="shared" si="71"/>
        <v>0</v>
      </c>
      <c r="R242" s="165">
        <f t="shared" si="72"/>
        <v>0</v>
      </c>
      <c r="S242" s="165">
        <f t="shared" si="73"/>
        <v>0</v>
      </c>
      <c r="T242" s="165">
        <f t="shared" si="74"/>
        <v>0</v>
      </c>
      <c r="U242" s="68" t="e">
        <f t="shared" si="75"/>
        <v>#NUM!</v>
      </c>
      <c r="V242" s="148" t="e">
        <f t="shared" si="76"/>
        <v>#NUM!</v>
      </c>
      <c r="W242" s="165" t="e">
        <f t="shared" si="77"/>
        <v>#NUM!</v>
      </c>
      <c r="X242" s="165" t="e">
        <f t="shared" si="78"/>
        <v>#NUM!</v>
      </c>
      <c r="Y242" s="165" t="e">
        <f t="shared" si="79"/>
        <v>#NUM!</v>
      </c>
    </row>
    <row r="243" spans="1:25" x14ac:dyDescent="0.2">
      <c r="A243" s="162"/>
      <c r="B243" s="7">
        <f t="shared" si="83"/>
        <v>0</v>
      </c>
      <c r="C243" s="7" t="e">
        <f t="shared" si="65"/>
        <v>#NUM!</v>
      </c>
      <c r="D243" s="163" t="e">
        <f t="shared" ref="D243:D250" si="84">(C242+C243)/2</f>
        <v>#NUM!</v>
      </c>
      <c r="E243" s="164">
        <f t="shared" si="80"/>
        <v>99.999999999999972</v>
      </c>
      <c r="F243" s="162">
        <f t="shared" si="66"/>
        <v>0</v>
      </c>
      <c r="G243" s="162"/>
      <c r="H243" s="168">
        <f t="shared" si="67"/>
        <v>0</v>
      </c>
      <c r="I243" s="162" t="e">
        <f t="shared" si="64"/>
        <v>#NUM!</v>
      </c>
      <c r="J243" s="165" t="e">
        <f t="shared" si="68"/>
        <v>#NUM!</v>
      </c>
      <c r="K243" s="165" t="e">
        <f t="shared" si="69"/>
        <v>#NUM!</v>
      </c>
      <c r="L243" s="165" t="e">
        <f t="shared" si="70"/>
        <v>#NUM!</v>
      </c>
      <c r="M243" s="184" t="e">
        <f t="shared" si="81"/>
        <v>#NUM!</v>
      </c>
      <c r="N243" s="162">
        <v>0</v>
      </c>
      <c r="O243" s="166">
        <f t="shared" si="82"/>
        <v>0</v>
      </c>
      <c r="Q243" s="162">
        <f t="shared" si="71"/>
        <v>0</v>
      </c>
      <c r="R243" s="165">
        <f t="shared" si="72"/>
        <v>0</v>
      </c>
      <c r="S243" s="165">
        <f t="shared" si="73"/>
        <v>0</v>
      </c>
      <c r="T243" s="165">
        <f t="shared" si="74"/>
        <v>0</v>
      </c>
      <c r="U243" s="68" t="e">
        <f t="shared" si="75"/>
        <v>#NUM!</v>
      </c>
      <c r="V243" s="148" t="e">
        <f t="shared" si="76"/>
        <v>#NUM!</v>
      </c>
      <c r="W243" s="165" t="e">
        <f t="shared" si="77"/>
        <v>#NUM!</v>
      </c>
      <c r="X243" s="165" t="e">
        <f t="shared" si="78"/>
        <v>#NUM!</v>
      </c>
      <c r="Y243" s="165" t="e">
        <f t="shared" si="79"/>
        <v>#NUM!</v>
      </c>
    </row>
    <row r="244" spans="1:25" x14ac:dyDescent="0.2">
      <c r="A244" s="162"/>
      <c r="B244" s="7">
        <f t="shared" si="83"/>
        <v>0</v>
      </c>
      <c r="C244" s="7" t="e">
        <f t="shared" si="65"/>
        <v>#NUM!</v>
      </c>
      <c r="D244" s="163" t="e">
        <f t="shared" si="84"/>
        <v>#NUM!</v>
      </c>
      <c r="E244" s="164">
        <f t="shared" si="80"/>
        <v>99.999999999999972</v>
      </c>
      <c r="F244" s="162">
        <f t="shared" si="66"/>
        <v>0</v>
      </c>
      <c r="G244" s="162"/>
      <c r="H244" s="168">
        <f t="shared" si="67"/>
        <v>0</v>
      </c>
      <c r="I244" s="162" t="e">
        <f t="shared" si="64"/>
        <v>#NUM!</v>
      </c>
      <c r="J244" s="165" t="e">
        <f t="shared" si="68"/>
        <v>#NUM!</v>
      </c>
      <c r="K244" s="165" t="e">
        <f t="shared" si="69"/>
        <v>#NUM!</v>
      </c>
      <c r="L244" s="165" t="e">
        <f t="shared" si="70"/>
        <v>#NUM!</v>
      </c>
      <c r="M244" s="184" t="e">
        <f t="shared" si="81"/>
        <v>#NUM!</v>
      </c>
      <c r="N244" s="162">
        <v>0</v>
      </c>
      <c r="O244" s="166">
        <f t="shared" si="82"/>
        <v>0</v>
      </c>
      <c r="Q244" s="162">
        <f t="shared" si="71"/>
        <v>0</v>
      </c>
      <c r="R244" s="165">
        <f t="shared" si="72"/>
        <v>0</v>
      </c>
      <c r="S244" s="165">
        <f t="shared" si="73"/>
        <v>0</v>
      </c>
      <c r="T244" s="165">
        <f t="shared" si="74"/>
        <v>0</v>
      </c>
      <c r="U244" s="68" t="e">
        <f t="shared" si="75"/>
        <v>#NUM!</v>
      </c>
      <c r="V244" s="148" t="e">
        <f t="shared" si="76"/>
        <v>#NUM!</v>
      </c>
      <c r="W244" s="165" t="e">
        <f t="shared" si="77"/>
        <v>#NUM!</v>
      </c>
      <c r="X244" s="165" t="e">
        <f t="shared" si="78"/>
        <v>#NUM!</v>
      </c>
      <c r="Y244" s="165" t="e">
        <f t="shared" si="79"/>
        <v>#NUM!</v>
      </c>
    </row>
    <row r="245" spans="1:25" x14ac:dyDescent="0.2">
      <c r="A245" s="162"/>
      <c r="B245" s="7">
        <f t="shared" si="83"/>
        <v>0</v>
      </c>
      <c r="C245" s="7" t="e">
        <f t="shared" si="65"/>
        <v>#NUM!</v>
      </c>
      <c r="D245" s="163" t="e">
        <f t="shared" si="84"/>
        <v>#NUM!</v>
      </c>
      <c r="E245" s="164">
        <f t="shared" si="80"/>
        <v>99.999999999999972</v>
      </c>
      <c r="F245" s="162">
        <f t="shared" si="66"/>
        <v>0</v>
      </c>
      <c r="G245" s="162"/>
      <c r="H245" s="168">
        <f t="shared" si="67"/>
        <v>0</v>
      </c>
      <c r="I245" s="162" t="e">
        <f t="shared" si="64"/>
        <v>#NUM!</v>
      </c>
      <c r="J245" s="165" t="e">
        <f t="shared" si="68"/>
        <v>#NUM!</v>
      </c>
      <c r="K245" s="165" t="e">
        <f t="shared" si="69"/>
        <v>#NUM!</v>
      </c>
      <c r="L245" s="165" t="e">
        <f t="shared" si="70"/>
        <v>#NUM!</v>
      </c>
      <c r="M245" s="184" t="e">
        <f t="shared" si="81"/>
        <v>#NUM!</v>
      </c>
      <c r="N245" s="162">
        <v>0</v>
      </c>
      <c r="O245" s="166">
        <f t="shared" si="82"/>
        <v>0</v>
      </c>
      <c r="Q245" s="162">
        <f t="shared" si="71"/>
        <v>0</v>
      </c>
      <c r="R245" s="165">
        <f t="shared" si="72"/>
        <v>0</v>
      </c>
      <c r="S245" s="165">
        <f t="shared" si="73"/>
        <v>0</v>
      </c>
      <c r="T245" s="165">
        <f t="shared" si="74"/>
        <v>0</v>
      </c>
      <c r="U245" s="68" t="e">
        <f t="shared" si="75"/>
        <v>#NUM!</v>
      </c>
      <c r="V245" s="148" t="e">
        <f t="shared" si="76"/>
        <v>#NUM!</v>
      </c>
      <c r="W245" s="165" t="e">
        <f t="shared" si="77"/>
        <v>#NUM!</v>
      </c>
      <c r="X245" s="165" t="e">
        <f t="shared" si="78"/>
        <v>#NUM!</v>
      </c>
      <c r="Y245" s="165" t="e">
        <f t="shared" si="79"/>
        <v>#NUM!</v>
      </c>
    </row>
    <row r="246" spans="1:25" x14ac:dyDescent="0.2">
      <c r="A246" s="162"/>
      <c r="B246" s="7">
        <f t="shared" si="83"/>
        <v>0</v>
      </c>
      <c r="C246" s="7" t="e">
        <f t="shared" si="65"/>
        <v>#NUM!</v>
      </c>
      <c r="D246" s="163" t="e">
        <f t="shared" si="84"/>
        <v>#NUM!</v>
      </c>
      <c r="E246" s="164">
        <f t="shared" si="80"/>
        <v>99.999999999999972</v>
      </c>
      <c r="F246" s="162">
        <f t="shared" si="66"/>
        <v>0</v>
      </c>
      <c r="G246" s="162"/>
      <c r="H246" s="168">
        <f t="shared" si="67"/>
        <v>0</v>
      </c>
      <c r="I246" s="162" t="e">
        <f t="shared" si="64"/>
        <v>#NUM!</v>
      </c>
      <c r="J246" s="165" t="e">
        <f t="shared" si="68"/>
        <v>#NUM!</v>
      </c>
      <c r="K246" s="165" t="e">
        <f t="shared" si="69"/>
        <v>#NUM!</v>
      </c>
      <c r="L246" s="165" t="e">
        <f t="shared" si="70"/>
        <v>#NUM!</v>
      </c>
      <c r="M246" s="184" t="e">
        <f t="shared" si="81"/>
        <v>#NUM!</v>
      </c>
      <c r="N246" s="162">
        <v>0</v>
      </c>
      <c r="O246" s="166">
        <f t="shared" si="82"/>
        <v>0</v>
      </c>
      <c r="Q246" s="162">
        <f t="shared" si="71"/>
        <v>0</v>
      </c>
      <c r="R246" s="165">
        <f t="shared" si="72"/>
        <v>0</v>
      </c>
      <c r="S246" s="165">
        <f t="shared" si="73"/>
        <v>0</v>
      </c>
      <c r="T246" s="165">
        <f t="shared" si="74"/>
        <v>0</v>
      </c>
      <c r="U246" s="68" t="e">
        <f t="shared" si="75"/>
        <v>#NUM!</v>
      </c>
      <c r="V246" s="148" t="e">
        <f t="shared" si="76"/>
        <v>#NUM!</v>
      </c>
      <c r="W246" s="165" t="e">
        <f t="shared" si="77"/>
        <v>#NUM!</v>
      </c>
      <c r="X246" s="165" t="e">
        <f t="shared" si="78"/>
        <v>#NUM!</v>
      </c>
      <c r="Y246" s="165" t="e">
        <f t="shared" si="79"/>
        <v>#NUM!</v>
      </c>
    </row>
    <row r="247" spans="1:25" x14ac:dyDescent="0.2">
      <c r="A247" s="162"/>
      <c r="B247" s="7">
        <f t="shared" si="83"/>
        <v>0</v>
      </c>
      <c r="C247" s="7" t="e">
        <f t="shared" si="65"/>
        <v>#NUM!</v>
      </c>
      <c r="D247" s="163" t="e">
        <f t="shared" si="84"/>
        <v>#NUM!</v>
      </c>
      <c r="E247" s="164">
        <f t="shared" si="80"/>
        <v>99.999999999999972</v>
      </c>
      <c r="F247" s="162">
        <f t="shared" si="66"/>
        <v>0</v>
      </c>
      <c r="G247" s="162"/>
      <c r="H247" s="168">
        <f t="shared" si="67"/>
        <v>0</v>
      </c>
      <c r="I247" s="162" t="e">
        <f t="shared" si="64"/>
        <v>#NUM!</v>
      </c>
      <c r="J247" s="165" t="e">
        <f t="shared" si="68"/>
        <v>#NUM!</v>
      </c>
      <c r="K247" s="165" t="e">
        <f t="shared" si="69"/>
        <v>#NUM!</v>
      </c>
      <c r="L247" s="165" t="e">
        <f t="shared" si="70"/>
        <v>#NUM!</v>
      </c>
      <c r="M247" s="184" t="e">
        <f t="shared" si="81"/>
        <v>#NUM!</v>
      </c>
      <c r="N247" s="162">
        <v>0</v>
      </c>
      <c r="O247" s="166">
        <f t="shared" si="82"/>
        <v>0</v>
      </c>
      <c r="Q247" s="162">
        <f t="shared" si="71"/>
        <v>0</v>
      </c>
      <c r="R247" s="165">
        <f t="shared" si="72"/>
        <v>0</v>
      </c>
      <c r="S247" s="165">
        <f t="shared" si="73"/>
        <v>0</v>
      </c>
      <c r="T247" s="165">
        <f t="shared" si="74"/>
        <v>0</v>
      </c>
      <c r="U247" s="68" t="e">
        <f t="shared" si="75"/>
        <v>#NUM!</v>
      </c>
      <c r="V247" s="148" t="e">
        <f t="shared" si="76"/>
        <v>#NUM!</v>
      </c>
      <c r="W247" s="165" t="e">
        <f t="shared" si="77"/>
        <v>#NUM!</v>
      </c>
      <c r="X247" s="165" t="e">
        <f t="shared" si="78"/>
        <v>#NUM!</v>
      </c>
      <c r="Y247" s="165" t="e">
        <f t="shared" si="79"/>
        <v>#NUM!</v>
      </c>
    </row>
    <row r="248" spans="1:25" x14ac:dyDescent="0.2">
      <c r="A248" s="162"/>
      <c r="B248" s="7">
        <f t="shared" si="83"/>
        <v>0</v>
      </c>
      <c r="C248" s="7" t="e">
        <f t="shared" si="65"/>
        <v>#NUM!</v>
      </c>
      <c r="D248" s="163" t="e">
        <f t="shared" si="84"/>
        <v>#NUM!</v>
      </c>
      <c r="E248" s="164">
        <f t="shared" si="80"/>
        <v>99.999999999999972</v>
      </c>
      <c r="F248" s="162">
        <f t="shared" si="66"/>
        <v>0</v>
      </c>
      <c r="G248" s="162"/>
      <c r="H248" s="168">
        <f t="shared" si="67"/>
        <v>0</v>
      </c>
      <c r="I248" s="162" t="e">
        <f t="shared" si="64"/>
        <v>#NUM!</v>
      </c>
      <c r="J248" s="165" t="e">
        <f t="shared" si="68"/>
        <v>#NUM!</v>
      </c>
      <c r="K248" s="165" t="e">
        <f t="shared" si="69"/>
        <v>#NUM!</v>
      </c>
      <c r="L248" s="165" t="e">
        <f t="shared" si="70"/>
        <v>#NUM!</v>
      </c>
      <c r="M248" s="184" t="e">
        <f t="shared" si="81"/>
        <v>#NUM!</v>
      </c>
      <c r="N248" s="162">
        <v>0</v>
      </c>
      <c r="O248" s="166">
        <f t="shared" si="82"/>
        <v>0</v>
      </c>
      <c r="Q248" s="162">
        <f t="shared" si="71"/>
        <v>0</v>
      </c>
      <c r="R248" s="165">
        <f t="shared" si="72"/>
        <v>0</v>
      </c>
      <c r="S248" s="165">
        <f t="shared" si="73"/>
        <v>0</v>
      </c>
      <c r="T248" s="165">
        <f t="shared" si="74"/>
        <v>0</v>
      </c>
      <c r="U248" s="68" t="e">
        <f t="shared" si="75"/>
        <v>#NUM!</v>
      </c>
      <c r="V248" s="148" t="e">
        <f t="shared" si="76"/>
        <v>#NUM!</v>
      </c>
      <c r="W248" s="165" t="e">
        <f t="shared" si="77"/>
        <v>#NUM!</v>
      </c>
      <c r="X248" s="165" t="e">
        <f t="shared" si="78"/>
        <v>#NUM!</v>
      </c>
      <c r="Y248" s="165" t="e">
        <f t="shared" si="79"/>
        <v>#NUM!</v>
      </c>
    </row>
    <row r="249" spans="1:25" x14ac:dyDescent="0.2">
      <c r="A249" s="162"/>
      <c r="B249" s="7">
        <f t="shared" si="83"/>
        <v>0</v>
      </c>
      <c r="C249" s="7" t="e">
        <f t="shared" si="65"/>
        <v>#NUM!</v>
      </c>
      <c r="D249" s="163" t="e">
        <f t="shared" si="84"/>
        <v>#NUM!</v>
      </c>
      <c r="E249" s="164">
        <f t="shared" si="80"/>
        <v>99.999999999999972</v>
      </c>
      <c r="F249" s="162">
        <f t="shared" si="66"/>
        <v>0</v>
      </c>
      <c r="G249" s="162"/>
      <c r="H249" s="168">
        <f t="shared" si="67"/>
        <v>0</v>
      </c>
      <c r="I249" s="162" t="e">
        <f t="shared" si="64"/>
        <v>#NUM!</v>
      </c>
      <c r="J249" s="165" t="e">
        <f t="shared" si="68"/>
        <v>#NUM!</v>
      </c>
      <c r="K249" s="165" t="e">
        <f t="shared" si="69"/>
        <v>#NUM!</v>
      </c>
      <c r="L249" s="165" t="e">
        <f t="shared" si="70"/>
        <v>#NUM!</v>
      </c>
      <c r="M249" s="184" t="e">
        <f t="shared" si="81"/>
        <v>#NUM!</v>
      </c>
      <c r="N249" s="162">
        <v>0</v>
      </c>
      <c r="O249" s="166">
        <f t="shared" si="82"/>
        <v>0</v>
      </c>
      <c r="Q249" s="162">
        <f t="shared" si="71"/>
        <v>0</v>
      </c>
      <c r="R249" s="165">
        <f t="shared" si="72"/>
        <v>0</v>
      </c>
      <c r="S249" s="165">
        <f t="shared" si="73"/>
        <v>0</v>
      </c>
      <c r="T249" s="165">
        <f t="shared" si="74"/>
        <v>0</v>
      </c>
      <c r="U249" s="68" t="e">
        <f t="shared" si="75"/>
        <v>#NUM!</v>
      </c>
      <c r="V249" s="148" t="e">
        <f t="shared" si="76"/>
        <v>#NUM!</v>
      </c>
      <c r="W249" s="165" t="e">
        <f t="shared" si="77"/>
        <v>#NUM!</v>
      </c>
      <c r="X249" s="165" t="e">
        <f t="shared" si="78"/>
        <v>#NUM!</v>
      </c>
      <c r="Y249" s="165" t="e">
        <f t="shared" si="79"/>
        <v>#NUM!</v>
      </c>
    </row>
    <row r="250" spans="1:25" x14ac:dyDescent="0.2">
      <c r="A250" s="162"/>
      <c r="B250" s="7">
        <f t="shared" si="83"/>
        <v>0</v>
      </c>
      <c r="C250" s="7" t="e">
        <f t="shared" si="65"/>
        <v>#NUM!</v>
      </c>
      <c r="D250" s="163" t="e">
        <f t="shared" si="84"/>
        <v>#NUM!</v>
      </c>
      <c r="E250" s="164">
        <f t="shared" si="80"/>
        <v>99.999999999999972</v>
      </c>
      <c r="F250" s="162">
        <f t="shared" si="66"/>
        <v>0</v>
      </c>
      <c r="G250" s="162"/>
      <c r="H250" s="168">
        <f t="shared" si="67"/>
        <v>0</v>
      </c>
      <c r="I250" s="162" t="e">
        <f t="shared" si="64"/>
        <v>#NUM!</v>
      </c>
      <c r="J250" s="165" t="e">
        <f t="shared" si="68"/>
        <v>#NUM!</v>
      </c>
      <c r="K250" s="165" t="e">
        <f t="shared" si="69"/>
        <v>#NUM!</v>
      </c>
      <c r="L250" s="165" t="e">
        <f t="shared" si="70"/>
        <v>#NUM!</v>
      </c>
      <c r="M250" s="184" t="e">
        <f t="shared" si="81"/>
        <v>#NUM!</v>
      </c>
      <c r="N250" s="162">
        <v>0</v>
      </c>
      <c r="O250" s="166">
        <f t="shared" si="82"/>
        <v>0</v>
      </c>
      <c r="Q250" s="162">
        <f t="shared" si="71"/>
        <v>0</v>
      </c>
      <c r="R250" s="165">
        <f t="shared" si="72"/>
        <v>0</v>
      </c>
      <c r="S250" s="165">
        <f t="shared" si="73"/>
        <v>0</v>
      </c>
      <c r="T250" s="165">
        <f t="shared" si="74"/>
        <v>0</v>
      </c>
      <c r="U250" s="68" t="e">
        <f t="shared" si="75"/>
        <v>#NUM!</v>
      </c>
      <c r="V250" s="148" t="e">
        <f t="shared" si="76"/>
        <v>#NUM!</v>
      </c>
      <c r="W250" s="165" t="e">
        <f t="shared" si="77"/>
        <v>#NUM!</v>
      </c>
      <c r="X250" s="165" t="e">
        <f t="shared" si="78"/>
        <v>#NUM!</v>
      </c>
      <c r="Y250" s="165" t="e">
        <f t="shared" si="79"/>
        <v>#NUM!</v>
      </c>
    </row>
  </sheetData>
  <mergeCells count="7">
    <mergeCell ref="BV20:BZ20"/>
    <mergeCell ref="BL18:BV18"/>
    <mergeCell ref="AB20:AF20"/>
    <mergeCell ref="I25:L25"/>
    <mergeCell ref="Q25:T25"/>
    <mergeCell ref="U24:Y24"/>
    <mergeCell ref="U25:Y25"/>
  </mergeCells>
  <phoneticPr fontId="0" type="noConversion"/>
  <printOptions gridLinesSet="0"/>
  <pageMargins left="0.35433070866141736" right="0.35433070866141736" top="0.59055118110236227" bottom="0.78740157480314965" header="0.51181102362204722" footer="0.51181102362204722"/>
  <pageSetup paperSize="9" orientation="portrait" horizontalDpi="300" verticalDpi="300" r:id="rId1"/>
  <headerFooter alignWithMargins="0"/>
  <colBreaks count="1" manualBreakCount="1">
    <brk id="16" max="1048575" man="1"/>
  </col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6" baseType="variant">
      <vt:variant>
        <vt:lpstr>Worksheets</vt:lpstr>
      </vt:variant>
      <vt:variant>
        <vt:i4>3</vt:i4>
      </vt:variant>
      <vt:variant>
        <vt:lpstr>Charts</vt:lpstr>
      </vt:variant>
      <vt:variant>
        <vt:i4>1</vt:i4>
      </vt:variant>
      <vt:variant>
        <vt:lpstr>Named Ranges</vt:lpstr>
      </vt:variant>
      <vt:variant>
        <vt:i4>2</vt:i4>
      </vt:variant>
    </vt:vector>
  </HeadingPairs>
  <TitlesOfParts>
    <vt:vector size="6" baseType="lpstr">
      <vt:lpstr>Information</vt:lpstr>
      <vt:lpstr>Multiple Sample Statistics</vt:lpstr>
      <vt:lpstr>Calculations</vt:lpstr>
      <vt:lpstr>Sand Silt Clay Diagram</vt:lpstr>
      <vt:lpstr>Information!OLE_LINK1</vt:lpstr>
      <vt:lpstr>Calculations!Print_Area</vt:lpstr>
    </vt:vector>
  </TitlesOfParts>
  <Manager>E-mail: s.blott@kpal.co.uk</Manager>
  <Company>Kenneth Pye Associates Ltd., Crowthorne Enterprise Centre, Old Wokingham Road, Crowthorne, RG45 6AW, UK</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GRADISTAT v 8.0</dc:title>
  <dc:subject>Grain Size Analysis</dc:subject>
  <dc:creator>Simon Blott</dc:creator>
  <cp:keywords>Grain size, unconsolidated sediments, statistics</cp:keywords>
  <dc:description>A grain size distribution and statistics package for the analysis of unconsolidated sediments by sieving or laser granulometer.</dc:description>
  <cp:lastModifiedBy>Buster, Noreen A.</cp:lastModifiedBy>
  <cp:lastPrinted>2009-09-18T12:53:01Z</cp:lastPrinted>
  <dcterms:created xsi:type="dcterms:W3CDTF">1998-11-28T16:31:54Z</dcterms:created>
  <dcterms:modified xsi:type="dcterms:W3CDTF">2014-05-30T18:43:12Z</dcterms:modified>
  <cp:category>Research</cp:category>
</cp:coreProperties>
</file>