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chartsheets/sheet1.xml" ContentType="application/vnd.openxmlformats-officedocument.spreadsheetml.chart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embeddings/oleObject7.bin" ContentType="application/vnd.openxmlformats-officedocument.oleObject"/>
  <Override PartName="/xl/embeddings/oleObject8.bin" ContentType="application/vnd.openxmlformats-officedocument.oleObject"/>
  <Override PartName="/xl/embeddings/oleObject9.bin" ContentType="application/vnd.openxmlformats-officedocument.oleObject"/>
  <Override PartName="/xl/embeddings/oleObject10.bin" ContentType="application/vnd.openxmlformats-officedocument.oleObject"/>
  <Override PartName="/xl/embeddings/oleObject11.bin" ContentType="application/vnd.openxmlformats-officedocument.oleObject"/>
  <Override PartName="/xl/embeddings/oleObject12.bin" ContentType="application/vnd.openxmlformats-officedocument.oleObject"/>
  <Override PartName="/xl/embeddings/oleObject13.bin" ContentType="application/vnd.openxmlformats-officedocument.oleObject"/>
  <Override PartName="/xl/embeddings/oleObject14.bin" ContentType="application/vnd.openxmlformats-officedocument.oleObject"/>
  <Override PartName="/xl/embeddings/oleObject15.bin" ContentType="application/vnd.openxmlformats-officedocument.oleObject"/>
  <Override PartName="/xl/embeddings/oleObject16.bin" ContentType="application/vnd.openxmlformats-officedocument.oleObject"/>
  <Override PartName="/xl/embeddings/oleObject17.bin" ContentType="application/vnd.openxmlformats-officedocument.oleObject"/>
  <Override PartName="/xl/embeddings/oleObject18.bin" ContentType="application/vnd.openxmlformats-officedocument.oleObject"/>
  <Override PartName="/xl/embeddings/oleObject19.bin" ContentType="application/vnd.openxmlformats-officedocument.oleObject"/>
  <Override PartName="/xl/embeddings/oleObject20.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60" yWindow="165" windowWidth="10965" windowHeight="7770" tabRatio="875" activeTab="2"/>
  </bookViews>
  <sheets>
    <sheet name="Information" sheetId="4" r:id="rId1"/>
    <sheet name="Module1" sheetId="3" state="veryHidden" r:id="rId2"/>
    <sheet name="Multiple Sample Statistics" sheetId="19" r:id="rId3"/>
    <sheet name="Sand Silt Clay Diagram" sheetId="20" r:id="rId4"/>
    <sheet name="Calculations" sheetId="5" state="hidden" r:id="rId5"/>
    <sheet name="Module2" sheetId="11" state="veryHidden" r:id="rId6"/>
    <sheet name="Module4" sheetId="12" state="veryHidden" r:id="rId7"/>
    <sheet name="Module5" sheetId="13" state="veryHidden" r:id="rId8"/>
  </sheets>
  <definedNames>
    <definedName name="OLE_LINK1" localSheetId="0">Information!$O$170</definedName>
    <definedName name="_xlnm.Print_Area" localSheetId="4">Calculations!$R$1:$Y$70</definedName>
    <definedName name="solver_lin" localSheetId="4" hidden="1">0</definedName>
    <definedName name="solver_num" localSheetId="4" hidden="1">0</definedName>
    <definedName name="solver_opt" localSheetId="4" hidden="1">Calculations!#REF!</definedName>
    <definedName name="solver_tmp" localSheetId="4" hidden="1">#NULL!</definedName>
    <definedName name="solver_typ" localSheetId="4" hidden="1">3</definedName>
    <definedName name="solver_val" localSheetId="4" hidden="1">84</definedName>
  </definedNames>
  <calcPr calcId="145621"/>
</workbook>
</file>

<file path=xl/calcChain.xml><?xml version="1.0" encoding="utf-8"?>
<calcChain xmlns="http://schemas.openxmlformats.org/spreadsheetml/2006/main">
  <c r="F3" i="5" l="1"/>
  <c r="G3" i="5"/>
  <c r="H3" i="5"/>
  <c r="A10" i="5"/>
  <c r="F31" i="5" s="1"/>
  <c r="G11" i="5"/>
  <c r="A13" i="5"/>
  <c r="O32" i="5" s="1"/>
  <c r="C30" i="5"/>
  <c r="H30" i="5"/>
  <c r="B31" i="5"/>
  <c r="B32" i="5" s="1"/>
  <c r="B33" i="5" s="1"/>
  <c r="B34" i="5" s="1"/>
  <c r="H31" i="5"/>
  <c r="H32" i="5"/>
  <c r="H33" i="5"/>
  <c r="H34" i="5"/>
  <c r="H35" i="5"/>
  <c r="H36" i="5"/>
  <c r="H37" i="5"/>
  <c r="H38" i="5"/>
  <c r="H39" i="5"/>
  <c r="H40" i="5"/>
  <c r="H41" i="5"/>
  <c r="H42" i="5"/>
  <c r="H43" i="5"/>
  <c r="H44" i="5"/>
  <c r="H45" i="5"/>
  <c r="H46" i="5"/>
  <c r="H47" i="5"/>
  <c r="H48" i="5"/>
  <c r="H49" i="5"/>
  <c r="H50" i="5"/>
  <c r="H51" i="5"/>
  <c r="H52" i="5"/>
  <c r="H53" i="5"/>
  <c r="H54" i="5"/>
  <c r="H55" i="5"/>
  <c r="H56" i="5"/>
  <c r="H57" i="5"/>
  <c r="H58" i="5"/>
  <c r="H59" i="5"/>
  <c r="H60" i="5"/>
  <c r="H61" i="5"/>
  <c r="H62" i="5"/>
  <c r="H63" i="5"/>
  <c r="H64" i="5"/>
  <c r="H65" i="5"/>
  <c r="H66" i="5"/>
  <c r="H67" i="5"/>
  <c r="H68" i="5"/>
  <c r="H69" i="5"/>
  <c r="H70" i="5"/>
  <c r="H71" i="5"/>
  <c r="H72" i="5"/>
  <c r="H73" i="5"/>
  <c r="H74" i="5"/>
  <c r="H75" i="5"/>
  <c r="H76" i="5"/>
  <c r="H77" i="5"/>
  <c r="H78" i="5"/>
  <c r="H79" i="5"/>
  <c r="H80" i="5"/>
  <c r="H81" i="5"/>
  <c r="H82" i="5"/>
  <c r="H83" i="5"/>
  <c r="H84" i="5"/>
  <c r="H85" i="5"/>
  <c r="H86" i="5"/>
  <c r="H87" i="5"/>
  <c r="H88" i="5"/>
  <c r="H89" i="5"/>
  <c r="H90" i="5"/>
  <c r="H91" i="5"/>
  <c r="H92" i="5"/>
  <c r="H93" i="5"/>
  <c r="H94" i="5"/>
  <c r="H95" i="5"/>
  <c r="H96" i="5"/>
  <c r="H97" i="5"/>
  <c r="H98" i="5"/>
  <c r="H99" i="5"/>
  <c r="H100" i="5"/>
  <c r="H101" i="5"/>
  <c r="H102" i="5"/>
  <c r="H103" i="5"/>
  <c r="H104" i="5"/>
  <c r="H105" i="5"/>
  <c r="H106" i="5"/>
  <c r="H107" i="5"/>
  <c r="H108" i="5"/>
  <c r="H109" i="5"/>
  <c r="H110" i="5"/>
  <c r="H111" i="5"/>
  <c r="H112" i="5"/>
  <c r="H113" i="5"/>
  <c r="H114" i="5"/>
  <c r="H115" i="5"/>
  <c r="H116" i="5"/>
  <c r="H117" i="5"/>
  <c r="H118" i="5"/>
  <c r="H119" i="5"/>
  <c r="H120" i="5"/>
  <c r="H121" i="5"/>
  <c r="H122" i="5"/>
  <c r="B123" i="5"/>
  <c r="C123" i="5" s="1"/>
  <c r="H123" i="5"/>
  <c r="B124" i="5"/>
  <c r="C124" i="5" s="1"/>
  <c r="H124" i="5"/>
  <c r="B125" i="5"/>
  <c r="C125" i="5" s="1"/>
  <c r="H125" i="5"/>
  <c r="B126" i="5"/>
  <c r="H126" i="5"/>
  <c r="B127" i="5"/>
  <c r="H127" i="5"/>
  <c r="B128" i="5"/>
  <c r="C128" i="5" s="1"/>
  <c r="H128" i="5"/>
  <c r="B129" i="5"/>
  <c r="C129" i="5" s="1"/>
  <c r="H129" i="5"/>
  <c r="B130" i="5"/>
  <c r="C130" i="5" s="1"/>
  <c r="H130" i="5"/>
  <c r="B131" i="5"/>
  <c r="H131" i="5"/>
  <c r="B132" i="5"/>
  <c r="C132" i="5" s="1"/>
  <c r="H132" i="5"/>
  <c r="B133" i="5"/>
  <c r="H133" i="5"/>
  <c r="B134" i="5"/>
  <c r="H134" i="5"/>
  <c r="B135" i="5"/>
  <c r="C135" i="5" s="1"/>
  <c r="H135" i="5"/>
  <c r="B136" i="5"/>
  <c r="C136" i="5" s="1"/>
  <c r="H136" i="5"/>
  <c r="B137" i="5"/>
  <c r="C137" i="5" s="1"/>
  <c r="H137" i="5"/>
  <c r="B138" i="5"/>
  <c r="H138" i="5"/>
  <c r="B139" i="5"/>
  <c r="C139" i="5" s="1"/>
  <c r="H139" i="5"/>
  <c r="B140" i="5"/>
  <c r="C140" i="5" s="1"/>
  <c r="H140" i="5"/>
  <c r="B141" i="5"/>
  <c r="H141" i="5"/>
  <c r="B142" i="5"/>
  <c r="H142" i="5"/>
  <c r="B143" i="5"/>
  <c r="C143" i="5" s="1"/>
  <c r="H143" i="5"/>
  <c r="B144" i="5"/>
  <c r="C144" i="5" s="1"/>
  <c r="H144" i="5"/>
  <c r="B145" i="5"/>
  <c r="C145" i="5" s="1"/>
  <c r="H145" i="5"/>
  <c r="B146" i="5"/>
  <c r="C146" i="5" s="1"/>
  <c r="H146" i="5"/>
  <c r="B147" i="5"/>
  <c r="C147" i="5" s="1"/>
  <c r="H147" i="5"/>
  <c r="B148" i="5"/>
  <c r="C148" i="5" s="1"/>
  <c r="H148" i="5"/>
  <c r="B149" i="5"/>
  <c r="C149" i="5" s="1"/>
  <c r="H149" i="5"/>
  <c r="B150" i="5"/>
  <c r="C150" i="5" s="1"/>
  <c r="H150" i="5"/>
  <c r="B151" i="5"/>
  <c r="C151" i="5" s="1"/>
  <c r="H151" i="5"/>
  <c r="B152" i="5"/>
  <c r="C152" i="5" s="1"/>
  <c r="H152" i="5"/>
  <c r="B153" i="5"/>
  <c r="C153" i="5" s="1"/>
  <c r="H153" i="5"/>
  <c r="B154" i="5"/>
  <c r="C154" i="5" s="1"/>
  <c r="H154" i="5"/>
  <c r="B155" i="5"/>
  <c r="C155" i="5" s="1"/>
  <c r="H155" i="5"/>
  <c r="B156" i="5"/>
  <c r="C156" i="5" s="1"/>
  <c r="H156" i="5"/>
  <c r="B157" i="5"/>
  <c r="H157" i="5"/>
  <c r="B158" i="5"/>
  <c r="C158" i="5" s="1"/>
  <c r="H158" i="5"/>
  <c r="B159" i="5"/>
  <c r="C159" i="5" s="1"/>
  <c r="H159" i="5"/>
  <c r="B160" i="5"/>
  <c r="C160" i="5" s="1"/>
  <c r="H160" i="5"/>
  <c r="B161" i="5"/>
  <c r="C161" i="5" s="1"/>
  <c r="H161" i="5"/>
  <c r="B162" i="5"/>
  <c r="C162" i="5" s="1"/>
  <c r="H162" i="5"/>
  <c r="B163" i="5"/>
  <c r="C163" i="5" s="1"/>
  <c r="H163" i="5"/>
  <c r="B164" i="5"/>
  <c r="C164" i="5" s="1"/>
  <c r="H164" i="5"/>
  <c r="B165" i="5"/>
  <c r="C165" i="5" s="1"/>
  <c r="H165" i="5"/>
  <c r="B166" i="5"/>
  <c r="C166" i="5" s="1"/>
  <c r="H166" i="5"/>
  <c r="B167" i="5"/>
  <c r="C167" i="5" s="1"/>
  <c r="H167" i="5"/>
  <c r="B168" i="5"/>
  <c r="C168" i="5" s="1"/>
  <c r="H168" i="5"/>
  <c r="B169" i="5"/>
  <c r="C169" i="5" s="1"/>
  <c r="H169" i="5"/>
  <c r="B170" i="5"/>
  <c r="C170" i="5" s="1"/>
  <c r="H170" i="5"/>
  <c r="B171" i="5"/>
  <c r="C171" i="5" s="1"/>
  <c r="H171" i="5"/>
  <c r="B172" i="5"/>
  <c r="C172" i="5" s="1"/>
  <c r="H172" i="5"/>
  <c r="B173" i="5"/>
  <c r="H173" i="5"/>
  <c r="B174" i="5"/>
  <c r="C174" i="5" s="1"/>
  <c r="H174" i="5"/>
  <c r="B175" i="5"/>
  <c r="H175" i="5"/>
  <c r="B176" i="5"/>
  <c r="C176" i="5" s="1"/>
  <c r="H176" i="5"/>
  <c r="B177" i="5"/>
  <c r="C177" i="5" s="1"/>
  <c r="H177" i="5"/>
  <c r="B178" i="5"/>
  <c r="C178" i="5" s="1"/>
  <c r="H178" i="5"/>
  <c r="B179" i="5"/>
  <c r="C179" i="5" s="1"/>
  <c r="H179" i="5"/>
  <c r="B180" i="5"/>
  <c r="C180" i="5" s="1"/>
  <c r="H180" i="5"/>
  <c r="B181" i="5"/>
  <c r="C181" i="5" s="1"/>
  <c r="H181" i="5"/>
  <c r="B182" i="5"/>
  <c r="C182" i="5" s="1"/>
  <c r="H182" i="5"/>
  <c r="B183" i="5"/>
  <c r="C183" i="5" s="1"/>
  <c r="H183" i="5"/>
  <c r="B184" i="5"/>
  <c r="C184" i="5" s="1"/>
  <c r="H184" i="5"/>
  <c r="B185" i="5"/>
  <c r="C185" i="5" s="1"/>
  <c r="H185" i="5"/>
  <c r="B186" i="5"/>
  <c r="C186" i="5" s="1"/>
  <c r="H186" i="5"/>
  <c r="B187" i="5"/>
  <c r="C187" i="5" s="1"/>
  <c r="H187" i="5"/>
  <c r="B188" i="5"/>
  <c r="C188" i="5" s="1"/>
  <c r="H188" i="5"/>
  <c r="B189" i="5"/>
  <c r="H189" i="5"/>
  <c r="B190" i="5"/>
  <c r="H190" i="5"/>
  <c r="B191" i="5"/>
  <c r="C191" i="5" s="1"/>
  <c r="H191" i="5"/>
  <c r="B192" i="5"/>
  <c r="C192" i="5" s="1"/>
  <c r="H192" i="5"/>
  <c r="B193" i="5"/>
  <c r="C193" i="5" s="1"/>
  <c r="H193" i="5"/>
  <c r="B194" i="5"/>
  <c r="C194" i="5" s="1"/>
  <c r="H194" i="5"/>
  <c r="B195" i="5"/>
  <c r="C195" i="5" s="1"/>
  <c r="H195" i="5"/>
  <c r="B196" i="5"/>
  <c r="H196" i="5"/>
  <c r="B197" i="5"/>
  <c r="C197" i="5" s="1"/>
  <c r="H197" i="5"/>
  <c r="B198" i="5"/>
  <c r="C198" i="5" s="1"/>
  <c r="H198" i="5"/>
  <c r="B199" i="5"/>
  <c r="C199" i="5" s="1"/>
  <c r="H199" i="5"/>
  <c r="B200" i="5"/>
  <c r="C200" i="5" s="1"/>
  <c r="H200" i="5"/>
  <c r="B201" i="5"/>
  <c r="C201" i="5" s="1"/>
  <c r="H201" i="5"/>
  <c r="B202" i="5"/>
  <c r="C202" i="5" s="1"/>
  <c r="H202" i="5"/>
  <c r="B203" i="5"/>
  <c r="C203" i="5" s="1"/>
  <c r="H203" i="5"/>
  <c r="B204" i="5"/>
  <c r="C204" i="5" s="1"/>
  <c r="H204" i="5"/>
  <c r="B205" i="5"/>
  <c r="C205" i="5" s="1"/>
  <c r="H205" i="5"/>
  <c r="B206" i="5"/>
  <c r="C206" i="5" s="1"/>
  <c r="H206" i="5"/>
  <c r="B207" i="5"/>
  <c r="C207" i="5" s="1"/>
  <c r="H207" i="5"/>
  <c r="B208" i="5"/>
  <c r="C208" i="5" s="1"/>
  <c r="H208" i="5"/>
  <c r="B209" i="5"/>
  <c r="C209" i="5" s="1"/>
  <c r="H209" i="5"/>
  <c r="B210" i="5"/>
  <c r="C210" i="5" s="1"/>
  <c r="H210" i="5"/>
  <c r="B211" i="5"/>
  <c r="C211" i="5" s="1"/>
  <c r="H211" i="5"/>
  <c r="B212" i="5"/>
  <c r="H212" i="5"/>
  <c r="B213" i="5"/>
  <c r="C213" i="5" s="1"/>
  <c r="H213" i="5"/>
  <c r="B214" i="5"/>
  <c r="C214" i="5" s="1"/>
  <c r="H214" i="5"/>
  <c r="B215" i="5"/>
  <c r="C215" i="5" s="1"/>
  <c r="H215" i="5"/>
  <c r="B216" i="5"/>
  <c r="C216" i="5" s="1"/>
  <c r="H216" i="5"/>
  <c r="B217" i="5"/>
  <c r="C217" i="5" s="1"/>
  <c r="H217" i="5"/>
  <c r="B218" i="5"/>
  <c r="C218" i="5" s="1"/>
  <c r="H218" i="5"/>
  <c r="B219" i="5"/>
  <c r="C219" i="5" s="1"/>
  <c r="H219" i="5"/>
  <c r="B220" i="5"/>
  <c r="C220" i="5" s="1"/>
  <c r="H220" i="5"/>
  <c r="B221" i="5"/>
  <c r="C221" i="5" s="1"/>
  <c r="H221" i="5"/>
  <c r="B222" i="5"/>
  <c r="C222" i="5" s="1"/>
  <c r="H222" i="5"/>
  <c r="B223" i="5"/>
  <c r="C223" i="5" s="1"/>
  <c r="H223" i="5"/>
  <c r="B224" i="5"/>
  <c r="C224" i="5" s="1"/>
  <c r="H224" i="5"/>
  <c r="B225" i="5"/>
  <c r="C225" i="5" s="1"/>
  <c r="H225" i="5"/>
  <c r="B226" i="5"/>
  <c r="C226" i="5" s="1"/>
  <c r="H226" i="5"/>
  <c r="B227" i="5"/>
  <c r="C227" i="5" s="1"/>
  <c r="H227" i="5"/>
  <c r="B228" i="5"/>
  <c r="H228" i="5"/>
  <c r="B229" i="5"/>
  <c r="C229" i="5" s="1"/>
  <c r="H229" i="5"/>
  <c r="B230" i="5"/>
  <c r="C230" i="5" s="1"/>
  <c r="H230" i="5"/>
  <c r="B231" i="5"/>
  <c r="C231" i="5" s="1"/>
  <c r="H231" i="5"/>
  <c r="B232" i="5"/>
  <c r="C232" i="5" s="1"/>
  <c r="H232" i="5"/>
  <c r="B233" i="5"/>
  <c r="C233" i="5" s="1"/>
  <c r="H233" i="5"/>
  <c r="B234" i="5"/>
  <c r="C234" i="5" s="1"/>
  <c r="H234" i="5"/>
  <c r="B235" i="5"/>
  <c r="C235" i="5" s="1"/>
  <c r="H235" i="5"/>
  <c r="B236" i="5"/>
  <c r="C236" i="5" s="1"/>
  <c r="H236" i="5"/>
  <c r="B237" i="5"/>
  <c r="C237" i="5" s="1"/>
  <c r="H237" i="5"/>
  <c r="B238" i="5"/>
  <c r="C238" i="5" s="1"/>
  <c r="H238" i="5"/>
  <c r="B239" i="5"/>
  <c r="C239" i="5" s="1"/>
  <c r="H239" i="5"/>
  <c r="B240" i="5"/>
  <c r="C240" i="5" s="1"/>
  <c r="H240" i="5"/>
  <c r="B241" i="5"/>
  <c r="C241" i="5" s="1"/>
  <c r="H241" i="5"/>
  <c r="B242" i="5"/>
  <c r="C242" i="5" s="1"/>
  <c r="H242" i="5"/>
  <c r="B243" i="5"/>
  <c r="C243" i="5" s="1"/>
  <c r="H243" i="5"/>
  <c r="B244" i="5"/>
  <c r="H244" i="5"/>
  <c r="B245" i="5"/>
  <c r="C245" i="5" s="1"/>
  <c r="H245" i="5"/>
  <c r="B246" i="5"/>
  <c r="C246" i="5" s="1"/>
  <c r="H246" i="5"/>
  <c r="B247" i="5"/>
  <c r="C247" i="5" s="1"/>
  <c r="H247" i="5"/>
  <c r="B248" i="5"/>
  <c r="H248" i="5"/>
  <c r="B249" i="5"/>
  <c r="C249" i="5" s="1"/>
  <c r="H249" i="5"/>
  <c r="B250" i="5"/>
  <c r="C250" i="5" s="1"/>
  <c r="H250" i="5"/>
  <c r="C31" i="5" l="1"/>
  <c r="C32" i="5" s="1"/>
  <c r="C33" i="5" s="1"/>
  <c r="O33" i="5"/>
  <c r="O38" i="5"/>
  <c r="O146" i="5"/>
  <c r="O139" i="5"/>
  <c r="O210" i="5"/>
  <c r="O203" i="5"/>
  <c r="O213" i="5"/>
  <c r="O206" i="5"/>
  <c r="O112" i="5"/>
  <c r="O200" i="5"/>
  <c r="O75" i="5"/>
  <c r="O216" i="5"/>
  <c r="O118" i="5"/>
  <c r="O149" i="5"/>
  <c r="O152" i="5"/>
  <c r="O86" i="5"/>
  <c r="O37" i="5"/>
  <c r="O142" i="5"/>
  <c r="O234" i="5"/>
  <c r="O186" i="5"/>
  <c r="O179" i="5"/>
  <c r="O79" i="5"/>
  <c r="O80" i="5"/>
  <c r="O237" i="5"/>
  <c r="O189" i="5"/>
  <c r="O182" i="5"/>
  <c r="O107" i="5"/>
  <c r="O230" i="5"/>
  <c r="O236" i="5"/>
  <c r="O233" i="5"/>
  <c r="O226" i="5"/>
  <c r="O170" i="5"/>
  <c r="O130" i="5"/>
  <c r="O103" i="5"/>
  <c r="O90" i="5"/>
  <c r="O57" i="5"/>
  <c r="O194" i="5"/>
  <c r="O173" i="5"/>
  <c r="O133" i="5"/>
  <c r="O108" i="5"/>
  <c r="O70" i="5"/>
  <c r="O63" i="5"/>
  <c r="O219" i="5"/>
  <c r="O98" i="5"/>
  <c r="O239" i="5"/>
  <c r="O249" i="5"/>
  <c r="O242" i="5"/>
  <c r="O245" i="5"/>
  <c r="O197" i="5"/>
  <c r="O176" i="5"/>
  <c r="O136" i="5"/>
  <c r="O102" i="5"/>
  <c r="O122" i="5"/>
  <c r="O84" i="5"/>
  <c r="O222" i="5"/>
  <c r="O198" i="5"/>
  <c r="O195" i="5"/>
  <c r="O192" i="5"/>
  <c r="O162" i="5"/>
  <c r="O155" i="5"/>
  <c r="O125" i="5"/>
  <c r="O116" i="5"/>
  <c r="O72" i="5"/>
  <c r="O67" i="5"/>
  <c r="O62" i="5"/>
  <c r="O48" i="5"/>
  <c r="O111" i="5"/>
  <c r="O247" i="5"/>
  <c r="O241" i="5"/>
  <c r="O165" i="5"/>
  <c r="O158" i="5"/>
  <c r="O134" i="5"/>
  <c r="O131" i="5"/>
  <c r="O128" i="5"/>
  <c r="O104" i="5"/>
  <c r="O99" i="5"/>
  <c r="O94" i="5"/>
  <c r="O88" i="5"/>
  <c r="O95" i="5"/>
  <c r="O42" i="5"/>
  <c r="O250" i="5"/>
  <c r="O244" i="5"/>
  <c r="O228" i="5"/>
  <c r="O174" i="5"/>
  <c r="O171" i="5"/>
  <c r="O168" i="5"/>
  <c r="O120" i="5"/>
  <c r="O76" i="5"/>
  <c r="O71" i="5"/>
  <c r="O66" i="5"/>
  <c r="O246" i="5"/>
  <c r="O238" i="5"/>
  <c r="O227" i="5"/>
  <c r="O224" i="5"/>
  <c r="O221" i="5"/>
  <c r="O218" i="5"/>
  <c r="O166" i="5"/>
  <c r="O163" i="5"/>
  <c r="O160" i="5"/>
  <c r="O157" i="5"/>
  <c r="O154" i="5"/>
  <c r="O115" i="5"/>
  <c r="O106" i="5"/>
  <c r="O92" i="5"/>
  <c r="O83" i="5"/>
  <c r="O74" i="5"/>
  <c r="O243" i="5"/>
  <c r="O235" i="5"/>
  <c r="O190" i="5"/>
  <c r="O187" i="5"/>
  <c r="O184" i="5"/>
  <c r="O181" i="5"/>
  <c r="O178" i="5"/>
  <c r="O126" i="5"/>
  <c r="O123" i="5"/>
  <c r="O119" i="5"/>
  <c r="O110" i="5"/>
  <c r="O96" i="5"/>
  <c r="O87" i="5"/>
  <c r="O78" i="5"/>
  <c r="O64" i="5"/>
  <c r="O47" i="5"/>
  <c r="O248" i="5"/>
  <c r="O240" i="5"/>
  <c r="O232" i="5"/>
  <c r="O229" i="5"/>
  <c r="O214" i="5"/>
  <c r="O211" i="5"/>
  <c r="O208" i="5"/>
  <c r="O205" i="5"/>
  <c r="O202" i="5"/>
  <c r="O150" i="5"/>
  <c r="O147" i="5"/>
  <c r="O144" i="5"/>
  <c r="O141" i="5"/>
  <c r="O138" i="5"/>
  <c r="O114" i="5"/>
  <c r="O100" i="5"/>
  <c r="O91" i="5"/>
  <c r="O82" i="5"/>
  <c r="O68" i="5"/>
  <c r="O58" i="5"/>
  <c r="O52" i="5"/>
  <c r="O231" i="5"/>
  <c r="O223" i="5"/>
  <c r="O215" i="5"/>
  <c r="O207" i="5"/>
  <c r="O199" i="5"/>
  <c r="O191" i="5"/>
  <c r="O183" i="5"/>
  <c r="O175" i="5"/>
  <c r="O167" i="5"/>
  <c r="O159" i="5"/>
  <c r="O151" i="5"/>
  <c r="O143" i="5"/>
  <c r="O135" i="5"/>
  <c r="O127" i="5"/>
  <c r="O40" i="5"/>
  <c r="O220" i="5"/>
  <c r="O212" i="5"/>
  <c r="O204" i="5"/>
  <c r="O196" i="5"/>
  <c r="O188" i="5"/>
  <c r="O180" i="5"/>
  <c r="O172" i="5"/>
  <c r="O164" i="5"/>
  <c r="O156" i="5"/>
  <c r="O148" i="5"/>
  <c r="O140" i="5"/>
  <c r="O132" i="5"/>
  <c r="O124" i="5"/>
  <c r="O121" i="5"/>
  <c r="O117" i="5"/>
  <c r="O113" i="5"/>
  <c r="O109" i="5"/>
  <c r="O105" i="5"/>
  <c r="O101" i="5"/>
  <c r="O97" i="5"/>
  <c r="O93" i="5"/>
  <c r="O89" i="5"/>
  <c r="O85" i="5"/>
  <c r="O81" i="5"/>
  <c r="O77" i="5"/>
  <c r="O73" i="5"/>
  <c r="O69" i="5"/>
  <c r="O65" i="5"/>
  <c r="O61" i="5"/>
  <c r="O50" i="5"/>
  <c r="O225" i="5"/>
  <c r="O217" i="5"/>
  <c r="O209" i="5"/>
  <c r="O201" i="5"/>
  <c r="O193" i="5"/>
  <c r="O185" i="5"/>
  <c r="O177" i="5"/>
  <c r="O169" i="5"/>
  <c r="O161" i="5"/>
  <c r="O153" i="5"/>
  <c r="O145" i="5"/>
  <c r="O137" i="5"/>
  <c r="O129" i="5"/>
  <c r="O55" i="5"/>
  <c r="O44" i="5"/>
  <c r="O39" i="5"/>
  <c r="F242" i="5"/>
  <c r="Q242" i="5" s="1"/>
  <c r="F232" i="5"/>
  <c r="Q232" i="5" s="1"/>
  <c r="F240" i="5"/>
  <c r="Q240" i="5" s="1"/>
  <c r="F230" i="5"/>
  <c r="Q230" i="5" s="1"/>
  <c r="F220" i="5"/>
  <c r="Q220" i="5" s="1"/>
  <c r="F159" i="5"/>
  <c r="Q159" i="5" s="1"/>
  <c r="F248" i="5"/>
  <c r="Q248" i="5" s="1"/>
  <c r="F120" i="5"/>
  <c r="D168" i="5"/>
  <c r="M168" i="5" s="1"/>
  <c r="F153" i="5"/>
  <c r="Q153" i="5" s="1"/>
  <c r="F246" i="5"/>
  <c r="Q246" i="5" s="1"/>
  <c r="B35" i="5"/>
  <c r="F244" i="5"/>
  <c r="Q244" i="5" s="1"/>
  <c r="F218" i="5"/>
  <c r="Q218" i="5" s="1"/>
  <c r="F250" i="5"/>
  <c r="Q250" i="5" s="1"/>
  <c r="F234" i="5"/>
  <c r="Q234" i="5" s="1"/>
  <c r="F212" i="5"/>
  <c r="Q212" i="5" s="1"/>
  <c r="F199" i="5"/>
  <c r="Q199" i="5" s="1"/>
  <c r="F189" i="5"/>
  <c r="Q189" i="5" s="1"/>
  <c r="F236" i="5"/>
  <c r="Q236" i="5" s="1"/>
  <c r="F191" i="5"/>
  <c r="Q191" i="5" s="1"/>
  <c r="F238" i="5"/>
  <c r="Q238" i="5" s="1"/>
  <c r="F169" i="5"/>
  <c r="Q169" i="5" s="1"/>
  <c r="F247" i="5"/>
  <c r="Q247" i="5" s="1"/>
  <c r="F243" i="5"/>
  <c r="Q243" i="5" s="1"/>
  <c r="F239" i="5"/>
  <c r="Q239" i="5" s="1"/>
  <c r="F235" i="5"/>
  <c r="Q235" i="5" s="1"/>
  <c r="F233" i="5"/>
  <c r="Q233" i="5" s="1"/>
  <c r="F231" i="5"/>
  <c r="Q231" i="5" s="1"/>
  <c r="F249" i="5"/>
  <c r="Q249" i="5" s="1"/>
  <c r="F245" i="5"/>
  <c r="Q245" i="5" s="1"/>
  <c r="F237" i="5"/>
  <c r="Q237" i="5" s="1"/>
  <c r="F183" i="5"/>
  <c r="Q183" i="5" s="1"/>
  <c r="F241" i="5"/>
  <c r="Q241" i="5" s="1"/>
  <c r="F214" i="5"/>
  <c r="Q214" i="5" s="1"/>
  <c r="F205" i="5"/>
  <c r="Q205" i="5" s="1"/>
  <c r="F203" i="5"/>
  <c r="Q203" i="5" s="1"/>
  <c r="F201" i="5"/>
  <c r="Q201" i="5" s="1"/>
  <c r="F185" i="5"/>
  <c r="Q185" i="5" s="1"/>
  <c r="F155" i="5"/>
  <c r="Q155" i="5" s="1"/>
  <c r="F144" i="5"/>
  <c r="Q144" i="5" s="1"/>
  <c r="F142" i="5"/>
  <c r="Q142" i="5" s="1"/>
  <c r="F140" i="5"/>
  <c r="Q140" i="5" s="1"/>
  <c r="F138" i="5"/>
  <c r="Q138" i="5" s="1"/>
  <c r="F136" i="5"/>
  <c r="Q136" i="5" s="1"/>
  <c r="F134" i="5"/>
  <c r="Q134" i="5" s="1"/>
  <c r="F132" i="5"/>
  <c r="Q132" i="5" s="1"/>
  <c r="F130" i="5"/>
  <c r="Q130" i="5" s="1"/>
  <c r="F128" i="5"/>
  <c r="Q128" i="5" s="1"/>
  <c r="F126" i="5"/>
  <c r="Q126" i="5" s="1"/>
  <c r="F124" i="5"/>
  <c r="Q124" i="5" s="1"/>
  <c r="F122" i="5"/>
  <c r="F63" i="5"/>
  <c r="F216" i="5"/>
  <c r="Q216" i="5" s="1"/>
  <c r="F187" i="5"/>
  <c r="Q187" i="5" s="1"/>
  <c r="F157" i="5"/>
  <c r="Q157" i="5" s="1"/>
  <c r="F65" i="5"/>
  <c r="F222" i="5"/>
  <c r="Q222" i="5" s="1"/>
  <c r="F206" i="5"/>
  <c r="Q206" i="5" s="1"/>
  <c r="F204" i="5"/>
  <c r="Q204" i="5" s="1"/>
  <c r="F202" i="5"/>
  <c r="Q202" i="5" s="1"/>
  <c r="F193" i="5"/>
  <c r="Q193" i="5" s="1"/>
  <c r="F177" i="5"/>
  <c r="Q177" i="5" s="1"/>
  <c r="F163" i="5"/>
  <c r="Q163" i="5" s="1"/>
  <c r="F147" i="5"/>
  <c r="Q147" i="5" s="1"/>
  <c r="F143" i="5"/>
  <c r="Q143" i="5" s="1"/>
  <c r="F141" i="5"/>
  <c r="Q141" i="5" s="1"/>
  <c r="F139" i="5"/>
  <c r="Q139" i="5" s="1"/>
  <c r="F137" i="5"/>
  <c r="Q137" i="5" s="1"/>
  <c r="F135" i="5"/>
  <c r="Q135" i="5" s="1"/>
  <c r="F133" i="5"/>
  <c r="Q133" i="5" s="1"/>
  <c r="F131" i="5"/>
  <c r="Q131" i="5" s="1"/>
  <c r="F129" i="5"/>
  <c r="Q129" i="5" s="1"/>
  <c r="F127" i="5"/>
  <c r="Q127" i="5" s="1"/>
  <c r="F125" i="5"/>
  <c r="Q125" i="5" s="1"/>
  <c r="F123" i="5"/>
  <c r="Q123" i="5" s="1"/>
  <c r="F145" i="5"/>
  <c r="Q145" i="5" s="1"/>
  <c r="F56" i="5"/>
  <c r="F226" i="5"/>
  <c r="Q226" i="5" s="1"/>
  <c r="F224" i="5"/>
  <c r="Q224" i="5" s="1"/>
  <c r="F208" i="5"/>
  <c r="Q208" i="5" s="1"/>
  <c r="F195" i="5"/>
  <c r="Q195" i="5" s="1"/>
  <c r="F179" i="5"/>
  <c r="Q179" i="5" s="1"/>
  <c r="F165" i="5"/>
  <c r="Q165" i="5" s="1"/>
  <c r="F149" i="5"/>
  <c r="Q149" i="5" s="1"/>
  <c r="F116" i="5"/>
  <c r="F66" i="5"/>
  <c r="F175" i="5"/>
  <c r="Q175" i="5" s="1"/>
  <c r="F161" i="5"/>
  <c r="Q161" i="5" s="1"/>
  <c r="F44" i="5"/>
  <c r="F228" i="5"/>
  <c r="Q228" i="5" s="1"/>
  <c r="F210" i="5"/>
  <c r="Q210" i="5" s="1"/>
  <c r="F197" i="5"/>
  <c r="Q197" i="5" s="1"/>
  <c r="F181" i="5"/>
  <c r="Q181" i="5" s="1"/>
  <c r="F167" i="5"/>
  <c r="Q167" i="5" s="1"/>
  <c r="F151" i="5"/>
  <c r="Q151" i="5" s="1"/>
  <c r="F118" i="5"/>
  <c r="F40" i="5"/>
  <c r="C175" i="5"/>
  <c r="D176" i="5" s="1"/>
  <c r="M176" i="5" s="1"/>
  <c r="F114" i="5"/>
  <c r="F112" i="5"/>
  <c r="F110" i="5"/>
  <c r="F108" i="5"/>
  <c r="F106" i="5"/>
  <c r="F104" i="5"/>
  <c r="F102" i="5"/>
  <c r="F100" i="5"/>
  <c r="F98" i="5"/>
  <c r="F58" i="5"/>
  <c r="F53" i="5"/>
  <c r="F46" i="5"/>
  <c r="F38" i="5"/>
  <c r="F33" i="5"/>
  <c r="Q33" i="5" s="1"/>
  <c r="F173" i="5"/>
  <c r="Q173" i="5" s="1"/>
  <c r="F171" i="5"/>
  <c r="Q171" i="5" s="1"/>
  <c r="F96" i="5"/>
  <c r="F94" i="5"/>
  <c r="F92" i="5"/>
  <c r="F90" i="5"/>
  <c r="F88" i="5"/>
  <c r="F86" i="5"/>
  <c r="F84" i="5"/>
  <c r="F82" i="5"/>
  <c r="F80" i="5"/>
  <c r="F78" i="5"/>
  <c r="F76" i="5"/>
  <c r="F74" i="5"/>
  <c r="F72" i="5"/>
  <c r="F70" i="5"/>
  <c r="F68" i="5"/>
  <c r="F60" i="5"/>
  <c r="F50" i="5"/>
  <c r="F42" i="5"/>
  <c r="F35" i="5"/>
  <c r="F229" i="5"/>
  <c r="Q229" i="5" s="1"/>
  <c r="F227" i="5"/>
  <c r="Q227" i="5" s="1"/>
  <c r="F200" i="5"/>
  <c r="Q200" i="5" s="1"/>
  <c r="F198" i="5"/>
  <c r="Q198" i="5" s="1"/>
  <c r="F196" i="5"/>
  <c r="Q196" i="5" s="1"/>
  <c r="F194" i="5"/>
  <c r="Q194" i="5" s="1"/>
  <c r="F192" i="5"/>
  <c r="Q192" i="5" s="1"/>
  <c r="F190" i="5"/>
  <c r="Q190" i="5" s="1"/>
  <c r="F188" i="5"/>
  <c r="Q188" i="5" s="1"/>
  <c r="F186" i="5"/>
  <c r="Q186" i="5" s="1"/>
  <c r="F184" i="5"/>
  <c r="F182" i="5"/>
  <c r="Q182" i="5" s="1"/>
  <c r="F180" i="5"/>
  <c r="Q180" i="5" s="1"/>
  <c r="F178" i="5"/>
  <c r="Q178" i="5" s="1"/>
  <c r="F176" i="5"/>
  <c r="Q176" i="5" s="1"/>
  <c r="F113" i="5"/>
  <c r="F111" i="5"/>
  <c r="F109" i="5"/>
  <c r="F107" i="5"/>
  <c r="F105" i="5"/>
  <c r="F103" i="5"/>
  <c r="F101" i="5"/>
  <c r="F99" i="5"/>
  <c r="F59" i="5"/>
  <c r="F57" i="5"/>
  <c r="F49" i="5"/>
  <c r="F47" i="5"/>
  <c r="F39" i="5"/>
  <c r="F37" i="5"/>
  <c r="F121" i="5"/>
  <c r="F117" i="5"/>
  <c r="F62" i="5"/>
  <c r="F32" i="5"/>
  <c r="Q32" i="5" s="1"/>
  <c r="F225" i="5"/>
  <c r="Q225" i="5" s="1"/>
  <c r="F174" i="5"/>
  <c r="Q174" i="5" s="1"/>
  <c r="F172" i="5"/>
  <c r="Q172" i="5" s="1"/>
  <c r="F97" i="5"/>
  <c r="F95" i="5"/>
  <c r="F93" i="5"/>
  <c r="F91" i="5"/>
  <c r="F89" i="5"/>
  <c r="F87" i="5"/>
  <c r="F85" i="5"/>
  <c r="F83" i="5"/>
  <c r="F81" i="5"/>
  <c r="F79" i="5"/>
  <c r="F77" i="5"/>
  <c r="F75" i="5"/>
  <c r="F73" i="5"/>
  <c r="F71" i="5"/>
  <c r="F69" i="5"/>
  <c r="F67" i="5"/>
  <c r="F51" i="5"/>
  <c r="F45" i="5"/>
  <c r="F43" i="5"/>
  <c r="F119" i="5"/>
  <c r="F115" i="5"/>
  <c r="F64" i="5"/>
  <c r="F55" i="5"/>
  <c r="F223" i="5"/>
  <c r="Q223" i="5" s="1"/>
  <c r="F221" i="5"/>
  <c r="Q221" i="5" s="1"/>
  <c r="F219" i="5"/>
  <c r="Q219" i="5" s="1"/>
  <c r="F217" i="5"/>
  <c r="Q217" i="5" s="1"/>
  <c r="F215" i="5"/>
  <c r="Q215" i="5" s="1"/>
  <c r="F213" i="5"/>
  <c r="Q213" i="5" s="1"/>
  <c r="F211" i="5"/>
  <c r="Q211" i="5" s="1"/>
  <c r="F209" i="5"/>
  <c r="Q209" i="5" s="1"/>
  <c r="F207" i="5"/>
  <c r="Q207" i="5" s="1"/>
  <c r="F170" i="5"/>
  <c r="Q170" i="5" s="1"/>
  <c r="F168" i="5"/>
  <c r="Q168" i="5" s="1"/>
  <c r="F166" i="5"/>
  <c r="Q166" i="5" s="1"/>
  <c r="F164" i="5"/>
  <c r="Q164" i="5" s="1"/>
  <c r="F162" i="5"/>
  <c r="Q162" i="5" s="1"/>
  <c r="F160" i="5"/>
  <c r="Q160" i="5" s="1"/>
  <c r="F158" i="5"/>
  <c r="Q158" i="5" s="1"/>
  <c r="F156" i="5"/>
  <c r="Q156" i="5" s="1"/>
  <c r="F154" i="5"/>
  <c r="Q154" i="5" s="1"/>
  <c r="F152" i="5"/>
  <c r="Q152" i="5" s="1"/>
  <c r="F150" i="5"/>
  <c r="Q150" i="5" s="1"/>
  <c r="F148" i="5"/>
  <c r="Q148" i="5" s="1"/>
  <c r="F146" i="5"/>
  <c r="Q146" i="5" s="1"/>
  <c r="D137" i="5"/>
  <c r="M137" i="5" s="1"/>
  <c r="D140" i="5"/>
  <c r="M140" i="5" s="1"/>
  <c r="D136" i="5"/>
  <c r="M136" i="5" s="1"/>
  <c r="D247" i="5"/>
  <c r="U247" i="5" s="1"/>
  <c r="D188" i="5"/>
  <c r="U188" i="5" s="1"/>
  <c r="F61" i="5"/>
  <c r="F54" i="5"/>
  <c r="F52" i="5"/>
  <c r="F48" i="5"/>
  <c r="F41" i="5"/>
  <c r="F36" i="5"/>
  <c r="F34" i="5"/>
  <c r="Q34" i="5" s="1"/>
  <c r="C248" i="5"/>
  <c r="D249" i="5" s="1"/>
  <c r="D192" i="5"/>
  <c r="U192" i="5" s="1"/>
  <c r="D180" i="5"/>
  <c r="D130" i="5"/>
  <c r="D129" i="5"/>
  <c r="M129" i="5" s="1"/>
  <c r="C126" i="5"/>
  <c r="D126" i="5" s="1"/>
  <c r="D184" i="5"/>
  <c r="U184" i="5" s="1"/>
  <c r="D182" i="5"/>
  <c r="M182" i="5" s="1"/>
  <c r="D178" i="5"/>
  <c r="M178" i="5" s="1"/>
  <c r="D172" i="5"/>
  <c r="M172" i="5" s="1"/>
  <c r="C133" i="5"/>
  <c r="D133" i="5" s="1"/>
  <c r="O60" i="5"/>
  <c r="O59" i="5"/>
  <c r="O56" i="5"/>
  <c r="O54" i="5"/>
  <c r="O53" i="5"/>
  <c r="O51" i="5"/>
  <c r="O49" i="5"/>
  <c r="O46" i="5"/>
  <c r="O45" i="5"/>
  <c r="O43" i="5"/>
  <c r="O41" i="5"/>
  <c r="O35" i="5"/>
  <c r="D125" i="5"/>
  <c r="M125" i="5" s="1"/>
  <c r="D170" i="5"/>
  <c r="M170" i="5" s="1"/>
  <c r="D124" i="5"/>
  <c r="C244" i="5"/>
  <c r="D244" i="5" s="1"/>
  <c r="C228" i="5"/>
  <c r="D228" i="5" s="1"/>
  <c r="C212" i="5"/>
  <c r="D212" i="5" s="1"/>
  <c r="C196" i="5"/>
  <c r="D197" i="5" s="1"/>
  <c r="C189" i="5"/>
  <c r="D189" i="5" s="1"/>
  <c r="U189" i="5" s="1"/>
  <c r="C173" i="5"/>
  <c r="D174" i="5" s="1"/>
  <c r="M174" i="5" s="1"/>
  <c r="C157" i="5"/>
  <c r="D157" i="5" s="1"/>
  <c r="C141" i="5"/>
  <c r="D141" i="5" s="1"/>
  <c r="C127" i="5"/>
  <c r="D128" i="5" s="1"/>
  <c r="U128" i="5" s="1"/>
  <c r="D186" i="5"/>
  <c r="M186" i="5" s="1"/>
  <c r="D246" i="5"/>
  <c r="D238" i="5"/>
  <c r="D237" i="5"/>
  <c r="D230" i="5"/>
  <c r="D243" i="5"/>
  <c r="D236" i="5"/>
  <c r="D235" i="5"/>
  <c r="D227" i="5"/>
  <c r="D219" i="5"/>
  <c r="D220" i="5"/>
  <c r="D211" i="5"/>
  <c r="D203" i="5"/>
  <c r="D204" i="5"/>
  <c r="D195" i="5"/>
  <c r="D226" i="5"/>
  <c r="D225" i="5"/>
  <c r="D218" i="5"/>
  <c r="D217" i="5"/>
  <c r="D210" i="5"/>
  <c r="D209" i="5"/>
  <c r="D202" i="5"/>
  <c r="D201" i="5"/>
  <c r="D194" i="5"/>
  <c r="D193" i="5"/>
  <c r="D250" i="5"/>
  <c r="D242" i="5"/>
  <c r="D241" i="5"/>
  <c r="D234" i="5"/>
  <c r="D233" i="5"/>
  <c r="D240" i="5"/>
  <c r="D239" i="5"/>
  <c r="D231" i="5"/>
  <c r="D232" i="5"/>
  <c r="D223" i="5"/>
  <c r="D224" i="5"/>
  <c r="D215" i="5"/>
  <c r="D216" i="5"/>
  <c r="D207" i="5"/>
  <c r="D208" i="5"/>
  <c r="D199" i="5"/>
  <c r="D200" i="5"/>
  <c r="D222" i="5"/>
  <c r="D221" i="5"/>
  <c r="D214" i="5"/>
  <c r="D206" i="5"/>
  <c r="D205" i="5"/>
  <c r="D198" i="5"/>
  <c r="D165" i="5"/>
  <c r="D164" i="5"/>
  <c r="D156" i="5"/>
  <c r="D149" i="5"/>
  <c r="D148" i="5"/>
  <c r="D162" i="5"/>
  <c r="D163" i="5"/>
  <c r="D154" i="5"/>
  <c r="D155" i="5"/>
  <c r="D146" i="5"/>
  <c r="D147" i="5"/>
  <c r="D187" i="5"/>
  <c r="D183" i="5"/>
  <c r="D179" i="5"/>
  <c r="D171" i="5"/>
  <c r="D161" i="5"/>
  <c r="D160" i="5"/>
  <c r="D153" i="5"/>
  <c r="D152" i="5"/>
  <c r="D145" i="5"/>
  <c r="D144" i="5"/>
  <c r="C190" i="5"/>
  <c r="D166" i="5"/>
  <c r="D167" i="5"/>
  <c r="D159" i="5"/>
  <c r="D150" i="5"/>
  <c r="D151" i="5"/>
  <c r="D185" i="5"/>
  <c r="D181" i="5"/>
  <c r="D177" i="5"/>
  <c r="D169" i="5"/>
  <c r="C142" i="5"/>
  <c r="C138" i="5"/>
  <c r="C134" i="5"/>
  <c r="C131" i="5"/>
  <c r="D132" i="5" s="1"/>
  <c r="Q31" i="5"/>
  <c r="O34" i="5"/>
  <c r="D31" i="5"/>
  <c r="F30" i="5"/>
  <c r="O31" i="5"/>
  <c r="O36" i="5"/>
  <c r="C34" i="5" l="1"/>
  <c r="D34" i="5" s="1"/>
  <c r="D33" i="5"/>
  <c r="I33" i="5" s="1"/>
  <c r="D32" i="5"/>
  <c r="U32" i="5" s="1"/>
  <c r="V32" i="5" s="1"/>
  <c r="I137" i="5"/>
  <c r="M188" i="5"/>
  <c r="U140" i="5"/>
  <c r="V140" i="5" s="1"/>
  <c r="I168" i="5"/>
  <c r="U168" i="5"/>
  <c r="V168" i="5" s="1"/>
  <c r="I124" i="5"/>
  <c r="I130" i="5"/>
  <c r="I140" i="5"/>
  <c r="U176" i="5"/>
  <c r="V176" i="5" s="1"/>
  <c r="B36" i="5"/>
  <c r="B37" i="5" s="1"/>
  <c r="B38" i="5" s="1"/>
  <c r="Q35" i="5"/>
  <c r="D245" i="5"/>
  <c r="M245" i="5" s="1"/>
  <c r="I176" i="5"/>
  <c r="M184" i="5"/>
  <c r="I184" i="5"/>
  <c r="D248" i="5"/>
  <c r="U248" i="5" s="1"/>
  <c r="V248" i="5" s="1"/>
  <c r="D175" i="5"/>
  <c r="I175" i="5" s="1"/>
  <c r="Q184" i="5"/>
  <c r="I180" i="5"/>
  <c r="U137" i="5"/>
  <c r="V137" i="5" s="1"/>
  <c r="U129" i="5"/>
  <c r="V129" i="5" s="1"/>
  <c r="I172" i="5"/>
  <c r="M192" i="5"/>
  <c r="U172" i="5"/>
  <c r="V172" i="5" s="1"/>
  <c r="M180" i="5"/>
  <c r="M247" i="5"/>
  <c r="V128" i="5"/>
  <c r="U182" i="5"/>
  <c r="V182" i="5" s="1"/>
  <c r="D158" i="5"/>
  <c r="U158" i="5" s="1"/>
  <c r="U130" i="5"/>
  <c r="V130" i="5" s="1"/>
  <c r="I192" i="5"/>
  <c r="D213" i="5"/>
  <c r="M213" i="5" s="1"/>
  <c r="I182" i="5"/>
  <c r="I188" i="5"/>
  <c r="V188" i="5"/>
  <c r="I136" i="5"/>
  <c r="U180" i="5"/>
  <c r="V180" i="5" s="1"/>
  <c r="I178" i="5"/>
  <c r="D229" i="5"/>
  <c r="U229" i="5" s="1"/>
  <c r="U136" i="5"/>
  <c r="V136" i="5" s="1"/>
  <c r="M130" i="5"/>
  <c r="I129" i="5"/>
  <c r="I125" i="5"/>
  <c r="I174" i="5"/>
  <c r="M128" i="5"/>
  <c r="U125" i="5"/>
  <c r="V125" i="5" s="1"/>
  <c r="U174" i="5"/>
  <c r="V174" i="5" s="1"/>
  <c r="D173" i="5"/>
  <c r="I173" i="5" s="1"/>
  <c r="U186" i="5"/>
  <c r="V186" i="5" s="1"/>
  <c r="D127" i="5"/>
  <c r="I128" i="5"/>
  <c r="I247" i="5"/>
  <c r="U178" i="5"/>
  <c r="V178" i="5" s="1"/>
  <c r="M133" i="5"/>
  <c r="I133" i="5"/>
  <c r="U133" i="5"/>
  <c r="V133" i="5" s="1"/>
  <c r="I186" i="5"/>
  <c r="M141" i="5"/>
  <c r="I141" i="5"/>
  <c r="I170" i="5"/>
  <c r="U141" i="5"/>
  <c r="V141" i="5" s="1"/>
  <c r="U124" i="5"/>
  <c r="V124" i="5" s="1"/>
  <c r="M124" i="5"/>
  <c r="U170" i="5"/>
  <c r="V170" i="5" s="1"/>
  <c r="D196" i="5"/>
  <c r="U196" i="5" s="1"/>
  <c r="M189" i="5"/>
  <c r="I189" i="5"/>
  <c r="D131" i="5"/>
  <c r="I131" i="5" s="1"/>
  <c r="E30" i="5"/>
  <c r="E31" i="5" s="1"/>
  <c r="E32" i="5" s="1"/>
  <c r="E33" i="5" s="1"/>
  <c r="E34" i="5" s="1"/>
  <c r="E35" i="5" s="1"/>
  <c r="E36" i="5" s="1"/>
  <c r="E37" i="5" s="1"/>
  <c r="E38" i="5" s="1"/>
  <c r="E39" i="5" s="1"/>
  <c r="E40" i="5" s="1"/>
  <c r="E41" i="5" s="1"/>
  <c r="E42" i="5" s="1"/>
  <c r="E43" i="5" s="1"/>
  <c r="E44" i="5" s="1"/>
  <c r="E45" i="5" s="1"/>
  <c r="E46" i="5" s="1"/>
  <c r="E47" i="5" s="1"/>
  <c r="E48" i="5" s="1"/>
  <c r="E49" i="5" s="1"/>
  <c r="E50" i="5" s="1"/>
  <c r="E51" i="5" s="1"/>
  <c r="E52" i="5" s="1"/>
  <c r="E53" i="5" s="1"/>
  <c r="E54" i="5" s="1"/>
  <c r="E55" i="5" s="1"/>
  <c r="E56" i="5" s="1"/>
  <c r="E57" i="5" s="1"/>
  <c r="E58" i="5" s="1"/>
  <c r="E59" i="5" s="1"/>
  <c r="E60" i="5" s="1"/>
  <c r="E61" i="5" s="1"/>
  <c r="E62" i="5" s="1"/>
  <c r="E63" i="5" s="1"/>
  <c r="E64" i="5" s="1"/>
  <c r="E65" i="5" s="1"/>
  <c r="E66" i="5" s="1"/>
  <c r="E67" i="5" s="1"/>
  <c r="E68" i="5" s="1"/>
  <c r="E69" i="5" s="1"/>
  <c r="E70" i="5" s="1"/>
  <c r="E71" i="5" s="1"/>
  <c r="E72" i="5" s="1"/>
  <c r="E73" i="5" s="1"/>
  <c r="E74" i="5" s="1"/>
  <c r="E75" i="5" s="1"/>
  <c r="E76" i="5" s="1"/>
  <c r="E77" i="5" s="1"/>
  <c r="E78" i="5" s="1"/>
  <c r="E79" i="5" s="1"/>
  <c r="E80" i="5" s="1"/>
  <c r="E81" i="5" s="1"/>
  <c r="E82" i="5" s="1"/>
  <c r="E83" i="5" s="1"/>
  <c r="E84" i="5" s="1"/>
  <c r="E85" i="5" s="1"/>
  <c r="E86" i="5" s="1"/>
  <c r="E87" i="5" s="1"/>
  <c r="E88" i="5" s="1"/>
  <c r="E89" i="5" s="1"/>
  <c r="E90" i="5" s="1"/>
  <c r="E91" i="5" s="1"/>
  <c r="E92" i="5" s="1"/>
  <c r="E93" i="5" s="1"/>
  <c r="E94" i="5" s="1"/>
  <c r="E95" i="5" s="1"/>
  <c r="E96" i="5" s="1"/>
  <c r="E97" i="5" s="1"/>
  <c r="E98" i="5" s="1"/>
  <c r="E99" i="5" s="1"/>
  <c r="E100" i="5" s="1"/>
  <c r="E101" i="5" s="1"/>
  <c r="E102" i="5" s="1"/>
  <c r="E103" i="5" s="1"/>
  <c r="E104" i="5" s="1"/>
  <c r="E105" i="5" s="1"/>
  <c r="E106" i="5" s="1"/>
  <c r="E107" i="5" s="1"/>
  <c r="E108" i="5" s="1"/>
  <c r="E109" i="5" s="1"/>
  <c r="E110" i="5" s="1"/>
  <c r="E111" i="5" s="1"/>
  <c r="E112" i="5" s="1"/>
  <c r="E113" i="5" s="1"/>
  <c r="E114" i="5" s="1"/>
  <c r="E115" i="5" s="1"/>
  <c r="E116" i="5" s="1"/>
  <c r="E117" i="5" s="1"/>
  <c r="E118" i="5" s="1"/>
  <c r="E119" i="5" s="1"/>
  <c r="E120" i="5" s="1"/>
  <c r="E121" i="5" s="1"/>
  <c r="E122" i="5" s="1"/>
  <c r="E123" i="5" s="1"/>
  <c r="E124" i="5" s="1"/>
  <c r="E125" i="5" s="1"/>
  <c r="E126" i="5" s="1"/>
  <c r="E127" i="5" s="1"/>
  <c r="E128" i="5" s="1"/>
  <c r="E129" i="5" s="1"/>
  <c r="E130" i="5" s="1"/>
  <c r="E131" i="5" s="1"/>
  <c r="E132" i="5" s="1"/>
  <c r="E133" i="5" s="1"/>
  <c r="E134" i="5" s="1"/>
  <c r="E135" i="5" s="1"/>
  <c r="E136" i="5" s="1"/>
  <c r="E137" i="5" s="1"/>
  <c r="E138" i="5" s="1"/>
  <c r="E139" i="5" s="1"/>
  <c r="E140" i="5" s="1"/>
  <c r="E141" i="5" s="1"/>
  <c r="E142" i="5" s="1"/>
  <c r="E143" i="5" s="1"/>
  <c r="E144" i="5" s="1"/>
  <c r="E145" i="5" s="1"/>
  <c r="E146" i="5" s="1"/>
  <c r="E147" i="5" s="1"/>
  <c r="E148" i="5" s="1"/>
  <c r="E149" i="5" s="1"/>
  <c r="E150" i="5" s="1"/>
  <c r="E151" i="5" s="1"/>
  <c r="E152" i="5" s="1"/>
  <c r="E153" i="5" s="1"/>
  <c r="E154" i="5" s="1"/>
  <c r="E155" i="5" s="1"/>
  <c r="E156" i="5" s="1"/>
  <c r="E157" i="5" s="1"/>
  <c r="E158" i="5" s="1"/>
  <c r="E159" i="5" s="1"/>
  <c r="E160" i="5" s="1"/>
  <c r="E161" i="5" s="1"/>
  <c r="E162" i="5" s="1"/>
  <c r="E163" i="5" s="1"/>
  <c r="E164" i="5" s="1"/>
  <c r="E165" i="5" s="1"/>
  <c r="E166" i="5" s="1"/>
  <c r="E167" i="5" s="1"/>
  <c r="E168" i="5" s="1"/>
  <c r="E169" i="5" s="1"/>
  <c r="E170" i="5" s="1"/>
  <c r="E171" i="5" s="1"/>
  <c r="E172" i="5" s="1"/>
  <c r="E173" i="5" s="1"/>
  <c r="E174" i="5" s="1"/>
  <c r="E175" i="5" s="1"/>
  <c r="E176" i="5" s="1"/>
  <c r="E177" i="5" s="1"/>
  <c r="E178" i="5" s="1"/>
  <c r="E179" i="5" s="1"/>
  <c r="E180" i="5" s="1"/>
  <c r="E181" i="5" s="1"/>
  <c r="E182" i="5" s="1"/>
  <c r="E183" i="5" s="1"/>
  <c r="E184" i="5" s="1"/>
  <c r="E185" i="5" s="1"/>
  <c r="E186" i="5" s="1"/>
  <c r="E187" i="5" s="1"/>
  <c r="E188" i="5" s="1"/>
  <c r="E189" i="5" s="1"/>
  <c r="E190" i="5" s="1"/>
  <c r="E191" i="5" s="1"/>
  <c r="E192" i="5" s="1"/>
  <c r="E193" i="5" s="1"/>
  <c r="E194" i="5" s="1"/>
  <c r="E195" i="5" s="1"/>
  <c r="E196" i="5" s="1"/>
  <c r="E197" i="5" s="1"/>
  <c r="E198" i="5" s="1"/>
  <c r="E199" i="5" s="1"/>
  <c r="E200" i="5" s="1"/>
  <c r="E201" i="5" s="1"/>
  <c r="E202" i="5" s="1"/>
  <c r="E203" i="5" s="1"/>
  <c r="E204" i="5" s="1"/>
  <c r="E205" i="5" s="1"/>
  <c r="E206" i="5" s="1"/>
  <c r="E207" i="5" s="1"/>
  <c r="E208" i="5" s="1"/>
  <c r="E209" i="5" s="1"/>
  <c r="E210" i="5" s="1"/>
  <c r="E211" i="5" s="1"/>
  <c r="E212" i="5" s="1"/>
  <c r="E213" i="5" s="1"/>
  <c r="E214" i="5" s="1"/>
  <c r="E215" i="5" s="1"/>
  <c r="E216" i="5" s="1"/>
  <c r="E217" i="5" s="1"/>
  <c r="E218" i="5" s="1"/>
  <c r="E219" i="5" s="1"/>
  <c r="E220" i="5" s="1"/>
  <c r="E221" i="5" s="1"/>
  <c r="E222" i="5" s="1"/>
  <c r="E223" i="5" s="1"/>
  <c r="E224" i="5" s="1"/>
  <c r="E225" i="5" s="1"/>
  <c r="E226" i="5" s="1"/>
  <c r="E227" i="5" s="1"/>
  <c r="E228" i="5" s="1"/>
  <c r="E229" i="5" s="1"/>
  <c r="E230" i="5" s="1"/>
  <c r="E231" i="5" s="1"/>
  <c r="E232" i="5" s="1"/>
  <c r="E233" i="5" s="1"/>
  <c r="E234" i="5" s="1"/>
  <c r="E235" i="5" s="1"/>
  <c r="E236" i="5" s="1"/>
  <c r="E237" i="5" s="1"/>
  <c r="E238" i="5" s="1"/>
  <c r="E239" i="5" s="1"/>
  <c r="E240" i="5" s="1"/>
  <c r="E241" i="5" s="1"/>
  <c r="E242" i="5" s="1"/>
  <c r="E243" i="5" s="1"/>
  <c r="E244" i="5" s="1"/>
  <c r="E245" i="5" s="1"/>
  <c r="E246" i="5" s="1"/>
  <c r="E247" i="5" s="1"/>
  <c r="E248" i="5" s="1"/>
  <c r="E249" i="5" s="1"/>
  <c r="E250" i="5" s="1"/>
  <c r="I30" i="5"/>
  <c r="Q30" i="5"/>
  <c r="V30" i="5"/>
  <c r="D3" i="5"/>
  <c r="E9" i="5"/>
  <c r="U31" i="5"/>
  <c r="I31" i="5"/>
  <c r="M31" i="5"/>
  <c r="I177" i="5"/>
  <c r="M177" i="5"/>
  <c r="U177" i="5"/>
  <c r="U151" i="5"/>
  <c r="I151" i="5"/>
  <c r="M151" i="5"/>
  <c r="U167" i="5"/>
  <c r="I167" i="5"/>
  <c r="M167" i="5"/>
  <c r="I153" i="5"/>
  <c r="M153" i="5"/>
  <c r="U153" i="5"/>
  <c r="I146" i="5"/>
  <c r="M146" i="5"/>
  <c r="U146" i="5"/>
  <c r="I162" i="5"/>
  <c r="M162" i="5"/>
  <c r="U162" i="5"/>
  <c r="I149" i="5"/>
  <c r="M149" i="5"/>
  <c r="U149" i="5"/>
  <c r="I165" i="5"/>
  <c r="M165" i="5"/>
  <c r="U165" i="5"/>
  <c r="U197" i="5"/>
  <c r="I197" i="5"/>
  <c r="M197" i="5"/>
  <c r="U208" i="5"/>
  <c r="I208" i="5"/>
  <c r="M208" i="5"/>
  <c r="U224" i="5"/>
  <c r="I224" i="5"/>
  <c r="M224" i="5"/>
  <c r="I239" i="5"/>
  <c r="U239" i="5"/>
  <c r="M239" i="5"/>
  <c r="I233" i="5"/>
  <c r="M233" i="5"/>
  <c r="U233" i="5"/>
  <c r="I250" i="5"/>
  <c r="M250" i="5"/>
  <c r="U250" i="5"/>
  <c r="U193" i="5"/>
  <c r="I193" i="5"/>
  <c r="M193" i="5"/>
  <c r="U209" i="5"/>
  <c r="I209" i="5"/>
  <c r="M209" i="5"/>
  <c r="U225" i="5"/>
  <c r="M225" i="5"/>
  <c r="I225" i="5"/>
  <c r="I203" i="5"/>
  <c r="M203" i="5"/>
  <c r="U203" i="5"/>
  <c r="I219" i="5"/>
  <c r="M219" i="5"/>
  <c r="U219" i="5"/>
  <c r="U236" i="5"/>
  <c r="I236" i="5"/>
  <c r="M236" i="5"/>
  <c r="I230" i="5"/>
  <c r="M230" i="5"/>
  <c r="U230" i="5"/>
  <c r="I246" i="5"/>
  <c r="M246" i="5"/>
  <c r="U246" i="5"/>
  <c r="U126" i="5"/>
  <c r="M126" i="5"/>
  <c r="I126" i="5"/>
  <c r="U152" i="5"/>
  <c r="I152" i="5"/>
  <c r="M152" i="5"/>
  <c r="U171" i="5"/>
  <c r="I171" i="5"/>
  <c r="M171" i="5"/>
  <c r="U179" i="5"/>
  <c r="I179" i="5"/>
  <c r="M179" i="5"/>
  <c r="I187" i="5"/>
  <c r="M187" i="5"/>
  <c r="U187" i="5"/>
  <c r="U147" i="5"/>
  <c r="I147" i="5"/>
  <c r="M147" i="5"/>
  <c r="U163" i="5"/>
  <c r="I163" i="5"/>
  <c r="M163" i="5"/>
  <c r="V189" i="5"/>
  <c r="U148" i="5"/>
  <c r="I148" i="5"/>
  <c r="M148" i="5"/>
  <c r="U164" i="5"/>
  <c r="I164" i="5"/>
  <c r="M164" i="5"/>
  <c r="I206" i="5"/>
  <c r="M206" i="5"/>
  <c r="U206" i="5"/>
  <c r="I222" i="5"/>
  <c r="M222" i="5"/>
  <c r="U222" i="5"/>
  <c r="V192" i="5"/>
  <c r="I199" i="5"/>
  <c r="M199" i="5"/>
  <c r="U199" i="5"/>
  <c r="I215" i="5"/>
  <c r="M215" i="5"/>
  <c r="U215" i="5"/>
  <c r="U231" i="5"/>
  <c r="I231" i="5"/>
  <c r="M231" i="5"/>
  <c r="I242" i="5"/>
  <c r="M242" i="5"/>
  <c r="U242" i="5"/>
  <c r="U249" i="5"/>
  <c r="I249" i="5"/>
  <c r="M249" i="5"/>
  <c r="I202" i="5"/>
  <c r="M202" i="5"/>
  <c r="U202" i="5"/>
  <c r="I218" i="5"/>
  <c r="M218" i="5"/>
  <c r="U218" i="5"/>
  <c r="U204" i="5"/>
  <c r="I204" i="5"/>
  <c r="M204" i="5"/>
  <c r="U220" i="5"/>
  <c r="I220" i="5"/>
  <c r="M220" i="5"/>
  <c r="I235" i="5"/>
  <c r="U235" i="5"/>
  <c r="M235" i="5"/>
  <c r="I169" i="5"/>
  <c r="M169" i="5"/>
  <c r="U169" i="5"/>
  <c r="I185" i="5"/>
  <c r="M185" i="5"/>
  <c r="U185" i="5"/>
  <c r="U159" i="5"/>
  <c r="I159" i="5"/>
  <c r="M159" i="5"/>
  <c r="I145" i="5"/>
  <c r="M145" i="5"/>
  <c r="U145" i="5"/>
  <c r="I161" i="5"/>
  <c r="M161" i="5"/>
  <c r="U161" i="5"/>
  <c r="I154" i="5"/>
  <c r="M154" i="5"/>
  <c r="U154" i="5"/>
  <c r="I157" i="5"/>
  <c r="M157" i="5"/>
  <c r="U157" i="5"/>
  <c r="U205" i="5"/>
  <c r="I205" i="5"/>
  <c r="M205" i="5"/>
  <c r="U221" i="5"/>
  <c r="I221" i="5"/>
  <c r="M221" i="5"/>
  <c r="U200" i="5"/>
  <c r="I200" i="5"/>
  <c r="M200" i="5"/>
  <c r="U216" i="5"/>
  <c r="I216" i="5"/>
  <c r="M216" i="5"/>
  <c r="U232" i="5"/>
  <c r="I232" i="5"/>
  <c r="M232" i="5"/>
  <c r="M241" i="5"/>
  <c r="I241" i="5"/>
  <c r="U241" i="5"/>
  <c r="V247" i="5"/>
  <c r="U201" i="5"/>
  <c r="I201" i="5"/>
  <c r="M201" i="5"/>
  <c r="U217" i="5"/>
  <c r="I217" i="5"/>
  <c r="M217" i="5"/>
  <c r="I195" i="5"/>
  <c r="M195" i="5"/>
  <c r="U195" i="5"/>
  <c r="I211" i="5"/>
  <c r="M211" i="5"/>
  <c r="U211" i="5"/>
  <c r="U228" i="5"/>
  <c r="I228" i="5"/>
  <c r="M228" i="5"/>
  <c r="U243" i="5"/>
  <c r="I243" i="5"/>
  <c r="M243" i="5"/>
  <c r="I238" i="5"/>
  <c r="M238" i="5"/>
  <c r="U238" i="5"/>
  <c r="I132" i="5"/>
  <c r="U132" i="5"/>
  <c r="M132" i="5"/>
  <c r="D135" i="5"/>
  <c r="D134" i="5"/>
  <c r="D139" i="5"/>
  <c r="D138" i="5"/>
  <c r="D143" i="5"/>
  <c r="D142" i="5"/>
  <c r="I181" i="5"/>
  <c r="M181" i="5"/>
  <c r="U181" i="5"/>
  <c r="I150" i="5"/>
  <c r="M150" i="5"/>
  <c r="U150" i="5"/>
  <c r="I166" i="5"/>
  <c r="M166" i="5"/>
  <c r="U166" i="5"/>
  <c r="D191" i="5"/>
  <c r="D190" i="5"/>
  <c r="U144" i="5"/>
  <c r="I144" i="5"/>
  <c r="M144" i="5"/>
  <c r="U160" i="5"/>
  <c r="I160" i="5"/>
  <c r="M160" i="5"/>
  <c r="U183" i="5"/>
  <c r="I183" i="5"/>
  <c r="M183" i="5"/>
  <c r="U155" i="5"/>
  <c r="I155" i="5"/>
  <c r="M155" i="5"/>
  <c r="U156" i="5"/>
  <c r="I156" i="5"/>
  <c r="M156" i="5"/>
  <c r="I198" i="5"/>
  <c r="M198" i="5"/>
  <c r="U198" i="5"/>
  <c r="I214" i="5"/>
  <c r="M214" i="5"/>
  <c r="U214" i="5"/>
  <c r="I207" i="5"/>
  <c r="M207" i="5"/>
  <c r="U207" i="5"/>
  <c r="I223" i="5"/>
  <c r="M223" i="5"/>
  <c r="U223" i="5"/>
  <c r="U240" i="5"/>
  <c r="I240" i="5"/>
  <c r="M240" i="5"/>
  <c r="I234" i="5"/>
  <c r="M234" i="5"/>
  <c r="U234" i="5"/>
  <c r="V184" i="5"/>
  <c r="I194" i="5"/>
  <c r="M194" i="5"/>
  <c r="U194" i="5"/>
  <c r="I210" i="5"/>
  <c r="M210" i="5"/>
  <c r="U210" i="5"/>
  <c r="I226" i="5"/>
  <c r="M226" i="5"/>
  <c r="U226" i="5"/>
  <c r="U212" i="5"/>
  <c r="I212" i="5"/>
  <c r="M212" i="5"/>
  <c r="I227" i="5"/>
  <c r="U227" i="5"/>
  <c r="M227" i="5"/>
  <c r="U244" i="5"/>
  <c r="I244" i="5"/>
  <c r="M244" i="5"/>
  <c r="U237" i="5"/>
  <c r="I237" i="5"/>
  <c r="M237" i="5"/>
  <c r="C35" i="5" l="1"/>
  <c r="D35" i="5" s="1"/>
  <c r="U33" i="5"/>
  <c r="V33" i="5" s="1"/>
  <c r="M33" i="5"/>
  <c r="M32" i="5"/>
  <c r="I32" i="5"/>
  <c r="U34" i="5"/>
  <c r="V34" i="5" s="1"/>
  <c r="M34" i="5"/>
  <c r="I34" i="5"/>
  <c r="Q36" i="5"/>
  <c r="U245" i="5"/>
  <c r="V245" i="5" s="1"/>
  <c r="I245" i="5"/>
  <c r="Q38" i="5"/>
  <c r="B39" i="5"/>
  <c r="B40" i="5" s="1"/>
  <c r="B41" i="5" s="1"/>
  <c r="B42" i="5" s="1"/>
  <c r="B43" i="5" s="1"/>
  <c r="B44" i="5" s="1"/>
  <c r="B45" i="5" s="1"/>
  <c r="B46" i="5" s="1"/>
  <c r="B47" i="5" s="1"/>
  <c r="B48" i="5" s="1"/>
  <c r="B49" i="5" s="1"/>
  <c r="B50" i="5" s="1"/>
  <c r="B51" i="5" s="1"/>
  <c r="B52" i="5" s="1"/>
  <c r="B53" i="5" s="1"/>
  <c r="B54" i="5" s="1"/>
  <c r="B55" i="5" s="1"/>
  <c r="B56" i="5" s="1"/>
  <c r="B57" i="5" s="1"/>
  <c r="B58" i="5" s="1"/>
  <c r="B59" i="5" s="1"/>
  <c r="B60" i="5" s="1"/>
  <c r="B61" i="5" s="1"/>
  <c r="B62" i="5" s="1"/>
  <c r="B63" i="5" s="1"/>
  <c r="B64" i="5" s="1"/>
  <c r="B65" i="5" s="1"/>
  <c r="B66" i="5" s="1"/>
  <c r="B67" i="5" s="1"/>
  <c r="B68" i="5" s="1"/>
  <c r="B69" i="5" s="1"/>
  <c r="B70" i="5" s="1"/>
  <c r="B71" i="5" s="1"/>
  <c r="B72" i="5" s="1"/>
  <c r="B73" i="5" s="1"/>
  <c r="B74" i="5" s="1"/>
  <c r="B75" i="5" s="1"/>
  <c r="B76" i="5" s="1"/>
  <c r="B77" i="5" s="1"/>
  <c r="B78" i="5" s="1"/>
  <c r="B79" i="5" s="1"/>
  <c r="B80" i="5" s="1"/>
  <c r="B81" i="5" s="1"/>
  <c r="B82" i="5" s="1"/>
  <c r="B83" i="5" s="1"/>
  <c r="B84" i="5" s="1"/>
  <c r="B85" i="5" s="1"/>
  <c r="B86" i="5" s="1"/>
  <c r="B87" i="5" s="1"/>
  <c r="B88" i="5" s="1"/>
  <c r="B89" i="5" s="1"/>
  <c r="B90" i="5" s="1"/>
  <c r="B91" i="5" s="1"/>
  <c r="B92" i="5" s="1"/>
  <c r="B93" i="5" s="1"/>
  <c r="B94" i="5" s="1"/>
  <c r="B95" i="5" s="1"/>
  <c r="B96" i="5" s="1"/>
  <c r="B97" i="5" s="1"/>
  <c r="B98" i="5" s="1"/>
  <c r="B99" i="5" s="1"/>
  <c r="B100" i="5" s="1"/>
  <c r="B101" i="5" s="1"/>
  <c r="B102" i="5" s="1"/>
  <c r="B103" i="5" s="1"/>
  <c r="B104" i="5" s="1"/>
  <c r="B105" i="5" s="1"/>
  <c r="B106" i="5" s="1"/>
  <c r="B107" i="5" s="1"/>
  <c r="B108" i="5" s="1"/>
  <c r="B109" i="5" s="1"/>
  <c r="B110" i="5" s="1"/>
  <c r="B111" i="5" s="1"/>
  <c r="B112" i="5" s="1"/>
  <c r="B113" i="5" s="1"/>
  <c r="B114" i="5" s="1"/>
  <c r="B115" i="5" s="1"/>
  <c r="B116" i="5" s="1"/>
  <c r="B117" i="5" s="1"/>
  <c r="B118" i="5" s="1"/>
  <c r="B119" i="5" s="1"/>
  <c r="B120" i="5" s="1"/>
  <c r="B121" i="5" s="1"/>
  <c r="B122" i="5" s="1"/>
  <c r="M248" i="5"/>
  <c r="Q37" i="5"/>
  <c r="I213" i="5"/>
  <c r="M158" i="5"/>
  <c r="I248" i="5"/>
  <c r="U175" i="5"/>
  <c r="V175" i="5" s="1"/>
  <c r="U173" i="5"/>
  <c r="V173" i="5" s="1"/>
  <c r="M175" i="5"/>
  <c r="M196" i="5"/>
  <c r="I158" i="5"/>
  <c r="U213" i="5"/>
  <c r="V213" i="5" s="1"/>
  <c r="I196" i="5"/>
  <c r="M173" i="5"/>
  <c r="U131" i="5"/>
  <c r="V131" i="5" s="1"/>
  <c r="M131" i="5"/>
  <c r="I229" i="5"/>
  <c r="M229" i="5"/>
  <c r="U127" i="5"/>
  <c r="V127" i="5" s="1"/>
  <c r="I127" i="5"/>
  <c r="M127" i="5"/>
  <c r="V223" i="5"/>
  <c r="I190" i="5"/>
  <c r="U190" i="5"/>
  <c r="M190" i="5"/>
  <c r="V181" i="5"/>
  <c r="I143" i="5"/>
  <c r="U143" i="5"/>
  <c r="M143" i="5"/>
  <c r="I135" i="5"/>
  <c r="M135" i="5"/>
  <c r="U135" i="5"/>
  <c r="V243" i="5"/>
  <c r="V228" i="5"/>
  <c r="V216" i="5"/>
  <c r="V159" i="5"/>
  <c r="V235" i="5"/>
  <c r="V218" i="5"/>
  <c r="V249" i="5"/>
  <c r="V163" i="5"/>
  <c r="V230" i="5"/>
  <c r="V219" i="5"/>
  <c r="V203" i="5"/>
  <c r="V225" i="5"/>
  <c r="V209" i="5"/>
  <c r="V193" i="5"/>
  <c r="V233" i="5"/>
  <c r="V208" i="5"/>
  <c r="V194" i="5"/>
  <c r="V214" i="5"/>
  <c r="V183" i="5"/>
  <c r="M138" i="5"/>
  <c r="I138" i="5"/>
  <c r="U138" i="5"/>
  <c r="V244" i="5"/>
  <c r="V196" i="5"/>
  <c r="V210" i="5"/>
  <c r="V240" i="5"/>
  <c r="V198" i="5"/>
  <c r="V160" i="5"/>
  <c r="V144" i="5"/>
  <c r="V166" i="5"/>
  <c r="M142" i="5"/>
  <c r="I142" i="5"/>
  <c r="U142" i="5"/>
  <c r="M134" i="5"/>
  <c r="I134" i="5"/>
  <c r="U134" i="5"/>
  <c r="V211" i="5"/>
  <c r="V195" i="5"/>
  <c r="V241" i="5"/>
  <c r="V232" i="5"/>
  <c r="V154" i="5"/>
  <c r="V145" i="5"/>
  <c r="V169" i="5"/>
  <c r="V204" i="5"/>
  <c r="V215" i="5"/>
  <c r="V199" i="5"/>
  <c r="V206" i="5"/>
  <c r="V164" i="5"/>
  <c r="V148" i="5"/>
  <c r="V171" i="5"/>
  <c r="V152" i="5"/>
  <c r="V246" i="5"/>
  <c r="V250" i="5"/>
  <c r="V165" i="5"/>
  <c r="V162" i="5"/>
  <c r="V146" i="5"/>
  <c r="V153" i="5"/>
  <c r="V177" i="5"/>
  <c r="V207" i="5"/>
  <c r="V156" i="5"/>
  <c r="V237" i="5"/>
  <c r="V227" i="5"/>
  <c r="V212" i="5"/>
  <c r="V234" i="5"/>
  <c r="V155" i="5"/>
  <c r="I191" i="5"/>
  <c r="M191" i="5"/>
  <c r="U191" i="5"/>
  <c r="V150" i="5"/>
  <c r="I139" i="5"/>
  <c r="M139" i="5"/>
  <c r="U139" i="5"/>
  <c r="V132" i="5"/>
  <c r="V200" i="5"/>
  <c r="V229" i="5"/>
  <c r="V202" i="5"/>
  <c r="V242" i="5"/>
  <c r="V147" i="5"/>
  <c r="V187" i="5"/>
  <c r="V126" i="5"/>
  <c r="V236" i="5"/>
  <c r="V224" i="5"/>
  <c r="V151" i="5"/>
  <c r="V226" i="5"/>
  <c r="V238" i="5"/>
  <c r="V217" i="5"/>
  <c r="V201" i="5"/>
  <c r="V221" i="5"/>
  <c r="V205" i="5"/>
  <c r="V157" i="5"/>
  <c r="V161" i="5"/>
  <c r="V185" i="5"/>
  <c r="V220" i="5"/>
  <c r="V231" i="5"/>
  <c r="V222" i="5"/>
  <c r="V179" i="5"/>
  <c r="V158" i="5"/>
  <c r="V239" i="5"/>
  <c r="V197" i="5"/>
  <c r="V149" i="5"/>
  <c r="V167" i="5"/>
  <c r="V31" i="5"/>
  <c r="C36" i="5" l="1"/>
  <c r="C37" i="5" s="1"/>
  <c r="C122" i="5"/>
  <c r="D123" i="5" s="1"/>
  <c r="Q122" i="5"/>
  <c r="C121" i="5"/>
  <c r="Q121" i="5"/>
  <c r="C120" i="5"/>
  <c r="Q120" i="5"/>
  <c r="C119" i="5"/>
  <c r="Q119" i="5"/>
  <c r="C118" i="5"/>
  <c r="Q118" i="5"/>
  <c r="C117" i="5"/>
  <c r="Q117" i="5"/>
  <c r="C116" i="5"/>
  <c r="Q116" i="5"/>
  <c r="C115" i="5"/>
  <c r="Q115" i="5"/>
  <c r="C114" i="5"/>
  <c r="Q114" i="5"/>
  <c r="C113" i="5"/>
  <c r="Q113" i="5"/>
  <c r="Q112" i="5"/>
  <c r="Q111" i="5"/>
  <c r="Q110" i="5"/>
  <c r="Q109" i="5"/>
  <c r="Q108" i="5"/>
  <c r="Q107" i="5"/>
  <c r="Q106" i="5"/>
  <c r="Q105" i="5"/>
  <c r="Q104" i="5"/>
  <c r="Q103" i="5"/>
  <c r="Q102" i="5"/>
  <c r="Q101" i="5"/>
  <c r="Q100" i="5"/>
  <c r="Q99" i="5"/>
  <c r="Q98" i="5"/>
  <c r="Q97" i="5"/>
  <c r="Q96" i="5"/>
  <c r="Q95" i="5"/>
  <c r="Q94" i="5"/>
  <c r="Q93" i="5"/>
  <c r="Q92" i="5"/>
  <c r="Q91" i="5"/>
  <c r="Q90" i="5"/>
  <c r="Q89" i="5"/>
  <c r="Q88" i="5"/>
  <c r="Q87" i="5"/>
  <c r="Q86" i="5"/>
  <c r="Q85" i="5"/>
  <c r="Q84" i="5"/>
  <c r="Q83" i="5"/>
  <c r="Q82" i="5"/>
  <c r="Q81" i="5"/>
  <c r="Q80" i="5"/>
  <c r="Q79" i="5"/>
  <c r="Q78" i="5"/>
  <c r="Q77" i="5"/>
  <c r="Q76" i="5"/>
  <c r="Q75" i="5"/>
  <c r="Q74" i="5"/>
  <c r="Q73" i="5"/>
  <c r="Q72" i="5"/>
  <c r="Q71" i="5"/>
  <c r="Q70" i="5"/>
  <c r="Q69" i="5"/>
  <c r="Q68" i="5"/>
  <c r="Q67" i="5"/>
  <c r="Q66" i="5"/>
  <c r="Q65" i="5"/>
  <c r="Q64" i="5"/>
  <c r="Q63" i="5"/>
  <c r="Q62" i="5"/>
  <c r="Q61" i="5"/>
  <c r="Q60" i="5"/>
  <c r="Q59" i="5"/>
  <c r="Q58" i="5"/>
  <c r="Q57" i="5"/>
  <c r="Q56" i="5"/>
  <c r="Q55" i="5"/>
  <c r="Q54" i="5"/>
  <c r="Q53" i="5"/>
  <c r="Q52" i="5"/>
  <c r="Q51" i="5"/>
  <c r="Q50" i="5"/>
  <c r="Q49" i="5"/>
  <c r="Q48" i="5"/>
  <c r="Q47" i="5"/>
  <c r="Q46" i="5"/>
  <c r="Q45" i="5"/>
  <c r="Q44" i="5"/>
  <c r="Q43" i="5"/>
  <c r="Q42" i="5"/>
  <c r="Q41" i="5"/>
  <c r="Q40" i="5"/>
  <c r="Q39" i="5"/>
  <c r="C38" i="5"/>
  <c r="D37" i="5"/>
  <c r="M37" i="5" s="1"/>
  <c r="I35" i="5"/>
  <c r="M35" i="5"/>
  <c r="U35" i="5"/>
  <c r="V35" i="5" s="1"/>
  <c r="V142" i="5"/>
  <c r="V143" i="5"/>
  <c r="V191" i="5"/>
  <c r="V134" i="5"/>
  <c r="V138" i="5"/>
  <c r="V190" i="5"/>
  <c r="V139" i="5"/>
  <c r="V135" i="5"/>
  <c r="D36" i="5" l="1"/>
  <c r="U36" i="5" s="1"/>
  <c r="V36" i="5" s="1"/>
  <c r="D117" i="5"/>
  <c r="M117" i="5" s="1"/>
  <c r="D121" i="5"/>
  <c r="I121" i="5" s="1"/>
  <c r="D115" i="5"/>
  <c r="U115" i="5" s="1"/>
  <c r="V115" i="5" s="1"/>
  <c r="D119" i="5"/>
  <c r="U119" i="5" s="1"/>
  <c r="V119" i="5" s="1"/>
  <c r="D116" i="5"/>
  <c r="U116" i="5" s="1"/>
  <c r="V116" i="5" s="1"/>
  <c r="D120" i="5"/>
  <c r="I120" i="5" s="1"/>
  <c r="D114" i="5"/>
  <c r="M114" i="5" s="1"/>
  <c r="D118" i="5"/>
  <c r="U118" i="5" s="1"/>
  <c r="V118" i="5" s="1"/>
  <c r="D122" i="5"/>
  <c r="I122" i="5" s="1"/>
  <c r="I123" i="5"/>
  <c r="M123" i="5"/>
  <c r="U123" i="5"/>
  <c r="V123" i="5" s="1"/>
  <c r="B15" i="5"/>
  <c r="T30" i="5" s="1"/>
  <c r="C39" i="5"/>
  <c r="D38" i="5"/>
  <c r="I37" i="5"/>
  <c r="U37" i="5"/>
  <c r="V37" i="5" s="1"/>
  <c r="I36" i="5" l="1"/>
  <c r="M36" i="5"/>
  <c r="I117" i="5"/>
  <c r="U117" i="5"/>
  <c r="V117" i="5" s="1"/>
  <c r="U120" i="5"/>
  <c r="V120" i="5" s="1"/>
  <c r="I115" i="5"/>
  <c r="M115" i="5"/>
  <c r="U121" i="5"/>
  <c r="V121" i="5" s="1"/>
  <c r="M121" i="5"/>
  <c r="M120" i="5"/>
  <c r="I119" i="5"/>
  <c r="M119" i="5"/>
  <c r="I114" i="5"/>
  <c r="M118" i="5"/>
  <c r="U114" i="5"/>
  <c r="V114" i="5" s="1"/>
  <c r="I116" i="5"/>
  <c r="I118" i="5"/>
  <c r="U122" i="5"/>
  <c r="V122" i="5" s="1"/>
  <c r="M116" i="5"/>
  <c r="M122" i="5"/>
  <c r="T174" i="5"/>
  <c r="T81" i="5"/>
  <c r="T53" i="5"/>
  <c r="S31" i="5"/>
  <c r="R48" i="5"/>
  <c r="T108" i="5"/>
  <c r="R194" i="5"/>
  <c r="T159" i="5"/>
  <c r="T55" i="5"/>
  <c r="T115" i="5"/>
  <c r="S85" i="5"/>
  <c r="S202" i="5"/>
  <c r="T221" i="5"/>
  <c r="S77" i="5"/>
  <c r="R150" i="5"/>
  <c r="R41" i="5"/>
  <c r="S53" i="5"/>
  <c r="R186" i="5"/>
  <c r="T232" i="5"/>
  <c r="R222" i="5"/>
  <c r="T56" i="5"/>
  <c r="S124" i="5"/>
  <c r="R138" i="5"/>
  <c r="T203" i="5"/>
  <c r="R174" i="5"/>
  <c r="T195" i="5"/>
  <c r="T227" i="5"/>
  <c r="R234" i="5"/>
  <c r="T220" i="5"/>
  <c r="T246" i="5"/>
  <c r="T146" i="5"/>
  <c r="R235" i="5"/>
  <c r="S204" i="5"/>
  <c r="T197" i="5"/>
  <c r="T148" i="5"/>
  <c r="S147" i="5"/>
  <c r="R149" i="5"/>
  <c r="S143" i="5"/>
  <c r="R36" i="5"/>
  <c r="R168" i="5"/>
  <c r="S72" i="5"/>
  <c r="R236" i="5"/>
  <c r="S245" i="5"/>
  <c r="R108" i="5"/>
  <c r="T74" i="5"/>
  <c r="T72" i="5"/>
  <c r="R144" i="5"/>
  <c r="T237" i="5"/>
  <c r="S236" i="5"/>
  <c r="T119" i="5"/>
  <c r="R63" i="5"/>
  <c r="R136" i="5"/>
  <c r="T94" i="5"/>
  <c r="S64" i="5"/>
  <c r="T186" i="5"/>
  <c r="T144" i="5"/>
  <c r="R52" i="5"/>
  <c r="R223" i="5"/>
  <c r="S154" i="5"/>
  <c r="S119" i="5"/>
  <c r="S84" i="5"/>
  <c r="R38" i="5"/>
  <c r="S112" i="5"/>
  <c r="R143" i="5"/>
  <c r="R171" i="5"/>
  <c r="S193" i="5"/>
  <c r="S158" i="5"/>
  <c r="R139" i="5"/>
  <c r="T224" i="5"/>
  <c r="T199" i="5"/>
  <c r="S176" i="5"/>
  <c r="T68" i="5"/>
  <c r="S109" i="5"/>
  <c r="S160" i="5"/>
  <c r="T244" i="5"/>
  <c r="T239" i="5"/>
  <c r="R81" i="5"/>
  <c r="R160" i="5"/>
  <c r="R98" i="5"/>
  <c r="T97" i="5"/>
  <c r="R190" i="5"/>
  <c r="T145" i="5"/>
  <c r="S96" i="5"/>
  <c r="R248" i="5"/>
  <c r="R34" i="5"/>
  <c r="R33" i="5"/>
  <c r="T118" i="5"/>
  <c r="S63" i="5"/>
  <c r="S75" i="5"/>
  <c r="R89" i="5"/>
  <c r="R249" i="5"/>
  <c r="R82" i="5"/>
  <c r="R215" i="5"/>
  <c r="S80" i="5"/>
  <c r="R244" i="5"/>
  <c r="R120" i="5"/>
  <c r="S170" i="5"/>
  <c r="T46" i="5"/>
  <c r="R142" i="5"/>
  <c r="S242" i="5"/>
  <c r="S239" i="5"/>
  <c r="R78" i="5"/>
  <c r="T171" i="5"/>
  <c r="T64" i="5"/>
  <c r="S123" i="5"/>
  <c r="T130" i="5"/>
  <c r="R114" i="5"/>
  <c r="T210" i="5"/>
  <c r="R176" i="5"/>
  <c r="T80" i="5"/>
  <c r="R96" i="5"/>
  <c r="S120" i="5"/>
  <c r="R109" i="5"/>
  <c r="S139" i="5"/>
  <c r="R111" i="5"/>
  <c r="S102" i="5"/>
  <c r="T191" i="5"/>
  <c r="T121" i="5"/>
  <c r="T33" i="5"/>
  <c r="S179" i="5"/>
  <c r="R88" i="5"/>
  <c r="T139" i="5"/>
  <c r="S207" i="5"/>
  <c r="T216" i="5"/>
  <c r="T165" i="5"/>
  <c r="T226" i="5"/>
  <c r="T95" i="5"/>
  <c r="R213" i="5"/>
  <c r="T149" i="5"/>
  <c r="T170" i="5"/>
  <c r="T162" i="5"/>
  <c r="S173" i="5"/>
  <c r="S101" i="5"/>
  <c r="T206" i="5"/>
  <c r="S122" i="5"/>
  <c r="R50" i="5"/>
  <c r="T126" i="5"/>
  <c r="T40" i="5"/>
  <c r="S221" i="5"/>
  <c r="T205" i="5"/>
  <c r="T178" i="5"/>
  <c r="S60" i="5"/>
  <c r="S106" i="5"/>
  <c r="S209" i="5"/>
  <c r="R202" i="5"/>
  <c r="R107" i="5"/>
  <c r="T112" i="5"/>
  <c r="S162" i="5"/>
  <c r="R64" i="5"/>
  <c r="R199" i="5"/>
  <c r="S186" i="5"/>
  <c r="S146" i="5"/>
  <c r="R209" i="5"/>
  <c r="S135" i="5"/>
  <c r="R105" i="5"/>
  <c r="T44" i="5"/>
  <c r="S59" i="5"/>
  <c r="S206" i="5"/>
  <c r="T36" i="5"/>
  <c r="R198" i="5"/>
  <c r="S241" i="5"/>
  <c r="S248" i="5"/>
  <c r="R156" i="5"/>
  <c r="R35" i="5"/>
  <c r="S197" i="5"/>
  <c r="S73" i="5"/>
  <c r="R155" i="5"/>
  <c r="S128" i="5"/>
  <c r="T99" i="5"/>
  <c r="T70" i="5"/>
  <c r="S76" i="5"/>
  <c r="R99" i="5"/>
  <c r="T188" i="5"/>
  <c r="S180" i="5"/>
  <c r="R227" i="5"/>
  <c r="S226" i="5"/>
  <c r="T102" i="5"/>
  <c r="T173" i="5"/>
  <c r="T82" i="5"/>
  <c r="T204" i="5"/>
  <c r="R68" i="5"/>
  <c r="T172" i="5"/>
  <c r="T48" i="5"/>
  <c r="S234" i="5"/>
  <c r="R185" i="5"/>
  <c r="S210" i="5"/>
  <c r="T117" i="5"/>
  <c r="S34" i="5"/>
  <c r="S151" i="5"/>
  <c r="R200" i="5"/>
  <c r="S69" i="5"/>
  <c r="R137" i="5"/>
  <c r="T98" i="5"/>
  <c r="R100" i="5"/>
  <c r="T156" i="5"/>
  <c r="S52" i="5"/>
  <c r="R239" i="5"/>
  <c r="S213" i="5"/>
  <c r="R162" i="5"/>
  <c r="R30" i="5"/>
  <c r="T233" i="5"/>
  <c r="R170" i="5"/>
  <c r="T154" i="5"/>
  <c r="R195" i="5"/>
  <c r="T215" i="5"/>
  <c r="S140" i="5"/>
  <c r="R44" i="5"/>
  <c r="S203" i="5"/>
  <c r="R117" i="5"/>
  <c r="S92" i="5"/>
  <c r="S127" i="5"/>
  <c r="T123" i="5"/>
  <c r="R228" i="5"/>
  <c r="S230" i="5"/>
  <c r="T111" i="5"/>
  <c r="T132" i="5"/>
  <c r="S141" i="5"/>
  <c r="R146" i="5"/>
  <c r="S220" i="5"/>
  <c r="R62" i="5"/>
  <c r="S108" i="5"/>
  <c r="R70" i="5"/>
  <c r="T200" i="5"/>
  <c r="R203" i="5"/>
  <c r="S74" i="5"/>
  <c r="S238" i="5"/>
  <c r="R66" i="5"/>
  <c r="S32" i="5"/>
  <c r="S100" i="5"/>
  <c r="R221" i="5"/>
  <c r="S95" i="5"/>
  <c r="T236" i="5"/>
  <c r="R134" i="5"/>
  <c r="T35" i="5"/>
  <c r="R37" i="5"/>
  <c r="R97" i="5"/>
  <c r="T91" i="5"/>
  <c r="S110" i="5"/>
  <c r="S83" i="5"/>
  <c r="T75" i="5"/>
  <c r="S50" i="5"/>
  <c r="S145" i="5"/>
  <c r="T67" i="5"/>
  <c r="S182" i="5"/>
  <c r="R157" i="5"/>
  <c r="R54" i="5"/>
  <c r="R31" i="5"/>
  <c r="R193" i="5"/>
  <c r="S218" i="5"/>
  <c r="R90" i="5"/>
  <c r="R233" i="5"/>
  <c r="S70" i="5"/>
  <c r="S71" i="5"/>
  <c r="S125" i="5"/>
  <c r="T116" i="5"/>
  <c r="S104" i="5"/>
  <c r="S249" i="5"/>
  <c r="T217" i="5"/>
  <c r="S188" i="5"/>
  <c r="S49" i="5"/>
  <c r="S48" i="5"/>
  <c r="T125" i="5"/>
  <c r="R229" i="5"/>
  <c r="R131" i="5"/>
  <c r="S138" i="5"/>
  <c r="R94" i="5"/>
  <c r="R45" i="5"/>
  <c r="S65" i="5"/>
  <c r="R242" i="5"/>
  <c r="S41" i="5"/>
  <c r="T58" i="5"/>
  <c r="R121" i="5"/>
  <c r="T38" i="5"/>
  <c r="T201" i="5"/>
  <c r="R112" i="5"/>
  <c r="R74" i="5"/>
  <c r="T180" i="5"/>
  <c r="T241" i="5"/>
  <c r="R51" i="5"/>
  <c r="T249" i="5"/>
  <c r="S55" i="5"/>
  <c r="R172" i="5"/>
  <c r="S88" i="5"/>
  <c r="T150" i="5"/>
  <c r="S232" i="5"/>
  <c r="S177" i="5"/>
  <c r="T107" i="5"/>
  <c r="R247" i="5"/>
  <c r="R126" i="5"/>
  <c r="S250" i="5"/>
  <c r="T120" i="5"/>
  <c r="R216" i="5"/>
  <c r="S195" i="5"/>
  <c r="S164" i="5"/>
  <c r="S229" i="5"/>
  <c r="T143" i="5"/>
  <c r="T225" i="5"/>
  <c r="S190" i="5"/>
  <c r="S222" i="5"/>
  <c r="R57" i="5"/>
  <c r="T54" i="5"/>
  <c r="S216" i="5"/>
  <c r="R53" i="5"/>
  <c r="T69" i="5"/>
  <c r="R164" i="5"/>
  <c r="S68" i="5"/>
  <c r="S36" i="5"/>
  <c r="R166" i="5"/>
  <c r="S44" i="5"/>
  <c r="T169" i="5"/>
  <c r="T52" i="5"/>
  <c r="S144" i="5"/>
  <c r="T103" i="5"/>
  <c r="R125" i="5"/>
  <c r="S187" i="5"/>
  <c r="S181" i="5"/>
  <c r="S45" i="5"/>
  <c r="T214" i="5"/>
  <c r="T101" i="5"/>
  <c r="T175" i="5"/>
  <c r="S131" i="5"/>
  <c r="S86" i="5"/>
  <c r="S99" i="5"/>
  <c r="T88" i="5"/>
  <c r="T59" i="5"/>
  <c r="S244" i="5"/>
  <c r="S136" i="5"/>
  <c r="R129" i="5"/>
  <c r="R84" i="5"/>
  <c r="R217" i="5"/>
  <c r="T128" i="5"/>
  <c r="S103" i="5"/>
  <c r="S117" i="5"/>
  <c r="T230" i="5"/>
  <c r="R154" i="5"/>
  <c r="S196" i="5"/>
  <c r="S201" i="5"/>
  <c r="R238" i="5"/>
  <c r="R214" i="5"/>
  <c r="S107" i="5"/>
  <c r="S129" i="5"/>
  <c r="S172" i="5"/>
  <c r="S240" i="5"/>
  <c r="S194" i="5"/>
  <c r="S81" i="5"/>
  <c r="S231" i="5"/>
  <c r="T202" i="5"/>
  <c r="S91" i="5"/>
  <c r="R161" i="5"/>
  <c r="S214" i="5"/>
  <c r="R116" i="5"/>
  <c r="T158" i="5"/>
  <c r="R93" i="5"/>
  <c r="S174" i="5"/>
  <c r="T182" i="5"/>
  <c r="R130" i="5"/>
  <c r="R250" i="5"/>
  <c r="T57" i="5"/>
  <c r="R123" i="5"/>
  <c r="T250" i="5"/>
  <c r="R237" i="5"/>
  <c r="R124" i="5"/>
  <c r="S243" i="5"/>
  <c r="T78" i="5"/>
  <c r="T229" i="5"/>
  <c r="S211" i="5"/>
  <c r="R211" i="5"/>
  <c r="T89" i="5"/>
  <c r="R208" i="5"/>
  <c r="R169" i="5"/>
  <c r="T134" i="5"/>
  <c r="S184" i="5"/>
  <c r="S200" i="5"/>
  <c r="S46" i="5"/>
  <c r="R226" i="5"/>
  <c r="T62" i="5"/>
  <c r="R163" i="5"/>
  <c r="S165" i="5"/>
  <c r="R92" i="5"/>
  <c r="T181" i="5"/>
  <c r="T45" i="5"/>
  <c r="T105" i="5"/>
  <c r="T133" i="5"/>
  <c r="T177" i="5"/>
  <c r="S237" i="5"/>
  <c r="S54" i="5"/>
  <c r="R61" i="5"/>
  <c r="R119" i="5"/>
  <c r="R79" i="5"/>
  <c r="T231" i="5"/>
  <c r="T122" i="5"/>
  <c r="R132" i="5"/>
  <c r="R182" i="5"/>
  <c r="R140" i="5"/>
  <c r="S166" i="5"/>
  <c r="R173" i="5"/>
  <c r="S93" i="5"/>
  <c r="T209" i="5"/>
  <c r="R102" i="5"/>
  <c r="R219" i="5"/>
  <c r="T140" i="5"/>
  <c r="S225" i="5"/>
  <c r="R210" i="5"/>
  <c r="R201" i="5"/>
  <c r="T77" i="5"/>
  <c r="R145" i="5"/>
  <c r="S62" i="5"/>
  <c r="S132" i="5"/>
  <c r="S130" i="5"/>
  <c r="T189" i="5"/>
  <c r="T160" i="5"/>
  <c r="T42" i="5"/>
  <c r="R40" i="5"/>
  <c r="R152" i="5"/>
  <c r="R85" i="5"/>
  <c r="T211" i="5"/>
  <c r="R191" i="5"/>
  <c r="T155" i="5"/>
  <c r="T207" i="5"/>
  <c r="S156" i="5"/>
  <c r="T164" i="5"/>
  <c r="R128" i="5"/>
  <c r="T234" i="5"/>
  <c r="S118" i="5"/>
  <c r="T222" i="5"/>
  <c r="S40" i="5"/>
  <c r="S82" i="5"/>
  <c r="R158" i="5"/>
  <c r="S178" i="5"/>
  <c r="T245" i="5"/>
  <c r="S159" i="5"/>
  <c r="S205" i="5"/>
  <c r="R181" i="5"/>
  <c r="R178" i="5"/>
  <c r="S33" i="5"/>
  <c r="S67" i="5"/>
  <c r="S114" i="5"/>
  <c r="T184" i="5"/>
  <c r="T90" i="5"/>
  <c r="T228" i="5"/>
  <c r="R147" i="5"/>
  <c r="S58" i="5"/>
  <c r="S246" i="5"/>
  <c r="R206" i="5"/>
  <c r="T60" i="5"/>
  <c r="T114" i="5"/>
  <c r="T92" i="5"/>
  <c r="T194" i="5"/>
  <c r="T66" i="5"/>
  <c r="R39" i="5"/>
  <c r="R46" i="5"/>
  <c r="T83" i="5"/>
  <c r="R60" i="5"/>
  <c r="R175" i="5"/>
  <c r="R110" i="5"/>
  <c r="R192" i="5"/>
  <c r="R205" i="5"/>
  <c r="T198" i="5"/>
  <c r="R58" i="5"/>
  <c r="R232" i="5"/>
  <c r="S155" i="5"/>
  <c r="S133" i="5"/>
  <c r="S208" i="5"/>
  <c r="T79" i="5"/>
  <c r="T179" i="5"/>
  <c r="R135" i="5"/>
  <c r="T106" i="5"/>
  <c r="S189" i="5"/>
  <c r="R197" i="5"/>
  <c r="R240" i="5"/>
  <c r="T157" i="5"/>
  <c r="S30" i="5"/>
  <c r="T243" i="5"/>
  <c r="R151" i="5"/>
  <c r="S126" i="5"/>
  <c r="S215" i="5"/>
  <c r="T127" i="5"/>
  <c r="S134" i="5"/>
  <c r="T31" i="5"/>
  <c r="T161" i="5"/>
  <c r="T187" i="5"/>
  <c r="T248" i="5"/>
  <c r="T247" i="5"/>
  <c r="S116" i="5"/>
  <c r="S142" i="5"/>
  <c r="S223" i="5"/>
  <c r="R113" i="5"/>
  <c r="T84" i="5"/>
  <c r="S43" i="5"/>
  <c r="R196" i="5"/>
  <c r="T151" i="5"/>
  <c r="R86" i="5"/>
  <c r="S247" i="5"/>
  <c r="T63" i="5"/>
  <c r="S175" i="5"/>
  <c r="T87" i="5"/>
  <c r="T183" i="5"/>
  <c r="R241" i="5"/>
  <c r="T153" i="5"/>
  <c r="S61" i="5"/>
  <c r="S37" i="5"/>
  <c r="R243" i="5"/>
  <c r="T238" i="5"/>
  <c r="T129" i="5"/>
  <c r="R83" i="5"/>
  <c r="S163" i="5"/>
  <c r="T192" i="5"/>
  <c r="R49" i="5"/>
  <c r="T49" i="5"/>
  <c r="T86" i="5"/>
  <c r="S167" i="5"/>
  <c r="R55" i="5"/>
  <c r="S98" i="5"/>
  <c r="S51" i="5"/>
  <c r="S219" i="5"/>
  <c r="T113" i="5"/>
  <c r="T152" i="5"/>
  <c r="S161" i="5"/>
  <c r="R43" i="5"/>
  <c r="R71" i="5"/>
  <c r="T218" i="5"/>
  <c r="R180" i="5"/>
  <c r="R87" i="5"/>
  <c r="S42" i="5"/>
  <c r="R69" i="5"/>
  <c r="R91" i="5"/>
  <c r="R47" i="5"/>
  <c r="R133" i="5"/>
  <c r="S153" i="5"/>
  <c r="S150" i="5"/>
  <c r="R77" i="5"/>
  <c r="T213" i="5"/>
  <c r="T223" i="5"/>
  <c r="S224" i="5"/>
  <c r="R177" i="5"/>
  <c r="R56" i="5"/>
  <c r="T240" i="5"/>
  <c r="R220" i="5"/>
  <c r="T219" i="5"/>
  <c r="S94" i="5"/>
  <c r="T34" i="5"/>
  <c r="S39" i="5"/>
  <c r="R167" i="5"/>
  <c r="S233" i="5"/>
  <c r="S227" i="5"/>
  <c r="R42" i="5"/>
  <c r="T190" i="5"/>
  <c r="S57" i="5"/>
  <c r="S198" i="5"/>
  <c r="T76" i="5"/>
  <c r="R230" i="5"/>
  <c r="T163" i="5"/>
  <c r="R183" i="5"/>
  <c r="T50" i="5"/>
  <c r="S90" i="5"/>
  <c r="T193" i="5"/>
  <c r="S35" i="5"/>
  <c r="T61" i="5"/>
  <c r="T138" i="5"/>
  <c r="S66" i="5"/>
  <c r="R231" i="5"/>
  <c r="R67" i="5"/>
  <c r="S183" i="5"/>
  <c r="T47" i="5"/>
  <c r="T208" i="5"/>
  <c r="T109" i="5"/>
  <c r="R245" i="5"/>
  <c r="S78" i="5"/>
  <c r="S47" i="5"/>
  <c r="S169" i="5"/>
  <c r="T147" i="5"/>
  <c r="R32" i="5"/>
  <c r="R104" i="5"/>
  <c r="R246" i="5"/>
  <c r="T242" i="5"/>
  <c r="R101" i="5"/>
  <c r="T167" i="5"/>
  <c r="R153" i="5"/>
  <c r="R165" i="5"/>
  <c r="T166" i="5"/>
  <c r="T41" i="5"/>
  <c r="T37" i="5"/>
  <c r="T196" i="5"/>
  <c r="S56" i="5"/>
  <c r="R189" i="5"/>
  <c r="S148" i="5"/>
  <c r="R80" i="5"/>
  <c r="S199" i="5"/>
  <c r="T43" i="5"/>
  <c r="S235" i="5"/>
  <c r="S79" i="5"/>
  <c r="S217" i="5"/>
  <c r="R218" i="5"/>
  <c r="T176" i="5"/>
  <c r="R72" i="5"/>
  <c r="R115" i="5"/>
  <c r="R225" i="5"/>
  <c r="T110" i="5"/>
  <c r="T65" i="5"/>
  <c r="T71" i="5"/>
  <c r="T141" i="5"/>
  <c r="S137" i="5"/>
  <c r="S113" i="5"/>
  <c r="S157" i="5"/>
  <c r="R187" i="5"/>
  <c r="S87" i="5"/>
  <c r="S38" i="5"/>
  <c r="S171" i="5"/>
  <c r="R188" i="5"/>
  <c r="R122" i="5"/>
  <c r="R76" i="5"/>
  <c r="R106" i="5"/>
  <c r="S212" i="5"/>
  <c r="S121" i="5"/>
  <c r="T104" i="5"/>
  <c r="R95" i="5"/>
  <c r="T73" i="5"/>
  <c r="T185" i="5"/>
  <c r="T100" i="5"/>
  <c r="R65" i="5"/>
  <c r="T96" i="5"/>
  <c r="T85" i="5"/>
  <c r="T235" i="5"/>
  <c r="S152" i="5"/>
  <c r="R73" i="5"/>
  <c r="S192" i="5"/>
  <c r="S191" i="5"/>
  <c r="R204" i="5"/>
  <c r="S149" i="5"/>
  <c r="R141" i="5"/>
  <c r="T93" i="5"/>
  <c r="T131" i="5"/>
  <c r="S115" i="5"/>
  <c r="T168" i="5"/>
  <c r="T212" i="5"/>
  <c r="S105" i="5"/>
  <c r="S168" i="5"/>
  <c r="T135" i="5"/>
  <c r="S185" i="5"/>
  <c r="T124" i="5"/>
  <c r="R75" i="5"/>
  <c r="R103" i="5"/>
  <c r="R148" i="5"/>
  <c r="R159" i="5"/>
  <c r="R184" i="5"/>
  <c r="T142" i="5"/>
  <c r="T32" i="5"/>
  <c r="S111" i="5"/>
  <c r="S97" i="5"/>
  <c r="R127" i="5"/>
  <c r="S228" i="5"/>
  <c r="S89" i="5"/>
  <c r="T137" i="5"/>
  <c r="R59" i="5"/>
  <c r="R207" i="5"/>
  <c r="R224" i="5"/>
  <c r="R179" i="5"/>
  <c r="T136" i="5"/>
  <c r="R212" i="5"/>
  <c r="R118" i="5"/>
  <c r="T51" i="5"/>
  <c r="T39" i="5"/>
  <c r="C40" i="5"/>
  <c r="D39" i="5"/>
  <c r="M38" i="5"/>
  <c r="I38" i="5"/>
  <c r="U38" i="5"/>
  <c r="B16" i="5" l="1"/>
  <c r="B18" i="5" s="1"/>
  <c r="B19" i="5" s="1"/>
  <c r="C41" i="5"/>
  <c r="D40" i="5"/>
  <c r="U39" i="5"/>
  <c r="V39" i="5" s="1"/>
  <c r="M39" i="5"/>
  <c r="I39" i="5"/>
  <c r="V38" i="5"/>
  <c r="B17" i="5" l="1"/>
  <c r="C42" i="5"/>
  <c r="D41" i="5"/>
  <c r="M40" i="5"/>
  <c r="I40" i="5"/>
  <c r="U40" i="5"/>
  <c r="V40" i="5" s="1"/>
  <c r="C43" i="5" l="1"/>
  <c r="D42" i="5"/>
  <c r="I41" i="5"/>
  <c r="M41" i="5"/>
  <c r="U41" i="5"/>
  <c r="C44" i="5" l="1"/>
  <c r="D43" i="5"/>
  <c r="U42" i="5"/>
  <c r="V42" i="5" s="1"/>
  <c r="I42" i="5"/>
  <c r="M42" i="5"/>
  <c r="V41" i="5"/>
  <c r="C45" i="5" l="1"/>
  <c r="D44" i="5"/>
  <c r="I43" i="5"/>
  <c r="U43" i="5"/>
  <c r="M43" i="5"/>
  <c r="C46" i="5" l="1"/>
  <c r="D45" i="5"/>
  <c r="M44" i="5"/>
  <c r="U44" i="5"/>
  <c r="V44" i="5" s="1"/>
  <c r="I44" i="5"/>
  <c r="V43" i="5"/>
  <c r="C47" i="5" l="1"/>
  <c r="D46" i="5"/>
  <c r="U45" i="5"/>
  <c r="V45" i="5" s="1"/>
  <c r="I45" i="5"/>
  <c r="M45" i="5"/>
  <c r="C48" i="5" l="1"/>
  <c r="D47" i="5"/>
  <c r="M46" i="5"/>
  <c r="U46" i="5"/>
  <c r="I46" i="5"/>
  <c r="C49" i="5" l="1"/>
  <c r="D48" i="5"/>
  <c r="M47" i="5"/>
  <c r="I47" i="5"/>
  <c r="U47" i="5"/>
  <c r="V47" i="5" s="1"/>
  <c r="V46" i="5"/>
  <c r="C50" i="5" l="1"/>
  <c r="D49" i="5"/>
  <c r="M48" i="5"/>
  <c r="I48" i="5"/>
  <c r="U48" i="5"/>
  <c r="V48" i="5" s="1"/>
  <c r="C51" i="5" l="1"/>
  <c r="D50" i="5"/>
  <c r="I49" i="5"/>
  <c r="U49" i="5"/>
  <c r="M49" i="5"/>
  <c r="C52" i="5" l="1"/>
  <c r="D51" i="5"/>
  <c r="I50" i="5"/>
  <c r="M50" i="5"/>
  <c r="U50" i="5"/>
  <c r="V50" i="5" s="1"/>
  <c r="V49" i="5"/>
  <c r="C53" i="5" l="1"/>
  <c r="D52" i="5"/>
  <c r="U51" i="5"/>
  <c r="V51" i="5" s="1"/>
  <c r="I51" i="5"/>
  <c r="M51" i="5"/>
  <c r="C54" i="5" l="1"/>
  <c r="D53" i="5"/>
  <c r="U52" i="5"/>
  <c r="M52" i="5"/>
  <c r="I52" i="5"/>
  <c r="C55" i="5" l="1"/>
  <c r="D54" i="5"/>
  <c r="I53" i="5"/>
  <c r="U53" i="5"/>
  <c r="V53" i="5" s="1"/>
  <c r="M53" i="5"/>
  <c r="V52" i="5"/>
  <c r="C56" i="5" l="1"/>
  <c r="D55" i="5"/>
  <c r="I54" i="5"/>
  <c r="M54" i="5"/>
  <c r="U54" i="5"/>
  <c r="V54" i="5" s="1"/>
  <c r="C57" i="5" l="1"/>
  <c r="D56" i="5"/>
  <c r="I55" i="5"/>
  <c r="U55" i="5"/>
  <c r="M55" i="5"/>
  <c r="C58" i="5" l="1"/>
  <c r="D57" i="5"/>
  <c r="U56" i="5"/>
  <c r="V56" i="5" s="1"/>
  <c r="I56" i="5"/>
  <c r="M56" i="5"/>
  <c r="V55" i="5"/>
  <c r="C59" i="5" l="1"/>
  <c r="D58" i="5"/>
  <c r="U57" i="5"/>
  <c r="V57" i="5" s="1"/>
  <c r="M57" i="5"/>
  <c r="I57" i="5"/>
  <c r="C60" i="5" l="1"/>
  <c r="D59" i="5"/>
  <c r="U58" i="5"/>
  <c r="M58" i="5"/>
  <c r="I58" i="5"/>
  <c r="C61" i="5" l="1"/>
  <c r="D60" i="5"/>
  <c r="V58" i="5"/>
  <c r="U59" i="5"/>
  <c r="I59" i="5"/>
  <c r="M59" i="5"/>
  <c r="C62" i="5" l="1"/>
  <c r="D61" i="5"/>
  <c r="I60" i="5"/>
  <c r="U60" i="5"/>
  <c r="V60" i="5" s="1"/>
  <c r="M60" i="5"/>
  <c r="V59" i="5"/>
  <c r="C63" i="5" l="1"/>
  <c r="D62" i="5"/>
  <c r="M61" i="5"/>
  <c r="I61" i="5"/>
  <c r="U61" i="5"/>
  <c r="C64" i="5" l="1"/>
  <c r="D63" i="5"/>
  <c r="V61" i="5"/>
  <c r="I62" i="5"/>
  <c r="M62" i="5"/>
  <c r="U62" i="5"/>
  <c r="C65" i="5" l="1"/>
  <c r="D64" i="5"/>
  <c r="M63" i="5"/>
  <c r="U63" i="5"/>
  <c r="V63" i="5" s="1"/>
  <c r="I63" i="5"/>
  <c r="V62" i="5"/>
  <c r="C66" i="5" l="1"/>
  <c r="D65" i="5"/>
  <c r="M64" i="5"/>
  <c r="I64" i="5"/>
  <c r="U64" i="5"/>
  <c r="C67" i="5" l="1"/>
  <c r="D66" i="5"/>
  <c r="M65" i="5"/>
  <c r="U65" i="5"/>
  <c r="V65" i="5" s="1"/>
  <c r="I65" i="5"/>
  <c r="V64" i="5"/>
  <c r="C68" i="5" l="1"/>
  <c r="D67" i="5"/>
  <c r="M66" i="5"/>
  <c r="U66" i="5"/>
  <c r="V66" i="5" s="1"/>
  <c r="I66" i="5"/>
  <c r="C69" i="5" l="1"/>
  <c r="D68" i="5"/>
  <c r="I67" i="5"/>
  <c r="M67" i="5"/>
  <c r="U67" i="5"/>
  <c r="C70" i="5" l="1"/>
  <c r="D69" i="5"/>
  <c r="I68" i="5"/>
  <c r="M68" i="5"/>
  <c r="U68" i="5"/>
  <c r="V68" i="5" s="1"/>
  <c r="V67" i="5"/>
  <c r="C71" i="5" l="1"/>
  <c r="D70" i="5"/>
  <c r="I69" i="5"/>
  <c r="M69" i="5"/>
  <c r="U69" i="5"/>
  <c r="C72" i="5" l="1"/>
  <c r="D71" i="5"/>
  <c r="U70" i="5"/>
  <c r="V70" i="5" s="1"/>
  <c r="M70" i="5"/>
  <c r="I70" i="5"/>
  <c r="V69" i="5"/>
  <c r="C73" i="5" l="1"/>
  <c r="D72" i="5"/>
  <c r="M71" i="5"/>
  <c r="U71" i="5"/>
  <c r="V71" i="5" s="1"/>
  <c r="I71" i="5"/>
  <c r="C74" i="5" l="1"/>
  <c r="D73" i="5"/>
  <c r="U72" i="5"/>
  <c r="V72" i="5" s="1"/>
  <c r="I72" i="5"/>
  <c r="M72" i="5"/>
  <c r="C75" i="5" l="1"/>
  <c r="D74" i="5"/>
  <c r="I73" i="5"/>
  <c r="U73" i="5"/>
  <c r="M73" i="5"/>
  <c r="C76" i="5" l="1"/>
  <c r="D75" i="5"/>
  <c r="U74" i="5"/>
  <c r="V74" i="5" s="1"/>
  <c r="I74" i="5"/>
  <c r="M74" i="5"/>
  <c r="V73" i="5"/>
  <c r="C77" i="5" l="1"/>
  <c r="D76" i="5"/>
  <c r="M75" i="5"/>
  <c r="U75" i="5"/>
  <c r="V75" i="5" s="1"/>
  <c r="I75" i="5"/>
  <c r="C78" i="5" l="1"/>
  <c r="D77" i="5"/>
  <c r="I76" i="5"/>
  <c r="M76" i="5"/>
  <c r="U76" i="5"/>
  <c r="C79" i="5" l="1"/>
  <c r="D78" i="5"/>
  <c r="V76" i="5"/>
  <c r="I77" i="5"/>
  <c r="M77" i="5"/>
  <c r="U77" i="5"/>
  <c r="C80" i="5" l="1"/>
  <c r="D79" i="5"/>
  <c r="U78" i="5"/>
  <c r="V78" i="5" s="1"/>
  <c r="M78" i="5"/>
  <c r="I78" i="5"/>
  <c r="V77" i="5"/>
  <c r="C81" i="5" l="1"/>
  <c r="D80" i="5"/>
  <c r="I79" i="5"/>
  <c r="M79" i="5"/>
  <c r="U79" i="5"/>
  <c r="V79" i="5" s="1"/>
  <c r="C82" i="5" l="1"/>
  <c r="D81" i="5"/>
  <c r="I80" i="5"/>
  <c r="M80" i="5"/>
  <c r="U80" i="5"/>
  <c r="C83" i="5" l="1"/>
  <c r="D82" i="5"/>
  <c r="M81" i="5"/>
  <c r="U81" i="5"/>
  <c r="V81" i="5" s="1"/>
  <c r="I81" i="5"/>
  <c r="V80" i="5"/>
  <c r="C84" i="5" l="1"/>
  <c r="D83" i="5"/>
  <c r="M82" i="5"/>
  <c r="I82" i="5"/>
  <c r="U82" i="5"/>
  <c r="V82" i="5" s="1"/>
  <c r="C85" i="5" l="1"/>
  <c r="D84" i="5"/>
  <c r="I83" i="5"/>
  <c r="M83" i="5"/>
  <c r="U83" i="5"/>
  <c r="C86" i="5" l="1"/>
  <c r="D85" i="5"/>
  <c r="M84" i="5"/>
  <c r="I84" i="5"/>
  <c r="U84" i="5"/>
  <c r="V84" i="5" s="1"/>
  <c r="V83" i="5"/>
  <c r="C87" i="5" l="1"/>
  <c r="D86" i="5"/>
  <c r="U85" i="5"/>
  <c r="M85" i="5"/>
  <c r="I85" i="5"/>
  <c r="C88" i="5" l="1"/>
  <c r="D87" i="5"/>
  <c r="V85" i="5"/>
  <c r="U86" i="5"/>
  <c r="I86" i="5"/>
  <c r="M86" i="5"/>
  <c r="C89" i="5" l="1"/>
  <c r="D88" i="5"/>
  <c r="U87" i="5"/>
  <c r="V87" i="5" s="1"/>
  <c r="M87" i="5"/>
  <c r="I87" i="5"/>
  <c r="V86" i="5"/>
  <c r="C90" i="5" l="1"/>
  <c r="D89" i="5"/>
  <c r="I88" i="5"/>
  <c r="U88" i="5"/>
  <c r="V88" i="5" s="1"/>
  <c r="M88" i="5"/>
  <c r="C91" i="5" l="1"/>
  <c r="D90" i="5"/>
  <c r="I89" i="5"/>
  <c r="M89" i="5"/>
  <c r="U89" i="5"/>
  <c r="C92" i="5" l="1"/>
  <c r="D91" i="5"/>
  <c r="M90" i="5"/>
  <c r="U90" i="5"/>
  <c r="V90" i="5" s="1"/>
  <c r="I90" i="5"/>
  <c r="V89" i="5"/>
  <c r="C93" i="5" l="1"/>
  <c r="D92" i="5"/>
  <c r="U91" i="5"/>
  <c r="V91" i="5" s="1"/>
  <c r="I91" i="5"/>
  <c r="M91" i="5"/>
  <c r="C94" i="5" l="1"/>
  <c r="D93" i="5"/>
  <c r="U92" i="5"/>
  <c r="V92" i="5" s="1"/>
  <c r="M92" i="5"/>
  <c r="I92" i="5"/>
  <c r="C95" i="5" l="1"/>
  <c r="D94" i="5"/>
  <c r="M93" i="5"/>
  <c r="U93" i="5"/>
  <c r="I93" i="5"/>
  <c r="C96" i="5" l="1"/>
  <c r="D95" i="5"/>
  <c r="I94" i="5"/>
  <c r="M94" i="5"/>
  <c r="U94" i="5"/>
  <c r="V94" i="5" s="1"/>
  <c r="V93" i="5"/>
  <c r="C97" i="5" l="1"/>
  <c r="D96" i="5"/>
  <c r="M95" i="5"/>
  <c r="U95" i="5"/>
  <c r="V95" i="5" s="1"/>
  <c r="I95" i="5"/>
  <c r="C98" i="5" l="1"/>
  <c r="D97" i="5"/>
  <c r="U96" i="5"/>
  <c r="M96" i="5"/>
  <c r="I96" i="5"/>
  <c r="C99" i="5" l="1"/>
  <c r="D98" i="5"/>
  <c r="U97" i="5"/>
  <c r="V97" i="5" s="1"/>
  <c r="M97" i="5"/>
  <c r="I97" i="5"/>
  <c r="V96" i="5"/>
  <c r="C100" i="5" l="1"/>
  <c r="D99" i="5"/>
  <c r="I98" i="5"/>
  <c r="M98" i="5"/>
  <c r="U98" i="5"/>
  <c r="V98" i="5" s="1"/>
  <c r="C101" i="5" l="1"/>
  <c r="D100" i="5"/>
  <c r="M99" i="5"/>
  <c r="I99" i="5"/>
  <c r="U99" i="5"/>
  <c r="C102" i="5" l="1"/>
  <c r="D101" i="5"/>
  <c r="U100" i="5"/>
  <c r="V100" i="5" s="1"/>
  <c r="M100" i="5"/>
  <c r="I100" i="5"/>
  <c r="V99" i="5"/>
  <c r="C103" i="5" l="1"/>
  <c r="D102" i="5"/>
  <c r="M101" i="5"/>
  <c r="U101" i="5"/>
  <c r="V101" i="5" s="1"/>
  <c r="I101" i="5"/>
  <c r="C104" i="5" l="1"/>
  <c r="D103" i="5"/>
  <c r="I102" i="5"/>
  <c r="U102" i="5"/>
  <c r="M102" i="5"/>
  <c r="C105" i="5" l="1"/>
  <c r="D104" i="5"/>
  <c r="I103" i="5"/>
  <c r="M103" i="5"/>
  <c r="U103" i="5"/>
  <c r="V103" i="5" s="1"/>
  <c r="V102" i="5"/>
  <c r="C106" i="5" l="1"/>
  <c r="D105" i="5"/>
  <c r="M104" i="5"/>
  <c r="I104" i="5"/>
  <c r="U104" i="5"/>
  <c r="C107" i="5" l="1"/>
  <c r="D106" i="5"/>
  <c r="I105" i="5"/>
  <c r="M105" i="5"/>
  <c r="U105" i="5"/>
  <c r="V105" i="5" s="1"/>
  <c r="V104" i="5"/>
  <c r="C108" i="5" l="1"/>
  <c r="D107" i="5"/>
  <c r="I106" i="5"/>
  <c r="U106" i="5"/>
  <c r="V106" i="5" s="1"/>
  <c r="M106" i="5"/>
  <c r="C109" i="5" l="1"/>
  <c r="D108" i="5"/>
  <c r="I107" i="5"/>
  <c r="U107" i="5"/>
  <c r="M107" i="5"/>
  <c r="C110" i="5" l="1"/>
  <c r="D109" i="5"/>
  <c r="U108" i="5"/>
  <c r="V108" i="5" s="1"/>
  <c r="I108" i="5"/>
  <c r="M108" i="5"/>
  <c r="V107" i="5"/>
  <c r="C111" i="5" l="1"/>
  <c r="D110" i="5"/>
  <c r="U109" i="5"/>
  <c r="V109" i="5" s="1"/>
  <c r="M109" i="5"/>
  <c r="I109" i="5"/>
  <c r="C112" i="5" l="1"/>
  <c r="D113" i="5" s="1"/>
  <c r="D111" i="5"/>
  <c r="U110" i="5"/>
  <c r="M110" i="5"/>
  <c r="I110" i="5"/>
  <c r="U113" i="5" l="1"/>
  <c r="V113" i="5" s="1"/>
  <c r="M113" i="5"/>
  <c r="I113" i="5"/>
  <c r="D112" i="5"/>
  <c r="M111" i="5"/>
  <c r="I111" i="5"/>
  <c r="U111" i="5"/>
  <c r="V111" i="5" s="1"/>
  <c r="V110" i="5"/>
  <c r="U112" i="5" l="1"/>
  <c r="V112" i="5" s="1"/>
  <c r="E15" i="5" s="1"/>
  <c r="X107" i="5" s="1"/>
  <c r="I112" i="5"/>
  <c r="B4" i="5" s="1"/>
  <c r="K236" i="5" s="1"/>
  <c r="M112" i="5"/>
  <c r="Y203" i="5" l="1"/>
  <c r="W248" i="5"/>
  <c r="Y44" i="5"/>
  <c r="Y193" i="5"/>
  <c r="K207" i="5"/>
  <c r="L189" i="5"/>
  <c r="J127" i="5"/>
  <c r="K52" i="5"/>
  <c r="W113" i="5"/>
  <c r="W73" i="5"/>
  <c r="Y93" i="5"/>
  <c r="Y101" i="5"/>
  <c r="Y148" i="5"/>
  <c r="W228" i="5"/>
  <c r="W122" i="5"/>
  <c r="L229" i="5"/>
  <c r="K205" i="5"/>
  <c r="L86" i="5"/>
  <c r="K183" i="5"/>
  <c r="K100" i="5"/>
  <c r="L241" i="5"/>
  <c r="K124" i="5"/>
  <c r="J63" i="5"/>
  <c r="X179" i="5"/>
  <c r="W207" i="5"/>
  <c r="X48" i="5"/>
  <c r="W101" i="5"/>
  <c r="W237" i="5"/>
  <c r="X173" i="5"/>
  <c r="W97" i="5"/>
  <c r="K58" i="5"/>
  <c r="K55" i="5"/>
  <c r="K234" i="5"/>
  <c r="L31" i="5"/>
  <c r="J195" i="5"/>
  <c r="K129" i="5"/>
  <c r="J52" i="5"/>
  <c r="K99" i="5"/>
  <c r="L153" i="5"/>
  <c r="L245" i="5"/>
  <c r="X226" i="5"/>
  <c r="Y208" i="5"/>
  <c r="Y134" i="5"/>
  <c r="X116" i="5"/>
  <c r="X98" i="5"/>
  <c r="J124" i="5"/>
  <c r="K215" i="5"/>
  <c r="J92" i="5"/>
  <c r="K166" i="5"/>
  <c r="J120" i="5"/>
  <c r="K191" i="5"/>
  <c r="J109" i="5"/>
  <c r="K39" i="5"/>
  <c r="Y214" i="5"/>
  <c r="W55" i="5"/>
  <c r="W126" i="5"/>
  <c r="Y201" i="5"/>
  <c r="Y71" i="5"/>
  <c r="Y88" i="5"/>
  <c r="X196" i="5"/>
  <c r="J198" i="5"/>
  <c r="J74" i="5"/>
  <c r="L65" i="5"/>
  <c r="J188" i="5"/>
  <c r="J104" i="5"/>
  <c r="J191" i="5"/>
  <c r="J159" i="5"/>
  <c r="W142" i="5"/>
  <c r="W131" i="5"/>
  <c r="W188" i="5"/>
  <c r="X225" i="5"/>
  <c r="J212" i="5"/>
  <c r="K199" i="5"/>
  <c r="J171" i="5"/>
  <c r="W196" i="5"/>
  <c r="Y92" i="5"/>
  <c r="Y126" i="5"/>
  <c r="W230" i="5"/>
  <c r="Y206" i="5"/>
  <c r="X227" i="5"/>
  <c r="X36" i="5"/>
  <c r="L152" i="5"/>
  <c r="K88" i="5"/>
  <c r="L208" i="5"/>
  <c r="J31" i="5"/>
  <c r="L84" i="5"/>
  <c r="X110" i="5"/>
  <c r="Y74" i="5"/>
  <c r="W37" i="5"/>
  <c r="Y52" i="5"/>
  <c r="X232" i="5"/>
  <c r="Y150" i="5"/>
  <c r="W92" i="5"/>
  <c r="X176" i="5"/>
  <c r="W168" i="5"/>
  <c r="L195" i="5"/>
  <c r="L141" i="5"/>
  <c r="K243" i="5"/>
  <c r="K82" i="5"/>
  <c r="J152" i="5"/>
  <c r="L107" i="5"/>
  <c r="L136" i="5"/>
  <c r="W212" i="5"/>
  <c r="Y119" i="5"/>
  <c r="X207" i="5"/>
  <c r="Y106" i="5"/>
  <c r="X59" i="5"/>
  <c r="Y170" i="5"/>
  <c r="Y121" i="5"/>
  <c r="Y177" i="5"/>
  <c r="K65" i="5"/>
  <c r="K242" i="5"/>
  <c r="J180" i="5"/>
  <c r="K164" i="5"/>
  <c r="K34" i="5"/>
  <c r="J46" i="5"/>
  <c r="J235" i="5"/>
  <c r="L61" i="5"/>
  <c r="J216" i="5"/>
  <c r="J183" i="5"/>
  <c r="J192" i="5"/>
  <c r="L32" i="5"/>
  <c r="J60" i="5"/>
  <c r="X99" i="5"/>
  <c r="W130" i="5"/>
  <c r="X72" i="5"/>
  <c r="W31" i="5"/>
  <c r="X224" i="5"/>
  <c r="W208" i="5"/>
  <c r="W239" i="5"/>
  <c r="Y133" i="5"/>
  <c r="W244" i="5"/>
  <c r="X69" i="5"/>
  <c r="W94" i="5"/>
  <c r="J247" i="5"/>
  <c r="J138" i="5"/>
  <c r="J100" i="5"/>
  <c r="K97" i="5"/>
  <c r="K196" i="5"/>
  <c r="L128" i="5"/>
  <c r="J168" i="5"/>
  <c r="L227" i="5"/>
  <c r="K135" i="5"/>
  <c r="L173" i="5"/>
  <c r="K170" i="5"/>
  <c r="L50" i="5"/>
  <c r="J218" i="5"/>
  <c r="J62" i="5"/>
  <c r="K92" i="5"/>
  <c r="Y51" i="5"/>
  <c r="X130" i="5"/>
  <c r="W205" i="5"/>
  <c r="W217" i="5"/>
  <c r="Y165" i="5"/>
  <c r="X250" i="5"/>
  <c r="W236" i="5"/>
  <c r="X210" i="5"/>
  <c r="K250" i="5"/>
  <c r="J110" i="5"/>
  <c r="K140" i="5"/>
  <c r="K228" i="5"/>
  <c r="K70" i="5"/>
  <c r="J234" i="5"/>
  <c r="L216" i="5"/>
  <c r="J137" i="5"/>
  <c r="J236" i="5"/>
  <c r="J220" i="5"/>
  <c r="L215" i="5"/>
  <c r="K47" i="5"/>
  <c r="L240" i="5"/>
  <c r="K59" i="5"/>
  <c r="K66" i="5"/>
  <c r="X44" i="5"/>
  <c r="W105" i="5"/>
  <c r="X195" i="5"/>
  <c r="W206" i="5"/>
  <c r="W240" i="5"/>
  <c r="W153" i="5"/>
  <c r="W81" i="5"/>
  <c r="X136" i="5"/>
  <c r="W56" i="5"/>
  <c r="Y100" i="5"/>
  <c r="K225" i="5"/>
  <c r="J103" i="5"/>
  <c r="J219" i="5"/>
  <c r="J126" i="5"/>
  <c r="K95" i="5"/>
  <c r="K44" i="5"/>
  <c r="J49" i="5"/>
  <c r="L250" i="5"/>
  <c r="J30" i="5"/>
  <c r="K138" i="5"/>
  <c r="J121" i="5"/>
  <c r="J79" i="5"/>
  <c r="L101" i="5"/>
  <c r="L118" i="5"/>
  <c r="K90" i="5"/>
  <c r="L202" i="5"/>
  <c r="J134" i="5"/>
  <c r="J77" i="5"/>
  <c r="J162" i="5"/>
  <c r="L60" i="5"/>
  <c r="J68" i="5"/>
  <c r="L123" i="5"/>
  <c r="K198" i="5"/>
  <c r="J154" i="5"/>
  <c r="Y215" i="5"/>
  <c r="Y49" i="5"/>
  <c r="W198" i="5"/>
  <c r="Y249" i="5"/>
  <c r="Y216" i="5"/>
  <c r="X67" i="5"/>
  <c r="W170" i="5"/>
  <c r="X146" i="5"/>
  <c r="Y244" i="5"/>
  <c r="Y240" i="5"/>
  <c r="Y199" i="5"/>
  <c r="Y116" i="5"/>
  <c r="X171" i="5"/>
  <c r="X167" i="5"/>
  <c r="Y113" i="5"/>
  <c r="W186" i="5"/>
  <c r="W151" i="5"/>
  <c r="Y47" i="5"/>
  <c r="Y73" i="5"/>
  <c r="X208" i="5"/>
  <c r="W197" i="5"/>
  <c r="W79" i="5"/>
  <c r="W200" i="5"/>
  <c r="X118" i="5"/>
  <c r="X231" i="5"/>
  <c r="X240" i="5"/>
  <c r="W149" i="5"/>
  <c r="W125" i="5"/>
  <c r="X113" i="5"/>
  <c r="K210" i="5"/>
  <c r="L73" i="5"/>
  <c r="K248" i="5"/>
  <c r="L108" i="5"/>
  <c r="J130" i="5"/>
  <c r="J226" i="5"/>
  <c r="K192" i="5"/>
  <c r="L106" i="5"/>
  <c r="K148" i="5"/>
  <c r="J182" i="5"/>
  <c r="L209" i="5"/>
  <c r="J73" i="5"/>
  <c r="L98" i="5"/>
  <c r="J237" i="5"/>
  <c r="L140" i="5"/>
  <c r="L224" i="5"/>
  <c r="K73" i="5"/>
  <c r="K141" i="5"/>
  <c r="L92" i="5"/>
  <c r="J175" i="5"/>
  <c r="L225" i="5"/>
  <c r="J217" i="5"/>
  <c r="J87" i="5"/>
  <c r="J67" i="5"/>
  <c r="X50" i="5"/>
  <c r="Y239" i="5"/>
  <c r="Y221" i="5"/>
  <c r="X85" i="5"/>
  <c r="X90" i="5"/>
  <c r="W203" i="5"/>
  <c r="W89" i="5"/>
  <c r="W59" i="5"/>
  <c r="X132" i="5"/>
  <c r="W232" i="5"/>
  <c r="W143" i="5"/>
  <c r="Y60" i="5"/>
  <c r="X214" i="5"/>
  <c r="W158" i="5"/>
  <c r="Y171" i="5"/>
  <c r="X41" i="5"/>
  <c r="W100" i="5"/>
  <c r="X129" i="5"/>
  <c r="Y79" i="5"/>
  <c r="W41" i="5"/>
  <c r="W52" i="5"/>
  <c r="X180" i="5"/>
  <c r="Y108" i="5"/>
  <c r="X131" i="5"/>
  <c r="Y245" i="5"/>
  <c r="Y226" i="5"/>
  <c r="Y229" i="5"/>
  <c r="X145" i="5"/>
  <c r="Y120" i="5"/>
  <c r="W190" i="5"/>
  <c r="Y151" i="5"/>
  <c r="Y38" i="5"/>
  <c r="X106" i="5"/>
  <c r="Y205" i="5"/>
  <c r="W134" i="5"/>
  <c r="W32" i="5"/>
  <c r="W193" i="5"/>
  <c r="Y90" i="5"/>
  <c r="L138" i="5"/>
  <c r="K160" i="5"/>
  <c r="L161" i="5"/>
  <c r="L96" i="5"/>
  <c r="J228" i="5"/>
  <c r="J75" i="5"/>
  <c r="K127" i="5"/>
  <c r="J129" i="5"/>
  <c r="L122" i="5"/>
  <c r="L172" i="5"/>
  <c r="L137" i="5"/>
  <c r="K123" i="5"/>
  <c r="J136" i="5"/>
  <c r="J47" i="5"/>
  <c r="J243" i="5"/>
  <c r="L231" i="5"/>
  <c r="K165" i="5"/>
  <c r="K180" i="5"/>
  <c r="L121" i="5"/>
  <c r="L181" i="5"/>
  <c r="K35" i="5"/>
  <c r="K81" i="5"/>
  <c r="J140" i="5"/>
  <c r="X80" i="5"/>
  <c r="Y57" i="5"/>
  <c r="X156" i="5"/>
  <c r="Y207" i="5"/>
  <c r="W99" i="5"/>
  <c r="X221" i="5"/>
  <c r="Y96" i="5"/>
  <c r="W238" i="5"/>
  <c r="W137" i="5"/>
  <c r="W139" i="5"/>
  <c r="W123" i="5"/>
  <c r="X243" i="5"/>
  <c r="Y66" i="5"/>
  <c r="X103" i="5"/>
  <c r="W34" i="5"/>
  <c r="Y140" i="5"/>
  <c r="W127" i="5"/>
  <c r="W77" i="5"/>
  <c r="K80" i="5"/>
  <c r="K200" i="5"/>
  <c r="L230" i="5"/>
  <c r="L222" i="5"/>
  <c r="L63" i="5"/>
  <c r="K40" i="5"/>
  <c r="J194" i="5"/>
  <c r="L40" i="5"/>
  <c r="J61" i="5"/>
  <c r="L190" i="5"/>
  <c r="K130" i="5"/>
  <c r="L99" i="5"/>
  <c r="L64" i="5"/>
  <c r="L46" i="5"/>
  <c r="K151" i="5"/>
  <c r="L186" i="5"/>
  <c r="J82" i="5"/>
  <c r="J89" i="5"/>
  <c r="J209" i="5"/>
  <c r="K86" i="5"/>
  <c r="L76" i="5"/>
  <c r="L116" i="5"/>
  <c r="L39" i="5"/>
  <c r="J241" i="5"/>
  <c r="J153" i="5"/>
  <c r="K68" i="5"/>
  <c r="L139" i="5"/>
  <c r="K60" i="5"/>
  <c r="L95" i="5"/>
  <c r="L105" i="5"/>
  <c r="L223" i="5"/>
  <c r="K179" i="5"/>
  <c r="L207" i="5"/>
  <c r="K227" i="5"/>
  <c r="L82" i="5"/>
  <c r="K208" i="5"/>
  <c r="J189" i="5"/>
  <c r="J95" i="5"/>
  <c r="J123" i="5"/>
  <c r="K31" i="5"/>
  <c r="L175" i="5"/>
  <c r="J141" i="5"/>
  <c r="L38" i="5"/>
  <c r="J114" i="5"/>
  <c r="K76" i="5"/>
  <c r="J231" i="5"/>
  <c r="L185" i="5"/>
  <c r="J239" i="5"/>
  <c r="J98" i="5"/>
  <c r="K172" i="5"/>
  <c r="J131" i="5"/>
  <c r="K105" i="5"/>
  <c r="J165" i="5"/>
  <c r="K118" i="5"/>
  <c r="J91" i="5"/>
  <c r="L179" i="5"/>
  <c r="L165" i="5"/>
  <c r="L212" i="5"/>
  <c r="K167" i="5"/>
  <c r="K233" i="5"/>
  <c r="J224" i="5"/>
  <c r="J173" i="5"/>
  <c r="J242" i="5"/>
  <c r="J248" i="5"/>
  <c r="K231" i="5"/>
  <c r="J96" i="5"/>
  <c r="K43" i="5"/>
  <c r="K147" i="5"/>
  <c r="K142" i="5"/>
  <c r="J64" i="5"/>
  <c r="L135" i="5"/>
  <c r="J33" i="5"/>
  <c r="J86" i="5"/>
  <c r="L79" i="5"/>
  <c r="J36" i="5"/>
  <c r="J90" i="5"/>
  <c r="L200" i="5"/>
  <c r="L150" i="5"/>
  <c r="J185" i="5"/>
  <c r="J176" i="5"/>
  <c r="K249" i="5"/>
  <c r="L170" i="5"/>
  <c r="L37" i="5"/>
  <c r="K125" i="5"/>
  <c r="L114" i="5"/>
  <c r="J200" i="5"/>
  <c r="L218" i="5"/>
  <c r="L66" i="5"/>
  <c r="K226" i="5"/>
  <c r="K119" i="5"/>
  <c r="K33" i="5"/>
  <c r="L160" i="5"/>
  <c r="J99" i="5"/>
  <c r="J43" i="5"/>
  <c r="J169" i="5"/>
  <c r="K156" i="5"/>
  <c r="L88" i="5"/>
  <c r="K181" i="5"/>
  <c r="L157" i="5"/>
  <c r="L78" i="5"/>
  <c r="L197" i="5"/>
  <c r="J227" i="5"/>
  <c r="K230" i="5"/>
  <c r="K211" i="5"/>
  <c r="L158" i="5"/>
  <c r="L246" i="5"/>
  <c r="L68" i="5"/>
  <c r="J250" i="5"/>
  <c r="J71" i="5"/>
  <c r="J59" i="5"/>
  <c r="K188" i="5"/>
  <c r="J161" i="5"/>
  <c r="J125" i="5"/>
  <c r="J229" i="5"/>
  <c r="K85" i="5"/>
  <c r="J94" i="5"/>
  <c r="J245" i="5"/>
  <c r="K57" i="5"/>
  <c r="K203" i="5"/>
  <c r="K223" i="5"/>
  <c r="K126" i="5"/>
  <c r="J37" i="5"/>
  <c r="K104" i="5"/>
  <c r="K190" i="5"/>
  <c r="K209" i="5"/>
  <c r="K206" i="5"/>
  <c r="K106" i="5"/>
  <c r="K175" i="5"/>
  <c r="J35" i="5"/>
  <c r="K38" i="5"/>
  <c r="J172" i="5"/>
  <c r="J214" i="5"/>
  <c r="J40" i="5"/>
  <c r="K137" i="5"/>
  <c r="L83" i="5"/>
  <c r="L192" i="5"/>
  <c r="L44" i="5"/>
  <c r="J238" i="5"/>
  <c r="J205" i="5"/>
  <c r="J118" i="5"/>
  <c r="J244" i="5"/>
  <c r="J203" i="5"/>
  <c r="J85" i="5"/>
  <c r="J222" i="5"/>
  <c r="L196" i="5"/>
  <c r="K72" i="5"/>
  <c r="L205" i="5"/>
  <c r="L235" i="5"/>
  <c r="J145" i="5"/>
  <c r="K158" i="5"/>
  <c r="K74" i="5"/>
  <c r="L211" i="5"/>
  <c r="J149" i="5"/>
  <c r="K237" i="5"/>
  <c r="L67" i="5"/>
  <c r="K54" i="5"/>
  <c r="J38" i="5"/>
  <c r="L71" i="5"/>
  <c r="J56" i="5"/>
  <c r="L87" i="5"/>
  <c r="K114" i="5"/>
  <c r="L166" i="5"/>
  <c r="K30" i="5"/>
  <c r="K48" i="5"/>
  <c r="L117" i="5"/>
  <c r="J215" i="5"/>
  <c r="L248" i="5"/>
  <c r="L194" i="5"/>
  <c r="K222" i="5"/>
  <c r="L188" i="5"/>
  <c r="L178" i="5"/>
  <c r="L180" i="5"/>
  <c r="L130" i="5"/>
  <c r="K244" i="5"/>
  <c r="K174" i="5"/>
  <c r="J111" i="5"/>
  <c r="J41" i="5"/>
  <c r="J196" i="5"/>
  <c r="J166" i="5"/>
  <c r="J221" i="5"/>
  <c r="L81" i="5"/>
  <c r="K107" i="5"/>
  <c r="L36" i="5"/>
  <c r="L134" i="5"/>
  <c r="K245" i="5"/>
  <c r="K152" i="5"/>
  <c r="L184" i="5"/>
  <c r="J157" i="5"/>
  <c r="L171" i="5"/>
  <c r="K93" i="5"/>
  <c r="L49" i="5"/>
  <c r="L249" i="5"/>
  <c r="J32" i="5"/>
  <c r="J148" i="5"/>
  <c r="L149" i="5"/>
  <c r="L159" i="5"/>
  <c r="K77" i="5"/>
  <c r="K42" i="5"/>
  <c r="L74" i="5"/>
  <c r="L59" i="5"/>
  <c r="J178" i="5"/>
  <c r="K150" i="5"/>
  <c r="K94" i="5"/>
  <c r="K232" i="5"/>
  <c r="K111" i="5"/>
  <c r="K136" i="5"/>
  <c r="L53" i="5"/>
  <c r="K159" i="5"/>
  <c r="J144" i="5"/>
  <c r="L183" i="5"/>
  <c r="K139" i="5"/>
  <c r="J155" i="5"/>
  <c r="K63" i="5"/>
  <c r="J83" i="5"/>
  <c r="L164" i="5"/>
  <c r="K246" i="5"/>
  <c r="J84" i="5"/>
  <c r="L148" i="5"/>
  <c r="J97" i="5"/>
  <c r="L93" i="5"/>
  <c r="J54" i="5"/>
  <c r="L145" i="5"/>
  <c r="K238" i="5"/>
  <c r="K241" i="5"/>
  <c r="J108" i="5"/>
  <c r="K161" i="5"/>
  <c r="L198" i="5"/>
  <c r="L75" i="5"/>
  <c r="K186" i="5"/>
  <c r="J76" i="5"/>
  <c r="K177" i="5"/>
  <c r="K204" i="5"/>
  <c r="J117" i="5"/>
  <c r="J167" i="5"/>
  <c r="J199" i="5"/>
  <c r="J190" i="5"/>
  <c r="J164" i="5"/>
  <c r="L237" i="5"/>
  <c r="K41" i="5"/>
  <c r="J48" i="5"/>
  <c r="K96" i="5"/>
  <c r="J42" i="5"/>
  <c r="L119" i="5"/>
  <c r="L100" i="5"/>
  <c r="L151" i="5"/>
  <c r="J107" i="5"/>
  <c r="L176" i="5"/>
  <c r="L70" i="5"/>
  <c r="L48" i="5"/>
  <c r="K45" i="5"/>
  <c r="L146" i="5"/>
  <c r="J50" i="5"/>
  <c r="K56" i="5"/>
  <c r="J210" i="5"/>
  <c r="K79" i="5"/>
  <c r="K157" i="5"/>
  <c r="J133" i="5"/>
  <c r="J69" i="5"/>
  <c r="K128" i="5"/>
  <c r="K103" i="5"/>
  <c r="K185" i="5"/>
  <c r="J78" i="5"/>
  <c r="L94" i="5"/>
  <c r="L236" i="5"/>
  <c r="K189" i="5"/>
  <c r="L204" i="5"/>
  <c r="K184" i="5"/>
  <c r="L110" i="5"/>
  <c r="L55" i="5"/>
  <c r="L219" i="5"/>
  <c r="L226" i="5"/>
  <c r="K49" i="5"/>
  <c r="K168" i="5"/>
  <c r="K110" i="5"/>
  <c r="L144" i="5"/>
  <c r="J163" i="5"/>
  <c r="L228" i="5"/>
  <c r="L220" i="5"/>
  <c r="L217" i="5"/>
  <c r="K214" i="5"/>
  <c r="K46" i="5"/>
  <c r="J102" i="5"/>
  <c r="J150" i="5"/>
  <c r="K247" i="5"/>
  <c r="K162" i="5"/>
  <c r="J115" i="5"/>
  <c r="K87" i="5"/>
  <c r="L154" i="5"/>
  <c r="K89" i="5"/>
  <c r="K195" i="5"/>
  <c r="J177" i="5"/>
  <c r="L51" i="5"/>
  <c r="K219" i="5"/>
  <c r="J106" i="5"/>
  <c r="K193" i="5"/>
  <c r="K32" i="5"/>
  <c r="L203" i="5"/>
  <c r="J186" i="5"/>
  <c r="K194" i="5"/>
  <c r="L174" i="5"/>
  <c r="J201" i="5"/>
  <c r="K98" i="5"/>
  <c r="K134" i="5"/>
  <c r="J142" i="5"/>
  <c r="L242" i="5"/>
  <c r="J147" i="5"/>
  <c r="K224" i="5"/>
  <c r="L234" i="5"/>
  <c r="K240" i="5"/>
  <c r="L147" i="5"/>
  <c r="K187" i="5"/>
  <c r="L162" i="5"/>
  <c r="K91" i="5"/>
  <c r="K112" i="5"/>
  <c r="K221" i="5"/>
  <c r="K216" i="5"/>
  <c r="L80" i="5"/>
  <c r="L43" i="5"/>
  <c r="K155" i="5"/>
  <c r="J156" i="5"/>
  <c r="K145" i="5"/>
  <c r="J112" i="5"/>
  <c r="L124" i="5"/>
  <c r="J128" i="5"/>
  <c r="J160" i="5"/>
  <c r="J233" i="5"/>
  <c r="K37" i="5"/>
  <c r="K235" i="5"/>
  <c r="K202" i="5"/>
  <c r="J197" i="5"/>
  <c r="K146" i="5"/>
  <c r="J58" i="5"/>
  <c r="L33" i="5"/>
  <c r="K171" i="5"/>
  <c r="J70" i="5"/>
  <c r="L247" i="5"/>
  <c r="L125" i="5"/>
  <c r="J240" i="5"/>
  <c r="J116" i="5"/>
  <c r="K109" i="5"/>
  <c r="L30" i="5"/>
  <c r="K122" i="5"/>
  <c r="J249" i="5"/>
  <c r="L132" i="5"/>
  <c r="J57" i="5"/>
  <c r="J232" i="5"/>
  <c r="J93" i="5"/>
  <c r="J174" i="5"/>
  <c r="L115" i="5"/>
  <c r="L57" i="5"/>
  <c r="K173" i="5"/>
  <c r="L54" i="5"/>
  <c r="L168" i="5"/>
  <c r="L72" i="5"/>
  <c r="J181" i="5"/>
  <c r="K163" i="5"/>
  <c r="L103" i="5"/>
  <c r="K50" i="5"/>
  <c r="L213" i="5"/>
  <c r="K182" i="5"/>
  <c r="J39" i="5"/>
  <c r="K239" i="5"/>
  <c r="L90" i="5"/>
  <c r="J193" i="5"/>
  <c r="L69" i="5"/>
  <c r="K144" i="5"/>
  <c r="L191" i="5"/>
  <c r="L156" i="5"/>
  <c r="K108" i="5"/>
  <c r="J132" i="5"/>
  <c r="J206" i="5"/>
  <c r="K71" i="5"/>
  <c r="L126" i="5"/>
  <c r="L182" i="5"/>
  <c r="K169" i="5"/>
  <c r="L210" i="5"/>
  <c r="J211" i="5"/>
  <c r="K178" i="5"/>
  <c r="K64" i="5"/>
  <c r="L232" i="5"/>
  <c r="J202" i="5"/>
  <c r="L109" i="5"/>
  <c r="L89" i="5"/>
  <c r="L239" i="5"/>
  <c r="J143" i="5"/>
  <c r="L111" i="5"/>
  <c r="J72" i="5"/>
  <c r="L85" i="5"/>
  <c r="K197" i="5"/>
  <c r="L129" i="5"/>
  <c r="K218" i="5"/>
  <c r="K75" i="5"/>
  <c r="K113" i="5"/>
  <c r="K62" i="5"/>
  <c r="K120" i="5"/>
  <c r="L77" i="5"/>
  <c r="K83" i="5"/>
  <c r="J88" i="5"/>
  <c r="K67" i="5"/>
  <c r="J135" i="5"/>
  <c r="J223" i="5"/>
  <c r="K176" i="5"/>
  <c r="J80" i="5"/>
  <c r="J208" i="5"/>
  <c r="L163" i="5"/>
  <c r="L142" i="5"/>
  <c r="L91" i="5"/>
  <c r="K143" i="5"/>
  <c r="L97" i="5"/>
  <c r="L177" i="5"/>
  <c r="L104" i="5"/>
  <c r="K84" i="5"/>
  <c r="L34" i="5"/>
  <c r="K115" i="5"/>
  <c r="L120" i="5"/>
  <c r="J187" i="5"/>
  <c r="L113" i="5"/>
  <c r="L155" i="5"/>
  <c r="L169" i="5"/>
  <c r="J213" i="5"/>
  <c r="J179" i="5"/>
  <c r="L42" i="5"/>
  <c r="K78" i="5"/>
  <c r="K117" i="5"/>
  <c r="J170" i="5"/>
  <c r="J146" i="5"/>
  <c r="L52" i="5"/>
  <c r="J207" i="5"/>
  <c r="L62" i="5"/>
  <c r="J55" i="5"/>
  <c r="L127" i="5"/>
  <c r="K229" i="5"/>
  <c r="L143" i="5"/>
  <c r="J119" i="5"/>
  <c r="K53" i="5"/>
  <c r="J184" i="5"/>
  <c r="J225" i="5"/>
  <c r="K220" i="5"/>
  <c r="J34" i="5"/>
  <c r="L41" i="5"/>
  <c r="K213" i="5"/>
  <c r="L199" i="5"/>
  <c r="L243" i="5"/>
  <c r="K69" i="5"/>
  <c r="K121" i="5"/>
  <c r="L102" i="5"/>
  <c r="L131" i="5"/>
  <c r="K212" i="5"/>
  <c r="J139" i="5"/>
  <c r="J151" i="5"/>
  <c r="L167" i="5"/>
  <c r="J122" i="5"/>
  <c r="J53" i="5"/>
  <c r="J45" i="5"/>
  <c r="L221" i="5"/>
  <c r="L47" i="5"/>
  <c r="K217" i="5"/>
  <c r="K132" i="5"/>
  <c r="L35" i="5"/>
  <c r="J66" i="5"/>
  <c r="K131" i="5"/>
  <c r="L56" i="5"/>
  <c r="L238" i="5"/>
  <c r="J204" i="5"/>
  <c r="J105" i="5"/>
  <c r="K201" i="5"/>
  <c r="J101" i="5"/>
  <c r="K149" i="5"/>
  <c r="K133" i="5"/>
  <c r="J51" i="5"/>
  <c r="L58" i="5"/>
  <c r="L45" i="5"/>
  <c r="Y102" i="5"/>
  <c r="X62" i="5"/>
  <c r="Y135" i="5"/>
  <c r="W167" i="5"/>
  <c r="Y31" i="5"/>
  <c r="Y143" i="5"/>
  <c r="Y174" i="5"/>
  <c r="Y104" i="5"/>
  <c r="X70" i="5"/>
  <c r="X142" i="5"/>
  <c r="X184" i="5"/>
  <c r="X149" i="5"/>
  <c r="X198" i="5"/>
  <c r="Y95" i="5"/>
  <c r="X230" i="5"/>
  <c r="X141" i="5"/>
  <c r="Y241" i="5"/>
  <c r="W118" i="5"/>
  <c r="W124" i="5"/>
  <c r="Y231" i="5"/>
  <c r="Y103" i="5"/>
  <c r="W102" i="5"/>
  <c r="W70" i="5"/>
  <c r="Y34" i="5"/>
  <c r="Y75" i="5"/>
  <c r="W136" i="5"/>
  <c r="W91" i="5"/>
  <c r="X183" i="5"/>
  <c r="W150" i="5"/>
  <c r="W129" i="5"/>
  <c r="X211" i="5"/>
  <c r="X165" i="5"/>
  <c r="X55" i="5"/>
  <c r="Y243" i="5"/>
  <c r="X178" i="5"/>
  <c r="Y198" i="5"/>
  <c r="W227" i="5"/>
  <c r="X143" i="5"/>
  <c r="X53" i="5"/>
  <c r="Y109" i="5"/>
  <c r="W120" i="5"/>
  <c r="Y122" i="5"/>
  <c r="Y158" i="5"/>
  <c r="X157" i="5"/>
  <c r="W194" i="5"/>
  <c r="X65" i="5"/>
  <c r="X73" i="5"/>
  <c r="X134" i="5"/>
  <c r="Y195" i="5"/>
  <c r="Y37" i="5"/>
  <c r="Y123" i="5"/>
  <c r="W109" i="5"/>
  <c r="W229" i="5"/>
  <c r="W104" i="5"/>
  <c r="Y64" i="5"/>
  <c r="X163" i="5"/>
  <c r="W46" i="5"/>
  <c r="X218" i="5"/>
  <c r="X61" i="5"/>
  <c r="Y84" i="5"/>
  <c r="X56" i="5"/>
  <c r="J246" i="5"/>
  <c r="L214" i="5"/>
  <c r="L193" i="5"/>
  <c r="K102" i="5"/>
  <c r="K154" i="5"/>
  <c r="K51" i="5"/>
  <c r="J230" i="5"/>
  <c r="L133" i="5"/>
  <c r="J44" i="5"/>
  <c r="K61" i="5"/>
  <c r="L201" i="5"/>
  <c r="J158" i="5"/>
  <c r="L233" i="5"/>
  <c r="K116" i="5"/>
  <c r="L112" i="5"/>
  <c r="K36" i="5"/>
  <c r="K153" i="5"/>
  <c r="J81" i="5"/>
  <c r="L206" i="5"/>
  <c r="L187" i="5"/>
  <c r="L244" i="5"/>
  <c r="J113" i="5"/>
  <c r="K101" i="5"/>
  <c r="J65" i="5"/>
  <c r="W234" i="5"/>
  <c r="Y242" i="5"/>
  <c r="X222" i="5"/>
  <c r="Y131" i="5"/>
  <c r="Y42" i="5"/>
  <c r="X60" i="5"/>
  <c r="Y167" i="5"/>
  <c r="Y48" i="5"/>
  <c r="X39" i="5"/>
  <c r="W117" i="5"/>
  <c r="Y225" i="5"/>
  <c r="Y154" i="5"/>
  <c r="Y233" i="5"/>
  <c r="Y62" i="5"/>
  <c r="W163" i="5"/>
  <c r="W60" i="5"/>
  <c r="X34" i="5"/>
  <c r="W159" i="5"/>
  <c r="Y202" i="5"/>
  <c r="X95" i="5"/>
  <c r="Y152" i="5"/>
  <c r="W72" i="5"/>
  <c r="X108" i="5"/>
  <c r="Y188" i="5"/>
  <c r="W96" i="5"/>
  <c r="Y30" i="5"/>
  <c r="X91" i="5"/>
  <c r="X122" i="5"/>
  <c r="X114" i="5"/>
  <c r="Y149" i="5"/>
  <c r="X170" i="5"/>
  <c r="X64" i="5"/>
  <c r="W40" i="5"/>
  <c r="W107" i="5"/>
  <c r="Y114" i="5"/>
  <c r="W36" i="5"/>
  <c r="Y246" i="5"/>
  <c r="W246" i="5"/>
  <c r="X235" i="5"/>
  <c r="X159" i="5"/>
  <c r="W82" i="5"/>
  <c r="W247" i="5"/>
  <c r="X192" i="5"/>
  <c r="X115" i="5"/>
  <c r="Y235" i="5"/>
  <c r="X241" i="5"/>
  <c r="Y98" i="5"/>
  <c r="X160" i="5"/>
  <c r="X135" i="5"/>
  <c r="Y137" i="5"/>
  <c r="Y85" i="5"/>
  <c r="Y91" i="5"/>
  <c r="W166" i="5"/>
  <c r="W80" i="5"/>
  <c r="Y83" i="5"/>
  <c r="Y46" i="5"/>
  <c r="Y186" i="5"/>
  <c r="X153" i="5"/>
  <c r="W210" i="5"/>
  <c r="Y129" i="5"/>
  <c r="X112" i="5"/>
  <c r="Y162" i="5"/>
  <c r="W138" i="5"/>
  <c r="Y164" i="5"/>
  <c r="W219" i="5"/>
  <c r="W140" i="5"/>
  <c r="Y218" i="5"/>
  <c r="X52" i="5"/>
  <c r="X139" i="5"/>
  <c r="X33" i="5"/>
  <c r="Y159" i="5"/>
  <c r="X199" i="5"/>
  <c r="Y155" i="5"/>
  <c r="X68" i="5"/>
  <c r="W45" i="5"/>
  <c r="X209" i="5"/>
  <c r="X203" i="5"/>
  <c r="Y197" i="5"/>
  <c r="X158" i="5"/>
  <c r="X102" i="5"/>
  <c r="X126" i="5"/>
  <c r="Y189" i="5"/>
  <c r="W57" i="5"/>
  <c r="Y169" i="5"/>
  <c r="Y128" i="5"/>
  <c r="X205" i="5"/>
  <c r="Y166" i="5"/>
  <c r="W64" i="5"/>
  <c r="W67" i="5"/>
  <c r="W189" i="5"/>
  <c r="X233" i="5"/>
  <c r="Y125" i="5"/>
  <c r="Y200" i="5"/>
  <c r="W141" i="5"/>
  <c r="X236" i="5"/>
  <c r="Y178" i="5"/>
  <c r="X239" i="5"/>
  <c r="Y81" i="5"/>
  <c r="W249" i="5"/>
  <c r="Y157" i="5"/>
  <c r="W211" i="5"/>
  <c r="X223" i="5"/>
  <c r="W76" i="5"/>
  <c r="Y40" i="5"/>
  <c r="Y76" i="5"/>
  <c r="W220" i="5"/>
  <c r="W62" i="5"/>
  <c r="W38" i="5"/>
  <c r="Y179" i="5"/>
  <c r="Y68" i="5"/>
  <c r="Y145" i="5"/>
  <c r="W182" i="5"/>
  <c r="Y55" i="5"/>
  <c r="X152" i="5"/>
  <c r="X237" i="5"/>
  <c r="W250" i="5"/>
  <c r="X32" i="5"/>
  <c r="X83" i="5"/>
  <c r="W223" i="5"/>
  <c r="X187" i="5"/>
  <c r="Y223" i="5"/>
  <c r="W61" i="5"/>
  <c r="Y144" i="5"/>
  <c r="W63" i="5"/>
  <c r="W87" i="5"/>
  <c r="X181" i="5"/>
  <c r="Y212" i="5"/>
  <c r="W98" i="5"/>
  <c r="X248" i="5"/>
  <c r="Y124" i="5"/>
  <c r="Y61" i="5"/>
  <c r="Y77" i="5"/>
  <c r="X247" i="5"/>
  <c r="W192" i="5"/>
  <c r="W78" i="5"/>
  <c r="W176" i="5"/>
  <c r="W171" i="5"/>
  <c r="W215" i="5"/>
  <c r="Y54" i="5"/>
  <c r="Y63" i="5"/>
  <c r="W148" i="5"/>
  <c r="X54" i="5"/>
  <c r="W114" i="5"/>
  <c r="X150" i="5"/>
  <c r="X104" i="5"/>
  <c r="W66" i="5"/>
  <c r="Y99" i="5"/>
  <c r="X86" i="5"/>
  <c r="W199" i="5"/>
  <c r="Y213" i="5"/>
  <c r="X66" i="5"/>
  <c r="W44" i="5"/>
  <c r="X84" i="5"/>
  <c r="Y97" i="5"/>
  <c r="W169" i="5"/>
  <c r="X162" i="5"/>
  <c r="X127" i="5"/>
  <c r="W224" i="5"/>
  <c r="W202" i="5"/>
  <c r="Y238" i="5"/>
  <c r="W222" i="5"/>
  <c r="W180" i="5"/>
  <c r="X82" i="5"/>
  <c r="Y127" i="5"/>
  <c r="X47" i="5"/>
  <c r="W47" i="5"/>
  <c r="X168" i="5"/>
  <c r="Y78" i="5"/>
  <c r="Y222" i="5"/>
  <c r="Y220" i="5"/>
  <c r="W175" i="5"/>
  <c r="X92" i="5"/>
  <c r="Y192" i="5"/>
  <c r="W173" i="5"/>
  <c r="W33" i="5"/>
  <c r="Y224" i="5"/>
  <c r="Y160" i="5"/>
  <c r="X201" i="5"/>
  <c r="X111" i="5"/>
  <c r="W54" i="5"/>
  <c r="Y204" i="5"/>
  <c r="W58" i="5"/>
  <c r="Y56" i="5"/>
  <c r="X148" i="5"/>
  <c r="W221" i="5"/>
  <c r="X49" i="5"/>
  <c r="W116" i="5"/>
  <c r="X166" i="5"/>
  <c r="X161" i="5"/>
  <c r="X164" i="5"/>
  <c r="W35" i="5"/>
  <c r="W95" i="5"/>
  <c r="X119" i="5"/>
  <c r="W71" i="5"/>
  <c r="W65" i="5"/>
  <c r="Y50" i="5"/>
  <c r="X229" i="5"/>
  <c r="W39" i="5"/>
  <c r="X38" i="5"/>
  <c r="X42" i="5"/>
  <c r="W161" i="5"/>
  <c r="X121" i="5"/>
  <c r="W88" i="5"/>
  <c r="X128" i="5"/>
  <c r="X155" i="5"/>
  <c r="W165" i="5"/>
  <c r="W181" i="5"/>
  <c r="X109" i="5"/>
  <c r="X101" i="5"/>
  <c r="W218" i="5"/>
  <c r="X125" i="5"/>
  <c r="X220" i="5"/>
  <c r="Y228" i="5"/>
  <c r="Y36" i="5"/>
  <c r="X75" i="5"/>
  <c r="W160" i="5"/>
  <c r="W111" i="5"/>
  <c r="W243" i="5"/>
  <c r="Y86" i="5"/>
  <c r="X35" i="5"/>
  <c r="W225" i="5"/>
  <c r="W178" i="5"/>
  <c r="W85" i="5"/>
  <c r="Y80" i="5"/>
  <c r="W115" i="5"/>
  <c r="Y33" i="5"/>
  <c r="X188" i="5"/>
  <c r="Y69" i="5"/>
  <c r="W51" i="5"/>
  <c r="Y142" i="5"/>
  <c r="X97" i="5"/>
  <c r="X96" i="5"/>
  <c r="W86" i="5"/>
  <c r="X172" i="5"/>
  <c r="X117" i="5"/>
  <c r="Y185" i="5"/>
  <c r="W177" i="5"/>
  <c r="X154" i="5"/>
  <c r="X123" i="5"/>
  <c r="W42" i="5"/>
  <c r="X197" i="5"/>
  <c r="X124" i="5"/>
  <c r="X144" i="5"/>
  <c r="W191" i="5"/>
  <c r="Y161" i="5"/>
  <c r="W183" i="5"/>
  <c r="X228" i="5"/>
  <c r="X133" i="5"/>
  <c r="W157" i="5"/>
  <c r="X185" i="5"/>
  <c r="X46" i="5"/>
  <c r="Y182" i="5"/>
  <c r="W154" i="5"/>
  <c r="W204" i="5"/>
  <c r="Y176" i="5"/>
  <c r="W121" i="5"/>
  <c r="W106" i="5"/>
  <c r="W135" i="5"/>
  <c r="W75" i="5"/>
  <c r="Y211" i="5"/>
  <c r="X190" i="5"/>
  <c r="Y163" i="5"/>
  <c r="X204" i="5"/>
  <c r="X193" i="5"/>
  <c r="Y130" i="5"/>
  <c r="W213" i="5"/>
  <c r="W162" i="5"/>
  <c r="Y227" i="5"/>
  <c r="W195" i="5"/>
  <c r="Y117" i="5"/>
  <c r="X217" i="5"/>
  <c r="Y194" i="5"/>
  <c r="X169" i="5"/>
  <c r="X31" i="5"/>
  <c r="Y236" i="5"/>
  <c r="W174" i="5"/>
  <c r="W103" i="5"/>
  <c r="W68" i="5"/>
  <c r="W184" i="5"/>
  <c r="W30" i="5"/>
  <c r="W235" i="5"/>
  <c r="W108" i="5"/>
  <c r="Y175" i="5"/>
  <c r="X100" i="5"/>
  <c r="W216" i="5"/>
  <c r="X81" i="5"/>
  <c r="Y115" i="5"/>
  <c r="X87" i="5"/>
  <c r="X77" i="5"/>
  <c r="Y53" i="5"/>
  <c r="X249" i="5"/>
  <c r="Y180" i="5"/>
  <c r="Y138" i="5"/>
  <c r="X94" i="5"/>
  <c r="W49" i="5"/>
  <c r="X215" i="5"/>
  <c r="W233" i="5"/>
  <c r="X234" i="5"/>
  <c r="Y156" i="5"/>
  <c r="Y82" i="5"/>
  <c r="Y190" i="5"/>
  <c r="X63" i="5"/>
  <c r="W53" i="5"/>
  <c r="W110" i="5"/>
  <c r="Y110" i="5"/>
  <c r="W50" i="5"/>
  <c r="W201" i="5"/>
  <c r="X78" i="5"/>
  <c r="Y35" i="5"/>
  <c r="X71" i="5"/>
  <c r="Y111" i="5"/>
  <c r="W179" i="5"/>
  <c r="Y153" i="5"/>
  <c r="X74" i="5"/>
  <c r="Y59" i="5"/>
  <c r="Y87" i="5"/>
  <c r="W84" i="5"/>
  <c r="X37" i="5"/>
  <c r="W146" i="5"/>
  <c r="W147" i="5"/>
  <c r="X175" i="5"/>
  <c r="Y181" i="5"/>
  <c r="W93" i="5"/>
  <c r="Y72" i="5"/>
  <c r="Y67" i="5"/>
  <c r="X40" i="5"/>
  <c r="Y32" i="5"/>
  <c r="Y105" i="5"/>
  <c r="Y141" i="5"/>
  <c r="Y43" i="5"/>
  <c r="X138" i="5"/>
  <c r="W83" i="5"/>
  <c r="X186" i="5"/>
  <c r="Y132" i="5"/>
  <c r="W185" i="5"/>
  <c r="X245" i="5"/>
  <c r="W155" i="5"/>
  <c r="X140" i="5"/>
  <c r="X58" i="5"/>
  <c r="Y184" i="5"/>
  <c r="X202" i="5"/>
  <c r="W69" i="5"/>
  <c r="W74" i="5"/>
  <c r="Y210" i="5"/>
  <c r="W152" i="5"/>
  <c r="Y146" i="5"/>
  <c r="Y70" i="5"/>
  <c r="W133" i="5"/>
  <c r="X45" i="5"/>
  <c r="X246" i="5"/>
  <c r="X174" i="5"/>
  <c r="Y172" i="5"/>
  <c r="X30" i="5"/>
  <c r="W128" i="5"/>
  <c r="X177" i="5"/>
  <c r="X151" i="5"/>
  <c r="Y39" i="5"/>
  <c r="X79" i="5"/>
  <c r="X76" i="5"/>
  <c r="W132" i="5"/>
  <c r="X206" i="5"/>
  <c r="Y247" i="5"/>
  <c r="W241" i="5"/>
  <c r="Y232" i="5"/>
  <c r="W43" i="5"/>
  <c r="Y234" i="5"/>
  <c r="Y147" i="5"/>
  <c r="W119" i="5"/>
  <c r="Y183" i="5"/>
  <c r="X238" i="5"/>
  <c r="Y65" i="5"/>
  <c r="X57" i="5"/>
  <c r="X219" i="5"/>
  <c r="W226" i="5"/>
  <c r="Y94" i="5"/>
  <c r="W144" i="5"/>
  <c r="X89" i="5"/>
  <c r="Y230" i="5"/>
  <c r="X43" i="5"/>
  <c r="X182" i="5"/>
  <c r="X244" i="5"/>
  <c r="W90" i="5"/>
  <c r="Y209" i="5"/>
  <c r="Y217" i="5"/>
  <c r="Y112" i="5"/>
  <c r="X137" i="5"/>
  <c r="Y118" i="5"/>
  <c r="X88" i="5"/>
  <c r="W48" i="5"/>
  <c r="Y219" i="5"/>
  <c r="W231" i="5"/>
  <c r="X105" i="5"/>
  <c r="W112" i="5"/>
  <c r="X189" i="5"/>
  <c r="X242" i="5"/>
  <c r="W245" i="5"/>
  <c r="Y89" i="5"/>
  <c r="X212" i="5"/>
  <c r="Y248" i="5"/>
  <c r="W145" i="5"/>
  <c r="X213" i="5"/>
  <c r="Y41" i="5"/>
  <c r="X120" i="5"/>
  <c r="W164" i="5"/>
  <c r="Y136" i="5"/>
  <c r="W172" i="5"/>
  <c r="Y237" i="5"/>
  <c r="W156" i="5"/>
  <c r="X216" i="5"/>
  <c r="Y107" i="5"/>
  <c r="W187" i="5"/>
  <c r="Y250" i="5"/>
  <c r="Y45" i="5"/>
  <c r="W242" i="5"/>
  <c r="Y173" i="5"/>
  <c r="W214" i="5"/>
  <c r="Y168" i="5"/>
  <c r="X93" i="5"/>
  <c r="Y191" i="5"/>
  <c r="X191" i="5"/>
  <c r="X51" i="5"/>
  <c r="X147" i="5"/>
  <c r="X194" i="5"/>
  <c r="Y196" i="5"/>
  <c r="W209" i="5"/>
  <c r="X200" i="5"/>
  <c r="Y58" i="5"/>
  <c r="Y139" i="5"/>
  <c r="Y187" i="5"/>
  <c r="E16" i="5" l="1"/>
  <c r="E17" i="5" s="1"/>
  <c r="B5" i="5"/>
  <c r="B6" i="5" s="1"/>
  <c r="E18" i="5" l="1"/>
  <c r="E19" i="5" s="1"/>
  <c r="B7" i="5"/>
</calcChain>
</file>

<file path=xl/sharedStrings.xml><?xml version="1.0" encoding="utf-8"?>
<sst xmlns="http://schemas.openxmlformats.org/spreadsheetml/2006/main" count="603" uniqueCount="251">
  <si>
    <t>(mm)</t>
  </si>
  <si>
    <t xml:space="preserve">SAMPLE TYPE: </t>
  </si>
  <si>
    <t>METHOD OF</t>
  </si>
  <si>
    <t>GRADISTAT</t>
  </si>
  <si>
    <t>A Grain Size Distribution and Statistics Package for the Analysis of</t>
  </si>
  <si>
    <t>Unconsolidated Sediments by Sieving or Laser Granulometer</t>
  </si>
  <si>
    <t>Instructions on the Use of the GRADISTAT Program</t>
  </si>
  <si>
    <t>Mode</t>
  </si>
  <si>
    <t>FirstMode</t>
  </si>
  <si>
    <t>SecondMode</t>
  </si>
  <si>
    <t>ThirdMode</t>
  </si>
  <si>
    <t>Mean:</t>
  </si>
  <si>
    <t>Std. Dev.</t>
  </si>
  <si>
    <t>ClassMode1</t>
  </si>
  <si>
    <t>ClassMode2</t>
  </si>
  <si>
    <t>ClassMode3</t>
  </si>
  <si>
    <t>Classmode4</t>
  </si>
  <si>
    <t>ClassMode5</t>
  </si>
  <si>
    <t>Skewness</t>
  </si>
  <si>
    <t>Kurtosis</t>
  </si>
  <si>
    <t>Sum of Sieve Classes</t>
  </si>
  <si>
    <t>Sum of Proportion Classes</t>
  </si>
  <si>
    <t>Mean (mm)</t>
  </si>
  <si>
    <t>Std. Dev. (mm)</t>
  </si>
  <si>
    <t>Skewness (mm)</t>
  </si>
  <si>
    <t>Kurtosis (mm)</t>
  </si>
  <si>
    <t>Kurtosis (mm) - 3</t>
  </si>
  <si>
    <t>STATISTICS BY METHOD OF MOMENTS</t>
  </si>
  <si>
    <t>APERTURE</t>
  </si>
  <si>
    <t>CUM. MASS</t>
  </si>
  <si>
    <t>CLASS</t>
  </si>
  <si>
    <t>NORMALISED</t>
  </si>
  <si>
    <t>(metric)</t>
  </si>
  <si>
    <t>(PHI Scale)</t>
  </si>
  <si>
    <t xml:space="preserve"> RETAINED</t>
  </si>
  <si>
    <t>WEIGHT</t>
  </si>
  <si>
    <t>CLASS WEIGHT</t>
  </si>
  <si>
    <t>(PHI)</t>
  </si>
  <si>
    <t>(%)</t>
  </si>
  <si>
    <t>(g)</t>
  </si>
  <si>
    <t>(no units)</t>
  </si>
  <si>
    <t>SAMPLE STATISTICS</t>
  </si>
  <si>
    <t>FOLK AND</t>
  </si>
  <si>
    <t>WARD METHOD</t>
  </si>
  <si>
    <t>Print</t>
  </si>
  <si>
    <t>ANALYST AND DATE:</t>
  </si>
  <si>
    <t xml:space="preserve">TEXTURAL GROUP: </t>
  </si>
  <si>
    <t xml:space="preserve">SEDIMENT NAME: </t>
  </si>
  <si>
    <r>
      <t>MODE 1 (</t>
    </r>
    <r>
      <rPr>
        <sz val="10"/>
        <rFont val="Symbol"/>
        <family val="1"/>
        <charset val="2"/>
      </rPr>
      <t>f</t>
    </r>
    <r>
      <rPr>
        <sz val="10"/>
        <rFont val="Arial"/>
        <family val="2"/>
      </rPr>
      <t>):</t>
    </r>
  </si>
  <si>
    <r>
      <t>MODE 2 (</t>
    </r>
    <r>
      <rPr>
        <sz val="10"/>
        <rFont val="Symbol"/>
        <family val="1"/>
        <charset val="2"/>
      </rPr>
      <t>f</t>
    </r>
    <r>
      <rPr>
        <sz val="10"/>
        <rFont val="Arial"/>
        <family val="2"/>
      </rPr>
      <t>):</t>
    </r>
  </si>
  <si>
    <r>
      <t>MODE 3 (</t>
    </r>
    <r>
      <rPr>
        <sz val="10"/>
        <rFont val="Symbol"/>
        <family val="1"/>
        <charset val="2"/>
      </rPr>
      <t>f</t>
    </r>
    <r>
      <rPr>
        <sz val="10"/>
        <rFont val="Arial"/>
        <family val="2"/>
      </rPr>
      <t>):</t>
    </r>
  </si>
  <si>
    <r>
      <t>D</t>
    </r>
    <r>
      <rPr>
        <vertAlign val="subscript"/>
        <sz val="10"/>
        <rFont val="Arial"/>
        <family val="2"/>
      </rPr>
      <t>10</t>
    </r>
    <r>
      <rPr>
        <sz val="10"/>
        <rFont val="Arial"/>
        <family val="2"/>
      </rPr>
      <t xml:space="preserve"> (</t>
    </r>
    <r>
      <rPr>
        <sz val="10"/>
        <rFont val="Symbol"/>
        <family val="1"/>
        <charset val="2"/>
      </rPr>
      <t>f</t>
    </r>
    <r>
      <rPr>
        <sz val="10"/>
        <rFont val="Arial"/>
        <family val="2"/>
      </rPr>
      <t>):</t>
    </r>
  </si>
  <si>
    <r>
      <t>D</t>
    </r>
    <r>
      <rPr>
        <vertAlign val="subscript"/>
        <sz val="10"/>
        <rFont val="Arial"/>
        <family val="2"/>
      </rPr>
      <t>50</t>
    </r>
    <r>
      <rPr>
        <sz val="10"/>
        <rFont val="Arial"/>
        <family val="2"/>
      </rPr>
      <t xml:space="preserve"> (</t>
    </r>
    <r>
      <rPr>
        <sz val="10"/>
        <rFont val="Symbol"/>
        <family val="1"/>
        <charset val="2"/>
      </rPr>
      <t>f</t>
    </r>
    <r>
      <rPr>
        <sz val="10"/>
        <rFont val="Arial"/>
        <family val="2"/>
      </rPr>
      <t>):</t>
    </r>
  </si>
  <si>
    <r>
      <t>D</t>
    </r>
    <r>
      <rPr>
        <vertAlign val="subscript"/>
        <sz val="10"/>
        <rFont val="Arial"/>
        <family val="2"/>
      </rPr>
      <t>90</t>
    </r>
    <r>
      <rPr>
        <sz val="10"/>
        <rFont val="Arial"/>
        <family val="2"/>
      </rPr>
      <t xml:space="preserve"> (</t>
    </r>
    <r>
      <rPr>
        <sz val="10"/>
        <rFont val="Symbol"/>
        <family val="1"/>
        <charset val="2"/>
      </rPr>
      <t>f</t>
    </r>
    <r>
      <rPr>
        <sz val="10"/>
        <rFont val="Arial"/>
        <family val="2"/>
      </rPr>
      <t>):</t>
    </r>
  </si>
  <si>
    <t>% GRAVEL:</t>
  </si>
  <si>
    <t>% SAND:</t>
  </si>
  <si>
    <t>% MUD:</t>
  </si>
  <si>
    <t>% V COARSE GRAVEL:</t>
  </si>
  <si>
    <t>% COARSE GRAVEL:</t>
  </si>
  <si>
    <t>% MEDIUM GRAVEL:</t>
  </si>
  <si>
    <t>% FINE GRAVEL:</t>
  </si>
  <si>
    <t>% V FINE GRAVEL:</t>
  </si>
  <si>
    <t>% V COARSE SAND:</t>
  </si>
  <si>
    <t>% COARSE SAND:</t>
  </si>
  <si>
    <t>% MEDIUM SAND:</t>
  </si>
  <si>
    <t>% FINE SAND:</t>
  </si>
  <si>
    <t>% V FINE SAND:</t>
  </si>
  <si>
    <t>% V COARSE SILT:</t>
  </si>
  <si>
    <t>% COARSE SILT:</t>
  </si>
  <si>
    <t>% MEDIUM SILT:</t>
  </si>
  <si>
    <t>% FINE SILT:</t>
  </si>
  <si>
    <t>% V FINE SILT:</t>
  </si>
  <si>
    <t>% CLAY:</t>
  </si>
  <si>
    <r>
      <t>MEAN</t>
    </r>
    <r>
      <rPr>
        <sz val="10"/>
        <rFont val="Arial"/>
        <family val="2"/>
      </rPr>
      <t>:</t>
    </r>
  </si>
  <si>
    <r>
      <t>(</t>
    </r>
    <r>
      <rPr>
        <sz val="10"/>
        <rFont val="Symbol"/>
        <family val="1"/>
        <charset val="2"/>
      </rPr>
      <t>f</t>
    </r>
    <r>
      <rPr>
        <sz val="10"/>
        <rFont val="Arial"/>
        <family val="2"/>
      </rPr>
      <t>)</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</si>
  <si>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0"/>
        <rFont val="Symbol"/>
        <family val="1"/>
        <charset val="2"/>
      </rPr>
      <t>f</t>
    </r>
    <r>
      <rPr>
        <sz val="10"/>
        <rFont val="Arial"/>
        <family val="2"/>
      </rPr>
      <t>):</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</si>
  <si>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0"/>
        <rFont val="Symbol"/>
        <family val="1"/>
        <charset val="2"/>
      </rPr>
      <t>f</t>
    </r>
    <r>
      <rPr>
        <sz val="10"/>
        <rFont val="Arial"/>
        <family val="2"/>
      </rPr>
      <t>):</t>
    </r>
  </si>
  <si>
    <t>(Description)</t>
  </si>
  <si>
    <t>Please wait while the</t>
  </si>
  <si>
    <t>Samples remaining:</t>
  </si>
  <si>
    <t>statistics are calculated</t>
  </si>
  <si>
    <t>Date</t>
  </si>
  <si>
    <t>Method of Moments - Logarithmic</t>
  </si>
  <si>
    <t>Method of Moments - Arithmetic</t>
  </si>
  <si>
    <t>LOGARITHMIC</t>
  </si>
  <si>
    <t>MID-POINT (m)</t>
  </si>
  <si>
    <t>WEIGHT (f)</t>
  </si>
  <si>
    <t>fm</t>
  </si>
  <si>
    <r>
      <t>f(m-M)</t>
    </r>
    <r>
      <rPr>
        <vertAlign val="superscript"/>
        <sz val="10"/>
        <rFont val="Arial"/>
        <family val="2"/>
      </rPr>
      <t>2</t>
    </r>
  </si>
  <si>
    <r>
      <t>f(m-M)</t>
    </r>
    <r>
      <rPr>
        <vertAlign val="superscript"/>
        <sz val="10"/>
        <rFont val="Arial"/>
        <family val="2"/>
      </rPr>
      <t>4</t>
    </r>
  </si>
  <si>
    <r>
      <t>f(m-M)</t>
    </r>
    <r>
      <rPr>
        <vertAlign val="superscript"/>
        <sz val="10"/>
        <rFont val="Arial"/>
        <family val="2"/>
      </rPr>
      <t>3</t>
    </r>
  </si>
  <si>
    <t>ARITHMETIC</t>
  </si>
  <si>
    <t>log m</t>
  </si>
  <si>
    <t>f log m</t>
  </si>
  <si>
    <t>Method of Moments - Geometric</t>
  </si>
  <si>
    <t>Mean (um)</t>
  </si>
  <si>
    <t>Std. Dev. (um)</t>
  </si>
  <si>
    <t>Skewness (um)</t>
  </si>
  <si>
    <t>Kurtosis (um)</t>
  </si>
  <si>
    <t>Kurtosis (um) - 3</t>
  </si>
  <si>
    <t>MOMENTS</t>
  </si>
  <si>
    <r>
      <t>Logarithmic (</t>
    </r>
    <r>
      <rPr>
        <sz val="10"/>
        <rFont val="Symbol"/>
        <family val="1"/>
        <charset val="2"/>
      </rPr>
      <t>f</t>
    </r>
    <r>
      <rPr>
        <sz val="10"/>
        <rFont val="Arial"/>
        <family val="2"/>
      </rPr>
      <t>)</t>
    </r>
  </si>
  <si>
    <t>GEOMETIC</t>
  </si>
  <si>
    <r>
      <t>f(logm-logM)</t>
    </r>
    <r>
      <rPr>
        <vertAlign val="superscript"/>
        <sz val="10"/>
        <rFont val="Arial"/>
        <family val="2"/>
      </rPr>
      <t>2</t>
    </r>
  </si>
  <si>
    <r>
      <t>f(logm-logM)</t>
    </r>
    <r>
      <rPr>
        <vertAlign val="superscript"/>
        <sz val="10"/>
        <rFont val="Arial"/>
        <family val="2"/>
      </rPr>
      <t>3</t>
    </r>
  </si>
  <si>
    <r>
      <t>f(logm-logM)</t>
    </r>
    <r>
      <rPr>
        <vertAlign val="superscript"/>
        <sz val="10"/>
        <rFont val="Arial"/>
        <family val="2"/>
      </rPr>
      <t>4</t>
    </r>
  </si>
  <si>
    <r>
      <t>(</t>
    </r>
    <r>
      <rPr>
        <sz val="10"/>
        <rFont val="Symbol"/>
        <family val="1"/>
        <charset val="2"/>
      </rPr>
      <t>m</t>
    </r>
    <r>
      <rPr>
        <sz val="10"/>
        <rFont val="Arial"/>
        <family val="2"/>
      </rPr>
      <t>m)</t>
    </r>
  </si>
  <si>
    <t>Texure</t>
  </si>
  <si>
    <r>
      <t>Arithmetic (</t>
    </r>
    <r>
      <rPr>
        <sz val="11"/>
        <rFont val="Symbol"/>
        <family val="1"/>
        <charset val="2"/>
      </rPr>
      <t>m</t>
    </r>
    <r>
      <rPr>
        <sz val="10"/>
        <rFont val="Arial"/>
        <family val="2"/>
      </rPr>
      <t>m)</t>
    </r>
  </si>
  <si>
    <r>
      <t>Geometric (</t>
    </r>
    <r>
      <rPr>
        <sz val="11"/>
        <rFont val="Symbol"/>
        <family val="1"/>
        <charset val="2"/>
      </rPr>
      <t>m</t>
    </r>
    <r>
      <rPr>
        <sz val="10"/>
        <rFont val="Arial"/>
        <family val="2"/>
      </rPr>
      <t>m)</t>
    </r>
  </si>
  <si>
    <r>
      <t>SORTING</t>
    </r>
    <r>
      <rPr>
        <sz val="10"/>
        <rFont val="Arial"/>
        <family val="2"/>
      </rPr>
      <t>:</t>
    </r>
  </si>
  <si>
    <r>
      <t>SKEWNESS</t>
    </r>
    <r>
      <rPr>
        <sz val="10"/>
        <rFont val="Arial"/>
        <family val="2"/>
      </rPr>
      <t>:</t>
    </r>
  </si>
  <si>
    <r>
      <t>KURTOSIS</t>
    </r>
    <r>
      <rPr>
        <sz val="10"/>
        <rFont val="Arial"/>
        <family val="2"/>
      </rPr>
      <t>:</t>
    </r>
  </si>
  <si>
    <r>
      <t>MODE 1 (</t>
    </r>
    <r>
      <rPr>
        <sz val="11"/>
        <rFont val="Symbol"/>
        <family val="1"/>
        <charset val="2"/>
      </rPr>
      <t>m</t>
    </r>
    <r>
      <rPr>
        <sz val="10"/>
        <rFont val="Arial"/>
        <family val="2"/>
      </rPr>
      <t>m):</t>
    </r>
  </si>
  <si>
    <r>
      <t>MODE 2 (</t>
    </r>
    <r>
      <rPr>
        <sz val="11"/>
        <rFont val="Symbol"/>
        <family val="1"/>
        <charset val="2"/>
      </rPr>
      <t>m</t>
    </r>
    <r>
      <rPr>
        <sz val="10"/>
        <rFont val="Arial"/>
        <family val="2"/>
      </rPr>
      <t>m):</t>
    </r>
  </si>
  <si>
    <r>
      <t>MODE 3 (</t>
    </r>
    <r>
      <rPr>
        <sz val="11"/>
        <rFont val="Symbol"/>
        <family val="1"/>
        <charset val="2"/>
      </rPr>
      <t>m</t>
    </r>
    <r>
      <rPr>
        <sz val="10"/>
        <rFont val="Arial"/>
        <family val="2"/>
      </rPr>
      <t>m):</t>
    </r>
  </si>
  <si>
    <r>
      <t>D</t>
    </r>
    <r>
      <rPr>
        <vertAlign val="subscript"/>
        <sz val="10"/>
        <rFont val="Arial"/>
        <family val="2"/>
      </rPr>
      <t>10</t>
    </r>
    <r>
      <rPr>
        <sz val="10"/>
        <rFont val="Arial"/>
        <family val="2"/>
      </rPr>
      <t xml:space="preserve"> (</t>
    </r>
    <r>
      <rPr>
        <sz val="11"/>
        <rFont val="Symbol"/>
        <family val="1"/>
        <charset val="2"/>
      </rPr>
      <t>m</t>
    </r>
    <r>
      <rPr>
        <sz val="10"/>
        <rFont val="Arial"/>
        <family val="2"/>
      </rPr>
      <t>m):</t>
    </r>
  </si>
  <si>
    <r>
      <t>D</t>
    </r>
    <r>
      <rPr>
        <vertAlign val="subscript"/>
        <sz val="10"/>
        <rFont val="Arial"/>
        <family val="2"/>
      </rPr>
      <t>50</t>
    </r>
    <r>
      <rPr>
        <sz val="10"/>
        <rFont val="Arial"/>
        <family val="2"/>
      </rPr>
      <t xml:space="preserve"> (</t>
    </r>
    <r>
      <rPr>
        <sz val="11"/>
        <rFont val="Symbol"/>
        <family val="1"/>
        <charset val="2"/>
      </rPr>
      <t>m</t>
    </r>
    <r>
      <rPr>
        <sz val="10"/>
        <rFont val="Arial"/>
        <family val="2"/>
      </rPr>
      <t>m):</t>
    </r>
  </si>
  <si>
    <r>
      <t>D</t>
    </r>
    <r>
      <rPr>
        <vertAlign val="subscript"/>
        <sz val="10"/>
        <rFont val="Arial"/>
        <family val="2"/>
      </rPr>
      <t>90</t>
    </r>
    <r>
      <rPr>
        <sz val="10"/>
        <rFont val="Arial"/>
        <family val="2"/>
      </rPr>
      <t xml:space="preserve"> (</t>
    </r>
    <r>
      <rPr>
        <sz val="11"/>
        <rFont val="Symbol"/>
        <family val="1"/>
        <charset val="2"/>
      </rPr>
      <t>m</t>
    </r>
    <r>
      <rPr>
        <sz val="10"/>
        <rFont val="Arial"/>
        <family val="2"/>
      </rPr>
      <t>m):</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</si>
  <si>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1"/>
        <rFont val="Symbol"/>
        <family val="1"/>
        <charset val="2"/>
      </rPr>
      <t>m</t>
    </r>
    <r>
      <rPr>
        <sz val="10"/>
        <rFont val="Arial"/>
        <family val="2"/>
      </rPr>
      <t>m):</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</si>
  <si>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1"/>
        <rFont val="Symbol"/>
        <family val="1"/>
        <charset val="2"/>
      </rPr>
      <t>m</t>
    </r>
    <r>
      <rPr>
        <sz val="10"/>
        <rFont val="Arial"/>
        <family val="2"/>
      </rPr>
      <t>m):</t>
    </r>
  </si>
  <si>
    <t>SORTING</t>
  </si>
  <si>
    <t>MEAN</t>
  </si>
  <si>
    <t>SKEWNESS</t>
  </si>
  <si>
    <t>KURTOSIS</t>
  </si>
  <si>
    <t>Maximum Frequency</t>
  </si>
  <si>
    <r>
      <t>(</t>
    </r>
    <r>
      <rPr>
        <sz val="11"/>
        <rFont val="Symbol"/>
        <family val="1"/>
        <charset val="2"/>
      </rPr>
      <t>m</t>
    </r>
    <r>
      <rPr>
        <sz val="10"/>
        <rFont val="Arial"/>
        <family val="2"/>
      </rPr>
      <t>m)</t>
    </r>
  </si>
  <si>
    <t>Shape</t>
  </si>
  <si>
    <t>Line</t>
  </si>
  <si>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0"/>
        <rFont val="Symbol"/>
        <family val="1"/>
        <charset val="2"/>
      </rPr>
      <t>f</t>
    </r>
    <r>
      <rPr>
        <sz val="10"/>
        <rFont val="Arial"/>
        <family val="2"/>
      </rPr>
      <t>):</t>
    </r>
  </si>
  <si>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0"/>
        <rFont val="Symbol"/>
        <family val="1"/>
        <charset val="2"/>
      </rPr>
      <t>f</t>
    </r>
    <r>
      <rPr>
        <sz val="10"/>
        <rFont val="Arial"/>
        <family val="2"/>
      </rPr>
      <t>):</t>
    </r>
  </si>
  <si>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1"/>
        <rFont val="Symbol"/>
        <family val="1"/>
        <charset val="2"/>
      </rPr>
      <t>m</t>
    </r>
    <r>
      <rPr>
        <sz val="10"/>
        <rFont val="Arial"/>
        <family val="2"/>
      </rPr>
      <t>m):</t>
    </r>
  </si>
  <si>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1"/>
        <rFont val="Symbol"/>
        <family val="1"/>
        <charset val="2"/>
      </rPr>
      <t>m</t>
    </r>
    <r>
      <rPr>
        <sz val="10"/>
        <rFont val="Arial"/>
        <family val="2"/>
      </rPr>
      <t>m):</t>
    </r>
  </si>
  <si>
    <t>SIEVING ERROR:</t>
  </si>
  <si>
    <t>E-mail:   s.blott@kpal.co.uk</t>
  </si>
  <si>
    <t>Kenneth Pye Associates Ltd.</t>
  </si>
  <si>
    <t>Crowthorne Enterprise Centre</t>
  </si>
  <si>
    <t>Old Wokingham Road</t>
  </si>
  <si>
    <t>Crowthorne</t>
  </si>
  <si>
    <t>UK</t>
  </si>
  <si>
    <t>Berkshire RG45 6AW</t>
  </si>
  <si>
    <t>Tel/Fax:  +44 (0)1344 751610</t>
  </si>
  <si>
    <r>
      <t xml:space="preserve">Developed by </t>
    </r>
    <r>
      <rPr>
        <b/>
        <sz val="10"/>
        <rFont val="Arial"/>
        <family val="2"/>
      </rPr>
      <t>Dr Simon J Blott</t>
    </r>
  </si>
  <si>
    <t>Version 8.0</t>
  </si>
  <si>
    <t>Page View Split         ------&gt;</t>
  </si>
  <si>
    <t>13BIM05-12_00.0-02.0cm_Set1_Run1</t>
  </si>
  <si>
    <t>13BIM05-12_00.0-02.0cm_Set1_Run2</t>
  </si>
  <si>
    <t>13BIM05-12_00.0-02.0cm_Set2_Run1</t>
  </si>
  <si>
    <t>13BIM05-12_00.0-02.0cm_Set2_Run2</t>
  </si>
  <si>
    <t>13BIM05-12_00.0-02.0cm_Set2_Run3</t>
  </si>
  <si>
    <t>13BIM05-12_02.0-04.0cm_Set1_Run1</t>
  </si>
  <si>
    <t>13BIM05-12_02.0-04.0cm_Set1_Run2</t>
  </si>
  <si>
    <t>13BIM05-12_02.0-04.0cm_Set1_Run3</t>
  </si>
  <si>
    <t>13BIM05-12_02.0-04.0cm_Set2_Run1</t>
  </si>
  <si>
    <t>13BIM05-12_02.0-04.0cm_Set2_Run2</t>
  </si>
  <si>
    <t>13BIM05-12_02.0-04.0cm_Set2_Run3</t>
  </si>
  <si>
    <t>13BIM05-12_05.0-07.0cm_Set1_Run1</t>
  </si>
  <si>
    <t>13BIM05-12_05.0-07.0cm_Set1_Run2</t>
  </si>
  <si>
    <t>13BIM05-12_05.0-07.0cm_Set1_Run3</t>
  </si>
  <si>
    <t>13BIM05-12_05.0-07.0cm_Set2_Run1</t>
  </si>
  <si>
    <t>13BIM05-12_05.0-07.0cm_Set2_Run2</t>
  </si>
  <si>
    <t>13BIM05-12_05.0-07.0cm_Set2_Run3</t>
  </si>
  <si>
    <t>13BIM05-12_07.0-09.0cm_Set1_Run1</t>
  </si>
  <si>
    <t>13BIM05-12_07.0-09.0cm_Set1_Run2</t>
  </si>
  <si>
    <t>13BIM05-12_07.0-09.0cm_Set1_Run3</t>
  </si>
  <si>
    <t>13BIM05-12_07.0-09.0cm_Set2_Run1</t>
  </si>
  <si>
    <t>13BIM05-12_07.0-09.0cm_Set2_Run2</t>
  </si>
  <si>
    <t>13BIM05-12_07.0-09.0cm_Set2_Run3</t>
  </si>
  <si>
    <t>13BIM05-12_09.0-11.0cm_Set1_Run1</t>
  </si>
  <si>
    <t>13BIM05-12_09.0-11.0cm_Set1_Run2</t>
  </si>
  <si>
    <t>13BIM05-12_09.0-11.0cm_Set2_Run1</t>
  </si>
  <si>
    <t>13BIM05-12_09.0-11.0cm_Set2_Run2</t>
  </si>
  <si>
    <t>13BIM05-12_09.0-11.0cm_Set2_Run3</t>
  </si>
  <si>
    <t>13BIM05-12_12.0-14.5cm_Set1_Run1</t>
  </si>
  <si>
    <t>13BIM05-12_12.0-14.5cm_Set1_Run2</t>
  </si>
  <si>
    <t>13BIM05-12_12.0-14.5cm_Set1_Run3</t>
  </si>
  <si>
    <t>13BIM05-12_12.0-14.5cm_Set2_Run1</t>
  </si>
  <si>
    <t>13BIM05-12_12.0-14.5cm_Set2_Run2</t>
  </si>
  <si>
    <t>13BIM05-12_12.0-14.5cm_Set2_Run3</t>
  </si>
  <si>
    <t>13BIM05-12_14.5-17.0cm_Set1_Run1</t>
  </si>
  <si>
    <t>13BIM05-12_14.5-17.0cm_Set1_Run2</t>
  </si>
  <si>
    <t>13BIM05-12_14.5-17.0cm_Set1_Run3</t>
  </si>
  <si>
    <t>13BIM05-12_14.5-17.0cm_Set2_Run1</t>
  </si>
  <si>
    <t>13BIM05-12_14.5-17.0cm_Set2_Run2</t>
  </si>
  <si>
    <t>13BIM05-12_14.5-17.0cm_Set2_Run3</t>
  </si>
  <si>
    <t>13BIM05-12_17.0-19.5cm_Set1_Run1</t>
  </si>
  <si>
    <t>13BIM05-12_17.0-19.5cm_Set2_Run2</t>
  </si>
  <si>
    <t>13BIM05-12_17.0-19.5cm_Set2_Run3</t>
  </si>
  <si>
    <t>Wheaton, 3/24/2014  12:21:00 PM</t>
  </si>
  <si>
    <t>Fine Sand</t>
  </si>
  <si>
    <t>Well Sorted</t>
  </si>
  <si>
    <t>Symmetrical</t>
  </si>
  <si>
    <t>Mesokurtic</t>
  </si>
  <si>
    <t>Unimodal, Well Sorted</t>
  </si>
  <si>
    <t>Sand</t>
  </si>
  <si>
    <t>Well Sorted Fine Sand</t>
  </si>
  <si>
    <t>Wheaton, 3/24/2014  12:24:00 PM</t>
  </si>
  <si>
    <t>Wheaton, 3/24/2014  12:33:00 PM</t>
  </si>
  <si>
    <t>Wheaton, 3/24/2014  12:35:00 PM</t>
  </si>
  <si>
    <t>Wheaton, 3/24/2014  12:37:00 PM</t>
  </si>
  <si>
    <t>Wheaton, 3/24/2014  1:06:00 PM</t>
  </si>
  <si>
    <t>Wheaton, 3/24/2014  1:08:00 PM</t>
  </si>
  <si>
    <t>Wheaton, 3/24/2014  1:10:00 PM</t>
  </si>
  <si>
    <t>Wheaton, 3/24/2014  1:16:00 PM</t>
  </si>
  <si>
    <t>Wheaton, 3/24/2014  1:19:00 PM</t>
  </si>
  <si>
    <t>Wheaton, 3/24/2014  1:21:00 PM</t>
  </si>
  <si>
    <t>Wheaton, 3/24/2014  1:33:00 PM</t>
  </si>
  <si>
    <t>Wheaton, 3/24/2014  1:35:00 PM</t>
  </si>
  <si>
    <t>Wheaton, 3/24/2014  1:38:00 PM</t>
  </si>
  <si>
    <t>Wheaton, 3/24/2014  1:45:00 PM</t>
  </si>
  <si>
    <t>Wheaton, 3/24/2014  1:47:00 PM</t>
  </si>
  <si>
    <t>Wheaton, 3/24/2014  1:49:00 PM</t>
  </si>
  <si>
    <t>Wheaton, 3/24/2014  1:56:00 PM</t>
  </si>
  <si>
    <t>Wheaton, 3/24/2014  1:59:00 PM</t>
  </si>
  <si>
    <t>Wheaton, 3/24/2014  2:01:00 PM</t>
  </si>
  <si>
    <t>Wheaton, 3/24/2014  2:10:00 PM</t>
  </si>
  <si>
    <t>Wheaton, 3/24/2014  2:12:00 PM</t>
  </si>
  <si>
    <t>Wheaton, 3/24/2014  2:14:00 PM</t>
  </si>
  <si>
    <t>Wheaton, 3/24/2014  2:22:00 PM</t>
  </si>
  <si>
    <t>Wheaton, 3/24/2014  2:24:00 PM</t>
  </si>
  <si>
    <t>Wheaton, 3/24/2014  2:33:00 PM</t>
  </si>
  <si>
    <t>Wheaton, 3/24/2014  2:35:00 PM</t>
  </si>
  <si>
    <t>Wheaton, 3/24/2014  2:38:00 PM</t>
  </si>
  <si>
    <t>Wheaton, 3/24/2014  2:45:00 PM</t>
  </si>
  <si>
    <t>Wheaton, 3/24/2014  2:47:00 PM</t>
  </si>
  <si>
    <t>Wheaton, 3/24/2014  2:49:00 PM</t>
  </si>
  <si>
    <t>Wheaton, 3/24/2014  2:55:00 PM</t>
  </si>
  <si>
    <t>Wheaton, 3/24/2014  2:57:00 PM</t>
  </si>
  <si>
    <t>Wheaton, 3/24/2014  3:00:00 PM</t>
  </si>
  <si>
    <t>Wheaton, 3/24/2014  3:10:00 PM</t>
  </si>
  <si>
    <t>Wheaton, 3/24/2014  3:12:00 PM</t>
  </si>
  <si>
    <t>Wheaton, 3/24/2014  3:14:00 PM</t>
  </si>
  <si>
    <t>Wheaton, 3/24/2014  3:21:00 PM</t>
  </si>
  <si>
    <t>Wheaton, 3/24/2014  3:24:00 PM</t>
  </si>
  <si>
    <t>Wheaton, 3/24/2014  3:26:00 PM</t>
  </si>
  <si>
    <t>Wheaton, 3/24/2014  3:33:00 PM</t>
  </si>
  <si>
    <t>Wheaton, 3/24/2014  3:46:00 PM</t>
  </si>
  <si>
    <t>3/24/2014  3:48:00 PM</t>
  </si>
  <si>
    <t>Wheaton, 3/24/2014  3:48:00 PM</t>
  </si>
  <si>
    <t>Standard Deviation</t>
  </si>
  <si>
    <t>Averaged Data (N=5)</t>
  </si>
  <si>
    <t>Averaged Data (N=6)</t>
  </si>
  <si>
    <t>13BIM05 - 12 (2 - 4 cm)</t>
  </si>
  <si>
    <t>13BIM05 - 12 (0 - 2 cm)</t>
  </si>
  <si>
    <t>13BIM05 - 12 (5 - 7 cm)</t>
  </si>
  <si>
    <t>13BIM05 - 12 (7 - 9 cm)</t>
  </si>
  <si>
    <t>13BIM05 - 12 (9 - 11 cm)</t>
  </si>
  <si>
    <t>13BIM05 - 12 (12 - 14.5 cm)</t>
  </si>
  <si>
    <t>13BIM05 - 12 (14.5 - 17 cm)</t>
  </si>
  <si>
    <t>Averaged Data (N=3)</t>
  </si>
  <si>
    <t>13BIM05 - 12 (17 - 19.5 cm)</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</si>
</sst>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00"/>
    <numFmt numFmtId="166" formatCode="0.00000"/>
    <numFmt numFmtId="167" formatCode="0.0000"/>
    <numFmt numFmtId="168" formatCode="0.0%"/>
    <numFmt numFmtId="169" formatCode="0.00000000E+00"/>
  </numFmts>
  <fonts count="24" x14ac:knownFonts="1">
    <font>
      <sz val="10"/>
      <name val="Arial"/>
    </font>
    <font>
      <b/>
      <sz val="10"/>
      <name val="Arial"/>
      <family val="2"/>
    </font>
    <font>
      <sz val="10"/>
      <name val="Arial"/>
      <family val="2"/>
    </font>
    <font>
      <b/>
      <sz val="12"/>
      <name val="Arial"/>
      <family val="2"/>
    </font>
    <font>
      <u/>
      <sz val="10"/>
      <name val="Arial"/>
      <family val="2"/>
    </font>
    <font>
      <b/>
      <u/>
      <sz val="12"/>
      <name val="Arial"/>
      <family val="2"/>
    </font>
    <font>
      <b/>
      <u/>
      <sz val="10"/>
      <name val="Arial"/>
      <family val="2"/>
    </font>
    <font>
      <b/>
      <sz val="10"/>
      <name val="Arial"/>
      <family val="2"/>
    </font>
    <font>
      <sz val="10"/>
      <name val="Arial"/>
      <family val="2"/>
    </font>
    <font>
      <sz val="10"/>
      <name val="Symbol"/>
      <family val="1"/>
      <charset val="2"/>
    </font>
    <font>
      <vertAlign val="subscript"/>
      <sz val="10"/>
      <name val="Arial"/>
      <family val="2"/>
    </font>
    <font>
      <b/>
      <sz val="10"/>
      <name val="Arial"/>
      <family val="2"/>
    </font>
    <font>
      <b/>
      <sz val="14"/>
      <name val="Arial"/>
      <family val="2"/>
    </font>
    <font>
      <b/>
      <sz val="12"/>
      <name val="Arial"/>
      <family val="2"/>
    </font>
    <font>
      <i/>
      <sz val="10"/>
      <name val="Arial"/>
      <family val="2"/>
    </font>
    <font>
      <vertAlign val="superscript"/>
      <sz val="10"/>
      <name val="Arial"/>
      <family val="2"/>
    </font>
    <font>
      <sz val="20"/>
      <name val="Arial"/>
      <family val="2"/>
    </font>
    <font>
      <sz val="20"/>
      <color indexed="56"/>
      <name val="Arial"/>
      <family val="2"/>
    </font>
    <font>
      <sz val="10"/>
      <color indexed="56"/>
      <name val="Arial"/>
      <family val="2"/>
    </font>
    <font>
      <sz val="12"/>
      <name val="Arial"/>
      <family val="2"/>
    </font>
    <font>
      <sz val="24"/>
      <color indexed="17"/>
      <name val="Arial"/>
      <family val="2"/>
    </font>
    <font>
      <sz val="20"/>
      <color indexed="18"/>
      <name val="Arial"/>
      <family val="2"/>
    </font>
    <font>
      <sz val="11"/>
      <name val="Symbol"/>
      <family val="1"/>
      <charset val="2"/>
    </font>
    <font>
      <b/>
      <sz val="11"/>
      <name val="Arial"/>
      <family val="2"/>
    </font>
  </fonts>
  <fills count="4">
    <fill>
      <patternFill patternType="none"/>
    </fill>
    <fill>
      <patternFill patternType="gray125"/>
    </fill>
    <fill>
      <patternFill patternType="solid">
        <fgColor indexed="9"/>
        <bgColor indexed="64"/>
      </patternFill>
    </fill>
    <fill>
      <patternFill patternType="solid">
        <fgColor indexed="56"/>
        <bgColor indexed="64"/>
      </patternFill>
    </fill>
  </fills>
  <borders count="42">
    <border>
      <left/>
      <right/>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top style="medium">
        <color indexed="64"/>
      </top>
      <bottom style="thin">
        <color indexed="64"/>
      </bottom>
      <diagonal/>
    </border>
    <border>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s>
  <cellStyleXfs count="3">
    <xf numFmtId="0" fontId="0" fillId="0" borderId="0"/>
    <xf numFmtId="9" fontId="2" fillId="0" borderId="0" applyFont="0" applyFill="0" applyBorder="0" applyAlignment="0" applyProtection="0"/>
    <xf numFmtId="0" fontId="2" fillId="0" borderId="0"/>
  </cellStyleXfs>
  <cellXfs count="201">
    <xf numFmtId="0" fontId="0" fillId="0" borderId="0" xfId="0"/>
    <xf numFmtId="0" fontId="0" fillId="0" borderId="1" xfId="0" applyBorder="1" applyProtection="1"/>
    <xf numFmtId="0" fontId="0" fillId="0" borderId="0" xfId="0" applyBorder="1" applyProtection="1"/>
    <xf numFmtId="0" fontId="0" fillId="0" borderId="2" xfId="0" applyBorder="1" applyProtection="1"/>
    <xf numFmtId="0" fontId="0" fillId="0" borderId="0" xfId="0" applyBorder="1" applyAlignment="1" applyProtection="1">
      <alignment vertical="center"/>
    </xf>
    <xf numFmtId="0" fontId="0" fillId="0" borderId="2" xfId="0" applyBorder="1" applyAlignment="1" applyProtection="1">
      <alignment vertical="center"/>
    </xf>
    <xf numFmtId="0" fontId="0" fillId="0" borderId="0" xfId="0" applyBorder="1" applyAlignment="1" applyProtection="1">
      <alignment horizontal="right" vertical="center"/>
    </xf>
    <xf numFmtId="165" fontId="0" fillId="0" borderId="3" xfId="0" applyNumberFormat="1" applyBorder="1" applyAlignment="1" applyProtection="1">
      <alignment horizontal="center"/>
    </xf>
    <xf numFmtId="0" fontId="0" fillId="0" borderId="0" xfId="0" applyAlignment="1">
      <alignment horizontal="center"/>
    </xf>
    <xf numFmtId="0" fontId="0" fillId="0" borderId="0" xfId="0" applyBorder="1" applyAlignment="1" applyProtection="1">
      <alignment horizontal="left" vertical="center"/>
    </xf>
    <xf numFmtId="0" fontId="12" fillId="0" borderId="0" xfId="0" applyFont="1" applyAlignment="1">
      <alignment horizontal="center"/>
    </xf>
    <xf numFmtId="0" fontId="13" fillId="0" borderId="0" xfId="0" applyFont="1" applyAlignment="1">
      <alignment horizontal="center"/>
    </xf>
    <xf numFmtId="0" fontId="14" fillId="0" borderId="0" xfId="0" applyFont="1" applyAlignment="1">
      <alignment horizontal="center"/>
    </xf>
    <xf numFmtId="0" fontId="8" fillId="0" borderId="0" xfId="0" applyFont="1" applyBorder="1"/>
    <xf numFmtId="0" fontId="8" fillId="0" borderId="0" xfId="0" applyFont="1"/>
    <xf numFmtId="0" fontId="5" fillId="0" borderId="0" xfId="0" applyFont="1"/>
    <xf numFmtId="0" fontId="11" fillId="0" borderId="11" xfId="0" applyFont="1" applyBorder="1" applyAlignment="1">
      <alignment horizontal="center"/>
    </xf>
    <xf numFmtId="0" fontId="11" fillId="0" borderId="12" xfId="0" applyFont="1" applyBorder="1" applyAlignment="1">
      <alignment horizontal="center"/>
    </xf>
    <xf numFmtId="0" fontId="8" fillId="0" borderId="13" xfId="0" applyFont="1" applyBorder="1" applyAlignment="1">
      <alignment horizontal="center"/>
    </xf>
    <xf numFmtId="0" fontId="8" fillId="0" borderId="14" xfId="0" applyFont="1" applyBorder="1" applyAlignment="1">
      <alignment horizontal="center"/>
    </xf>
    <xf numFmtId="0" fontId="8" fillId="0" borderId="15" xfId="0" applyFont="1" applyBorder="1" applyAlignment="1">
      <alignment horizontal="center"/>
    </xf>
    <xf numFmtId="0" fontId="8" fillId="0" borderId="8" xfId="0" applyFont="1" applyBorder="1" applyAlignment="1">
      <alignment horizontal="center"/>
    </xf>
    <xf numFmtId="0" fontId="8" fillId="0" borderId="3" xfId="0" applyFont="1" applyBorder="1" applyAlignment="1">
      <alignment horizontal="center"/>
    </xf>
    <xf numFmtId="165" fontId="8" fillId="0" borderId="8" xfId="0" applyNumberFormat="1" applyFont="1" applyBorder="1" applyAlignment="1">
      <alignment horizontal="center"/>
    </xf>
    <xf numFmtId="165" fontId="8" fillId="0" borderId="3" xfId="0" applyNumberFormat="1" applyFont="1" applyBorder="1" applyAlignment="1">
      <alignment horizontal="center"/>
    </xf>
    <xf numFmtId="168" fontId="8" fillId="0" borderId="8" xfId="1" applyNumberFormat="1" applyFont="1" applyBorder="1" applyAlignment="1">
      <alignment horizontal="center"/>
    </xf>
    <xf numFmtId="168" fontId="8" fillId="0" borderId="3" xfId="1" applyNumberFormat="1" applyFont="1" applyBorder="1" applyAlignment="1">
      <alignment horizontal="center"/>
    </xf>
    <xf numFmtId="168" fontId="8" fillId="0" borderId="8" xfId="1" applyNumberFormat="1" applyFont="1" applyFill="1" applyBorder="1" applyAlignment="1">
      <alignment horizontal="center"/>
    </xf>
    <xf numFmtId="168" fontId="8" fillId="0" borderId="3" xfId="0" applyNumberFormat="1" applyFont="1" applyBorder="1" applyAlignment="1">
      <alignment horizontal="center"/>
    </xf>
    <xf numFmtId="168" fontId="8" fillId="0" borderId="5" xfId="1" applyNumberFormat="1" applyFont="1" applyFill="1" applyBorder="1" applyAlignment="1">
      <alignment horizontal="center"/>
    </xf>
    <xf numFmtId="168" fontId="8" fillId="0" borderId="16" xfId="0" applyNumberFormat="1" applyFont="1" applyBorder="1" applyAlignment="1">
      <alignment horizontal="center"/>
    </xf>
    <xf numFmtId="0" fontId="8" fillId="0" borderId="17" xfId="0" applyFont="1" applyBorder="1" applyAlignment="1" applyProtection="1">
      <alignment horizontal="left" vertical="center"/>
    </xf>
    <xf numFmtId="0" fontId="8" fillId="0" borderId="4" xfId="0" applyFont="1" applyBorder="1" applyAlignment="1" applyProtection="1">
      <alignment horizontal="left" vertical="center"/>
    </xf>
    <xf numFmtId="0" fontId="8" fillId="0" borderId="0" xfId="0" applyFont="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18" xfId="0" applyFont="1" applyBorder="1" applyAlignment="1">
      <alignment vertical="center"/>
    </xf>
    <xf numFmtId="0" fontId="8" fillId="0" borderId="19" xfId="0" applyFont="1" applyBorder="1" applyAlignment="1">
      <alignment horizontal="center"/>
    </xf>
    <xf numFmtId="0" fontId="8" fillId="0" borderId="20" xfId="0" applyFont="1" applyBorder="1" applyAlignment="1">
      <alignment horizontal="center"/>
    </xf>
    <xf numFmtId="0" fontId="8" fillId="0" borderId="21" xfId="0" applyFont="1" applyBorder="1" applyAlignment="1" applyProtection="1">
      <alignment horizontal="left" vertical="center"/>
    </xf>
    <xf numFmtId="165" fontId="8" fillId="0" borderId="15" xfId="0" applyNumberFormat="1" applyFont="1" applyBorder="1" applyAlignment="1">
      <alignment horizontal="center"/>
    </xf>
    <xf numFmtId="0" fontId="8" fillId="0" borderId="22" xfId="0" applyFont="1" applyBorder="1" applyAlignment="1" applyProtection="1">
      <alignment horizontal="left" vertical="center"/>
    </xf>
    <xf numFmtId="165" fontId="8" fillId="0" borderId="16" xfId="0" applyNumberFormat="1" applyFont="1" applyBorder="1" applyAlignment="1">
      <alignment horizontal="center"/>
    </xf>
    <xf numFmtId="0" fontId="8" fillId="0" borderId="2" xfId="0" applyFont="1" applyBorder="1" applyAlignment="1" applyProtection="1">
      <alignment horizontal="left" vertical="center"/>
    </xf>
    <xf numFmtId="165" fontId="8" fillId="0" borderId="19" xfId="0" applyNumberFormat="1" applyFont="1" applyBorder="1" applyAlignment="1">
      <alignment horizontal="center"/>
    </xf>
    <xf numFmtId="165" fontId="8" fillId="0" borderId="20" xfId="0" applyNumberFormat="1" applyFont="1" applyBorder="1" applyAlignment="1">
      <alignment horizontal="center"/>
    </xf>
    <xf numFmtId="165" fontId="8" fillId="0" borderId="23" xfId="0" applyNumberFormat="1" applyFont="1" applyBorder="1" applyAlignment="1">
      <alignment horizontal="center"/>
    </xf>
    <xf numFmtId="165" fontId="8" fillId="0" borderId="24" xfId="0" applyNumberFormat="1" applyFont="1" applyBorder="1" applyAlignment="1">
      <alignment horizontal="center"/>
    </xf>
    <xf numFmtId="165" fontId="8" fillId="0" borderId="25" xfId="0" applyNumberFormat="1" applyFont="1" applyBorder="1" applyAlignment="1">
      <alignment horizontal="center"/>
    </xf>
    <xf numFmtId="0" fontId="8" fillId="0" borderId="26" xfId="0" applyFont="1" applyBorder="1" applyAlignment="1" applyProtection="1">
      <alignment horizontal="left" vertical="center"/>
    </xf>
    <xf numFmtId="0" fontId="8" fillId="0" borderId="27" xfId="0" applyFont="1" applyBorder="1" applyAlignment="1" applyProtection="1">
      <alignment horizontal="left" vertical="center"/>
    </xf>
    <xf numFmtId="0" fontId="8" fillId="0" borderId="28" xfId="0" applyFont="1" applyBorder="1" applyAlignment="1" applyProtection="1">
      <alignment horizontal="left" vertical="center"/>
    </xf>
    <xf numFmtId="168" fontId="8" fillId="0" borderId="13" xfId="1" applyNumberFormat="1" applyFont="1" applyBorder="1" applyAlignment="1">
      <alignment horizontal="center"/>
    </xf>
    <xf numFmtId="168" fontId="8" fillId="0" borderId="14" xfId="1" applyNumberFormat="1" applyFont="1" applyBorder="1" applyAlignment="1">
      <alignment horizontal="center"/>
    </xf>
    <xf numFmtId="164" fontId="8" fillId="0" borderId="14" xfId="0" applyNumberFormat="1" applyFont="1" applyBorder="1" applyAlignment="1">
      <alignment horizontal="center"/>
    </xf>
    <xf numFmtId="164" fontId="8" fillId="0" borderId="3" xfId="0" applyNumberFormat="1" applyFont="1" applyBorder="1" applyAlignment="1">
      <alignment horizontal="center"/>
    </xf>
    <xf numFmtId="164" fontId="8" fillId="0" borderId="16" xfId="0" applyNumberFormat="1" applyFont="1" applyBorder="1" applyAlignment="1">
      <alignment horizontal="center"/>
    </xf>
    <xf numFmtId="0" fontId="0" fillId="0" borderId="0" xfId="0" applyBorder="1" applyAlignment="1" applyProtection="1">
      <alignment horizontal="center"/>
    </xf>
    <xf numFmtId="165" fontId="0" fillId="0" borderId="0" xfId="0" applyNumberFormat="1" applyBorder="1" applyAlignment="1" applyProtection="1">
      <alignment horizontal="center"/>
    </xf>
    <xf numFmtId="165" fontId="8" fillId="0" borderId="0" xfId="0" applyNumberFormat="1" applyFont="1" applyBorder="1" applyAlignment="1">
      <alignment horizontal="center"/>
    </xf>
    <xf numFmtId="0" fontId="8" fillId="0" borderId="29" xfId="0" applyFont="1" applyBorder="1" applyAlignment="1" applyProtection="1">
      <alignment horizontal="left" vertical="center"/>
    </xf>
    <xf numFmtId="164" fontId="8" fillId="0" borderId="9" xfId="0" applyNumberFormat="1" applyFont="1" applyBorder="1" applyAlignment="1">
      <alignment horizontal="center"/>
    </xf>
    <xf numFmtId="164" fontId="8" fillId="0" borderId="15" xfId="0" applyNumberFormat="1" applyFont="1" applyBorder="1" applyAlignment="1">
      <alignment horizontal="center"/>
    </xf>
    <xf numFmtId="2" fontId="8" fillId="0" borderId="3" xfId="0" applyNumberFormat="1" applyFont="1" applyBorder="1" applyAlignment="1">
      <alignment horizontal="center"/>
    </xf>
    <xf numFmtId="2" fontId="8" fillId="0" borderId="20" xfId="0" applyNumberFormat="1" applyFont="1" applyBorder="1" applyAlignment="1">
      <alignment horizontal="center"/>
    </xf>
    <xf numFmtId="2" fontId="8" fillId="0" borderId="16" xfId="0" applyNumberFormat="1" applyFont="1" applyBorder="1" applyAlignment="1">
      <alignment horizontal="center"/>
    </xf>
    <xf numFmtId="165" fontId="8" fillId="0" borderId="14" xfId="0" applyNumberFormat="1" applyFont="1" applyBorder="1" applyAlignment="1">
      <alignment horizontal="center"/>
    </xf>
    <xf numFmtId="165" fontId="0" fillId="0" borderId="14" xfId="0" applyNumberFormat="1" applyBorder="1" applyAlignment="1" applyProtection="1">
      <alignment horizontal="center"/>
    </xf>
    <xf numFmtId="0" fontId="5" fillId="0" borderId="0" xfId="0" applyFont="1" applyBorder="1" applyAlignment="1" applyProtection="1">
      <alignment horizontal="center" vertical="center"/>
    </xf>
    <xf numFmtId="164" fontId="8" fillId="0" borderId="13" xfId="0" applyNumberFormat="1" applyFont="1" applyBorder="1" applyAlignment="1">
      <alignment horizontal="center"/>
    </xf>
    <xf numFmtId="164" fontId="8" fillId="0" borderId="23" xfId="0" applyNumberFormat="1" applyFont="1" applyBorder="1" applyAlignment="1">
      <alignment horizontal="center"/>
    </xf>
    <xf numFmtId="164" fontId="8" fillId="0" borderId="24" xfId="0" applyNumberFormat="1" applyFont="1" applyBorder="1" applyAlignment="1">
      <alignment horizontal="center"/>
    </xf>
    <xf numFmtId="0" fontId="0" fillId="0" borderId="0" xfId="0" applyProtection="1"/>
    <xf numFmtId="0" fontId="4" fillId="0" borderId="0" xfId="0" applyFont="1" applyProtection="1"/>
    <xf numFmtId="0" fontId="8" fillId="0" borderId="0" xfId="0" applyFont="1" applyBorder="1" applyProtection="1"/>
    <xf numFmtId="0" fontId="0" fillId="0" borderId="0" xfId="0" applyAlignment="1" applyProtection="1">
      <alignment horizontal="center"/>
    </xf>
    <xf numFmtId="0" fontId="8" fillId="0" borderId="0" xfId="0" applyFont="1" applyBorder="1" applyAlignment="1" applyProtection="1">
      <alignment horizontal="center"/>
    </xf>
    <xf numFmtId="0" fontId="4" fillId="0" borderId="0" xfId="0" applyFont="1" applyBorder="1" applyAlignment="1" applyProtection="1">
      <alignment horizontal="centerContinuous"/>
    </xf>
    <xf numFmtId="0" fontId="5" fillId="0" borderId="0" xfId="0" applyFont="1" applyBorder="1" applyAlignment="1" applyProtection="1">
      <alignment horizontal="centerContinuous" vertical="center"/>
    </xf>
    <xf numFmtId="49" fontId="8" fillId="0" borderId="0" xfId="0" applyNumberFormat="1" applyFont="1" applyBorder="1" applyProtection="1"/>
    <xf numFmtId="0" fontId="0" fillId="0" borderId="9" xfId="0" applyBorder="1" applyProtection="1"/>
    <xf numFmtId="165" fontId="0" fillId="0" borderId="30" xfId="0" applyNumberFormat="1" applyBorder="1" applyAlignment="1" applyProtection="1">
      <alignment horizontal="center"/>
    </xf>
    <xf numFmtId="0" fontId="3" fillId="0" borderId="0" xfId="0" applyFont="1" applyBorder="1" applyProtection="1"/>
    <xf numFmtId="0" fontId="0" fillId="0" borderId="8" xfId="0" applyBorder="1" applyProtection="1"/>
    <xf numFmtId="165" fontId="0" fillId="0" borderId="31" xfId="0" applyNumberFormat="1" applyBorder="1" applyAlignment="1" applyProtection="1">
      <alignment horizontal="center"/>
    </xf>
    <xf numFmtId="0" fontId="5" fillId="0" borderId="0" xfId="0" applyFont="1" applyBorder="1" applyProtection="1"/>
    <xf numFmtId="0" fontId="8" fillId="0" borderId="0" xfId="0" applyFont="1" applyProtection="1"/>
    <xf numFmtId="0" fontId="0" fillId="0" borderId="5" xfId="0" applyBorder="1" applyProtection="1"/>
    <xf numFmtId="165" fontId="0" fillId="0" borderId="32" xfId="0" applyNumberFormat="1" applyBorder="1" applyAlignment="1" applyProtection="1">
      <alignment horizontal="center"/>
    </xf>
    <xf numFmtId="167" fontId="5" fillId="0" borderId="0" xfId="0" applyNumberFormat="1" applyFont="1" applyBorder="1" applyProtection="1"/>
    <xf numFmtId="166" fontId="5" fillId="0" borderId="0" xfId="0" applyNumberFormat="1" applyFont="1" applyBorder="1" applyProtection="1"/>
    <xf numFmtId="2" fontId="0" fillId="0" borderId="0" xfId="0" applyNumberFormat="1" applyProtection="1"/>
    <xf numFmtId="164" fontId="8" fillId="0" borderId="0" xfId="0" applyNumberFormat="1" applyFont="1" applyBorder="1" applyProtection="1"/>
    <xf numFmtId="0" fontId="20" fillId="0" borderId="0" xfId="0" applyFont="1" applyBorder="1" applyProtection="1"/>
    <xf numFmtId="0" fontId="5" fillId="0" borderId="0" xfId="0" applyFont="1" applyFill="1" applyBorder="1" applyProtection="1"/>
    <xf numFmtId="0" fontId="0" fillId="0" borderId="0" xfId="0" applyFill="1" applyBorder="1" applyProtection="1"/>
    <xf numFmtId="9" fontId="0" fillId="0" borderId="0" xfId="0" applyNumberFormat="1" applyBorder="1" applyAlignment="1" applyProtection="1">
      <alignment horizontal="center"/>
    </xf>
    <xf numFmtId="14" fontId="0" fillId="0" borderId="0" xfId="0" applyNumberFormat="1" applyBorder="1" applyAlignment="1" applyProtection="1">
      <alignment horizontal="center" vertical="center"/>
    </xf>
    <xf numFmtId="0" fontId="6" fillId="0" borderId="0" xfId="0" applyFont="1" applyBorder="1" applyAlignment="1" applyProtection="1">
      <alignment horizontal="left"/>
    </xf>
    <xf numFmtId="0" fontId="21" fillId="0" borderId="0" xfId="0" applyFont="1" applyBorder="1" applyProtection="1"/>
    <xf numFmtId="0" fontId="18" fillId="0" borderId="0" xfId="0" applyFont="1" applyProtection="1"/>
    <xf numFmtId="0" fontId="16" fillId="0" borderId="0" xfId="0" applyFont="1" applyProtection="1"/>
    <xf numFmtId="0" fontId="17" fillId="0" borderId="0" xfId="0" applyFont="1" applyProtection="1"/>
    <xf numFmtId="165" fontId="8" fillId="0" borderId="32" xfId="0" applyNumberFormat="1" applyFont="1" applyFill="1" applyBorder="1" applyAlignment="1" applyProtection="1">
      <alignment horizontal="center"/>
    </xf>
    <xf numFmtId="0" fontId="3" fillId="0" borderId="0" xfId="0" applyFont="1" applyFill="1" applyProtection="1"/>
    <xf numFmtId="0" fontId="0" fillId="0" borderId="0" xfId="0" applyFill="1" applyProtection="1"/>
    <xf numFmtId="166" fontId="0" fillId="0" borderId="0" xfId="0" applyNumberFormat="1" applyBorder="1" applyProtection="1"/>
    <xf numFmtId="0" fontId="0" fillId="0" borderId="0" xfId="0" applyBorder="1" applyAlignment="1" applyProtection="1">
      <alignment vertical="top"/>
    </xf>
    <xf numFmtId="0" fontId="0" fillId="0" borderId="0" xfId="0" applyBorder="1" applyAlignment="1" applyProtection="1">
      <alignment horizontal="right" vertical="top"/>
    </xf>
    <xf numFmtId="0" fontId="7" fillId="0" borderId="0" xfId="0" applyFont="1" applyBorder="1" applyAlignment="1" applyProtection="1">
      <alignment horizontal="left" vertical="top"/>
    </xf>
    <xf numFmtId="0" fontId="2" fillId="0" borderId="0" xfId="0" applyFont="1" applyFill="1" applyProtection="1"/>
    <xf numFmtId="2" fontId="0" fillId="0" borderId="0" xfId="0" applyNumberFormat="1" applyFill="1" applyProtection="1"/>
    <xf numFmtId="0" fontId="0" fillId="0" borderId="0" xfId="0" applyBorder="1" applyAlignment="1" applyProtection="1">
      <alignment horizontal="right"/>
    </xf>
    <xf numFmtId="0" fontId="0" fillId="0" borderId="0" xfId="0" applyFill="1" applyAlignment="1" applyProtection="1">
      <alignment horizontal="right"/>
    </xf>
    <xf numFmtId="0" fontId="7" fillId="0" borderId="0" xfId="0" applyFont="1" applyBorder="1" applyAlignment="1" applyProtection="1">
      <alignment horizontal="left" vertical="center"/>
    </xf>
    <xf numFmtId="168" fontId="7" fillId="0" borderId="0" xfId="0" applyNumberFormat="1" applyFont="1" applyBorder="1" applyAlignment="1" applyProtection="1">
      <alignment horizontal="left" vertical="center"/>
    </xf>
    <xf numFmtId="165" fontId="0" fillId="0" borderId="0" xfId="0" applyNumberFormat="1" applyFill="1" applyProtection="1"/>
    <xf numFmtId="14" fontId="0" fillId="0" borderId="0" xfId="0" applyNumberFormat="1" applyFill="1" applyAlignment="1" applyProtection="1">
      <alignment horizontal="right"/>
    </xf>
    <xf numFmtId="0" fontId="1" fillId="0" borderId="0" xfId="0" applyFont="1" applyBorder="1" applyAlignment="1" applyProtection="1">
      <alignment horizontal="left" vertical="center"/>
    </xf>
    <xf numFmtId="14" fontId="8" fillId="0" borderId="0" xfId="0" applyNumberFormat="1" applyFont="1" applyFill="1" applyAlignment="1" applyProtection="1">
      <alignment horizontal="right"/>
    </xf>
    <xf numFmtId="0" fontId="0" fillId="0" borderId="33" xfId="0" applyFill="1" applyBorder="1" applyProtection="1"/>
    <xf numFmtId="0" fontId="0" fillId="0" borderId="20" xfId="0" applyBorder="1" applyAlignment="1" applyProtection="1">
      <alignment horizontal="center"/>
    </xf>
    <xf numFmtId="0" fontId="0" fillId="0" borderId="2" xfId="0" applyBorder="1" applyAlignment="1" applyProtection="1">
      <alignment horizontal="center"/>
    </xf>
    <xf numFmtId="0" fontId="0" fillId="0" borderId="20" xfId="0" applyBorder="1" applyProtection="1"/>
    <xf numFmtId="0" fontId="4" fillId="0" borderId="34" xfId="0" applyFont="1" applyBorder="1" applyAlignment="1" applyProtection="1">
      <alignment horizontal="centerContinuous"/>
    </xf>
    <xf numFmtId="0" fontId="4" fillId="0" borderId="2" xfId="0" applyFont="1" applyBorder="1" applyAlignment="1" applyProtection="1">
      <alignment horizontal="centerContinuous"/>
    </xf>
    <xf numFmtId="0" fontId="4" fillId="0" borderId="1" xfId="0" applyFont="1" applyBorder="1" applyAlignment="1" applyProtection="1">
      <alignment horizontal="centerContinuous"/>
    </xf>
    <xf numFmtId="0" fontId="0" fillId="0" borderId="34" xfId="0" applyBorder="1" applyProtection="1"/>
    <xf numFmtId="0" fontId="0" fillId="0" borderId="35" xfId="0" applyBorder="1" applyAlignment="1" applyProtection="1">
      <alignment horizontal="center"/>
    </xf>
    <xf numFmtId="0" fontId="0" fillId="0" borderId="36" xfId="0" applyBorder="1" applyAlignment="1" applyProtection="1">
      <alignment horizontal="center"/>
    </xf>
    <xf numFmtId="0" fontId="0" fillId="0" borderId="10" xfId="0" applyBorder="1" applyAlignment="1" applyProtection="1">
      <alignment horizontal="centerContinuous"/>
    </xf>
    <xf numFmtId="0" fontId="0" fillId="0" borderId="36" xfId="0" applyBorder="1" applyAlignment="1" applyProtection="1">
      <alignment horizontal="centerContinuous"/>
    </xf>
    <xf numFmtId="1" fontId="0" fillId="0" borderId="0" xfId="0" applyNumberFormat="1" applyProtection="1"/>
    <xf numFmtId="0" fontId="0" fillId="0" borderId="10" xfId="0" applyBorder="1" applyProtection="1"/>
    <xf numFmtId="0" fontId="1" fillId="2" borderId="0" xfId="0" applyFont="1" applyFill="1" applyBorder="1" applyAlignment="1" applyProtection="1">
      <alignment horizontal="left"/>
    </xf>
    <xf numFmtId="0" fontId="1" fillId="2" borderId="0" xfId="0" applyFont="1" applyFill="1" applyBorder="1" applyProtection="1"/>
    <xf numFmtId="0" fontId="0" fillId="0" borderId="36" xfId="0" applyBorder="1" applyProtection="1"/>
    <xf numFmtId="165" fontId="0" fillId="0" borderId="36" xfId="0" applyNumberFormat="1" applyBorder="1" applyAlignment="1" applyProtection="1">
      <alignment horizontal="center" vertical="center"/>
    </xf>
    <xf numFmtId="2" fontId="0" fillId="0" borderId="10" xfId="0" applyNumberFormat="1" applyBorder="1" applyAlignment="1" applyProtection="1">
      <alignment horizontal="center" vertical="center"/>
    </xf>
    <xf numFmtId="0" fontId="0" fillId="0" borderId="0" xfId="0" applyBorder="1" applyAlignment="1" applyProtection="1">
      <alignment horizontal="centerContinuous" vertical="center"/>
    </xf>
    <xf numFmtId="168" fontId="7" fillId="0" borderId="36" xfId="0" applyNumberFormat="1" applyFont="1" applyBorder="1" applyAlignment="1" applyProtection="1">
      <alignment horizontal="left" vertical="center"/>
    </xf>
    <xf numFmtId="164" fontId="0" fillId="0" borderId="0" xfId="0" applyNumberFormat="1" applyProtection="1"/>
    <xf numFmtId="0" fontId="0" fillId="0" borderId="10" xfId="0" applyBorder="1" applyAlignment="1" applyProtection="1">
      <alignment horizontal="right"/>
    </xf>
    <xf numFmtId="0" fontId="0" fillId="0" borderId="36" xfId="0" applyBorder="1" applyAlignment="1" applyProtection="1">
      <alignment horizontal="right"/>
    </xf>
    <xf numFmtId="0" fontId="0" fillId="0" borderId="10" xfId="0" applyBorder="1" applyAlignment="1" applyProtection="1">
      <alignment horizontal="center"/>
    </xf>
    <xf numFmtId="165" fontId="0" fillId="0" borderId="35" xfId="0" applyNumberFormat="1" applyBorder="1" applyAlignment="1" applyProtection="1">
      <alignment horizontal="center"/>
    </xf>
    <xf numFmtId="168" fontId="0" fillId="0" borderId="36" xfId="1" applyNumberFormat="1" applyFont="1" applyBorder="1" applyAlignment="1" applyProtection="1">
      <alignment horizontal="center"/>
    </xf>
    <xf numFmtId="0" fontId="0" fillId="0" borderId="0" xfId="0" applyBorder="1" applyAlignment="1" applyProtection="1">
      <alignment horizontal="center" vertical="center"/>
    </xf>
    <xf numFmtId="2" fontId="0" fillId="0" borderId="14" xfId="0" applyNumberFormat="1" applyBorder="1" applyAlignment="1" applyProtection="1">
      <alignment horizontal="right"/>
    </xf>
    <xf numFmtId="0" fontId="0" fillId="0" borderId="37" xfId="0" applyBorder="1" applyProtection="1"/>
    <xf numFmtId="2" fontId="0" fillId="0" borderId="17" xfId="0" applyNumberFormat="1" applyBorder="1" applyAlignment="1" applyProtection="1">
      <alignment horizontal="right"/>
    </xf>
    <xf numFmtId="0" fontId="0" fillId="0" borderId="14" xfId="0" applyBorder="1" applyAlignment="1" applyProtection="1">
      <alignment horizontal="right"/>
    </xf>
    <xf numFmtId="2" fontId="0" fillId="0" borderId="14" xfId="0" applyNumberFormat="1" applyBorder="1" applyAlignment="1" applyProtection="1">
      <alignment horizontal="center"/>
    </xf>
    <xf numFmtId="0" fontId="0" fillId="0" borderId="14" xfId="0" applyBorder="1" applyAlignment="1" applyProtection="1">
      <alignment horizontal="center"/>
    </xf>
    <xf numFmtId="0" fontId="0" fillId="0" borderId="38" xfId="0" applyBorder="1" applyProtection="1"/>
    <xf numFmtId="0" fontId="0" fillId="0" borderId="17" xfId="0" applyBorder="1" applyProtection="1"/>
    <xf numFmtId="168" fontId="0" fillId="0" borderId="37" xfId="1" applyNumberFormat="1" applyFont="1" applyBorder="1" applyAlignment="1" applyProtection="1">
      <alignment horizontal="center"/>
    </xf>
    <xf numFmtId="2" fontId="0" fillId="0" borderId="38" xfId="0" applyNumberFormat="1" applyBorder="1" applyAlignment="1" applyProtection="1">
      <alignment horizontal="center" vertical="center"/>
    </xf>
    <xf numFmtId="165" fontId="0" fillId="0" borderId="17" xfId="0" applyNumberFormat="1" applyBorder="1" applyAlignment="1" applyProtection="1">
      <alignment horizontal="centerContinuous" vertical="center"/>
    </xf>
    <xf numFmtId="0" fontId="0" fillId="0" borderId="17" xfId="0" applyBorder="1" applyAlignment="1" applyProtection="1">
      <alignment horizontal="right" vertical="center"/>
    </xf>
    <xf numFmtId="168" fontId="7" fillId="0" borderId="37" xfId="0" applyNumberFormat="1" applyFont="1" applyBorder="1" applyAlignment="1" applyProtection="1">
      <alignment horizontal="left" vertical="center"/>
    </xf>
    <xf numFmtId="2" fontId="0" fillId="0" borderId="3" xfId="0" applyNumberFormat="1" applyBorder="1" applyAlignment="1" applyProtection="1">
      <alignment horizontal="center"/>
    </xf>
    <xf numFmtId="167" fontId="0" fillId="0" borderId="3" xfId="0" applyNumberFormat="1" applyBorder="1" applyAlignment="1" applyProtection="1">
      <alignment horizontal="center"/>
    </xf>
    <xf numFmtId="2" fontId="0" fillId="0" borderId="3" xfId="0" applyNumberFormat="1" applyFill="1" applyBorder="1" applyAlignment="1" applyProtection="1">
      <alignment horizontal="center"/>
    </xf>
    <xf numFmtId="166" fontId="0" fillId="0" borderId="3" xfId="0" applyNumberFormat="1" applyBorder="1" applyAlignment="1" applyProtection="1">
      <alignment horizontal="center"/>
    </xf>
    <xf numFmtId="2" fontId="0" fillId="0" borderId="3" xfId="1" applyNumberFormat="1" applyFont="1" applyBorder="1" applyAlignment="1" applyProtection="1">
      <alignment horizontal="center"/>
    </xf>
    <xf numFmtId="166" fontId="0" fillId="0" borderId="14" xfId="0" applyNumberFormat="1" applyBorder="1" applyAlignment="1" applyProtection="1">
      <alignment horizontal="center"/>
    </xf>
    <xf numFmtId="0" fontId="0" fillId="0" borderId="3" xfId="0" applyBorder="1" applyAlignment="1" applyProtection="1">
      <alignment horizontal="center"/>
    </xf>
    <xf numFmtId="2" fontId="8" fillId="0" borderId="15" xfId="0" applyNumberFormat="1" applyFont="1" applyBorder="1" applyAlignment="1">
      <alignment horizontal="center"/>
    </xf>
    <xf numFmtId="2" fontId="8" fillId="0" borderId="14" xfId="0" applyNumberFormat="1" applyFont="1" applyBorder="1" applyAlignment="1">
      <alignment horizontal="center"/>
    </xf>
    <xf numFmtId="2" fontId="8" fillId="0" borderId="8" xfId="0" applyNumberFormat="1" applyFont="1" applyBorder="1" applyAlignment="1">
      <alignment horizontal="center"/>
    </xf>
    <xf numFmtId="165" fontId="8" fillId="0" borderId="5" xfId="0" applyNumberFormat="1" applyFont="1" applyBorder="1" applyAlignment="1">
      <alignment horizontal="center"/>
    </xf>
    <xf numFmtId="169" fontId="0" fillId="0" borderId="0" xfId="0" applyNumberFormat="1" applyBorder="1" applyProtection="1"/>
    <xf numFmtId="165" fontId="8" fillId="0" borderId="0" xfId="0" applyNumberFormat="1" applyFont="1" applyFill="1" applyBorder="1" applyAlignment="1" applyProtection="1">
      <alignment horizontal="center"/>
    </xf>
    <xf numFmtId="0" fontId="8" fillId="0" borderId="0" xfId="0" applyFont="1" applyFill="1" applyBorder="1" applyAlignment="1" applyProtection="1">
      <alignment horizontal="left" vertical="center"/>
    </xf>
    <xf numFmtId="0" fontId="8" fillId="0" borderId="28" xfId="0" applyFont="1" applyFill="1" applyBorder="1" applyAlignment="1" applyProtection="1">
      <alignment horizontal="left" vertical="center"/>
    </xf>
    <xf numFmtId="165" fontId="8" fillId="0" borderId="13" xfId="0" applyNumberFormat="1" applyFont="1" applyBorder="1" applyAlignment="1">
      <alignment horizontal="center"/>
    </xf>
    <xf numFmtId="164" fontId="8" fillId="0" borderId="8" xfId="0" applyNumberFormat="1" applyFont="1" applyBorder="1" applyAlignment="1">
      <alignment horizontal="center"/>
    </xf>
    <xf numFmtId="164" fontId="8" fillId="0" borderId="5" xfId="0" applyNumberFormat="1" applyFont="1" applyBorder="1" applyAlignment="1">
      <alignment horizontal="center"/>
    </xf>
    <xf numFmtId="0" fontId="8" fillId="0" borderId="0" xfId="0" applyFont="1" applyBorder="1" applyAlignment="1" applyProtection="1">
      <alignment horizontal="left"/>
    </xf>
    <xf numFmtId="0" fontId="0" fillId="0" borderId="0" xfId="0" applyBorder="1" applyAlignment="1" applyProtection="1">
      <alignment horizontal="left"/>
    </xf>
    <xf numFmtId="165" fontId="8" fillId="0" borderId="1" xfId="0" applyNumberFormat="1" applyFont="1" applyBorder="1" applyAlignment="1">
      <alignment horizontal="center"/>
    </xf>
    <xf numFmtId="164" fontId="8" fillId="0" borderId="20" xfId="0" applyNumberFormat="1" applyFont="1" applyBorder="1" applyAlignment="1">
      <alignment horizontal="center"/>
    </xf>
    <xf numFmtId="164" fontId="0" fillId="0" borderId="3" xfId="0" applyNumberFormat="1" applyBorder="1" applyAlignment="1" applyProtection="1">
      <alignment horizontal="center"/>
    </xf>
    <xf numFmtId="0" fontId="8" fillId="0" borderId="27" xfId="0" applyFont="1" applyBorder="1" applyAlignment="1">
      <alignment horizontal="left" vertical="center"/>
    </xf>
    <xf numFmtId="0" fontId="0" fillId="3" borderId="40" xfId="0" applyFill="1" applyBorder="1" applyProtection="1"/>
    <xf numFmtId="0" fontId="0" fillId="3" borderId="39" xfId="0" applyFill="1" applyBorder="1" applyProtection="1"/>
    <xf numFmtId="0" fontId="3" fillId="0" borderId="0" xfId="0" applyFont="1" applyAlignment="1">
      <alignment horizontal="center"/>
    </xf>
    <xf numFmtId="2" fontId="8" fillId="0" borderId="24" xfId="0" applyNumberFormat="1" applyFont="1" applyBorder="1" applyAlignment="1">
      <alignment horizontal="center"/>
    </xf>
    <xf numFmtId="0" fontId="1" fillId="0" borderId="12" xfId="0" applyFont="1" applyBorder="1" applyAlignment="1">
      <alignment horizontal="center"/>
    </xf>
    <xf numFmtId="0" fontId="23" fillId="0" borderId="0" xfId="0" applyFont="1" applyAlignment="1">
      <alignment horizontal="center" vertical="center" wrapText="1"/>
    </xf>
    <xf numFmtId="0" fontId="23" fillId="0" borderId="41" xfId="0" applyFont="1" applyBorder="1" applyAlignment="1">
      <alignment horizontal="center" vertical="center" wrapText="1"/>
    </xf>
    <xf numFmtId="9" fontId="19" fillId="0" borderId="0" xfId="0" applyNumberFormat="1" applyFont="1" applyAlignment="1" applyProtection="1">
      <alignment horizontal="left"/>
    </xf>
    <xf numFmtId="0" fontId="21" fillId="0" borderId="0" xfId="0" applyFont="1" applyAlignment="1" applyProtection="1">
      <alignment horizontal="center"/>
    </xf>
    <xf numFmtId="9" fontId="19" fillId="0" borderId="0" xfId="0" applyNumberFormat="1" applyFont="1" applyBorder="1" applyAlignment="1" applyProtection="1">
      <alignment horizontal="left"/>
    </xf>
    <xf numFmtId="0" fontId="4" fillId="0" borderId="10" xfId="0" applyFont="1" applyBorder="1" applyAlignment="1" applyProtection="1">
      <alignment horizontal="center"/>
    </xf>
    <xf numFmtId="0" fontId="4" fillId="0" borderId="0" xfId="0" applyFont="1" applyBorder="1" applyAlignment="1" applyProtection="1">
      <alignment horizontal="center"/>
    </xf>
    <xf numFmtId="0" fontId="4" fillId="0" borderId="36" xfId="0" applyFont="1" applyBorder="1" applyAlignment="1" applyProtection="1">
      <alignment horizontal="center"/>
    </xf>
    <xf numFmtId="0" fontId="4" fillId="0" borderId="34" xfId="0" applyFont="1" applyBorder="1" applyAlignment="1" applyProtection="1">
      <alignment horizontal="center"/>
    </xf>
    <xf numFmtId="0" fontId="4" fillId="0" borderId="2" xfId="0" applyFont="1" applyBorder="1" applyAlignment="1" applyProtection="1">
      <alignment horizontal="center"/>
    </xf>
    <xf numFmtId="0" fontId="4" fillId="0" borderId="1" xfId="0" applyFont="1" applyBorder="1" applyAlignment="1" applyProtection="1">
      <alignment horizontal="center"/>
    </xf>
  </cellXfs>
  <cellStyles count="3">
    <cellStyle name="Normal" xfId="0" builtinId="0"/>
    <cellStyle name="Normal 2" xfId="2"/>
    <cellStyle name="Percent" xfId="1"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sharedStrings" Target="sharedStrings.xml"/><Relationship Id="rId5" Type="http://schemas.openxmlformats.org/officeDocument/2006/relationships/worksheet" Target="worksheets/sheet4.xml"/><Relationship Id="rId10" Type="http://schemas.openxmlformats.org/officeDocument/2006/relationships/styles" Target="styles.xml"/><Relationship Id="rId4" Type="http://schemas.openxmlformats.org/officeDocument/2006/relationships/chartsheet" Target="chartsheets/sheet1.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0341261633919338E-2"/>
          <c:y val="1.6949152542372881E-2"/>
          <c:w val="0.97414684591520162"/>
          <c:h val="0.96610169491525422"/>
        </c:manualLayout>
      </c:layout>
      <c:barChart>
        <c:barDir val="col"/>
        <c:grouping val="clustered"/>
        <c:varyColors val="0"/>
        <c:dLbls>
          <c:showLegendKey val="0"/>
          <c:showVal val="0"/>
          <c:showCatName val="0"/>
          <c:showSerName val="0"/>
          <c:showPercent val="0"/>
          <c:showBubbleSize val="0"/>
        </c:dLbls>
        <c:gapWidth val="150"/>
        <c:axId val="276784256"/>
        <c:axId val="276786176"/>
      </c:barChart>
      <c:catAx>
        <c:axId val="276784256"/>
        <c:scaling>
          <c:orientation val="minMax"/>
        </c:scaling>
        <c:delete val="0"/>
        <c:axPos val="b"/>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76786176"/>
        <c:crosses val="autoZero"/>
        <c:auto val="0"/>
        <c:lblAlgn val="ctr"/>
        <c:lblOffset val="100"/>
        <c:tickMarkSkip val="1"/>
        <c:noMultiLvlLbl val="0"/>
      </c:catAx>
      <c:valAx>
        <c:axId val="276786176"/>
        <c:scaling>
          <c:orientation val="minMax"/>
        </c:scaling>
        <c:delete val="0"/>
        <c:axPos val="l"/>
        <c:majorGridlines>
          <c:spPr>
            <a:ln w="3175">
              <a:solidFill>
                <a:srgbClr val="000000"/>
              </a:solidFill>
              <a:prstDash val="solid"/>
            </a:ln>
          </c:spPr>
        </c:majorGridlines>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76784256"/>
        <c:crosses val="autoZero"/>
        <c:crossBetween val="between"/>
      </c:valAx>
      <c:spPr>
        <a:solidFill>
          <a:srgbClr val="C0C0C0"/>
        </a:solidFill>
        <a:ln w="12700">
          <a:solidFill>
            <a:srgbClr val="808080"/>
          </a:solidFill>
          <a:prstDash val="solid"/>
        </a:ln>
      </c:spPr>
    </c:plotArea>
    <c:legend>
      <c:legendPos val="r"/>
      <c:layout>
        <c:manualLayout>
          <c:xMode val="edge"/>
          <c:yMode val="edge"/>
          <c:x val="0.99586349534643226"/>
          <c:y val="0.5"/>
          <c:w val="0"/>
          <c:h val="1.6949152542372881E-3"/>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sheetPr codeName="Chart10"/>
  <sheetViews>
    <sheetView zoomScale="75" workbookViewId="0"/>
  </sheetViews>
  <pageMargins left="0.75" right="0.75" top="1" bottom="1" header="0.5" footer="0.5"/>
  <pageSetup paperSize="9" orientation="landscape" horizontalDpi="300" verticalDpi="300" r:id="rId1"/>
  <headerFooter alignWithMargins="0">
    <oddHeader>&amp;CTriangular Diagram</oddHeader>
  </headerFooter>
  <drawing r:id="rId2"/>
</chartsheet>
</file>

<file path=xl/drawings/_rels/drawing1.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8" Type="http://schemas.openxmlformats.org/officeDocument/2006/relationships/image" Target="../media/image11.emf"/><Relationship Id="rId13" Type="http://schemas.openxmlformats.org/officeDocument/2006/relationships/image" Target="../media/image16.emf"/><Relationship Id="rId18" Type="http://schemas.openxmlformats.org/officeDocument/2006/relationships/image" Target="../media/image21.emf"/><Relationship Id="rId3" Type="http://schemas.openxmlformats.org/officeDocument/2006/relationships/image" Target="../media/image6.emf"/><Relationship Id="rId7" Type="http://schemas.openxmlformats.org/officeDocument/2006/relationships/image" Target="../media/image10.emf"/><Relationship Id="rId12" Type="http://schemas.openxmlformats.org/officeDocument/2006/relationships/image" Target="../media/image15.emf"/><Relationship Id="rId17" Type="http://schemas.openxmlformats.org/officeDocument/2006/relationships/image" Target="../media/image20.emf"/><Relationship Id="rId2" Type="http://schemas.openxmlformats.org/officeDocument/2006/relationships/image" Target="../media/image5.emf"/><Relationship Id="rId16" Type="http://schemas.openxmlformats.org/officeDocument/2006/relationships/image" Target="../media/image19.emf"/><Relationship Id="rId1" Type="http://schemas.openxmlformats.org/officeDocument/2006/relationships/image" Target="../media/image4.emf"/><Relationship Id="rId6" Type="http://schemas.openxmlformats.org/officeDocument/2006/relationships/image" Target="../media/image9.emf"/><Relationship Id="rId11" Type="http://schemas.openxmlformats.org/officeDocument/2006/relationships/image" Target="../media/image14.emf"/><Relationship Id="rId5" Type="http://schemas.openxmlformats.org/officeDocument/2006/relationships/image" Target="../media/image8.emf"/><Relationship Id="rId15" Type="http://schemas.openxmlformats.org/officeDocument/2006/relationships/image" Target="../media/image18.emf"/><Relationship Id="rId10" Type="http://schemas.openxmlformats.org/officeDocument/2006/relationships/image" Target="../media/image13.emf"/><Relationship Id="rId19" Type="http://schemas.openxmlformats.org/officeDocument/2006/relationships/image" Target="../media/image22.emf"/><Relationship Id="rId4" Type="http://schemas.openxmlformats.org/officeDocument/2006/relationships/image" Target="../media/image7.emf"/><Relationship Id="rId9" Type="http://schemas.openxmlformats.org/officeDocument/2006/relationships/image" Target="../media/image12.emf"/><Relationship Id="rId14" Type="http://schemas.openxmlformats.org/officeDocument/2006/relationships/image" Target="../media/image17.emf"/></Relationships>
</file>

<file path=xl/drawings/drawing1.xml><?xml version="1.0" encoding="utf-8"?>
<xdr:wsDr xmlns:xdr="http://schemas.openxmlformats.org/drawingml/2006/spreadsheetDrawing" xmlns:a="http://schemas.openxmlformats.org/drawingml/2006/main">
  <xdr:twoCellAnchor>
    <xdr:from>
      <xdr:col>0</xdr:col>
      <xdr:colOff>95250</xdr:colOff>
      <xdr:row>18</xdr:row>
      <xdr:rowOff>38100</xdr:rowOff>
    </xdr:from>
    <xdr:to>
      <xdr:col>9</xdr:col>
      <xdr:colOff>447675</xdr:colOff>
      <xdr:row>58</xdr:row>
      <xdr:rowOff>142875</xdr:rowOff>
    </xdr:to>
    <xdr:sp macro="" textlink="">
      <xdr:nvSpPr>
        <xdr:cNvPr id="3073" name="Text 1"/>
        <xdr:cNvSpPr txBox="1">
          <a:spLocks noChangeArrowheads="1"/>
        </xdr:cNvSpPr>
      </xdr:nvSpPr>
      <xdr:spPr bwMode="auto">
        <a:xfrm>
          <a:off x="95250" y="3057525"/>
          <a:ext cx="5838825" cy="6581775"/>
        </a:xfrm>
        <a:prstGeom prst="rect">
          <a:avLst/>
        </a:prstGeom>
        <a:noFill/>
        <a:ln w="9525">
          <a:noFill/>
          <a:miter lim="800000"/>
          <a:headEnd/>
          <a:tailEnd/>
        </a:ln>
      </xdr:spPr>
      <xdr:txBody>
        <a:bodyPr vertOverflow="clip" wrap="square" lIns="27432" tIns="22860" rIns="27432" bIns="0" anchor="t" upright="1"/>
        <a:lstStyle/>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        The development of this program was inspired by Dave Thornley and John Jack at the Postgraduate Research Institute for Sedimentology at the University of Reading, UK, and the Department of Geology at Royal Holloway University of London, UK.  It is provided in Microsoft Excel format to allow both spreadsheet and graphical output.  The program is best suited to analyse data obtained from sieve or laser granulometer analysis.  The user is required to input the mass or percentage of sediment retained on sieves spaced at any intervals, or the percentage of sediment detected in each bin of a Laser Granulometer.    The following sample statistics are then calculated using the Method of Moments in Microsoft Visual Basic programming language: mean, mode(s), sorting (standard deviation), skewness, kurtosis, D</a:t>
          </a:r>
          <a:r>
            <a:rPr lang="en-GB" sz="1000" b="0" i="0" u="none" strike="noStrike" baseline="-25000">
              <a:solidFill>
                <a:srgbClr val="000000"/>
              </a:solidFill>
              <a:latin typeface="Arial"/>
              <a:cs typeface="Arial"/>
            </a:rPr>
            <a:t>10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50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90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90</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10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90</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10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75</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25</a:t>
          </a:r>
          <a:r>
            <a:rPr lang="en-GB" sz="1000" b="0" i="0" u="none" strike="noStrike" baseline="0">
              <a:solidFill>
                <a:srgbClr val="000000"/>
              </a:solidFill>
              <a:latin typeface="Arial"/>
              <a:cs typeface="Arial"/>
            </a:rPr>
            <a:t> and D</a:t>
          </a:r>
          <a:r>
            <a:rPr lang="en-GB" sz="1000" b="0" i="0" u="none" strike="noStrike" baseline="-25000">
              <a:solidFill>
                <a:srgbClr val="000000"/>
              </a:solidFill>
              <a:latin typeface="Arial"/>
              <a:cs typeface="Arial"/>
            </a:rPr>
            <a:t>75</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25</a:t>
          </a:r>
          <a:r>
            <a:rPr lang="en-GB" sz="1000" b="0" i="0" u="none" strike="noStrike" baseline="0">
              <a:solidFill>
                <a:srgbClr val="000000"/>
              </a:solidFill>
              <a:latin typeface="Arial"/>
              <a:cs typeface="Arial"/>
            </a:rPr>
            <a:t>.  Grain size parameters are calculated arithmetically and geometrically (in microns) and logarithmically (using the phi scale) (Krumbein and Pettijohn, 1938</a:t>
          </a:r>
          <a:r>
            <a:rPr lang="en-GB" sz="1000" b="0" i="0" u="none" strike="noStrike" baseline="30000">
              <a:solidFill>
                <a:srgbClr val="000000"/>
              </a:solidFill>
              <a:latin typeface="Arial"/>
              <a:cs typeface="Arial"/>
            </a:rPr>
            <a:t>1</a:t>
          </a:r>
          <a:r>
            <a:rPr lang="en-GB" sz="1000" b="0" i="0" u="none" strike="noStrike" baseline="0">
              <a:solidFill>
                <a:srgbClr val="000000"/>
              </a:solidFill>
              <a:latin typeface="Arial"/>
              <a:cs typeface="Arial"/>
            </a:rPr>
            <a:t>; Table 1).  Linear interpolation is also used to calculate statistical parameters by the Folk and Ward (1957)</a:t>
          </a:r>
          <a:r>
            <a:rPr lang="en-GB" sz="1000" b="0" i="0" u="none" strike="noStrike" baseline="30000">
              <a:solidFill>
                <a:srgbClr val="000000"/>
              </a:solidFill>
              <a:latin typeface="Arial"/>
              <a:cs typeface="Arial"/>
            </a:rPr>
            <a:t>2</a:t>
          </a:r>
          <a:r>
            <a:rPr lang="en-GB" sz="1000" b="0" i="0" u="none" strike="noStrike" baseline="0">
              <a:solidFill>
                <a:srgbClr val="000000"/>
              </a:solidFill>
              <a:latin typeface="Arial"/>
              <a:cs typeface="Arial"/>
            </a:rPr>
            <a:t> graphical method and derive physical descriptions (such as “very coarse sand” and “moderately sorted”).  The program also provides a physical description of the textural group which the sample belongs to and the sediment name (such as “fine gravelly coarse sand”) after Folk (1954)</a:t>
          </a:r>
          <a:r>
            <a:rPr lang="en-GB" sz="1000" b="0" i="0" u="none" strike="noStrike" baseline="30000">
              <a:solidFill>
                <a:srgbClr val="000000"/>
              </a:solidFill>
              <a:latin typeface="Arial"/>
              <a:cs typeface="Arial"/>
            </a:rPr>
            <a:t>3</a:t>
          </a:r>
          <a:r>
            <a:rPr lang="en-GB" sz="1000" b="0" i="0" u="none" strike="noStrike" baseline="0">
              <a:solidFill>
                <a:srgbClr val="000000"/>
              </a:solidFill>
              <a:latin typeface="Arial"/>
              <a:cs typeface="Arial"/>
            </a:rPr>
            <a:t>.  Also included is a table giving the percentage of grains falling into each size fraction, modified from Udden (1914)</a:t>
          </a:r>
          <a:r>
            <a:rPr lang="en-GB" sz="1000" b="0" i="0" u="none" strike="noStrike" baseline="30000">
              <a:solidFill>
                <a:srgbClr val="000000"/>
              </a:solidFill>
              <a:latin typeface="Arial"/>
              <a:cs typeface="Arial"/>
            </a:rPr>
            <a:t>4</a:t>
          </a:r>
          <a:r>
            <a:rPr lang="en-GB" sz="1000" b="0" i="0" u="none" strike="noStrike" baseline="0">
              <a:solidFill>
                <a:srgbClr val="000000"/>
              </a:solidFill>
              <a:latin typeface="Arial"/>
              <a:cs typeface="Arial"/>
            </a:rPr>
            <a:t> and Wentworth (1922)</a:t>
          </a:r>
          <a:r>
            <a:rPr lang="en-GB" sz="1000" b="0" i="0" u="none" strike="noStrike" baseline="30000">
              <a:solidFill>
                <a:srgbClr val="000000"/>
              </a:solidFill>
              <a:latin typeface="Arial"/>
              <a:cs typeface="Arial"/>
            </a:rPr>
            <a:t>5</a:t>
          </a:r>
          <a:r>
            <a:rPr lang="en-GB" sz="1000" b="0" i="0" u="none" strike="noStrike" baseline="0">
              <a:solidFill>
                <a:srgbClr val="000000"/>
              </a:solidFill>
              <a:latin typeface="Arial"/>
              <a:cs typeface="Arial"/>
            </a:rPr>
            <a:t> (see Table 2).  In terms of graphical output, the program provides graphs of the grain size distribution and cumulative distribution of the data in both metric and phi units, and displays the sample grain size on triangular diagrams.  Samples may be analysed singularly, or up to 250 samples may be analysed together.</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         The program is ideal for the rapid analysis of sieve data and is freely available from the author at the above address.  Please note that the copyright for the program is held by author, and any distribution or use of the program should be acknowledged to him. </a:t>
          </a: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S. Blott     November 2010</a:t>
          </a:r>
        </a:p>
        <a:p>
          <a:pPr algn="just" rtl="0">
            <a:defRPr sz="1000"/>
          </a:pPr>
          <a:endParaRPr lang="en-GB" sz="1000" b="1"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1</a:t>
          </a:r>
          <a:r>
            <a:rPr lang="en-GB" sz="800" b="0" i="0" u="none" strike="noStrike" baseline="0">
              <a:solidFill>
                <a:srgbClr val="000000"/>
              </a:solidFill>
              <a:latin typeface="Arial"/>
              <a:cs typeface="Arial"/>
            </a:rPr>
            <a:t>Krumbein, W.C. and Pettijohn, F.J. (1938)  </a:t>
          </a:r>
          <a:r>
            <a:rPr lang="en-GB" sz="800" b="0" i="1" u="none" strike="noStrike" baseline="0">
              <a:solidFill>
                <a:srgbClr val="000000"/>
              </a:solidFill>
              <a:latin typeface="Arial"/>
              <a:cs typeface="Arial"/>
            </a:rPr>
            <a:t>Manual of Sedimentary Petrography</a:t>
          </a:r>
          <a:r>
            <a:rPr lang="en-GB" sz="800" b="0" i="0" u="none" strike="noStrike" baseline="0">
              <a:solidFill>
                <a:srgbClr val="000000"/>
              </a:solidFill>
              <a:latin typeface="Arial"/>
              <a:cs typeface="Arial"/>
            </a:rPr>
            <a:t>. Appleton-Century-Crofts, New York.</a:t>
          </a:r>
          <a:endParaRPr lang="en-GB" sz="1000" b="0" i="0" u="none" strike="noStrike" baseline="30000">
            <a:solidFill>
              <a:srgbClr val="000000"/>
            </a:solidFill>
            <a:latin typeface="Arial"/>
            <a:cs typeface="Arial"/>
          </a:endParaRPr>
        </a:p>
        <a:p>
          <a:pPr algn="just" rtl="0">
            <a:defRPr sz="1000"/>
          </a:pPr>
          <a:endParaRPr lang="en-GB" sz="1000" b="0" i="0" u="none" strike="noStrike" baseline="3000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2</a:t>
          </a:r>
          <a:r>
            <a:rPr lang="en-GB" sz="800" b="0" i="0" u="none" strike="noStrike" baseline="0">
              <a:solidFill>
                <a:srgbClr val="000000"/>
              </a:solidFill>
              <a:latin typeface="Arial"/>
              <a:cs typeface="Arial"/>
            </a:rPr>
            <a:t>Folk, R.L. and Ward, W.C. (1957)  Brazos River bar: a study in the significance of grain size parameters.  </a:t>
          </a:r>
          <a:r>
            <a:rPr lang="en-GB" sz="800" b="0" i="1" u="none" strike="noStrike" baseline="0">
              <a:solidFill>
                <a:srgbClr val="000000"/>
              </a:solidFill>
              <a:latin typeface="Arial"/>
              <a:cs typeface="Arial"/>
            </a:rPr>
            <a:t>Journal of Sedimentary Petrology</a:t>
          </a:r>
          <a:r>
            <a:rPr lang="en-GB" sz="800" b="0" i="0" u="none" strike="noStrike" baseline="0">
              <a:solidFill>
                <a:srgbClr val="000000"/>
              </a:solidFill>
              <a:latin typeface="Arial"/>
              <a:cs typeface="Arial"/>
            </a:rPr>
            <a:t>, </a:t>
          </a:r>
          <a:r>
            <a:rPr lang="en-GB" sz="800" b="1" i="0" u="none" strike="noStrike" baseline="0">
              <a:solidFill>
                <a:srgbClr val="000000"/>
              </a:solidFill>
              <a:latin typeface="Arial"/>
              <a:cs typeface="Arial"/>
            </a:rPr>
            <a:t>27</a:t>
          </a:r>
          <a:r>
            <a:rPr lang="en-GB" sz="800" b="0" i="0" u="none" strike="noStrike" baseline="0">
              <a:solidFill>
                <a:srgbClr val="000000"/>
              </a:solidFill>
              <a:latin typeface="Arial"/>
              <a:cs typeface="Arial"/>
            </a:rPr>
            <a:t>, 3-26.</a:t>
          </a:r>
        </a:p>
        <a:p>
          <a:pPr algn="just" rtl="0">
            <a:defRPr sz="1000"/>
          </a:pPr>
          <a:endParaRPr lang="en-GB" sz="800" b="0"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3</a:t>
          </a:r>
          <a:r>
            <a:rPr lang="en-GB" sz="800" b="0" i="0" u="none" strike="noStrike" baseline="0">
              <a:solidFill>
                <a:srgbClr val="000000"/>
              </a:solidFill>
              <a:latin typeface="Arial"/>
              <a:cs typeface="Arial"/>
            </a:rPr>
            <a:t>Folk, R.L. (1954)  The distinction between grain size and mineral composition in sedimentary-rock nomenclature.  </a:t>
          </a:r>
          <a:r>
            <a:rPr lang="en-GB" sz="800" b="0" i="1" u="none" strike="noStrike" baseline="0">
              <a:solidFill>
                <a:srgbClr val="000000"/>
              </a:solidFill>
              <a:latin typeface="Arial"/>
              <a:cs typeface="Arial"/>
            </a:rPr>
            <a:t>Journal of Geology</a:t>
          </a:r>
          <a:r>
            <a:rPr lang="en-GB" sz="800" b="0" i="0" u="none" strike="noStrike" baseline="0">
              <a:solidFill>
                <a:srgbClr val="000000"/>
              </a:solidFill>
              <a:latin typeface="Arial"/>
              <a:cs typeface="Arial"/>
            </a:rPr>
            <a:t>,</a:t>
          </a:r>
          <a:r>
            <a:rPr lang="en-GB" sz="800" b="1" i="0" u="none" strike="noStrike" baseline="0">
              <a:solidFill>
                <a:srgbClr val="000000"/>
              </a:solidFill>
              <a:latin typeface="Arial"/>
              <a:cs typeface="Arial"/>
            </a:rPr>
            <a:t> 62</a:t>
          </a:r>
          <a:r>
            <a:rPr lang="en-GB" sz="800" b="0" i="0" u="none" strike="noStrike" baseline="0">
              <a:solidFill>
                <a:srgbClr val="000000"/>
              </a:solidFill>
              <a:latin typeface="Arial"/>
              <a:cs typeface="Arial"/>
            </a:rPr>
            <a:t>, 344-359.</a:t>
          </a:r>
        </a:p>
        <a:p>
          <a:pPr algn="just" rtl="0">
            <a:defRPr sz="1000"/>
          </a:pPr>
          <a:endParaRPr lang="en-GB" sz="800" b="0"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4</a:t>
          </a:r>
          <a:r>
            <a:rPr lang="en-GB" sz="800" b="0" i="0" u="none" strike="noStrike" baseline="0">
              <a:solidFill>
                <a:srgbClr val="000000"/>
              </a:solidFill>
              <a:latin typeface="Arial"/>
              <a:cs typeface="Arial"/>
            </a:rPr>
            <a:t>Udden, J.A. (1914)  Mechanical composition of clastic sediments.  </a:t>
          </a:r>
          <a:r>
            <a:rPr lang="en-GB" sz="800" b="0" i="1" u="none" strike="noStrike" baseline="0">
              <a:solidFill>
                <a:srgbClr val="000000"/>
              </a:solidFill>
              <a:latin typeface="Arial"/>
              <a:cs typeface="Arial"/>
            </a:rPr>
            <a:t>Bulletin of the Geological Society of America</a:t>
          </a:r>
          <a:r>
            <a:rPr lang="en-GB" sz="800" b="0" i="0" u="none" strike="noStrike" baseline="0">
              <a:solidFill>
                <a:srgbClr val="000000"/>
              </a:solidFill>
              <a:latin typeface="Arial"/>
              <a:cs typeface="Arial"/>
            </a:rPr>
            <a:t>, </a:t>
          </a:r>
          <a:r>
            <a:rPr lang="en-GB" sz="800" b="1" i="0" u="none" strike="noStrike" baseline="0">
              <a:solidFill>
                <a:srgbClr val="000000"/>
              </a:solidFill>
              <a:latin typeface="Arial"/>
              <a:cs typeface="Arial"/>
            </a:rPr>
            <a:t>25</a:t>
          </a:r>
          <a:r>
            <a:rPr lang="en-GB" sz="800" b="0" i="0" u="none" strike="noStrike" baseline="0">
              <a:solidFill>
                <a:srgbClr val="000000"/>
              </a:solidFill>
              <a:latin typeface="Arial"/>
              <a:cs typeface="Arial"/>
            </a:rPr>
            <a:t>, 655-744.</a:t>
          </a:r>
        </a:p>
        <a:p>
          <a:pPr algn="just" rtl="0">
            <a:defRPr sz="1000"/>
          </a:pPr>
          <a:endParaRPr lang="en-GB" sz="800" b="0"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5</a:t>
          </a:r>
          <a:r>
            <a:rPr lang="en-GB" sz="800" b="0" i="0" u="none" strike="noStrike" baseline="0">
              <a:solidFill>
                <a:srgbClr val="000000"/>
              </a:solidFill>
              <a:latin typeface="Arial"/>
              <a:cs typeface="Arial"/>
            </a:rPr>
            <a:t>Wentworth, C.K. (1922)  A scale of grade and class terms for clastic sediments.  </a:t>
          </a:r>
          <a:r>
            <a:rPr lang="en-GB" sz="800" b="0" i="1" u="none" strike="noStrike" baseline="0">
              <a:solidFill>
                <a:srgbClr val="000000"/>
              </a:solidFill>
              <a:latin typeface="Arial"/>
              <a:cs typeface="Arial"/>
            </a:rPr>
            <a:t>Journal of Geology</a:t>
          </a:r>
          <a:r>
            <a:rPr lang="en-GB" sz="800" b="0" i="0" u="none" strike="noStrike" baseline="0">
              <a:solidFill>
                <a:srgbClr val="000000"/>
              </a:solidFill>
              <a:latin typeface="Arial"/>
              <a:cs typeface="Arial"/>
            </a:rPr>
            <a:t>, </a:t>
          </a:r>
          <a:r>
            <a:rPr lang="en-GB" sz="800" b="1" i="0" u="none" strike="noStrike" baseline="0">
              <a:solidFill>
                <a:srgbClr val="000000"/>
              </a:solidFill>
              <a:latin typeface="Arial"/>
              <a:cs typeface="Arial"/>
            </a:rPr>
            <a:t>30</a:t>
          </a:r>
          <a:r>
            <a:rPr lang="en-GB" sz="800" b="0" i="0" u="none" strike="noStrike" baseline="0">
              <a:solidFill>
                <a:srgbClr val="000000"/>
              </a:solidFill>
              <a:latin typeface="Arial"/>
              <a:cs typeface="Arial"/>
            </a:rPr>
            <a:t>, 377-392.</a:t>
          </a:r>
          <a:endParaRPr lang="en-GB" sz="1000" b="1" i="0" u="none" strike="noStrike" baseline="0">
            <a:solidFill>
              <a:srgbClr val="000000"/>
            </a:solidFill>
            <a:latin typeface="Arial"/>
            <a:cs typeface="Arial"/>
          </a:endParaRPr>
        </a:p>
        <a:p>
          <a:pPr algn="just" rtl="0">
            <a:defRPr sz="1000"/>
          </a:pPr>
          <a:endParaRPr lang="en-GB" sz="1000" b="1" i="0" u="none" strike="noStrike" baseline="0">
            <a:solidFill>
              <a:srgbClr val="000000"/>
            </a:solidFill>
            <a:latin typeface="Arial"/>
            <a:cs typeface="Arial"/>
          </a:endParaRPr>
        </a:p>
      </xdr:txBody>
    </xdr:sp>
    <xdr:clientData/>
  </xdr:twoCellAnchor>
  <xdr:twoCellAnchor>
    <xdr:from>
      <xdr:col>0</xdr:col>
      <xdr:colOff>95250</xdr:colOff>
      <xdr:row>62</xdr:row>
      <xdr:rowOff>19050</xdr:rowOff>
    </xdr:from>
    <xdr:to>
      <xdr:col>9</xdr:col>
      <xdr:colOff>447675</xdr:colOff>
      <xdr:row>161</xdr:row>
      <xdr:rowOff>142875</xdr:rowOff>
    </xdr:to>
    <xdr:sp macro="" textlink="">
      <xdr:nvSpPr>
        <xdr:cNvPr id="3074" name="Text 2"/>
        <xdr:cNvSpPr txBox="1">
          <a:spLocks noChangeArrowheads="1"/>
        </xdr:cNvSpPr>
      </xdr:nvSpPr>
      <xdr:spPr bwMode="auto">
        <a:xfrm>
          <a:off x="95250" y="10201275"/>
          <a:ext cx="5838825" cy="16154400"/>
        </a:xfrm>
        <a:prstGeom prst="rect">
          <a:avLst/>
        </a:prstGeom>
        <a:noFill/>
        <a:ln w="9525">
          <a:noFill/>
          <a:miter lim="800000"/>
          <a:headEnd/>
          <a:tailEnd/>
        </a:ln>
      </xdr:spPr>
      <xdr:txBody>
        <a:bodyPr vertOverflow="clip" wrap="square" lIns="27432" tIns="22860" rIns="27432" bIns="0" anchor="t" upright="1"/>
        <a:lstStyle/>
        <a:p>
          <a:pPr algn="just" rtl="0">
            <a:defRPr sz="1000"/>
          </a:pPr>
          <a:r>
            <a:rPr lang="en-GB" sz="1000" b="1" i="0" u="none" strike="noStrike" baseline="0">
              <a:solidFill>
                <a:srgbClr val="000000"/>
              </a:solidFill>
              <a:latin typeface="Arial"/>
              <a:cs typeface="Arial"/>
            </a:rPr>
            <a:t>Single Sample Analysis</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1. Switch to the "Single Sample Data Input" sheet if it is not already active.  Enter the aperture sizes of the sieves or Laser Granulometer bins used in the analysis into the cells in column B.  Sizes may be entered either in ascending or descending numerical order.  For convenience, you can click on one of the standard sieve or Laser Granulometer size intervals and GRADISTAT will enter the size classes for you.  Any non-standard sieve sizes can be used, although some of the statistics may not be calculated if you have not used sieves with at least whole phi intervals.  See the section below if the sample contains unanalysed sediment, such as material retained in the pan after sieving.  At least one size class larger than the largest particles in the sample should also be entered.  A large area to the right of the data columns is provided for the cut and paste of data from other spreadsheets, such as the import of Laser Granulometer data.</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2. Enter the weight or percentage of sample beside each size class in column C.  When you have finished, make sure there are no data further down the spreadsheet which could cause an error.  The program will accept data down to row 230.</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3. Enter the sample identity, analyst, date and initial sample weight (optional) at the top of the "Single Sample Data Input" sheet.</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4. Click the "Calculate Statistics" button and wait a few moments for the program to finish running.  When the dialog box appears, click "OK".</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5. The results are summarised on the "Single Sample Statistics" sheet, which includes a distribution histogram of the sample.  Select "Print..." from the file menu to print the Summary Statistics page.  The data is also shown on triangular diagrams on the "Gravel Sand Mud" and "Sand Silt Clay" sheets.  Further cumulative and distribution plots are given on other sheets.</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Multiple Sample Analysis</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1. Switch to the "Multiple Sample Data Input" sheet.  Enter the aperture sizes of the sieves or Laser Granulometer bins used in the analysis into the cells in column B.  The aperture sizes must be the same for all the samples.  Sizes may be entered either in ascending or descending numerical order.  For convenience, you can click on one of the standard sieve or Laser Granulometer size intervals and GRADISTAT will enter the size classes for you.  Any non-standard sieve sizes can be used, although some of the statistics may not be calculated if you have not used sieves with at least whole phi intervals.  See the section below if samples contain unanalysed sediment, such as material retained in the pan after sieving.  At least one size class larger than the largest particles in the sample should also be entered.</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2. Enter the weight or percentage of sample in column C onwards.  Make sure there are no data further down the spreadsheet which could cause an error.  The program will accept data down to row 230.</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3. Enter the sample identity, analyst, date and initial sample weight (optional) in the green cells above each sample listing.</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4. If you require a Summary Statistics printout for each sample, select a tick in the option box.</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5. Click the "Calculate Statistics" button and wait for the program to finish running (this may take several minutes).  GRADISTAT will give a warning if it detects a sample whose combined weight is greater than the given sample weight.  Click "OK" when prompted on the dialog boxes.</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6. The resulting statistics for all samples are summarised on the "Multiple Sample Statistics" sheet.  The data for each sample included in the analysis are also shown on triangular diagrams on the "Gravel Sand Mud" and "Sand Silt Clay" sheets.  Cumulative and distribution plots will show the results for the last sample in the analysis.  If graphical plots for other samples are required, use separate single sample analyses (above).</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Unanalysed Sediment</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Occasionally, samples may contain sediment in a size fraction of unspecified size, such as material retained in the pan after sieving.  Ideally, the whole size range in a sample should be analysed, and this may require further analysis of sediment remaining in the pan after sieving.  The larger the quantity of sediment remaining in the pan, the less accurate the calculation of grain size statistics, with statistics calculated by the Method of Moments being most susceptible.  Errors in Folk and Ward parameters become significant only when more than 5% of the sample is undetermined.  If the sample contains sediment in the pan the user should do one of the following:</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1. Enter the weight or percentage of sample in the pan with a class size of zero (or leave the class size blank).  GRADISTAT calculates the statistics assuming all sediment in the pan is larger than 10 </a:t>
          </a:r>
          <a:r>
            <a:rPr lang="en-GB" sz="1000" b="0" i="0" u="none" strike="noStrike" baseline="0">
              <a:solidFill>
                <a:srgbClr val="000000"/>
              </a:solidFill>
              <a:latin typeface="Symbol"/>
            </a:rPr>
            <a:t>f</a:t>
          </a:r>
          <a:r>
            <a:rPr lang="en-GB" sz="1000" b="0" i="0" u="none" strike="noStrike" baseline="0">
              <a:solidFill>
                <a:srgbClr val="000000"/>
              </a:solidFill>
              <a:latin typeface="Arial"/>
              <a:cs typeface="Arial"/>
            </a:rPr>
            <a:t> (1 </a:t>
          </a:r>
          <a:r>
            <a:rPr lang="en-GB" sz="1000" b="0" i="0" u="none" strike="noStrike" baseline="0">
              <a:solidFill>
                <a:srgbClr val="000000"/>
              </a:solidFill>
              <a:latin typeface="Symbol"/>
            </a:rPr>
            <a:t>m</a:t>
          </a:r>
          <a:r>
            <a:rPr lang="en-GB" sz="1000" b="0" i="0" u="none" strike="noStrike" baseline="0">
              <a:solidFill>
                <a:srgbClr val="000000"/>
              </a:solidFill>
              <a:latin typeface="Arial"/>
              <a:cs typeface="Arial"/>
            </a:rPr>
            <a:t>m).  The grain size distribution graphs do not however plot the quantity of sediment in the pan.</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2. Enter the weight or percentage of sample in the pan with a class size which the user considers to be the lower size limit of sediment in the pan.  GRADISTAT calculates the statistics assuming all sediment in the pan is larger than this value and plots this quantity on the grain size distribution graphs.</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The above two options are recommended where there is less than 1% of the sample remaining in the pan.</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3. Do not enter the quantity of sediment in the pan at all.  GRADISTAT calculates the statistics ignoring the sediment in the pan as if it were not present in the sample.  This is recommended where there is more than 1% of the sample remaining in the pan.</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Samples containing more than 5% of sediment in the pan should ideally be analysed using a different technique, such as sedimentation or laser granulometry.  Great care must however be taken when merging data obtained by different methods.</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Graph Scales</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The size scale used in graphical plots is dependent upon the range of sizes specified on the sample input sheets: the first and last values provide the extreme values on the graphs.  While one size class larger than the largest particles in the sample should be entered, other size classes outside the grain size range of the sample have no influence on the statistical calculations.  These classes may be deleted to narrow the size scale on graphs.  Note that unused size classes within the size range of the sample should also be deleted, otherwise GRADISTAT assumes that zero sample weight was present in those size classes.</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 Copyright Simon Blott (2000)</a:t>
          </a:r>
        </a:p>
      </xdr:txBody>
    </xdr:sp>
    <xdr:clientData/>
  </xdr:twoCellAnchor>
  <mc:AlternateContent xmlns:mc="http://schemas.openxmlformats.org/markup-compatibility/2006">
    <mc:Choice xmlns:a14="http://schemas.microsoft.com/office/drawing/2010/main" Requires="a14">
      <xdr:twoCellAnchor editAs="oneCell">
        <xdr:from>
          <xdr:col>0</xdr:col>
          <xdr:colOff>85725</xdr:colOff>
          <xdr:row>254</xdr:row>
          <xdr:rowOff>57150</xdr:rowOff>
        </xdr:from>
        <xdr:to>
          <xdr:col>9</xdr:col>
          <xdr:colOff>142875</xdr:colOff>
          <xdr:row>300</xdr:row>
          <xdr:rowOff>9525</xdr:rowOff>
        </xdr:to>
        <xdr:sp macro="" textlink="">
          <xdr:nvSpPr>
            <xdr:cNvPr id="3078" name="Object 6" hidden="1">
              <a:extLst>
                <a:ext uri="{63B3BB69-23CF-44E3-9099-C40C66FF867C}">
                  <a14:compatExt spid="_x0000_s3078"/>
                </a:ext>
              </a:extLst>
            </xdr:cNvPr>
            <xdr:cNvSpPr/>
          </xdr:nvSpPr>
          <xdr:spPr>
            <a:xfrm>
              <a:off x="0" y="0"/>
              <a:ext cx="0" cy="0"/>
            </a:xfrm>
            <a:prstGeom prst="rect">
              <a:avLst/>
            </a:prstGeom>
          </xdr:spPr>
        </xdr:sp>
        <xdr:clientData/>
      </xdr:twoCellAnchor>
    </mc:Choice>
    <mc:Fallback/>
  </mc:AlternateContent>
  <xdr:twoCellAnchor editAs="oneCell">
    <xdr:from>
      <xdr:col>0</xdr:col>
      <xdr:colOff>0</xdr:colOff>
      <xdr:row>162</xdr:row>
      <xdr:rowOff>38100</xdr:rowOff>
    </xdr:from>
    <xdr:to>
      <xdr:col>10</xdr:col>
      <xdr:colOff>142875</xdr:colOff>
      <xdr:row>210</xdr:row>
      <xdr:rowOff>104775</xdr:rowOff>
    </xdr:to>
    <xdr:pic>
      <xdr:nvPicPr>
        <xdr:cNvPr id="23" name="Picture 2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6412825"/>
          <a:ext cx="6238875" cy="7839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211</xdr:row>
      <xdr:rowOff>28575</xdr:rowOff>
    </xdr:from>
    <xdr:to>
      <xdr:col>10</xdr:col>
      <xdr:colOff>57150</xdr:colOff>
      <xdr:row>252</xdr:row>
      <xdr:rowOff>85725</xdr:rowOff>
    </xdr:to>
    <xdr:pic>
      <xdr:nvPicPr>
        <xdr:cNvPr id="25" name="Picture 24"/>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34337625"/>
          <a:ext cx="6153150" cy="6696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619125</xdr:colOff>
          <xdr:row>10</xdr:row>
          <xdr:rowOff>0</xdr:rowOff>
        </xdr:from>
        <xdr:to>
          <xdr:col>1</xdr:col>
          <xdr:colOff>952500</xdr:colOff>
          <xdr:row>11</xdr:row>
          <xdr:rowOff>19050</xdr:rowOff>
        </xdr:to>
        <xdr:sp macro="" textlink="">
          <xdr:nvSpPr>
            <xdr:cNvPr id="6165" name="Object 21" hidden="1">
              <a:extLst>
                <a:ext uri="{63B3BB69-23CF-44E3-9099-C40C66FF867C}">
                  <a14:compatExt spid="_x0000_s6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9</xdr:row>
          <xdr:rowOff>0</xdr:rowOff>
        </xdr:from>
        <xdr:to>
          <xdr:col>1</xdr:col>
          <xdr:colOff>714375</xdr:colOff>
          <xdr:row>10</xdr:row>
          <xdr:rowOff>19050</xdr:rowOff>
        </xdr:to>
        <xdr:sp macro="" textlink="">
          <xdr:nvSpPr>
            <xdr:cNvPr id="6166" name="Object 22" hidden="1">
              <a:extLst>
                <a:ext uri="{63B3BB69-23CF-44E3-9099-C40C66FF867C}">
                  <a14:compatExt spid="_x0000_s6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11</xdr:row>
          <xdr:rowOff>0</xdr:rowOff>
        </xdr:from>
        <xdr:to>
          <xdr:col>1</xdr:col>
          <xdr:colOff>1152525</xdr:colOff>
          <xdr:row>12</xdr:row>
          <xdr:rowOff>19050</xdr:rowOff>
        </xdr:to>
        <xdr:sp macro="" textlink="">
          <xdr:nvSpPr>
            <xdr:cNvPr id="6167" name="Object 23" hidden="1">
              <a:extLst>
                <a:ext uri="{63B3BB69-23CF-44E3-9099-C40C66FF867C}">
                  <a14:compatExt spid="_x0000_s6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12</xdr:row>
          <xdr:rowOff>0</xdr:rowOff>
        </xdr:from>
        <xdr:to>
          <xdr:col>1</xdr:col>
          <xdr:colOff>1038225</xdr:colOff>
          <xdr:row>13</xdr:row>
          <xdr:rowOff>19050</xdr:rowOff>
        </xdr:to>
        <xdr:sp macro="" textlink="">
          <xdr:nvSpPr>
            <xdr:cNvPr id="6168" name="Object 24" hidden="1">
              <a:extLst>
                <a:ext uri="{63B3BB69-23CF-44E3-9099-C40C66FF867C}">
                  <a14:compatExt spid="_x0000_s6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13</xdr:row>
          <xdr:rowOff>0</xdr:rowOff>
        </xdr:from>
        <xdr:to>
          <xdr:col>1</xdr:col>
          <xdr:colOff>723900</xdr:colOff>
          <xdr:row>14</xdr:row>
          <xdr:rowOff>28575</xdr:rowOff>
        </xdr:to>
        <xdr:sp macro="" textlink="">
          <xdr:nvSpPr>
            <xdr:cNvPr id="6169" name="Object 25" hidden="1">
              <a:extLst>
                <a:ext uri="{63B3BB69-23CF-44E3-9099-C40C66FF867C}">
                  <a14:compatExt spid="_x0000_s6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619125</xdr:colOff>
          <xdr:row>14</xdr:row>
          <xdr:rowOff>0</xdr:rowOff>
        </xdr:from>
        <xdr:to>
          <xdr:col>1</xdr:col>
          <xdr:colOff>962025</xdr:colOff>
          <xdr:row>15</xdr:row>
          <xdr:rowOff>28575</xdr:rowOff>
        </xdr:to>
        <xdr:sp macro="" textlink="">
          <xdr:nvSpPr>
            <xdr:cNvPr id="6170" name="Object 26" hidden="1">
              <a:extLst>
                <a:ext uri="{63B3BB69-23CF-44E3-9099-C40C66FF867C}">
                  <a14:compatExt spid="_x0000_s6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15</xdr:row>
          <xdr:rowOff>0</xdr:rowOff>
        </xdr:from>
        <xdr:to>
          <xdr:col>1</xdr:col>
          <xdr:colOff>1152525</xdr:colOff>
          <xdr:row>16</xdr:row>
          <xdr:rowOff>28575</xdr:rowOff>
        </xdr:to>
        <xdr:sp macro="" textlink="">
          <xdr:nvSpPr>
            <xdr:cNvPr id="6171" name="Object 27" hidden="1">
              <a:extLst>
                <a:ext uri="{63B3BB69-23CF-44E3-9099-C40C66FF867C}">
                  <a14:compatExt spid="_x0000_s6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16</xdr:row>
          <xdr:rowOff>0</xdr:rowOff>
        </xdr:from>
        <xdr:to>
          <xdr:col>1</xdr:col>
          <xdr:colOff>1038225</xdr:colOff>
          <xdr:row>17</xdr:row>
          <xdr:rowOff>28575</xdr:rowOff>
        </xdr:to>
        <xdr:sp macro="" textlink="">
          <xdr:nvSpPr>
            <xdr:cNvPr id="6172" name="Object 28" hidden="1">
              <a:extLst>
                <a:ext uri="{63B3BB69-23CF-44E3-9099-C40C66FF867C}">
                  <a14:compatExt spid="_x0000_s6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17</xdr:row>
          <xdr:rowOff>0</xdr:rowOff>
        </xdr:from>
        <xdr:to>
          <xdr:col>1</xdr:col>
          <xdr:colOff>714375</xdr:colOff>
          <xdr:row>18</xdr:row>
          <xdr:rowOff>28575</xdr:rowOff>
        </xdr:to>
        <xdr:sp macro="" textlink="">
          <xdr:nvSpPr>
            <xdr:cNvPr id="6173" name="Object 29" hidden="1">
              <a:extLst>
                <a:ext uri="{63B3BB69-23CF-44E3-9099-C40C66FF867C}">
                  <a14:compatExt spid="_x0000_s6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619125</xdr:colOff>
          <xdr:row>18</xdr:row>
          <xdr:rowOff>0</xdr:rowOff>
        </xdr:from>
        <xdr:to>
          <xdr:col>1</xdr:col>
          <xdr:colOff>952500</xdr:colOff>
          <xdr:row>19</xdr:row>
          <xdr:rowOff>28575</xdr:rowOff>
        </xdr:to>
        <xdr:sp macro="" textlink="">
          <xdr:nvSpPr>
            <xdr:cNvPr id="6175" name="Object 31" hidden="1">
              <a:extLst>
                <a:ext uri="{63B3BB69-23CF-44E3-9099-C40C66FF867C}">
                  <a14:compatExt spid="_x0000_s6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19</xdr:row>
          <xdr:rowOff>0</xdr:rowOff>
        </xdr:from>
        <xdr:to>
          <xdr:col>1</xdr:col>
          <xdr:colOff>1133475</xdr:colOff>
          <xdr:row>20</xdr:row>
          <xdr:rowOff>28575</xdr:rowOff>
        </xdr:to>
        <xdr:sp macro="" textlink="">
          <xdr:nvSpPr>
            <xdr:cNvPr id="6176" name="Object 32" hidden="1">
              <a:extLst>
                <a:ext uri="{63B3BB69-23CF-44E3-9099-C40C66FF867C}">
                  <a14:compatExt spid="_x0000_s6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704850</xdr:colOff>
          <xdr:row>20</xdr:row>
          <xdr:rowOff>0</xdr:rowOff>
        </xdr:from>
        <xdr:to>
          <xdr:col>1</xdr:col>
          <xdr:colOff>1047750</xdr:colOff>
          <xdr:row>21</xdr:row>
          <xdr:rowOff>28575</xdr:rowOff>
        </xdr:to>
        <xdr:sp macro="" textlink="">
          <xdr:nvSpPr>
            <xdr:cNvPr id="6177" name="Object 33" hidden="1">
              <a:extLst>
                <a:ext uri="{63B3BB69-23CF-44E3-9099-C40C66FF867C}">
                  <a14:compatExt spid="_x0000_s6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25</xdr:row>
          <xdr:rowOff>0</xdr:rowOff>
        </xdr:from>
        <xdr:to>
          <xdr:col>1</xdr:col>
          <xdr:colOff>790575</xdr:colOff>
          <xdr:row>26</xdr:row>
          <xdr:rowOff>19050</xdr:rowOff>
        </xdr:to>
        <xdr:sp macro="" textlink="">
          <xdr:nvSpPr>
            <xdr:cNvPr id="6178" name="Object 34" hidden="1">
              <a:extLst>
                <a:ext uri="{63B3BB69-23CF-44E3-9099-C40C66FF867C}">
                  <a14:compatExt spid="_x0000_s6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619125</xdr:colOff>
          <xdr:row>26</xdr:row>
          <xdr:rowOff>0</xdr:rowOff>
        </xdr:from>
        <xdr:to>
          <xdr:col>1</xdr:col>
          <xdr:colOff>952500</xdr:colOff>
          <xdr:row>27</xdr:row>
          <xdr:rowOff>19050</xdr:rowOff>
        </xdr:to>
        <xdr:sp macro="" textlink="">
          <xdr:nvSpPr>
            <xdr:cNvPr id="6180" name="Object 36" hidden="1">
              <a:extLst>
                <a:ext uri="{63B3BB69-23CF-44E3-9099-C40C66FF867C}">
                  <a14:compatExt spid="_x0000_s6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27</xdr:row>
          <xdr:rowOff>0</xdr:rowOff>
        </xdr:from>
        <xdr:to>
          <xdr:col>1</xdr:col>
          <xdr:colOff>1152525</xdr:colOff>
          <xdr:row>28</xdr:row>
          <xdr:rowOff>19050</xdr:rowOff>
        </xdr:to>
        <xdr:sp macro="" textlink="">
          <xdr:nvSpPr>
            <xdr:cNvPr id="6181" name="Object 37" hidden="1">
              <a:extLst>
                <a:ext uri="{63B3BB69-23CF-44E3-9099-C40C66FF867C}">
                  <a14:compatExt spid="_x0000_s6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28</xdr:row>
          <xdr:rowOff>0</xdr:rowOff>
        </xdr:from>
        <xdr:to>
          <xdr:col>1</xdr:col>
          <xdr:colOff>1047750</xdr:colOff>
          <xdr:row>29</xdr:row>
          <xdr:rowOff>19050</xdr:rowOff>
        </xdr:to>
        <xdr:sp macro="" textlink="">
          <xdr:nvSpPr>
            <xdr:cNvPr id="6182" name="Object 38" hidden="1">
              <a:extLst>
                <a:ext uri="{63B3BB69-23CF-44E3-9099-C40C66FF867C}">
                  <a14:compatExt spid="_x0000_s6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24</xdr:row>
          <xdr:rowOff>0</xdr:rowOff>
        </xdr:from>
        <xdr:to>
          <xdr:col>1</xdr:col>
          <xdr:colOff>1047750</xdr:colOff>
          <xdr:row>25</xdr:row>
          <xdr:rowOff>19050</xdr:rowOff>
        </xdr:to>
        <xdr:sp macro="" textlink="">
          <xdr:nvSpPr>
            <xdr:cNvPr id="6186" name="Object 42" hidden="1">
              <a:extLst>
                <a:ext uri="{63B3BB69-23CF-44E3-9099-C40C66FF867C}">
                  <a14:compatExt spid="_x0000_s6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21</xdr:row>
          <xdr:rowOff>0</xdr:rowOff>
        </xdr:from>
        <xdr:to>
          <xdr:col>1</xdr:col>
          <xdr:colOff>790575</xdr:colOff>
          <xdr:row>22</xdr:row>
          <xdr:rowOff>19050</xdr:rowOff>
        </xdr:to>
        <xdr:sp macro="" textlink="">
          <xdr:nvSpPr>
            <xdr:cNvPr id="6187" name="Object 43" hidden="1">
              <a:extLst>
                <a:ext uri="{63B3BB69-23CF-44E3-9099-C40C66FF867C}">
                  <a14:compatExt spid="_x0000_s6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628650</xdr:colOff>
          <xdr:row>22</xdr:row>
          <xdr:rowOff>0</xdr:rowOff>
        </xdr:from>
        <xdr:to>
          <xdr:col>1</xdr:col>
          <xdr:colOff>971550</xdr:colOff>
          <xdr:row>23</xdr:row>
          <xdr:rowOff>19050</xdr:rowOff>
        </xdr:to>
        <xdr:sp macro="" textlink="">
          <xdr:nvSpPr>
            <xdr:cNvPr id="6188" name="Object 44" hidden="1">
              <a:extLst>
                <a:ext uri="{63B3BB69-23CF-44E3-9099-C40C66FF867C}">
                  <a14:compatExt spid="_x0000_s6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23</xdr:row>
          <xdr:rowOff>0</xdr:rowOff>
        </xdr:from>
        <xdr:to>
          <xdr:col>1</xdr:col>
          <xdr:colOff>1162050</xdr:colOff>
          <xdr:row>24</xdr:row>
          <xdr:rowOff>19050</xdr:rowOff>
        </xdr:to>
        <xdr:sp macro="" textlink="">
          <xdr:nvSpPr>
            <xdr:cNvPr id="6189" name="Object 45" hidden="1">
              <a:extLst>
                <a:ext uri="{63B3BB69-23CF-44E3-9099-C40C66FF867C}">
                  <a14:compatExt spid="_x0000_s618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absoluteAnchor>
    <xdr:pos x="0" y="0"/>
    <xdr:ext cx="9207500" cy="56134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0.12725</cdr:x>
      <cdr:y>0.043</cdr:y>
    </cdr:from>
    <cdr:to>
      <cdr:x>0.76825</cdr:x>
      <cdr:y>0.956</cdr:y>
    </cdr:to>
    <cdr:sp macro="" textlink="">
      <cdr:nvSpPr>
        <cdr:cNvPr id="12289" name="Drawing 1"/>
        <cdr:cNvSpPr>
          <a:spLocks xmlns:a="http://schemas.openxmlformats.org/drawingml/2006/main"/>
        </cdr:cNvSpPr>
      </cdr:nvSpPr>
      <cdr:spPr bwMode="auto">
        <a:xfrm xmlns:a="http://schemas.openxmlformats.org/drawingml/2006/main">
          <a:off x="1172058" y="241649"/>
          <a:ext cx="5904043" cy="5130832"/>
        </a:xfrm>
        <a:custGeom xmlns:a="http://schemas.openxmlformats.org/drawingml/2006/main">
          <a:avLst/>
          <a:gdLst/>
          <a:ahLst/>
          <a:cxnLst>
            <a:cxn ang="0">
              <a:pos x="0" y="16384"/>
            </a:cxn>
            <a:cxn ang="0">
              <a:pos x="8194" y="0"/>
            </a:cxn>
            <a:cxn ang="0">
              <a:pos x="16384" y="16379"/>
            </a:cxn>
            <a:cxn ang="0">
              <a:pos x="0" y="16384"/>
            </a:cxn>
          </a:cxnLst>
          <a:rect l="0" t="0" r="r" b="b"/>
          <a:pathLst>
            <a:path w="16384" h="16384">
              <a:moveTo>
                <a:pt x="0" y="16384"/>
              </a:moveTo>
              <a:lnTo>
                <a:pt x="8194" y="0"/>
              </a:lnTo>
              <a:lnTo>
                <a:pt x="16384" y="16379"/>
              </a:lnTo>
              <a:lnTo>
                <a:pt x="0" y="16384"/>
              </a:lnTo>
              <a:close/>
            </a:path>
          </a:pathLst>
        </a:custGeom>
        <a:noFill xmlns:a="http://schemas.openxmlformats.org/drawingml/2006/main"/>
        <a:ln xmlns:a="http://schemas.openxmlformats.org/drawingml/2006/main" w="9525">
          <a:solidFill>
            <a:srgbClr val="000000"/>
          </a:solidFill>
          <a:prstDash val="solid"/>
          <a:round/>
          <a:headEnd/>
          <a:tailEnd/>
        </a:ln>
      </cdr:spPr>
    </cdr:sp>
  </cdr:relSizeAnchor>
  <cdr:relSizeAnchor xmlns:cdr="http://schemas.openxmlformats.org/drawingml/2006/chartDrawing">
    <cdr:from>
      <cdr:x>0.15825</cdr:x>
      <cdr:y>0.86525</cdr:y>
    </cdr:from>
    <cdr:to>
      <cdr:x>0.736</cdr:x>
      <cdr:y>0.86525</cdr:y>
    </cdr:to>
    <cdr:sp macro="" textlink="">
      <cdr:nvSpPr>
        <cdr:cNvPr id="12291" name="Line 3"/>
        <cdr:cNvSpPr>
          <a:spLocks xmlns:a="http://schemas.openxmlformats.org/drawingml/2006/main" noChangeShapeType="1"/>
        </cdr:cNvSpPr>
      </cdr:nvSpPr>
      <cdr:spPr bwMode="auto">
        <a:xfrm xmlns:a="http://schemas.openxmlformats.org/drawingml/2006/main">
          <a:off x="1457589" y="4862489"/>
          <a:ext cx="5321468" cy="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0.286</cdr:x>
      <cdr:y>0.502</cdr:y>
    </cdr:from>
    <cdr:to>
      <cdr:x>0.6075</cdr:x>
      <cdr:y>0.502</cdr:y>
    </cdr:to>
    <cdr:sp macro="" textlink="">
      <cdr:nvSpPr>
        <cdr:cNvPr id="12292" name="Line 4"/>
        <cdr:cNvSpPr>
          <a:spLocks xmlns:a="http://schemas.openxmlformats.org/drawingml/2006/main" noChangeShapeType="1"/>
        </cdr:cNvSpPr>
      </cdr:nvSpPr>
      <cdr:spPr bwMode="auto">
        <a:xfrm xmlns:a="http://schemas.openxmlformats.org/drawingml/2006/main" flipV="1">
          <a:off x="2634253" y="2821115"/>
          <a:ext cx="2961232" cy="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0.4145</cdr:x>
      <cdr:y>0.13475</cdr:y>
    </cdr:from>
    <cdr:to>
      <cdr:x>0.47875</cdr:x>
      <cdr:y>0.13475</cdr:y>
    </cdr:to>
    <cdr:sp macro="" textlink="">
      <cdr:nvSpPr>
        <cdr:cNvPr id="12293" name="Line 5"/>
        <cdr:cNvSpPr>
          <a:spLocks xmlns:a="http://schemas.openxmlformats.org/drawingml/2006/main" noChangeShapeType="1"/>
        </cdr:cNvSpPr>
      </cdr:nvSpPr>
      <cdr:spPr bwMode="auto">
        <a:xfrm xmlns:a="http://schemas.openxmlformats.org/drawingml/2006/main">
          <a:off x="3817825" y="757261"/>
          <a:ext cx="591786" cy="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0.4575</cdr:x>
      <cdr:y>0.13475</cdr:y>
    </cdr:from>
    <cdr:to>
      <cdr:x>0.55475</cdr:x>
      <cdr:y>0.956</cdr:y>
    </cdr:to>
    <cdr:sp macro="" textlink="">
      <cdr:nvSpPr>
        <cdr:cNvPr id="12296" name="Line 8"/>
        <cdr:cNvSpPr>
          <a:spLocks xmlns:a="http://schemas.openxmlformats.org/drawingml/2006/main" noChangeShapeType="1"/>
        </cdr:cNvSpPr>
      </cdr:nvSpPr>
      <cdr:spPr bwMode="auto">
        <a:xfrm xmlns:a="http://schemas.openxmlformats.org/drawingml/2006/main" flipH="1" flipV="1">
          <a:off x="4213884" y="757261"/>
          <a:ext cx="895738" cy="461522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0.76825</cdr:x>
      <cdr:y>0.9415</cdr:y>
    </cdr:from>
    <cdr:to>
      <cdr:x>0.8345</cdr:x>
      <cdr:y>0.9755</cdr:y>
    </cdr:to>
    <cdr:sp macro="" textlink="">
      <cdr:nvSpPr>
        <cdr:cNvPr id="12297" name="Text 9"/>
        <cdr:cNvSpPr txBox="1">
          <a:spLocks xmlns:a="http://schemas.openxmlformats.org/drawingml/2006/main" noChangeArrowheads="1"/>
        </cdr:cNvSpPr>
      </cdr:nvSpPr>
      <cdr:spPr bwMode="auto">
        <a:xfrm xmlns:a="http://schemas.openxmlformats.org/drawingml/2006/main">
          <a:off x="7076101" y="5290995"/>
          <a:ext cx="610207"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1000" b="1" i="0" u="none" strike="noStrike" baseline="0">
              <a:solidFill>
                <a:srgbClr val="000000"/>
              </a:solidFill>
              <a:latin typeface="Arial"/>
              <a:cs typeface="Arial"/>
            </a:rPr>
            <a:t>Silt</a:t>
          </a:r>
        </a:p>
      </cdr:txBody>
    </cdr:sp>
  </cdr:relSizeAnchor>
  <cdr:relSizeAnchor xmlns:cdr="http://schemas.openxmlformats.org/drawingml/2006/chartDrawing">
    <cdr:from>
      <cdr:x>0.08725</cdr:x>
      <cdr:y>0.9415</cdr:y>
    </cdr:from>
    <cdr:to>
      <cdr:x>0.141</cdr:x>
      <cdr:y>0.9755</cdr:y>
    </cdr:to>
    <cdr:sp macro="" textlink="">
      <cdr:nvSpPr>
        <cdr:cNvPr id="12298" name="Text 10"/>
        <cdr:cNvSpPr txBox="1">
          <a:spLocks xmlns:a="http://schemas.openxmlformats.org/drawingml/2006/main" noChangeArrowheads="1"/>
        </cdr:cNvSpPr>
      </cdr:nvSpPr>
      <cdr:spPr bwMode="auto">
        <a:xfrm xmlns:a="http://schemas.openxmlformats.org/drawingml/2006/main">
          <a:off x="803631" y="5290995"/>
          <a:ext cx="495074"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1000" b="1" i="0" u="none" strike="noStrike" baseline="0">
              <a:solidFill>
                <a:srgbClr val="000000"/>
              </a:solidFill>
              <a:latin typeface="Arial"/>
              <a:cs typeface="Arial"/>
            </a:rPr>
            <a:t>Clay</a:t>
          </a:r>
        </a:p>
      </cdr:txBody>
    </cdr:sp>
  </cdr:relSizeAnchor>
  <cdr:relSizeAnchor xmlns:cdr="http://schemas.openxmlformats.org/drawingml/2006/chartDrawing">
    <cdr:from>
      <cdr:x>0.42625</cdr:x>
      <cdr:y>0.012</cdr:y>
    </cdr:from>
    <cdr:to>
      <cdr:x>0.482</cdr:x>
      <cdr:y>0.046</cdr:y>
    </cdr:to>
    <cdr:sp macro="" textlink="">
      <cdr:nvSpPr>
        <cdr:cNvPr id="12299" name="Text 11"/>
        <cdr:cNvSpPr txBox="1">
          <a:spLocks xmlns:a="http://schemas.openxmlformats.org/drawingml/2006/main" noChangeArrowheads="1"/>
        </cdr:cNvSpPr>
      </cdr:nvSpPr>
      <cdr:spPr bwMode="auto">
        <a:xfrm xmlns:a="http://schemas.openxmlformats.org/drawingml/2006/main">
          <a:off x="3926050" y="67437"/>
          <a:ext cx="513495" cy="191072"/>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1000" b="1" i="0" u="none" strike="noStrike" baseline="0">
              <a:solidFill>
                <a:srgbClr val="000000"/>
              </a:solidFill>
              <a:latin typeface="Arial"/>
              <a:cs typeface="Arial"/>
            </a:rPr>
            <a:t>Sand</a:t>
          </a:r>
        </a:p>
      </cdr:txBody>
    </cdr:sp>
  </cdr:relSizeAnchor>
  <cdr:relSizeAnchor xmlns:cdr="http://schemas.openxmlformats.org/drawingml/2006/chartDrawing">
    <cdr:from>
      <cdr:x>0.38625</cdr:x>
      <cdr:y>0.12125</cdr:y>
    </cdr:from>
    <cdr:to>
      <cdr:x>0.4235</cdr:x>
      <cdr:y>0.15525</cdr:y>
    </cdr:to>
    <cdr:sp macro="" textlink="">
      <cdr:nvSpPr>
        <cdr:cNvPr id="12300" name="Text 12"/>
        <cdr:cNvSpPr txBox="1">
          <a:spLocks xmlns:a="http://schemas.openxmlformats.org/drawingml/2006/main" noChangeArrowheads="1"/>
        </cdr:cNvSpPr>
      </cdr:nvSpPr>
      <cdr:spPr bwMode="auto">
        <a:xfrm xmlns:a="http://schemas.openxmlformats.org/drawingml/2006/main">
          <a:off x="3557623" y="681395"/>
          <a:ext cx="343098"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90%</a:t>
          </a:r>
        </a:p>
      </cdr:txBody>
    </cdr:sp>
  </cdr:relSizeAnchor>
  <cdr:relSizeAnchor xmlns:cdr="http://schemas.openxmlformats.org/drawingml/2006/chartDrawing">
    <cdr:from>
      <cdr:x>0.25775</cdr:x>
      <cdr:y>0.4875</cdr:y>
    </cdr:from>
    <cdr:to>
      <cdr:x>0.299</cdr:x>
      <cdr:y>0.5145</cdr:y>
    </cdr:to>
    <cdr:sp macro="" textlink="">
      <cdr:nvSpPr>
        <cdr:cNvPr id="12301" name="Text 13"/>
        <cdr:cNvSpPr txBox="1">
          <a:spLocks xmlns:a="http://schemas.openxmlformats.org/drawingml/2006/main" noChangeArrowheads="1"/>
        </cdr:cNvSpPr>
      </cdr:nvSpPr>
      <cdr:spPr bwMode="auto">
        <a:xfrm xmlns:a="http://schemas.openxmlformats.org/drawingml/2006/main">
          <a:off x="2374051" y="2739628"/>
          <a:ext cx="379941"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50%</a:t>
          </a:r>
        </a:p>
      </cdr:txBody>
    </cdr:sp>
  </cdr:relSizeAnchor>
  <cdr:relSizeAnchor xmlns:cdr="http://schemas.openxmlformats.org/drawingml/2006/chartDrawing">
    <cdr:from>
      <cdr:x>0.131</cdr:x>
      <cdr:y>0.84775</cdr:y>
    </cdr:from>
    <cdr:to>
      <cdr:x>0.16825</cdr:x>
      <cdr:y>0.87475</cdr:y>
    </cdr:to>
    <cdr:sp macro="" textlink="">
      <cdr:nvSpPr>
        <cdr:cNvPr id="12302" name="Text 14"/>
        <cdr:cNvSpPr txBox="1">
          <a:spLocks xmlns:a="http://schemas.openxmlformats.org/drawingml/2006/main" noChangeArrowheads="1"/>
        </cdr:cNvSpPr>
      </cdr:nvSpPr>
      <cdr:spPr bwMode="auto">
        <a:xfrm xmlns:a="http://schemas.openxmlformats.org/drawingml/2006/main">
          <a:off x="1206598" y="4764143"/>
          <a:ext cx="343098"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10%</a:t>
          </a:r>
        </a:p>
      </cdr:txBody>
    </cdr:sp>
  </cdr:relSizeAnchor>
  <cdr:relSizeAnchor xmlns:cdr="http://schemas.openxmlformats.org/drawingml/2006/chartDrawing">
    <cdr:from>
      <cdr:x>0.327</cdr:x>
      <cdr:y>0.96175</cdr:y>
    </cdr:from>
    <cdr:to>
      <cdr:x>0.36425</cdr:x>
      <cdr:y>0.98875</cdr:y>
    </cdr:to>
    <cdr:sp macro="" textlink="">
      <cdr:nvSpPr>
        <cdr:cNvPr id="12304" name="Text 16"/>
        <cdr:cNvSpPr txBox="1">
          <a:spLocks xmlns:a="http://schemas.openxmlformats.org/drawingml/2006/main" noChangeArrowheads="1"/>
        </cdr:cNvSpPr>
      </cdr:nvSpPr>
      <cdr:spPr bwMode="auto">
        <a:xfrm xmlns:a="http://schemas.openxmlformats.org/drawingml/2006/main">
          <a:off x="3011891" y="5404795"/>
          <a:ext cx="343097"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1:2</a:t>
          </a:r>
        </a:p>
      </cdr:txBody>
    </cdr:sp>
  </cdr:relSizeAnchor>
  <cdr:relSizeAnchor xmlns:cdr="http://schemas.openxmlformats.org/drawingml/2006/chartDrawing">
    <cdr:from>
      <cdr:x>0.545</cdr:x>
      <cdr:y>0.96175</cdr:y>
    </cdr:from>
    <cdr:to>
      <cdr:x>0.58225</cdr:x>
      <cdr:y>0.98875</cdr:y>
    </cdr:to>
    <cdr:sp macro="" textlink="">
      <cdr:nvSpPr>
        <cdr:cNvPr id="12306" name="Text 18"/>
        <cdr:cNvSpPr txBox="1">
          <a:spLocks xmlns:a="http://schemas.openxmlformats.org/drawingml/2006/main" noChangeArrowheads="1"/>
        </cdr:cNvSpPr>
      </cdr:nvSpPr>
      <cdr:spPr bwMode="auto">
        <a:xfrm xmlns:a="http://schemas.openxmlformats.org/drawingml/2006/main">
          <a:off x="5019818" y="5404795"/>
          <a:ext cx="343098"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2:1</a:t>
          </a:r>
        </a:p>
      </cdr:txBody>
    </cdr:sp>
  </cdr:relSizeAnchor>
  <cdr:relSizeAnchor xmlns:cdr="http://schemas.openxmlformats.org/drawingml/2006/chartDrawing">
    <cdr:from>
      <cdr:x>0.39125</cdr:x>
      <cdr:y>0.966</cdr:y>
    </cdr:from>
    <cdr:to>
      <cdr:x>0.57325</cdr:x>
      <cdr:y>1</cdr:y>
    </cdr:to>
    <cdr:sp macro="" textlink="">
      <cdr:nvSpPr>
        <cdr:cNvPr id="12307" name="Text 19"/>
        <cdr:cNvSpPr txBox="1">
          <a:spLocks xmlns:a="http://schemas.openxmlformats.org/drawingml/2006/main" noChangeArrowheads="1"/>
        </cdr:cNvSpPr>
      </cdr:nvSpPr>
      <cdr:spPr bwMode="auto">
        <a:xfrm xmlns:a="http://schemas.openxmlformats.org/drawingml/2006/main">
          <a:off x="3603677" y="5559338"/>
          <a:ext cx="1676342"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900" b="1" i="0" u="none" strike="noStrike" baseline="0">
              <a:solidFill>
                <a:srgbClr val="000000"/>
              </a:solidFill>
              <a:latin typeface="Arial"/>
              <a:cs typeface="Arial"/>
            </a:rPr>
            <a:t>Silt:Clay Ratio</a:t>
          </a:r>
        </a:p>
      </cdr:txBody>
    </cdr:sp>
  </cdr:relSizeAnchor>
  <cdr:relSizeAnchor xmlns:cdr="http://schemas.openxmlformats.org/drawingml/2006/chartDrawing">
    <cdr:from>
      <cdr:x>0.21775</cdr:x>
      <cdr:y>0.4265</cdr:y>
    </cdr:from>
    <cdr:to>
      <cdr:x>0.313</cdr:x>
      <cdr:y>0.4605</cdr:y>
    </cdr:to>
    <cdr:sp macro="" textlink="">
      <cdr:nvSpPr>
        <cdr:cNvPr id="12308" name="Text 20"/>
        <cdr:cNvSpPr txBox="1">
          <a:spLocks xmlns:a="http://schemas.openxmlformats.org/drawingml/2006/main" noChangeArrowheads="1"/>
        </cdr:cNvSpPr>
      </cdr:nvSpPr>
      <cdr:spPr bwMode="auto">
        <a:xfrm xmlns:a="http://schemas.openxmlformats.org/drawingml/2006/main">
          <a:off x="2005624" y="2396823"/>
          <a:ext cx="877317" cy="191072"/>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900" b="1" i="0" u="none" strike="noStrike" baseline="0">
              <a:solidFill>
                <a:srgbClr val="000000"/>
              </a:solidFill>
              <a:latin typeface="Arial"/>
              <a:cs typeface="Arial"/>
            </a:rPr>
            <a:t>Sand %</a:t>
          </a:r>
        </a:p>
      </cdr:txBody>
    </cdr:sp>
  </cdr:relSizeAnchor>
  <cdr:relSizeAnchor xmlns:cdr="http://schemas.openxmlformats.org/drawingml/2006/chartDrawing">
    <cdr:from>
      <cdr:x>0.433</cdr:x>
      <cdr:y>0.09425</cdr:y>
    </cdr:from>
    <cdr:to>
      <cdr:x>0.47025</cdr:x>
      <cdr:y>0.14175</cdr:y>
    </cdr:to>
    <cdr:sp macro="" textlink="">
      <cdr:nvSpPr>
        <cdr:cNvPr id="12309" name="Text 61"/>
        <cdr:cNvSpPr txBox="1">
          <a:spLocks xmlns:a="http://schemas.openxmlformats.org/drawingml/2006/main" noChangeArrowheads="1"/>
        </cdr:cNvSpPr>
      </cdr:nvSpPr>
      <cdr:spPr bwMode="auto">
        <a:xfrm xmlns:a="http://schemas.openxmlformats.org/drawingml/2006/main">
          <a:off x="3988222" y="529661"/>
          <a:ext cx="343098" cy="26693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Sand</a:t>
          </a:r>
        </a:p>
      </cdr:txBody>
    </cdr:sp>
  </cdr:relSizeAnchor>
  <cdr:relSizeAnchor xmlns:cdr="http://schemas.openxmlformats.org/drawingml/2006/chartDrawing">
    <cdr:from>
      <cdr:x>0.327</cdr:x>
      <cdr:y>0.39275</cdr:y>
    </cdr:from>
    <cdr:to>
      <cdr:x>0.42225</cdr:x>
      <cdr:y>0.45375</cdr:y>
    </cdr:to>
    <cdr:sp macro="" textlink="">
      <cdr:nvSpPr>
        <cdr:cNvPr id="12310" name="Text 62"/>
        <cdr:cNvSpPr txBox="1">
          <a:spLocks xmlns:a="http://schemas.openxmlformats.org/drawingml/2006/main" noChangeArrowheads="1"/>
        </cdr:cNvSpPr>
      </cdr:nvSpPr>
      <cdr:spPr bwMode="auto">
        <a:xfrm xmlns:a="http://schemas.openxmlformats.org/drawingml/2006/main">
          <a:off x="3011891" y="2207157"/>
          <a:ext cx="877317" cy="34280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Clayey Sand</a:t>
          </a:r>
        </a:p>
      </cdr:txBody>
    </cdr:sp>
  </cdr:relSizeAnchor>
  <cdr:relSizeAnchor xmlns:cdr="http://schemas.openxmlformats.org/drawingml/2006/chartDrawing">
    <cdr:from>
      <cdr:x>0.4145</cdr:x>
      <cdr:y>0.39275</cdr:y>
    </cdr:from>
    <cdr:to>
      <cdr:x>0.489</cdr:x>
      <cdr:y>0.45375</cdr:y>
    </cdr:to>
    <cdr:sp macro="" textlink="">
      <cdr:nvSpPr>
        <cdr:cNvPr id="12311" name="Text 63"/>
        <cdr:cNvSpPr txBox="1">
          <a:spLocks xmlns:a="http://schemas.openxmlformats.org/drawingml/2006/main" noChangeArrowheads="1"/>
        </cdr:cNvSpPr>
      </cdr:nvSpPr>
      <cdr:spPr bwMode="auto">
        <a:xfrm xmlns:a="http://schemas.openxmlformats.org/drawingml/2006/main">
          <a:off x="3817825" y="2207157"/>
          <a:ext cx="686195" cy="34280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GB" sz="800" b="0" i="0" u="none" strike="noStrike" baseline="0">
              <a:solidFill>
                <a:srgbClr val="000000"/>
              </a:solidFill>
              <a:latin typeface="Arial"/>
              <a:cs typeface="Arial"/>
            </a:rPr>
            <a:t>Muddy Sand</a:t>
          </a:r>
        </a:p>
      </cdr:txBody>
    </cdr:sp>
  </cdr:relSizeAnchor>
  <cdr:relSizeAnchor xmlns:cdr="http://schemas.openxmlformats.org/drawingml/2006/chartDrawing">
    <cdr:from>
      <cdr:x>0.25775</cdr:x>
      <cdr:y>0.67875</cdr:y>
    </cdr:from>
    <cdr:to>
      <cdr:x>0.33025</cdr:x>
      <cdr:y>0.7195</cdr:y>
    </cdr:to>
    <cdr:sp macro="" textlink="">
      <cdr:nvSpPr>
        <cdr:cNvPr id="12312" name="Text 64"/>
        <cdr:cNvSpPr txBox="1">
          <a:spLocks xmlns:a="http://schemas.openxmlformats.org/drawingml/2006/main" noChangeArrowheads="1"/>
        </cdr:cNvSpPr>
      </cdr:nvSpPr>
      <cdr:spPr bwMode="auto">
        <a:xfrm xmlns:a="http://schemas.openxmlformats.org/drawingml/2006/main">
          <a:off x="2374051" y="3814405"/>
          <a:ext cx="667774" cy="22900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Sandy Clay</a:t>
          </a:r>
        </a:p>
      </cdr:txBody>
    </cdr:sp>
  </cdr:relSizeAnchor>
  <cdr:relSizeAnchor xmlns:cdr="http://schemas.openxmlformats.org/drawingml/2006/chartDrawing">
    <cdr:from>
      <cdr:x>0.5675</cdr:x>
      <cdr:y>0.67875</cdr:y>
    </cdr:from>
    <cdr:to>
      <cdr:x>0.63875</cdr:x>
      <cdr:y>0.733</cdr:y>
    </cdr:to>
    <cdr:sp macro="" textlink="">
      <cdr:nvSpPr>
        <cdr:cNvPr id="12313" name="Text 65"/>
        <cdr:cNvSpPr txBox="1">
          <a:spLocks xmlns:a="http://schemas.openxmlformats.org/drawingml/2006/main" noChangeArrowheads="1"/>
        </cdr:cNvSpPr>
      </cdr:nvSpPr>
      <cdr:spPr bwMode="auto">
        <a:xfrm xmlns:a="http://schemas.openxmlformats.org/drawingml/2006/main">
          <a:off x="5227058" y="3814405"/>
          <a:ext cx="656261" cy="3048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Sandy Silt</a:t>
          </a:r>
        </a:p>
      </cdr:txBody>
    </cdr:sp>
  </cdr:relSizeAnchor>
  <cdr:relSizeAnchor xmlns:cdr="http://schemas.openxmlformats.org/drawingml/2006/chartDrawing">
    <cdr:from>
      <cdr:x>0.394</cdr:x>
      <cdr:y>0.67875</cdr:y>
    </cdr:from>
    <cdr:to>
      <cdr:x>0.49225</cdr:x>
      <cdr:y>0.733</cdr:y>
    </cdr:to>
    <cdr:sp macro="" textlink="">
      <cdr:nvSpPr>
        <cdr:cNvPr id="12316" name="Text 68"/>
        <cdr:cNvSpPr txBox="1">
          <a:spLocks xmlns:a="http://schemas.openxmlformats.org/drawingml/2006/main" noChangeArrowheads="1"/>
        </cdr:cNvSpPr>
      </cdr:nvSpPr>
      <cdr:spPr bwMode="auto">
        <a:xfrm xmlns:a="http://schemas.openxmlformats.org/drawingml/2006/main">
          <a:off x="3629006" y="3814405"/>
          <a:ext cx="904949" cy="3048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GB" sz="800" b="0" i="0" u="none" strike="noStrike" baseline="0">
              <a:solidFill>
                <a:srgbClr val="000000"/>
              </a:solidFill>
              <a:latin typeface="Arial"/>
              <a:cs typeface="Arial"/>
            </a:rPr>
            <a:t>Sandy Mud</a:t>
          </a:r>
        </a:p>
      </cdr:txBody>
    </cdr:sp>
  </cdr:relSizeAnchor>
  <cdr:relSizeAnchor xmlns:cdr="http://schemas.openxmlformats.org/drawingml/2006/chartDrawing">
    <cdr:from>
      <cdr:x>0.21475</cdr:x>
      <cdr:y>0.895</cdr:y>
    </cdr:from>
    <cdr:to>
      <cdr:x>0.27275</cdr:x>
      <cdr:y>0.929</cdr:y>
    </cdr:to>
    <cdr:sp macro="" textlink="">
      <cdr:nvSpPr>
        <cdr:cNvPr id="12317" name="Text 69"/>
        <cdr:cNvSpPr txBox="1">
          <a:spLocks xmlns:a="http://schemas.openxmlformats.org/drawingml/2006/main" noChangeArrowheads="1"/>
        </cdr:cNvSpPr>
      </cdr:nvSpPr>
      <cdr:spPr bwMode="auto">
        <a:xfrm xmlns:a="http://schemas.openxmlformats.org/drawingml/2006/main">
          <a:off x="1977992" y="5029676"/>
          <a:ext cx="534220" cy="1910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Clay</a:t>
          </a:r>
        </a:p>
      </cdr:txBody>
    </cdr:sp>
  </cdr:relSizeAnchor>
  <cdr:relSizeAnchor xmlns:cdr="http://schemas.openxmlformats.org/drawingml/2006/chartDrawing">
    <cdr:from>
      <cdr:x>0.437</cdr:x>
      <cdr:y>0.89425</cdr:y>
    </cdr:from>
    <cdr:to>
      <cdr:x>0.496</cdr:x>
      <cdr:y>0.94175</cdr:y>
    </cdr:to>
    <cdr:sp macro="" textlink="">
      <cdr:nvSpPr>
        <cdr:cNvPr id="12318" name="Text 70"/>
        <cdr:cNvSpPr txBox="1">
          <a:spLocks xmlns:a="http://schemas.openxmlformats.org/drawingml/2006/main" noChangeArrowheads="1"/>
        </cdr:cNvSpPr>
      </cdr:nvSpPr>
      <cdr:spPr bwMode="auto">
        <a:xfrm xmlns:a="http://schemas.openxmlformats.org/drawingml/2006/main">
          <a:off x="4025065" y="5025461"/>
          <a:ext cx="543430" cy="26693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Mud</a:t>
          </a:r>
        </a:p>
      </cdr:txBody>
    </cdr:sp>
  </cdr:relSizeAnchor>
  <cdr:relSizeAnchor xmlns:cdr="http://schemas.openxmlformats.org/drawingml/2006/chartDrawing">
    <cdr:from>
      <cdr:x>0.63275</cdr:x>
      <cdr:y>0.895</cdr:y>
    </cdr:from>
    <cdr:to>
      <cdr:x>0.67925</cdr:x>
      <cdr:y>0.929</cdr:y>
    </cdr:to>
    <cdr:sp macro="" textlink="">
      <cdr:nvSpPr>
        <cdr:cNvPr id="12319" name="Text 71"/>
        <cdr:cNvSpPr txBox="1">
          <a:spLocks xmlns:a="http://schemas.openxmlformats.org/drawingml/2006/main" noChangeArrowheads="1"/>
        </cdr:cNvSpPr>
      </cdr:nvSpPr>
      <cdr:spPr bwMode="auto">
        <a:xfrm xmlns:a="http://schemas.openxmlformats.org/drawingml/2006/main">
          <a:off x="5828055" y="5029676"/>
          <a:ext cx="428296" cy="1910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Silt</a:t>
          </a:r>
        </a:p>
      </cdr:txBody>
    </cdr:sp>
  </cdr:relSizeAnchor>
  <cdr:relSizeAnchor xmlns:cdr="http://schemas.openxmlformats.org/drawingml/2006/chartDrawing">
    <cdr:from>
      <cdr:x>0.50525</cdr:x>
      <cdr:y>0.39275</cdr:y>
    </cdr:from>
    <cdr:to>
      <cdr:x>0.56725</cdr:x>
      <cdr:y>0.447</cdr:y>
    </cdr:to>
    <cdr:sp macro="" textlink="">
      <cdr:nvSpPr>
        <cdr:cNvPr id="12323" name="Text 75"/>
        <cdr:cNvSpPr txBox="1">
          <a:spLocks xmlns:a="http://schemas.openxmlformats.org/drawingml/2006/main" noChangeArrowheads="1"/>
        </cdr:cNvSpPr>
      </cdr:nvSpPr>
      <cdr:spPr bwMode="auto">
        <a:xfrm xmlns:a="http://schemas.openxmlformats.org/drawingml/2006/main">
          <a:off x="4653694" y="2207157"/>
          <a:ext cx="571061" cy="304871"/>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GB" sz="800" b="0" i="0" u="none" strike="noStrike" baseline="0">
              <a:solidFill>
                <a:srgbClr val="000000"/>
              </a:solidFill>
              <a:latin typeface="Arial"/>
              <a:cs typeface="Arial"/>
            </a:rPr>
            <a:t>Silty Sand</a:t>
          </a:r>
        </a:p>
      </cdr:txBody>
    </cdr:sp>
  </cdr:relSizeAnchor>
  <cdr:relSizeAnchor xmlns:cdr="http://schemas.openxmlformats.org/drawingml/2006/chartDrawing">
    <cdr:from>
      <cdr:x>0.3385</cdr:x>
      <cdr:y>0.13475</cdr:y>
    </cdr:from>
    <cdr:to>
      <cdr:x>0.437</cdr:x>
      <cdr:y>0.955</cdr:y>
    </cdr:to>
    <cdr:sp macro="" textlink="">
      <cdr:nvSpPr>
        <cdr:cNvPr id="12382" name="Line 94"/>
        <cdr:cNvSpPr>
          <a:spLocks xmlns:a="http://schemas.openxmlformats.org/drawingml/2006/main" noChangeShapeType="1"/>
        </cdr:cNvSpPr>
      </cdr:nvSpPr>
      <cdr:spPr bwMode="auto">
        <a:xfrm xmlns:a="http://schemas.openxmlformats.org/drawingml/2006/main" flipV="1">
          <a:off x="3117813" y="757261"/>
          <a:ext cx="907252" cy="460960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0.545</cdr:x>
      <cdr:y>0.0045</cdr:y>
    </cdr:from>
    <cdr:to>
      <cdr:x>0.701</cdr:x>
      <cdr:y>0.1715</cdr:y>
    </cdr:to>
    <cdr:sp macro="" textlink="">
      <cdr:nvSpPr>
        <cdr:cNvPr id="12413" name="Text Box 125"/>
        <cdr:cNvSpPr txBox="1">
          <a:spLocks xmlns:a="http://schemas.openxmlformats.org/drawingml/2006/main" noChangeArrowheads="1"/>
        </cdr:cNvSpPr>
      </cdr:nvSpPr>
      <cdr:spPr bwMode="auto">
        <a:xfrm xmlns:a="http://schemas.openxmlformats.org/drawingml/2006/main">
          <a:off x="5019818" y="25289"/>
          <a:ext cx="1436865" cy="938498"/>
        </a:xfrm>
        <a:prstGeom xmlns:a="http://schemas.openxmlformats.org/drawingml/2006/main" prst="rect">
          <a:avLst/>
        </a:prstGeom>
        <a:noFill xmlns:a="http://schemas.openxmlformats.org/drawingml/2006/main"/>
        <a:ln xmlns:a="http://schemas.openxmlformats.org/drawingml/2006/main" w="9525">
          <a:solidFill>
            <a:srgbClr val="000000"/>
          </a:solidFill>
          <a:miter lim="800000"/>
          <a:headEnd/>
          <a:tailEnd/>
        </a:ln>
      </cdr:spPr>
      <cdr:txBody>
        <a:bodyPr xmlns:a="http://schemas.openxmlformats.org/drawingml/2006/main" vertOverflow="clip" wrap="square" lIns="182880" tIns="91440" rIns="182880" bIns="91440" anchor="t" upright="1"/>
        <a:lstStyle xmlns:a="http://schemas.openxmlformats.org/drawingml/2006/main"/>
        <a:p xmlns:a="http://schemas.openxmlformats.org/drawingml/2006/main">
          <a:pPr algn="l" rtl="0">
            <a:defRPr sz="1000"/>
          </a:pPr>
          <a:r>
            <a:rPr lang="en-GB" sz="1200" b="1" i="0" u="none" strike="noStrike" baseline="0">
              <a:solidFill>
                <a:srgbClr val="000000"/>
              </a:solidFill>
              <a:latin typeface="Arial"/>
              <a:cs typeface="Arial"/>
            </a:rPr>
            <a:t>NOTE</a:t>
          </a:r>
        </a:p>
        <a:p xmlns:a="http://schemas.openxmlformats.org/drawingml/2006/main">
          <a:pPr algn="l" rtl="0">
            <a:defRPr sz="1000"/>
          </a:pPr>
          <a:r>
            <a:rPr lang="en-GB" sz="1000" b="1" i="0" u="none" strike="noStrike" baseline="0">
              <a:solidFill>
                <a:srgbClr val="000000"/>
              </a:solidFill>
              <a:latin typeface="Arial"/>
              <a:cs typeface="Arial"/>
            </a:rPr>
            <a:t>Gravel is also present in</a:t>
          </a:r>
        </a:p>
        <a:p xmlns:a="http://schemas.openxmlformats.org/drawingml/2006/main">
          <a:pPr algn="l" rtl="0">
            <a:defRPr sz="1000"/>
          </a:pPr>
          <a:r>
            <a:rPr lang="en-GB" sz="1000" b="1" i="0" u="none" strike="noStrike" baseline="0">
              <a:solidFill>
                <a:srgbClr val="000000"/>
              </a:solidFill>
              <a:latin typeface="Arial"/>
              <a:cs typeface="Arial"/>
            </a:rPr>
            <a:t>this sample</a:t>
          </a:r>
        </a:p>
      </cdr:txBody>
    </cdr:sp>
  </cdr:relSizeAnchor>
  <cdr:relSizeAnchor xmlns:cdr="http://schemas.openxmlformats.org/drawingml/2006/chartDrawing">
    <cdr:from>
      <cdr:x>0.4509</cdr:x>
      <cdr:y>0.0573</cdr:y>
    </cdr:from>
    <cdr:to>
      <cdr:x>0.4571</cdr:x>
      <cdr:y>0.06748</cdr:y>
    </cdr:to>
    <cdr:sp macro="" textlink="">
      <cdr:nvSpPr>
        <cdr:cNvPr id="2" name="Oval 1"/>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3" name="Oval 2"/>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4" name="Oval 3"/>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5" name="Oval 4"/>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6" name="Oval 5"/>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7" name="Oval 6"/>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0.45199</cdr:x>
      <cdr:y>0.06883</cdr:y>
    </cdr:from>
    <cdr:to>
      <cdr:x>0.4582</cdr:x>
      <cdr:y>0.07901</cdr:y>
    </cdr:to>
    <cdr:sp macro="" textlink="">
      <cdr:nvSpPr>
        <cdr:cNvPr id="8" name="Oval 7"/>
        <cdr:cNvSpPr/>
      </cdr:nvSpPr>
      <cdr:spPr bwMode="auto">
        <a:xfrm xmlns:a="http://schemas.openxmlformats.org/drawingml/2006/main">
          <a:off x="4161732" y="38634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0.45206</cdr:x>
      <cdr:y>0.06905</cdr:y>
    </cdr:from>
    <cdr:to>
      <cdr:x>0.45826</cdr:x>
      <cdr:y>0.07924</cdr:y>
    </cdr:to>
    <cdr:sp macro="" textlink="">
      <cdr:nvSpPr>
        <cdr:cNvPr id="9" name="Oval 8"/>
        <cdr:cNvSpPr/>
      </cdr:nvSpPr>
      <cdr:spPr bwMode="auto">
        <a:xfrm xmlns:a="http://schemas.openxmlformats.org/drawingml/2006/main">
          <a:off x="4162301" y="38762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0.45211</cdr:x>
      <cdr:y>0.06921</cdr:y>
    </cdr:from>
    <cdr:to>
      <cdr:x>0.45832</cdr:x>
      <cdr:y>0.07939</cdr:y>
    </cdr:to>
    <cdr:sp macro="" textlink="">
      <cdr:nvSpPr>
        <cdr:cNvPr id="10" name="Oval 9"/>
        <cdr:cNvSpPr/>
      </cdr:nvSpPr>
      <cdr:spPr bwMode="auto">
        <a:xfrm xmlns:a="http://schemas.openxmlformats.org/drawingml/2006/main">
          <a:off x="4162792" y="38849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1" name="Oval 10"/>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 name="Oval 11"/>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3" name="Oval 12"/>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4" name="Oval 13"/>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0.45193</cdr:x>
      <cdr:y>0.06893</cdr:y>
    </cdr:from>
    <cdr:to>
      <cdr:x>0.45813</cdr:x>
      <cdr:y>0.07911</cdr:y>
    </cdr:to>
    <cdr:sp macro="" textlink="">
      <cdr:nvSpPr>
        <cdr:cNvPr id="15" name="Oval 14"/>
        <cdr:cNvSpPr/>
      </cdr:nvSpPr>
      <cdr:spPr bwMode="auto">
        <a:xfrm xmlns:a="http://schemas.openxmlformats.org/drawingml/2006/main">
          <a:off x="4161100" y="38690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0.45198</cdr:x>
      <cdr:y>0.06913</cdr:y>
    </cdr:from>
    <cdr:to>
      <cdr:x>0.45818</cdr:x>
      <cdr:y>0.07931</cdr:y>
    </cdr:to>
    <cdr:sp macro="" textlink="">
      <cdr:nvSpPr>
        <cdr:cNvPr id="16" name="Oval 15"/>
        <cdr:cNvSpPr/>
      </cdr:nvSpPr>
      <cdr:spPr bwMode="auto">
        <a:xfrm xmlns:a="http://schemas.openxmlformats.org/drawingml/2006/main">
          <a:off x="4161573" y="38804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7" name="Oval 16"/>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8" name="Oval 17"/>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9" name="Oval 18"/>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0" name="Oval 19"/>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1" name="Oval 20"/>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2" name="Oval 21"/>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3" name="Oval 22"/>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4" name="Oval 23"/>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5" name="Oval 24"/>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6" name="Oval 25"/>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7" name="Oval 26"/>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8" name="Oval 27"/>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29" name="Oval 28"/>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30" name="Oval 29"/>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31" name="Oval 30"/>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0" name="Oval 12319"/>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1" name="Oval 12320"/>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2" name="Oval 12321"/>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4" name="Oval 12323"/>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5" name="Oval 12324"/>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0.4509</cdr:x>
      <cdr:y>0.0573</cdr:y>
    </cdr:from>
    <cdr:to>
      <cdr:x>0.4571</cdr:x>
      <cdr:y>0.06748</cdr:y>
    </cdr:to>
    <cdr:sp macro="" textlink="">
      <cdr:nvSpPr>
        <cdr:cNvPr id="12326" name="Oval 12325"/>
        <cdr:cNvSpPr/>
      </cdr:nvSpPr>
      <cdr:spPr bwMode="auto">
        <a:xfrm xmlns:a="http://schemas.openxmlformats.org/drawingml/2006/main">
          <a:off x="4151630" y="32166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0.4522</cdr:x>
      <cdr:y>0.06942</cdr:y>
    </cdr:from>
    <cdr:to>
      <cdr:x>0.4584</cdr:x>
      <cdr:y>0.07961</cdr:y>
    </cdr:to>
    <cdr:sp macro="" textlink="">
      <cdr:nvSpPr>
        <cdr:cNvPr id="12327" name="Oval 12326"/>
        <cdr:cNvSpPr/>
      </cdr:nvSpPr>
      <cdr:spPr bwMode="auto">
        <a:xfrm xmlns:a="http://schemas.openxmlformats.org/drawingml/2006/main">
          <a:off x="4163588" y="38970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0.45227</cdr:x>
      <cdr:y>0.06978</cdr:y>
    </cdr:from>
    <cdr:to>
      <cdr:x>0.45847</cdr:x>
      <cdr:y>0.07996</cdr:y>
    </cdr:to>
    <cdr:sp macro="" textlink="">
      <cdr:nvSpPr>
        <cdr:cNvPr id="12330" name="Oval 12329"/>
        <cdr:cNvSpPr/>
      </cdr:nvSpPr>
      <cdr:spPr bwMode="auto">
        <a:xfrm xmlns:a="http://schemas.openxmlformats.org/drawingml/2006/main">
          <a:off x="4164240" y="39170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0.45233</cdr:x>
      <cdr:y>0.07001</cdr:y>
    </cdr:from>
    <cdr:to>
      <cdr:x>0.45853</cdr:x>
      <cdr:y>0.08019</cdr:y>
    </cdr:to>
    <cdr:sp macro="" textlink="">
      <cdr:nvSpPr>
        <cdr:cNvPr id="12331" name="Oval 12330"/>
        <cdr:cNvSpPr/>
      </cdr:nvSpPr>
      <cdr:spPr bwMode="auto">
        <a:xfrm xmlns:a="http://schemas.openxmlformats.org/drawingml/2006/main">
          <a:off x="4164804" y="39298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0.45218</cdr:x>
      <cdr:y>0.0694</cdr:y>
    </cdr:from>
    <cdr:to>
      <cdr:x>0.45838</cdr:x>
      <cdr:y>0.07958</cdr:y>
    </cdr:to>
    <cdr:sp macro="" textlink="">
      <cdr:nvSpPr>
        <cdr:cNvPr id="12335" name="Oval 12334"/>
        <cdr:cNvSpPr/>
      </cdr:nvSpPr>
      <cdr:spPr bwMode="auto">
        <a:xfrm xmlns:a="http://schemas.openxmlformats.org/drawingml/2006/main">
          <a:off x="4163420" y="38955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0.45225</cdr:x>
      <cdr:y>0.06973</cdr:y>
    </cdr:from>
    <cdr:to>
      <cdr:x>0.45846</cdr:x>
      <cdr:y>0.07991</cdr:y>
    </cdr:to>
    <cdr:sp macro="" textlink="">
      <cdr:nvSpPr>
        <cdr:cNvPr id="12337" name="Oval 12336"/>
        <cdr:cNvSpPr/>
      </cdr:nvSpPr>
      <cdr:spPr bwMode="auto">
        <a:xfrm xmlns:a="http://schemas.openxmlformats.org/drawingml/2006/main">
          <a:off x="4164098" y="39139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0.45231</cdr:x>
      <cdr:y>0.06994</cdr:y>
    </cdr:from>
    <cdr:to>
      <cdr:x>0.45852</cdr:x>
      <cdr:y>0.08012</cdr:y>
    </cdr:to>
    <cdr:sp macro="" textlink="">
      <cdr:nvSpPr>
        <cdr:cNvPr id="12339" name="Oval 12338"/>
        <cdr:cNvSpPr/>
      </cdr:nvSpPr>
      <cdr:spPr bwMode="auto">
        <a:xfrm xmlns:a="http://schemas.openxmlformats.org/drawingml/2006/main">
          <a:off x="4164673" y="39258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0.45249</cdr:x>
      <cdr:y>0.07099</cdr:y>
    </cdr:from>
    <cdr:to>
      <cdr:x>0.4587</cdr:x>
      <cdr:y>0.08117</cdr:y>
    </cdr:to>
    <cdr:sp macro="" textlink="">
      <cdr:nvSpPr>
        <cdr:cNvPr id="12340" name="Oval 12339"/>
        <cdr:cNvSpPr/>
      </cdr:nvSpPr>
      <cdr:spPr bwMode="auto">
        <a:xfrm xmlns:a="http://schemas.openxmlformats.org/drawingml/2006/main">
          <a:off x="4166329" y="39851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0.45257</cdr:x>
      <cdr:y>0.07138</cdr:y>
    </cdr:from>
    <cdr:to>
      <cdr:x>0.45878</cdr:x>
      <cdr:y>0.08156</cdr:y>
    </cdr:to>
    <cdr:sp macro="" textlink="">
      <cdr:nvSpPr>
        <cdr:cNvPr id="12348" name="Oval 12347"/>
        <cdr:cNvSpPr/>
      </cdr:nvSpPr>
      <cdr:spPr bwMode="auto">
        <a:xfrm xmlns:a="http://schemas.openxmlformats.org/drawingml/2006/main">
          <a:off x="4167078" y="40066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0.45264</cdr:x>
      <cdr:y>0.07173</cdr:y>
    </cdr:from>
    <cdr:to>
      <cdr:x>0.45885</cdr:x>
      <cdr:y>0.08191</cdr:y>
    </cdr:to>
    <cdr:sp macro="" textlink="">
      <cdr:nvSpPr>
        <cdr:cNvPr id="12383" name="Oval 12382"/>
        <cdr:cNvSpPr/>
      </cdr:nvSpPr>
      <cdr:spPr bwMode="auto">
        <a:xfrm xmlns:a="http://schemas.openxmlformats.org/drawingml/2006/main">
          <a:off x="4167724" y="40264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0.45214</cdr:x>
      <cdr:y>0.06085</cdr:y>
    </cdr:from>
    <cdr:to>
      <cdr:x>0.45835</cdr:x>
      <cdr:y>0.07103</cdr:y>
    </cdr:to>
    <cdr:sp macro="" textlink="">
      <cdr:nvSpPr>
        <cdr:cNvPr id="12384" name="Oval 12383"/>
        <cdr:cNvSpPr/>
      </cdr:nvSpPr>
      <cdr:spPr bwMode="auto">
        <a:xfrm xmlns:a="http://schemas.openxmlformats.org/drawingml/2006/main">
          <a:off x="4163119" y="34156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0.45246</cdr:x>
      <cdr:y>0.07106</cdr:y>
    </cdr:from>
    <cdr:to>
      <cdr:x>0.45867</cdr:x>
      <cdr:y>0.08124</cdr:y>
    </cdr:to>
    <cdr:sp macro="" textlink="">
      <cdr:nvSpPr>
        <cdr:cNvPr id="12385" name="Oval 12384"/>
        <cdr:cNvSpPr/>
      </cdr:nvSpPr>
      <cdr:spPr bwMode="auto">
        <a:xfrm xmlns:a="http://schemas.openxmlformats.org/drawingml/2006/main">
          <a:off x="4166033" y="39887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0.45253</cdr:x>
      <cdr:y>0.07127</cdr:y>
    </cdr:from>
    <cdr:to>
      <cdr:x>0.45874</cdr:x>
      <cdr:y>0.08145</cdr:y>
    </cdr:to>
    <cdr:sp macro="" textlink="">
      <cdr:nvSpPr>
        <cdr:cNvPr id="12386" name="Oval 12385"/>
        <cdr:cNvSpPr/>
      </cdr:nvSpPr>
      <cdr:spPr bwMode="auto">
        <a:xfrm xmlns:a="http://schemas.openxmlformats.org/drawingml/2006/main">
          <a:off x="4166656" y="40005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cdr:x>
      <cdr:y>0</cdr:y>
    </cdr:from>
    <cdr:to>
      <cdr:x>0.357</cdr:x>
      <cdr:y>0.184</cdr:y>
    </cdr:to>
    <cdr:grpSp>
      <cdr:nvGrpSpPr>
        <cdr:cNvPr id="12411" name="Group 123"/>
        <cdr:cNvGrpSpPr>
          <a:grpSpLocks xmlns:a="http://schemas.openxmlformats.org/drawingml/2006/main"/>
        </cdr:cNvGrpSpPr>
      </cdr:nvGrpSpPr>
      <cdr:grpSpPr bwMode="auto">
        <a:xfrm xmlns:a="http://schemas.openxmlformats.org/drawingml/2006/main">
          <a:off x="0" y="0"/>
          <a:ext cx="3287078" cy="1032866"/>
          <a:chOff x="64475" y="25246"/>
          <a:chExt cx="3288211" cy="1039294"/>
        </a:xfrm>
      </cdr:grpSpPr>
      <cdr:sp macro="" textlink="">
        <cdr:nvSpPr>
          <cdr:cNvPr id="12332" name="Rectangle 44"/>
          <cdr:cNvSpPr>
            <a:spLocks xmlns:a="http://schemas.openxmlformats.org/drawingml/2006/main" noChangeArrowheads="1"/>
          </cdr:cNvSpPr>
        </cdr:nvSpPr>
        <cdr:spPr bwMode="auto">
          <a:xfrm xmlns:a="http://schemas.openxmlformats.org/drawingml/2006/main">
            <a:off x="64475" y="25246"/>
            <a:ext cx="3288211" cy="1039294"/>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cdr:spPr>
      </cdr:sp>
      <cdr:sp macro="" textlink="#REF!">
        <cdr:nvSpPr>
          <cdr:cNvPr id="12333" name="Text 32"/>
          <cdr:cNvSpPr txBox="1">
            <a:spLocks xmlns:a="http://schemas.openxmlformats.org/drawingml/2006/main" noChangeArrowheads="1"/>
          </cdr:cNvSpPr>
        </cdr:nvSpPr>
        <cdr:spPr bwMode="auto">
          <a:xfrm xmlns:a="http://schemas.openxmlformats.org/drawingml/2006/main">
            <a:off x="1390812" y="145866"/>
            <a:ext cx="1899702" cy="18934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5ECC04DC-3B35-4756-B150-2BDA05F98028}" type="TxLink">
              <a:rPr lang="en-GB"/>
              <a:pPr/>
              <a:t>13BIM05-12_17.0-19.5cm_Set2_Run3</a:t>
            </a:fld>
            <a:endParaRPr lang="en-GB"/>
          </a:p>
        </cdr:txBody>
      </cdr:sp>
      <cdr:sp macro="" textlink="">
        <cdr:nvSpPr>
          <cdr:cNvPr id="12334" name="Text 80"/>
          <cdr:cNvSpPr txBox="1">
            <a:spLocks xmlns:a="http://schemas.openxmlformats.org/drawingml/2006/main" noChangeArrowheads="1"/>
          </cdr:cNvSpPr>
        </cdr:nvSpPr>
        <cdr:spPr bwMode="auto">
          <a:xfrm xmlns:a="http://schemas.openxmlformats.org/drawingml/2006/main">
            <a:off x="64475" y="382898"/>
            <a:ext cx="1291797" cy="50351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TEXTURAL GROUP:</a:t>
            </a:r>
          </a:p>
          <a:p xmlns:a="http://schemas.openxmlformats.org/drawingml/2006/main">
            <a:pPr algn="r" rtl="0">
              <a:defRPr sz="1000"/>
            </a:pPr>
            <a:r>
              <a:rPr lang="en-GB" sz="1000" b="0" i="0" u="none" strike="noStrike" baseline="0">
                <a:solidFill>
                  <a:srgbClr val="000000"/>
                </a:solidFill>
                <a:latin typeface="Arial"/>
                <a:cs typeface="Arial"/>
              </a:rPr>
              <a:t>IGNORING GRAVEL</a:t>
            </a:r>
          </a:p>
          <a:p xmlns:a="http://schemas.openxmlformats.org/drawingml/2006/main">
            <a:pPr algn="r" rtl="0">
              <a:defRPr sz="1000"/>
            </a:pPr>
            <a:r>
              <a:rPr lang="en-GB" sz="1000" b="0" i="0" u="none" strike="noStrike" baseline="0">
                <a:solidFill>
                  <a:srgbClr val="000000"/>
                </a:solidFill>
                <a:latin typeface="Arial"/>
                <a:cs typeface="Arial"/>
              </a:rPr>
              <a:t>FRACTION   </a:t>
            </a:r>
          </a:p>
        </cdr:txBody>
      </cdr:sp>
      <cdr:sp macro="" textlink="Calculations!$D$9">
        <cdr:nvSpPr>
          <cdr:cNvPr id="12336" name="Text 84"/>
          <cdr:cNvSpPr txBox="1">
            <a:spLocks xmlns:a="http://schemas.openxmlformats.org/drawingml/2006/main" noChangeArrowheads="1" noTextEdit="1"/>
          </cdr:cNvSpPr>
        </cdr:nvSpPr>
        <cdr:spPr bwMode="auto">
          <a:xfrm xmlns:a="http://schemas.openxmlformats.org/drawingml/2006/main">
            <a:off x="1381601" y="378690"/>
            <a:ext cx="1773055" cy="22160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3FE9F55F-06E7-4F6F-A2FE-D1EBEF656ADE}" type="TxLink">
              <a:rPr lang="en-GB"/>
              <a:pPr/>
              <a:t>Sand</a:t>
            </a:fld>
            <a:endParaRPr lang="en-GB"/>
          </a:p>
        </cdr:txBody>
      </cdr:sp>
      <cdr:sp macro="" textlink="">
        <cdr:nvSpPr>
          <cdr:cNvPr id="12338" name="Text 103"/>
          <cdr:cNvSpPr txBox="1">
            <a:spLocks xmlns:a="http://schemas.openxmlformats.org/drawingml/2006/main" noChangeArrowheads="1"/>
          </cdr:cNvSpPr>
        </cdr:nvSpPr>
        <cdr:spPr bwMode="auto">
          <a:xfrm xmlns:a="http://schemas.openxmlformats.org/drawingml/2006/main">
            <a:off x="64475" y="145866"/>
            <a:ext cx="1298705" cy="22721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SAMPLE IDENTITY:</a:t>
            </a:r>
          </a:p>
        </cdr:txBody>
      </cdr:sp>
    </cdr:grpSp>
  </cdr:relSizeAnchor>
  <cdr:relSizeAnchor xmlns:cdr="http://schemas.openxmlformats.org/drawingml/2006/chartDrawing">
    <cdr:from>
      <cdr:x>0.78175</cdr:x>
      <cdr:y>0</cdr:y>
    </cdr:from>
    <cdr:to>
      <cdr:x>0.999</cdr:x>
      <cdr:y>0.7715</cdr:y>
    </cdr:to>
    <cdr:grpSp>
      <cdr:nvGrpSpPr>
        <cdr:cNvPr id="12686" name="Group 398"/>
        <cdr:cNvGrpSpPr>
          <a:grpSpLocks xmlns:a="http://schemas.openxmlformats.org/drawingml/2006/main"/>
        </cdr:cNvGrpSpPr>
      </cdr:nvGrpSpPr>
      <cdr:grpSpPr bwMode="auto">
        <a:xfrm xmlns:a="http://schemas.openxmlformats.org/drawingml/2006/main">
          <a:off x="7197963" y="0"/>
          <a:ext cx="2000329" cy="4330738"/>
          <a:chOff x="7168208" y="12623"/>
          <a:chExt cx="2010230" cy="4322678"/>
        </a:xfrm>
      </cdr:grpSpPr>
      <cdr:sp macro="" textlink="">
        <cdr:nvSpPr>
          <cdr:cNvPr id="12341" name="Rectangle 53"/>
          <cdr:cNvSpPr>
            <a:spLocks xmlns:a="http://schemas.openxmlformats.org/drawingml/2006/main" noChangeArrowheads="1"/>
          </cdr:cNvSpPr>
        </cdr:nvSpPr>
        <cdr:spPr bwMode="auto">
          <a:xfrm xmlns:a="http://schemas.openxmlformats.org/drawingml/2006/main">
            <a:off x="7465252" y="12623"/>
            <a:ext cx="1388509" cy="722316"/>
          </a:xfrm>
          <a:prstGeom xmlns:a="http://schemas.openxmlformats.org/drawingml/2006/main" prst="rect">
            <a:avLst/>
          </a:prstGeom>
          <a:noFill xmlns:a="http://schemas.openxmlformats.org/drawingml/2006/main"/>
          <a:ln xmlns:a="http://schemas.openxmlformats.org/drawingml/2006/main" w="9525">
            <a:solidFill>
              <a:srgbClr val="000000"/>
            </a:solidFill>
            <a:miter lim="800000"/>
            <a:headEnd/>
            <a:tailEnd/>
          </a:ln>
        </cdr:spPr>
      </cdr:sp>
      <cdr:sp macro="" textlink="">
        <cdr:nvSpPr>
          <cdr:cNvPr id="12342" name="Text 33"/>
          <cdr:cNvSpPr txBox="1">
            <a:spLocks xmlns:a="http://schemas.openxmlformats.org/drawingml/2006/main" noChangeArrowheads="1"/>
          </cdr:cNvSpPr>
        </cdr:nvSpPr>
        <cdr:spPr bwMode="auto">
          <a:xfrm xmlns:a="http://schemas.openxmlformats.org/drawingml/2006/main">
            <a:off x="7490581" y="84153"/>
            <a:ext cx="681590" cy="18093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Gravel:</a:t>
            </a:r>
          </a:p>
        </cdr:txBody>
      </cdr:sp>
      <cdr:sp macro="" textlink="">
        <cdr:nvSpPr>
          <cdr:cNvPr id="12343" name="Text 34"/>
          <cdr:cNvSpPr txBox="1">
            <a:spLocks xmlns:a="http://schemas.openxmlformats.org/drawingml/2006/main" noChangeArrowheads="1"/>
          </cdr:cNvSpPr>
        </cdr:nvSpPr>
        <cdr:spPr bwMode="auto">
          <a:xfrm xmlns:a="http://schemas.openxmlformats.org/drawingml/2006/main">
            <a:off x="7608018" y="286121"/>
            <a:ext cx="564153" cy="17251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Sand:</a:t>
            </a:r>
          </a:p>
        </cdr:txBody>
      </cdr:sp>
      <cdr:sp macro="" textlink="">
        <cdr:nvSpPr>
          <cdr:cNvPr id="12344" name="Text 35"/>
          <cdr:cNvSpPr txBox="1">
            <a:spLocks xmlns:a="http://schemas.openxmlformats.org/drawingml/2006/main" noChangeArrowheads="1"/>
          </cdr:cNvSpPr>
        </cdr:nvSpPr>
        <cdr:spPr bwMode="auto">
          <a:xfrm xmlns:a="http://schemas.openxmlformats.org/drawingml/2006/main">
            <a:off x="7561964" y="481077"/>
            <a:ext cx="610207"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Mud:</a:t>
            </a:r>
          </a:p>
        </cdr:txBody>
      </cdr:sp>
      <cdr:sp macro="" textlink="#REF!">
        <cdr:nvSpPr>
          <cdr:cNvPr id="12345" name="Text 36"/>
          <cdr:cNvSpPr txBox="1">
            <a:spLocks xmlns:a="http://schemas.openxmlformats.org/drawingml/2006/main" noChangeArrowheads="1"/>
          </cdr:cNvSpPr>
        </cdr:nvSpPr>
        <cdr:spPr bwMode="auto">
          <a:xfrm xmlns:a="http://schemas.openxmlformats.org/drawingml/2006/main">
            <a:off x="8215922" y="84153"/>
            <a:ext cx="501982" cy="18093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A4B4DE4D-01BB-46F2-962A-2904701B9178}" type="TxLink">
              <a:rPr lang="en-GB"/>
              <a:pPr/>
              <a:t>0.0%</a:t>
            </a:fld>
            <a:endParaRPr lang="en-GB"/>
          </a:p>
        </cdr:txBody>
      </cdr:sp>
      <cdr:sp macro="" textlink="#REF!">
        <cdr:nvSpPr>
          <cdr:cNvPr id="12346" name="Text 37"/>
          <cdr:cNvSpPr txBox="1">
            <a:spLocks xmlns:a="http://schemas.openxmlformats.org/drawingml/2006/main" noChangeArrowheads="1"/>
          </cdr:cNvSpPr>
        </cdr:nvSpPr>
        <cdr:spPr bwMode="auto">
          <a:xfrm xmlns:a="http://schemas.openxmlformats.org/drawingml/2006/main">
            <a:off x="8215922" y="286121"/>
            <a:ext cx="501982" cy="17251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84A8296-B266-4299-AAA0-DB4D7602C13C}" type="TxLink">
              <a:rPr lang="en-GB"/>
              <a:pPr/>
              <a:t>98.5%</a:t>
            </a:fld>
            <a:endParaRPr lang="en-GB"/>
          </a:p>
        </cdr:txBody>
      </cdr:sp>
      <cdr:sp macro="" textlink="#REF!">
        <cdr:nvSpPr>
          <cdr:cNvPr id="12347" name="Text 38"/>
          <cdr:cNvSpPr txBox="1">
            <a:spLocks xmlns:a="http://schemas.openxmlformats.org/drawingml/2006/main" noChangeArrowheads="1"/>
          </cdr:cNvSpPr>
        </cdr:nvSpPr>
        <cdr:spPr bwMode="auto">
          <a:xfrm xmlns:a="http://schemas.openxmlformats.org/drawingml/2006/main">
            <a:off x="8215922" y="486687"/>
            <a:ext cx="421388"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4F621739-1D1A-43B7-A922-6C7921B8AFBA}" type="TxLink">
              <a:rPr lang="en-GB"/>
              <a:pPr/>
              <a:t>1.5%</a:t>
            </a:fld>
            <a:endParaRPr lang="en-GB"/>
          </a:p>
        </cdr:txBody>
      </cdr:sp>
      <cdr:sp macro="" textlink="">
        <cdr:nvSpPr>
          <cdr:cNvPr id="12349" name="Rectangle 61"/>
          <cdr:cNvSpPr>
            <a:spLocks xmlns:a="http://schemas.openxmlformats.org/drawingml/2006/main" noChangeArrowheads="1"/>
          </cdr:cNvSpPr>
        </cdr:nvSpPr>
        <cdr:spPr bwMode="auto">
          <a:xfrm xmlns:a="http://schemas.openxmlformats.org/drawingml/2006/main">
            <a:off x="7195840" y="837326"/>
            <a:ext cx="1982598" cy="3497975"/>
          </a:xfrm>
          <a:prstGeom xmlns:a="http://schemas.openxmlformats.org/drawingml/2006/main" prst="rect">
            <a:avLst/>
          </a:prstGeom>
          <a:noFill xmlns:a="http://schemas.openxmlformats.org/drawingml/2006/main"/>
          <a:ln xmlns:a="http://schemas.openxmlformats.org/drawingml/2006/main" w="9525">
            <a:solidFill>
              <a:srgbClr val="000000"/>
            </a:solidFill>
            <a:miter lim="800000"/>
            <a:headEnd/>
            <a:tailEnd/>
          </a:ln>
        </cdr:spPr>
      </cdr:sp>
      <cdr:grpSp>
        <cdr:nvGrpSpPr>
          <cdr:cNvPr id="12685" name="Group 397"/>
          <cdr:cNvGrpSpPr>
            <a:grpSpLocks xmlns:a="http://schemas.openxmlformats.org/drawingml/2006/main"/>
          </cdr:cNvGrpSpPr>
        </cdr:nvGrpSpPr>
        <cdr:grpSpPr bwMode="auto">
          <a:xfrm xmlns:a="http://schemas.openxmlformats.org/drawingml/2006/main">
            <a:off x="7168208" y="941115"/>
            <a:ext cx="1370088" cy="3346499"/>
            <a:chOff x="7175116" y="937093"/>
            <a:chExt cx="1372390" cy="3360611"/>
          </a:xfrm>
        </cdr:grpSpPr>
        <cdr:sp macro="" textlink="">
          <cdr:nvSpPr>
            <cdr:cNvPr id="12350" name="Text 40"/>
            <cdr:cNvSpPr txBox="1">
              <a:spLocks xmlns:a="http://schemas.openxmlformats.org/drawingml/2006/main" noChangeArrowheads="1"/>
            </cdr:cNvSpPr>
          </cdr:nvSpPr>
          <cdr:spPr bwMode="auto">
            <a:xfrm xmlns:a="http://schemas.openxmlformats.org/drawingml/2006/main">
              <a:off x="7416896" y="1149239"/>
              <a:ext cx="1130610"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Coarse Gravel:</a:t>
              </a:r>
            </a:p>
          </cdr:txBody>
        </cdr:sp>
        <cdr:sp macro="" textlink="">
          <cdr:nvSpPr>
            <cdr:cNvPr id="12351" name="Text 41"/>
            <cdr:cNvSpPr txBox="1">
              <a:spLocks xmlns:a="http://schemas.openxmlformats.org/drawingml/2006/main" noChangeArrowheads="1"/>
            </cdr:cNvSpPr>
          </cdr:nvSpPr>
          <cdr:spPr bwMode="auto">
            <a:xfrm xmlns:a="http://schemas.openxmlformats.org/drawingml/2006/main">
              <a:off x="7407685" y="1359980"/>
              <a:ext cx="1139821"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Medium Gravel:</a:t>
              </a:r>
            </a:p>
          </cdr:txBody>
        </cdr:sp>
        <cdr:sp macro="" textlink="">
          <cdr:nvSpPr>
            <cdr:cNvPr id="12352" name="Text 42"/>
            <cdr:cNvSpPr txBox="1">
              <a:spLocks xmlns:a="http://schemas.openxmlformats.org/drawingml/2006/main" noChangeArrowheads="1"/>
            </cdr:cNvSpPr>
          </cdr:nvSpPr>
          <cdr:spPr bwMode="auto">
            <a:xfrm xmlns:a="http://schemas.openxmlformats.org/drawingml/2006/main">
              <a:off x="7175116" y="1572125"/>
              <a:ext cx="1372390"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Fine Gravel:</a:t>
              </a:r>
            </a:p>
          </cdr:txBody>
        </cdr:sp>
        <cdr:sp macro="" textlink="">
          <cdr:nvSpPr>
            <cdr:cNvPr id="12353" name="Text 43"/>
            <cdr:cNvSpPr txBox="1">
              <a:spLocks xmlns:a="http://schemas.openxmlformats.org/drawingml/2006/main" noChangeArrowheads="1"/>
            </cdr:cNvSpPr>
          </cdr:nvSpPr>
          <cdr:spPr bwMode="auto">
            <a:xfrm xmlns:a="http://schemas.openxmlformats.org/drawingml/2006/main">
              <a:off x="7453739" y="2212777"/>
              <a:ext cx="1093767" cy="184046"/>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Coarse Sand:</a:t>
              </a:r>
            </a:p>
          </cdr:txBody>
        </cdr:sp>
        <cdr:sp macro="" textlink="">
          <cdr:nvSpPr>
            <cdr:cNvPr id="12354" name="Text 44"/>
            <cdr:cNvSpPr txBox="1">
              <a:spLocks xmlns:a="http://schemas.openxmlformats.org/drawingml/2006/main" noChangeArrowheads="1"/>
            </cdr:cNvSpPr>
          </cdr:nvSpPr>
          <cdr:spPr bwMode="auto">
            <a:xfrm xmlns:a="http://schemas.openxmlformats.org/drawingml/2006/main">
              <a:off x="7614926" y="2430542"/>
              <a:ext cx="932580" cy="17280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Medium Sand:</a:t>
              </a:r>
            </a:p>
          </cdr:txBody>
        </cdr:sp>
        <cdr:sp macro="" textlink="">
          <cdr:nvSpPr>
            <cdr:cNvPr id="12355" name="Text 45"/>
            <cdr:cNvSpPr txBox="1">
              <a:spLocks xmlns:a="http://schemas.openxmlformats.org/drawingml/2006/main" noChangeArrowheads="1"/>
            </cdr:cNvSpPr>
          </cdr:nvSpPr>
          <cdr:spPr bwMode="auto">
            <a:xfrm xmlns:a="http://schemas.openxmlformats.org/drawingml/2006/main">
              <a:off x="7631044" y="2635663"/>
              <a:ext cx="916462"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Fine Sand:</a:t>
              </a:r>
            </a:p>
          </cdr:txBody>
        </cdr:sp>
        <cdr:sp macro="" textlink="">
          <cdr:nvSpPr>
            <cdr:cNvPr id="12356" name="Text 46"/>
            <cdr:cNvSpPr txBox="1">
              <a:spLocks xmlns:a="http://schemas.openxmlformats.org/drawingml/2006/main" noChangeArrowheads="1"/>
            </cdr:cNvSpPr>
          </cdr:nvSpPr>
          <cdr:spPr bwMode="auto">
            <a:xfrm xmlns:a="http://schemas.openxmlformats.org/drawingml/2006/main">
              <a:off x="7525121" y="2847808"/>
              <a:ext cx="1022385"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Very Fine Sand:</a:t>
              </a:r>
            </a:p>
          </cdr:txBody>
        </cdr:sp>
        <cdr:sp macro="" textlink="">
          <cdr:nvSpPr>
            <cdr:cNvPr id="12357" name="Text 47"/>
            <cdr:cNvSpPr txBox="1">
              <a:spLocks xmlns:a="http://schemas.openxmlformats.org/drawingml/2006/main" noChangeArrowheads="1"/>
            </cdr:cNvSpPr>
          </cdr:nvSpPr>
          <cdr:spPr bwMode="auto">
            <a:xfrm xmlns:a="http://schemas.openxmlformats.org/drawingml/2006/main">
              <a:off x="7354724" y="3059954"/>
              <a:ext cx="1192782"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Coarse Silt:</a:t>
              </a:r>
            </a:p>
          </cdr:txBody>
        </cdr:sp>
        <cdr:sp macro="" textlink="">
          <cdr:nvSpPr>
            <cdr:cNvPr id="12366" name="Text 40"/>
            <cdr:cNvSpPr txBox="1">
              <a:spLocks xmlns:a="http://schemas.openxmlformats.org/drawingml/2006/main" noChangeArrowheads="1"/>
            </cdr:cNvSpPr>
          </cdr:nvSpPr>
          <cdr:spPr bwMode="auto">
            <a:xfrm xmlns:a="http://schemas.openxmlformats.org/drawingml/2006/main">
              <a:off x="7308671" y="937093"/>
              <a:ext cx="1238835"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Coarse Gravel:</a:t>
              </a:r>
            </a:p>
          </cdr:txBody>
        </cdr:sp>
        <cdr:sp macro="" textlink="">
          <cdr:nvSpPr>
            <cdr:cNvPr id="12368" name="Text 43"/>
            <cdr:cNvSpPr txBox="1">
              <a:spLocks xmlns:a="http://schemas.openxmlformats.org/drawingml/2006/main" noChangeArrowheads="1"/>
            </cdr:cNvSpPr>
          </cdr:nvSpPr>
          <cdr:spPr bwMode="auto">
            <a:xfrm xmlns:a="http://schemas.openxmlformats.org/drawingml/2006/main">
              <a:off x="7237288" y="1995011"/>
              <a:ext cx="1310218" cy="18545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Coarse Sand:</a:t>
              </a:r>
            </a:p>
          </cdr:txBody>
        </cdr:sp>
        <cdr:sp macro="" textlink="">
          <cdr:nvSpPr>
            <cdr:cNvPr id="12369" name="Text 43"/>
            <cdr:cNvSpPr txBox="1">
              <a:spLocks xmlns:a="http://schemas.openxmlformats.org/drawingml/2006/main" noChangeArrowheads="1"/>
            </cdr:cNvSpPr>
          </cdr:nvSpPr>
          <cdr:spPr bwMode="auto">
            <a:xfrm xmlns:a="http://schemas.openxmlformats.org/drawingml/2006/main">
              <a:off x="7550451" y="3270695"/>
              <a:ext cx="997055"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Coarse Silt:</a:t>
              </a:r>
            </a:p>
          </cdr:txBody>
        </cdr:sp>
        <cdr:sp macro="" textlink="">
          <cdr:nvSpPr>
            <cdr:cNvPr id="12370" name="Text 43"/>
            <cdr:cNvSpPr txBox="1">
              <a:spLocks xmlns:a="http://schemas.openxmlformats.org/drawingml/2006/main" noChangeArrowheads="1"/>
            </cdr:cNvSpPr>
          </cdr:nvSpPr>
          <cdr:spPr bwMode="auto">
            <a:xfrm xmlns:a="http://schemas.openxmlformats.org/drawingml/2006/main">
              <a:off x="7550451" y="4117872"/>
              <a:ext cx="997055"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Clay:</a:t>
              </a:r>
            </a:p>
          </cdr:txBody>
        </cdr:sp>
        <cdr:sp macro="" textlink="">
          <cdr:nvSpPr>
            <cdr:cNvPr id="12371" name="Text 43"/>
            <cdr:cNvSpPr txBox="1">
              <a:spLocks xmlns:a="http://schemas.openxmlformats.org/drawingml/2006/main" noChangeArrowheads="1"/>
            </cdr:cNvSpPr>
          </cdr:nvSpPr>
          <cdr:spPr bwMode="auto">
            <a:xfrm xmlns:a="http://schemas.openxmlformats.org/drawingml/2006/main">
              <a:off x="7550451" y="3694986"/>
              <a:ext cx="997055"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Fine Silt:</a:t>
              </a:r>
            </a:p>
          </cdr:txBody>
        </cdr:sp>
        <cdr:sp macro="" textlink="">
          <cdr:nvSpPr>
            <cdr:cNvPr id="12372" name="Text 43"/>
            <cdr:cNvSpPr txBox="1">
              <a:spLocks xmlns:a="http://schemas.openxmlformats.org/drawingml/2006/main" noChangeArrowheads="1"/>
            </cdr:cNvSpPr>
          </cdr:nvSpPr>
          <cdr:spPr bwMode="auto">
            <a:xfrm xmlns:a="http://schemas.openxmlformats.org/drawingml/2006/main">
              <a:off x="7380053" y="1784271"/>
              <a:ext cx="1167453"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Fine Gravel:</a:t>
              </a:r>
            </a:p>
          </cdr:txBody>
        </cdr:sp>
        <cdr:sp macro="" textlink="">
          <cdr:nvSpPr>
            <cdr:cNvPr id="12375" name="Text 43"/>
            <cdr:cNvSpPr txBox="1">
              <a:spLocks xmlns:a="http://schemas.openxmlformats.org/drawingml/2006/main" noChangeArrowheads="1"/>
            </cdr:cNvSpPr>
          </cdr:nvSpPr>
          <cdr:spPr bwMode="auto">
            <a:xfrm xmlns:a="http://schemas.openxmlformats.org/drawingml/2006/main">
              <a:off x="7559662" y="3482840"/>
              <a:ext cx="987844"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Medium Silt:</a:t>
              </a:r>
            </a:p>
          </cdr:txBody>
        </cdr:sp>
        <cdr:sp macro="" textlink="">
          <cdr:nvSpPr>
            <cdr:cNvPr id="12376" name="Text 43"/>
            <cdr:cNvSpPr txBox="1">
              <a:spLocks xmlns:a="http://schemas.openxmlformats.org/drawingml/2006/main" noChangeArrowheads="1"/>
            </cdr:cNvSpPr>
          </cdr:nvSpPr>
          <cdr:spPr bwMode="auto">
            <a:xfrm xmlns:a="http://schemas.openxmlformats.org/drawingml/2006/main">
              <a:off x="7559662" y="3907131"/>
              <a:ext cx="987844"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Fine Silt:</a:t>
              </a:r>
            </a:p>
          </cdr:txBody>
        </cdr:sp>
      </cdr:grpSp>
      <cdr:sp macro="" textlink="#REF!">
        <cdr:nvSpPr>
          <cdr:cNvPr id="12358" name="Text 48"/>
          <cdr:cNvSpPr txBox="1">
            <a:spLocks xmlns:a="http://schemas.openxmlformats.org/drawingml/2006/main" noChangeArrowheads="1" noTextEdit="1"/>
          </cdr:cNvSpPr>
        </cdr:nvSpPr>
        <cdr:spPr bwMode="auto">
          <a:xfrm xmlns:a="http://schemas.openxmlformats.org/drawingml/2006/main">
            <a:off x="8575138" y="1151499"/>
            <a:ext cx="529614"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846198FF-EA83-48FE-83B5-012FAEA3E4AB}" type="TxLink">
              <a:rPr lang="en-GB"/>
              <a:pPr/>
              <a:t>0.0%</a:t>
            </a:fld>
            <a:endParaRPr lang="en-GB"/>
          </a:p>
        </cdr:txBody>
      </cdr:sp>
      <cdr:sp macro="" textlink="#REF!">
        <cdr:nvSpPr>
          <cdr:cNvPr id="12359" name="Text 49"/>
          <cdr:cNvSpPr txBox="1">
            <a:spLocks xmlns:a="http://schemas.openxmlformats.org/drawingml/2006/main" noChangeArrowheads="1" noTextEdit="1"/>
          </cdr:cNvSpPr>
        </cdr:nvSpPr>
        <cdr:spPr bwMode="auto">
          <a:xfrm xmlns:a="http://schemas.openxmlformats.org/drawingml/2006/main">
            <a:off x="8575138" y="1356272"/>
            <a:ext cx="529614" cy="1795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65B04A3-CC20-4629-9B60-8F48080645BF}" type="TxLink">
              <a:rPr lang="en-GB"/>
              <a:pPr/>
              <a:t>0.0%</a:t>
            </a:fld>
            <a:endParaRPr lang="en-GB"/>
          </a:p>
        </cdr:txBody>
      </cdr:sp>
      <cdr:sp macro="" textlink="#REF!">
        <cdr:nvSpPr>
          <cdr:cNvPr id="12360" name="Text 50"/>
          <cdr:cNvSpPr txBox="1">
            <a:spLocks xmlns:a="http://schemas.openxmlformats.org/drawingml/2006/main" noChangeArrowheads="1" noTextEdit="1"/>
          </cdr:cNvSpPr>
        </cdr:nvSpPr>
        <cdr:spPr bwMode="auto">
          <a:xfrm xmlns:a="http://schemas.openxmlformats.org/drawingml/2006/main">
            <a:off x="8575138" y="1573668"/>
            <a:ext cx="511193"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FC8E97B3-8BCD-4838-B141-CD9E1C226221}" type="TxLink">
              <a:rPr lang="en-GB"/>
              <a:pPr/>
              <a:t>0.0%</a:t>
            </a:fld>
            <a:endParaRPr lang="en-GB"/>
          </a:p>
        </cdr:txBody>
      </cdr:sp>
      <cdr:sp macro="" textlink="#REF!">
        <cdr:nvSpPr>
          <cdr:cNvPr id="12361" name="Text 51"/>
          <cdr:cNvSpPr txBox="1">
            <a:spLocks xmlns:a="http://schemas.openxmlformats.org/drawingml/2006/main" noChangeArrowheads="1" noTextEdit="1"/>
          </cdr:cNvSpPr>
        </cdr:nvSpPr>
        <cdr:spPr bwMode="auto">
          <a:xfrm xmlns:a="http://schemas.openxmlformats.org/drawingml/2006/main">
            <a:off x="8575138" y="2216039"/>
            <a:ext cx="495074" cy="183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2B7E1D0B-46C6-419B-8282-9B7BC48E3EB9}" type="TxLink">
              <a:rPr lang="en-GB"/>
              <a:pPr/>
              <a:t>0.0%</a:t>
            </a:fld>
            <a:endParaRPr lang="en-GB"/>
          </a:p>
        </cdr:txBody>
      </cdr:sp>
      <cdr:sp macro="" textlink="#REF!">
        <cdr:nvSpPr>
          <cdr:cNvPr id="12362" name="Text 53"/>
          <cdr:cNvSpPr txBox="1">
            <a:spLocks xmlns:a="http://schemas.openxmlformats.org/drawingml/2006/main" noChangeArrowheads="1" noTextEdit="1"/>
          </cdr:cNvSpPr>
        </cdr:nvSpPr>
        <cdr:spPr bwMode="auto">
          <a:xfrm xmlns:a="http://schemas.openxmlformats.org/drawingml/2006/main">
            <a:off x="8575138" y="2643819"/>
            <a:ext cx="529614"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8293FD43-3AFD-453B-95B6-BFDF9B714609}" type="TxLink">
              <a:rPr lang="en-GB"/>
              <a:pPr/>
              <a:t>80.9%</a:t>
            </a:fld>
            <a:endParaRPr lang="en-GB"/>
          </a:p>
        </cdr:txBody>
      </cdr:sp>
      <cdr:sp macro="" textlink="#REF!">
        <cdr:nvSpPr>
          <cdr:cNvPr id="12363" name="Text 54"/>
          <cdr:cNvSpPr txBox="1">
            <a:spLocks xmlns:a="http://schemas.openxmlformats.org/drawingml/2006/main" noChangeArrowheads="1" noTextEdit="1"/>
          </cdr:cNvSpPr>
        </cdr:nvSpPr>
        <cdr:spPr bwMode="auto">
          <a:xfrm xmlns:a="http://schemas.openxmlformats.org/drawingml/2006/main">
            <a:off x="8575138" y="2848592"/>
            <a:ext cx="474350" cy="17391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9E79B659-94C2-4B2B-BBB2-8A2ECC53D752}" type="TxLink">
              <a:rPr lang="en-GB"/>
              <a:pPr/>
              <a:t>14.0%</a:t>
            </a:fld>
            <a:endParaRPr lang="en-GB"/>
          </a:p>
        </cdr:txBody>
      </cdr:sp>
      <cdr:sp macro="" textlink="#REF!">
        <cdr:nvSpPr>
          <cdr:cNvPr id="12364" name="Text 55"/>
          <cdr:cNvSpPr txBox="1">
            <a:spLocks xmlns:a="http://schemas.openxmlformats.org/drawingml/2006/main" noChangeArrowheads="1" noTextEdit="1"/>
          </cdr:cNvSpPr>
        </cdr:nvSpPr>
        <cdr:spPr bwMode="auto">
          <a:xfrm xmlns:a="http://schemas.openxmlformats.org/drawingml/2006/main">
            <a:off x="8575138" y="3060378"/>
            <a:ext cx="465140"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99FF7193-F549-4FB5-A8D1-77B1A968BDA5}" type="TxLink">
              <a:rPr lang="en-GB"/>
              <a:pPr/>
              <a:t>0.6%</a:t>
            </a:fld>
            <a:endParaRPr lang="en-GB"/>
          </a:p>
        </cdr:txBody>
      </cdr:sp>
      <cdr:sp macro="" textlink="#REF!">
        <cdr:nvSpPr>
          <cdr:cNvPr id="12365" name="Text 58"/>
          <cdr:cNvSpPr txBox="1">
            <a:spLocks xmlns:a="http://schemas.openxmlformats.org/drawingml/2006/main" noChangeArrowheads="1" noTextEdit="1"/>
          </cdr:cNvSpPr>
        </cdr:nvSpPr>
        <cdr:spPr bwMode="auto">
          <a:xfrm xmlns:a="http://schemas.openxmlformats.org/drawingml/2006/main">
            <a:off x="8575138" y="2433435"/>
            <a:ext cx="529614"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4B74A0A-EAD4-488F-987F-AB8FFE02D1ED}" type="TxLink">
              <a:rPr lang="en-GB"/>
              <a:pPr/>
              <a:t>3.6%</a:t>
            </a:fld>
            <a:endParaRPr lang="en-GB"/>
          </a:p>
        </cdr:txBody>
      </cdr:sp>
      <cdr:sp macro="" textlink="#REF!">
        <cdr:nvSpPr>
          <cdr:cNvPr id="12367" name="Text 48"/>
          <cdr:cNvSpPr txBox="1">
            <a:spLocks xmlns:a="http://schemas.openxmlformats.org/drawingml/2006/main" noChangeArrowheads="1" noTextEdit="1"/>
          </cdr:cNvSpPr>
        </cdr:nvSpPr>
        <cdr:spPr bwMode="auto">
          <a:xfrm xmlns:a="http://schemas.openxmlformats.org/drawingml/2006/main">
            <a:off x="8575138" y="941115"/>
            <a:ext cx="465140"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1DBC42FC-054D-4159-9A89-0900A61419F7}" type="TxLink">
              <a:rPr lang="en-GB"/>
              <a:pPr/>
              <a:t>0.0%</a:t>
            </a:fld>
            <a:endParaRPr lang="en-GB"/>
          </a:p>
        </cdr:txBody>
      </cdr:sp>
      <cdr:sp macro="" textlink="#REF!">
        <cdr:nvSpPr>
          <cdr:cNvPr id="12373" name="Text 50"/>
          <cdr:cNvSpPr txBox="1">
            <a:spLocks xmlns:a="http://schemas.openxmlformats.org/drawingml/2006/main" noChangeArrowheads="1" noTextEdit="1"/>
          </cdr:cNvSpPr>
        </cdr:nvSpPr>
        <cdr:spPr bwMode="auto">
          <a:xfrm xmlns:a="http://schemas.openxmlformats.org/drawingml/2006/main">
            <a:off x="8575138" y="1994435"/>
            <a:ext cx="518101" cy="183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C66063CF-3A61-48CE-A4F8-566E12C970AC}" type="TxLink">
              <a:rPr lang="en-GB"/>
              <a:pPr/>
              <a:t>0.0%</a:t>
            </a:fld>
            <a:endParaRPr lang="en-GB"/>
          </a:p>
        </cdr:txBody>
      </cdr:sp>
      <cdr:sp macro="" textlink="#REF!">
        <cdr:nvSpPr>
          <cdr:cNvPr id="12374" name="Text 50"/>
          <cdr:cNvSpPr txBox="1">
            <a:spLocks xmlns:a="http://schemas.openxmlformats.org/drawingml/2006/main" noChangeArrowheads="1" noTextEdit="1"/>
          </cdr:cNvSpPr>
        </cdr:nvSpPr>
        <cdr:spPr bwMode="auto">
          <a:xfrm xmlns:a="http://schemas.openxmlformats.org/drawingml/2006/main">
            <a:off x="8575138" y="1784052"/>
            <a:ext cx="511193"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3D1A20F-CCB1-446B-BAB9-2A4FF4EE46CA}" type="TxLink">
              <a:rPr lang="en-GB"/>
              <a:pPr/>
              <a:t>0.0%</a:t>
            </a:fld>
            <a:endParaRPr lang="en-GB"/>
          </a:p>
        </cdr:txBody>
      </cdr:sp>
      <cdr:sp macro="" textlink="#REF!">
        <cdr:nvSpPr>
          <cdr:cNvPr id="12377" name="Text 54"/>
          <cdr:cNvSpPr txBox="1">
            <a:spLocks xmlns:a="http://schemas.openxmlformats.org/drawingml/2006/main" noChangeArrowheads="1" noTextEdit="1"/>
          </cdr:cNvSpPr>
        </cdr:nvSpPr>
        <cdr:spPr bwMode="auto">
          <a:xfrm xmlns:a="http://schemas.openxmlformats.org/drawingml/2006/main">
            <a:off x="8575138" y="4113697"/>
            <a:ext cx="485864" cy="17952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360E78D6-A2E0-4C37-B371-D688D2D09105}" type="TxLink">
              <a:rPr lang="en-GB"/>
              <a:pPr/>
              <a:t>0.5%</a:t>
            </a:fld>
            <a:endParaRPr lang="en-GB"/>
          </a:p>
        </cdr:txBody>
      </cdr:sp>
      <cdr:sp macro="" textlink="#REF!">
        <cdr:nvSpPr>
          <cdr:cNvPr id="12378" name="Text 54"/>
          <cdr:cNvSpPr txBox="1">
            <a:spLocks xmlns:a="http://schemas.openxmlformats.org/drawingml/2006/main" noChangeArrowheads="1"/>
          </cdr:cNvSpPr>
        </cdr:nvSpPr>
        <cdr:spPr bwMode="auto">
          <a:xfrm xmlns:a="http://schemas.openxmlformats.org/drawingml/2006/main">
            <a:off x="8575138" y="3903314"/>
            <a:ext cx="474350"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194EF6A8-D6CB-4E56-919C-57DFE2378640}" type="TxLink">
              <a:rPr lang="en-GB"/>
              <a:pPr/>
              <a:t>0.2%</a:t>
            </a:fld>
            <a:endParaRPr lang="en-GB"/>
          </a:p>
        </cdr:txBody>
      </cdr:sp>
      <cdr:sp macro="" textlink="#REF!">
        <cdr:nvSpPr>
          <cdr:cNvPr id="12379" name="Text 54"/>
          <cdr:cNvSpPr txBox="1">
            <a:spLocks xmlns:a="http://schemas.openxmlformats.org/drawingml/2006/main" noChangeArrowheads="1" noTextEdit="1"/>
          </cdr:cNvSpPr>
        </cdr:nvSpPr>
        <cdr:spPr bwMode="auto">
          <a:xfrm xmlns:a="http://schemas.openxmlformats.org/drawingml/2006/main">
            <a:off x="8575138" y="3692931"/>
            <a:ext cx="474350"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59059D74-7EB9-4E3C-9D50-6994EAC618CB}" type="TxLink">
              <a:rPr lang="en-GB"/>
              <a:pPr/>
              <a:t>0.1%</a:t>
            </a:fld>
            <a:endParaRPr lang="en-GB"/>
          </a:p>
        </cdr:txBody>
      </cdr:sp>
      <cdr:sp macro="" textlink="#REF!">
        <cdr:nvSpPr>
          <cdr:cNvPr id="12380" name="Text 54"/>
          <cdr:cNvSpPr txBox="1">
            <a:spLocks xmlns:a="http://schemas.openxmlformats.org/drawingml/2006/main" noChangeArrowheads="1" noTextEdit="1"/>
          </cdr:cNvSpPr>
        </cdr:nvSpPr>
        <cdr:spPr bwMode="auto">
          <a:xfrm xmlns:a="http://schemas.openxmlformats.org/drawingml/2006/main">
            <a:off x="8575138" y="3476937"/>
            <a:ext cx="474350"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A15FFA45-B3FD-4609-8992-A4E5461627FD}" type="TxLink">
              <a:rPr lang="en-GB"/>
              <a:pPr/>
              <a:t>0.1%</a:t>
            </a:fld>
            <a:endParaRPr lang="en-GB"/>
          </a:p>
        </cdr:txBody>
      </cdr:sp>
      <cdr:sp macro="" textlink="#REF!">
        <cdr:nvSpPr>
          <cdr:cNvPr id="12381" name="Text 54"/>
          <cdr:cNvSpPr txBox="1">
            <a:spLocks xmlns:a="http://schemas.openxmlformats.org/drawingml/2006/main" noChangeArrowheads="1" noTextEdit="1"/>
          </cdr:cNvSpPr>
        </cdr:nvSpPr>
        <cdr:spPr bwMode="auto">
          <a:xfrm xmlns:a="http://schemas.openxmlformats.org/drawingml/2006/main">
            <a:off x="8575138" y="3270761"/>
            <a:ext cx="485864"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C79F3C6D-35C9-4B3D-80D4-68CFD97EDD8D}" type="TxLink">
              <a:rPr lang="en-GB"/>
              <a:pPr/>
              <a:t>0.1%</a:t>
            </a:fld>
            <a:endParaRPr lang="en-GB"/>
          </a:p>
        </cdr:txBody>
      </cdr:sp>
    </cdr:grpSp>
  </cdr:relSizeAnchor>
  <cdr:relSizeAnchor xmlns:cdr="http://schemas.openxmlformats.org/drawingml/2006/chartDrawing">
    <cdr:from>
      <cdr:x>0.5295</cdr:x>
      <cdr:y>0</cdr:y>
    </cdr:from>
    <cdr:to>
      <cdr:x>0.71075</cdr:x>
      <cdr:y>0.189</cdr:y>
    </cdr:to>
    <cdr:sp macro="" textlink="">
      <cdr:nvSpPr>
        <cdr:cNvPr id="12414" name="Rectangle 126"/>
        <cdr:cNvSpPr>
          <a:spLocks xmlns:a="http://schemas.openxmlformats.org/drawingml/2006/main" noChangeArrowheads="1"/>
        </cdr:cNvSpPr>
      </cdr:nvSpPr>
      <cdr:spPr bwMode="auto">
        <a:xfrm xmlns:a="http://schemas.openxmlformats.org/drawingml/2006/main">
          <a:off x="4877052" y="0"/>
          <a:ext cx="1669435" cy="1062133"/>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dr:relSizeAnchor xmlns:cdr="http://schemas.openxmlformats.org/drawingml/2006/chartDrawing">
    <cdr:from>
      <cdr:x>0.016</cdr:x>
      <cdr:y>0.09425</cdr:y>
    </cdr:from>
    <cdr:to>
      <cdr:x>0.14675</cdr:x>
      <cdr:y>0.1715</cdr:y>
    </cdr:to>
    <cdr:sp macro="" textlink="">
      <cdr:nvSpPr>
        <cdr:cNvPr id="12474" name="Rectangle 186"/>
        <cdr:cNvSpPr>
          <a:spLocks xmlns:a="http://schemas.openxmlformats.org/drawingml/2006/main" noChangeArrowheads="1"/>
        </cdr:cNvSpPr>
      </cdr:nvSpPr>
      <cdr:spPr bwMode="auto">
        <a:xfrm xmlns:a="http://schemas.openxmlformats.org/drawingml/2006/main">
          <a:off x="147371" y="529661"/>
          <a:ext cx="1204296" cy="434126"/>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dr:relSizeAnchor xmlns:cdr="http://schemas.openxmlformats.org/drawingml/2006/chartDrawing">
    <cdr:from>
      <cdr:x>0</cdr:x>
      <cdr:y>0</cdr:y>
    </cdr:from>
    <cdr:to>
      <cdr:x>0.37275</cdr:x>
      <cdr:y>0.20925</cdr:y>
    </cdr:to>
    <cdr:sp macro="" textlink="">
      <cdr:nvSpPr>
        <cdr:cNvPr id="12329" name="Rectangle 41"/>
        <cdr:cNvSpPr>
          <a:spLocks xmlns:a="http://schemas.openxmlformats.org/drawingml/2006/main" noChangeArrowheads="1"/>
        </cdr:cNvSpPr>
      </cdr:nvSpPr>
      <cdr:spPr bwMode="auto">
        <a:xfrm xmlns:a="http://schemas.openxmlformats.org/drawingml/2006/main">
          <a:off x="0" y="0"/>
          <a:ext cx="3433279" cy="1175933"/>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dr:relSizeAnchor xmlns:cdr="http://schemas.openxmlformats.org/drawingml/2006/chartDrawing">
    <cdr:from>
      <cdr:x>0.76725</cdr:x>
      <cdr:y>0</cdr:y>
    </cdr:from>
    <cdr:to>
      <cdr:x>1</cdr:x>
      <cdr:y>0.8015</cdr:y>
    </cdr:to>
    <cdr:sp macro="" textlink="">
      <cdr:nvSpPr>
        <cdr:cNvPr id="12328" name="Rectangle 40"/>
        <cdr:cNvSpPr>
          <a:spLocks xmlns:a="http://schemas.openxmlformats.org/drawingml/2006/main" noChangeArrowheads="1"/>
        </cdr:cNvSpPr>
      </cdr:nvSpPr>
      <cdr:spPr bwMode="auto">
        <a:xfrm xmlns:a="http://schemas.openxmlformats.org/drawingml/2006/main">
          <a:off x="7066890" y="0"/>
          <a:ext cx="2143785" cy="4504230"/>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userShapes>
</file>

<file path=xl/drawings/drawing5.xml><?xml version="1.0" encoding="utf-8"?>
<xdr:wsDr xmlns:xdr="http://schemas.openxmlformats.org/drawingml/2006/spreadsheetDrawing" xmlns:a="http://schemas.openxmlformats.org/drawingml/2006/main">
  <xdr:twoCellAnchor editAs="absolute">
    <xdr:from>
      <xdr:col>26</xdr:col>
      <xdr:colOff>238125</xdr:colOff>
      <xdr:row>12</xdr:row>
      <xdr:rowOff>9525</xdr:rowOff>
    </xdr:from>
    <xdr:to>
      <xdr:col>77</xdr:col>
      <xdr:colOff>466725</xdr:colOff>
      <xdr:row>23</xdr:row>
      <xdr:rowOff>123825</xdr:rowOff>
    </xdr:to>
    <xdr:sp macro="" textlink="">
      <xdr:nvSpPr>
        <xdr:cNvPr id="8193" name="Rectangle 1"/>
        <xdr:cNvSpPr>
          <a:spLocks noChangeArrowheads="1"/>
        </xdr:cNvSpPr>
      </xdr:nvSpPr>
      <xdr:spPr bwMode="auto">
        <a:xfrm>
          <a:off x="25003125" y="2352675"/>
          <a:ext cx="3819525" cy="2657475"/>
        </a:xfrm>
        <a:prstGeom prst="rect">
          <a:avLst/>
        </a:prstGeom>
        <a:noFill/>
        <a:ln w="76200" cmpd="tri">
          <a:solidFill>
            <a:srgbClr val="000000"/>
          </a:solid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Microsoft_Word_97_-_2003_Document1.doc"/></Relationships>
</file>

<file path=xl/worksheets/_rels/sheet3.xml.rels><?xml version="1.0" encoding="UTF-8" standalone="yes"?>
<Relationships xmlns="http://schemas.openxmlformats.org/package/2006/relationships"><Relationship Id="rId8" Type="http://schemas.openxmlformats.org/officeDocument/2006/relationships/oleObject" Target="../embeddings/oleObject3.bin"/><Relationship Id="rId13" Type="http://schemas.openxmlformats.org/officeDocument/2006/relationships/image" Target="../media/image8.emf"/><Relationship Id="rId18" Type="http://schemas.openxmlformats.org/officeDocument/2006/relationships/oleObject" Target="../embeddings/oleObject8.bin"/><Relationship Id="rId26" Type="http://schemas.openxmlformats.org/officeDocument/2006/relationships/oleObject" Target="../embeddings/oleObject12.bin"/><Relationship Id="rId39" Type="http://schemas.openxmlformats.org/officeDocument/2006/relationships/oleObject" Target="../embeddings/oleObject19.bin"/><Relationship Id="rId3" Type="http://schemas.openxmlformats.org/officeDocument/2006/relationships/vmlDrawing" Target="../drawings/vmlDrawing2.vml"/><Relationship Id="rId21" Type="http://schemas.openxmlformats.org/officeDocument/2006/relationships/image" Target="../media/image12.emf"/><Relationship Id="rId34" Type="http://schemas.openxmlformats.org/officeDocument/2006/relationships/oleObject" Target="../embeddings/oleObject16.bin"/><Relationship Id="rId42" Type="http://schemas.openxmlformats.org/officeDocument/2006/relationships/image" Target="../media/image22.emf"/><Relationship Id="rId7" Type="http://schemas.openxmlformats.org/officeDocument/2006/relationships/image" Target="../media/image5.emf"/><Relationship Id="rId12" Type="http://schemas.openxmlformats.org/officeDocument/2006/relationships/oleObject" Target="../embeddings/oleObject5.bin"/><Relationship Id="rId17" Type="http://schemas.openxmlformats.org/officeDocument/2006/relationships/image" Target="../media/image10.emf"/><Relationship Id="rId25" Type="http://schemas.openxmlformats.org/officeDocument/2006/relationships/image" Target="../media/image14.emf"/><Relationship Id="rId33" Type="http://schemas.openxmlformats.org/officeDocument/2006/relationships/image" Target="../media/image18.emf"/><Relationship Id="rId38" Type="http://schemas.openxmlformats.org/officeDocument/2006/relationships/image" Target="../media/image20.emf"/><Relationship Id="rId2" Type="http://schemas.openxmlformats.org/officeDocument/2006/relationships/drawing" Target="../drawings/drawing2.xml"/><Relationship Id="rId16" Type="http://schemas.openxmlformats.org/officeDocument/2006/relationships/oleObject" Target="../embeddings/oleObject7.bin"/><Relationship Id="rId20" Type="http://schemas.openxmlformats.org/officeDocument/2006/relationships/oleObject" Target="../embeddings/oleObject9.bin"/><Relationship Id="rId29" Type="http://schemas.openxmlformats.org/officeDocument/2006/relationships/image" Target="../media/image16.emf"/><Relationship Id="rId41" Type="http://schemas.openxmlformats.org/officeDocument/2006/relationships/oleObject" Target="../embeddings/oleObject20.bin"/><Relationship Id="rId1" Type="http://schemas.openxmlformats.org/officeDocument/2006/relationships/printerSettings" Target="../printerSettings/printerSettings2.bin"/><Relationship Id="rId6" Type="http://schemas.openxmlformats.org/officeDocument/2006/relationships/oleObject" Target="../embeddings/oleObject2.bin"/><Relationship Id="rId11" Type="http://schemas.openxmlformats.org/officeDocument/2006/relationships/image" Target="../media/image7.emf"/><Relationship Id="rId24" Type="http://schemas.openxmlformats.org/officeDocument/2006/relationships/oleObject" Target="../embeddings/oleObject11.bin"/><Relationship Id="rId32" Type="http://schemas.openxmlformats.org/officeDocument/2006/relationships/oleObject" Target="../embeddings/oleObject15.bin"/><Relationship Id="rId37" Type="http://schemas.openxmlformats.org/officeDocument/2006/relationships/oleObject" Target="../embeddings/oleObject18.bin"/><Relationship Id="rId40" Type="http://schemas.openxmlformats.org/officeDocument/2006/relationships/image" Target="../media/image21.emf"/><Relationship Id="rId5" Type="http://schemas.openxmlformats.org/officeDocument/2006/relationships/image" Target="../media/image4.emf"/><Relationship Id="rId15" Type="http://schemas.openxmlformats.org/officeDocument/2006/relationships/image" Target="../media/image9.emf"/><Relationship Id="rId23" Type="http://schemas.openxmlformats.org/officeDocument/2006/relationships/image" Target="../media/image13.emf"/><Relationship Id="rId28" Type="http://schemas.openxmlformats.org/officeDocument/2006/relationships/oleObject" Target="../embeddings/oleObject13.bin"/><Relationship Id="rId36" Type="http://schemas.openxmlformats.org/officeDocument/2006/relationships/oleObject" Target="../embeddings/oleObject17.bin"/><Relationship Id="rId10" Type="http://schemas.openxmlformats.org/officeDocument/2006/relationships/oleObject" Target="../embeddings/oleObject4.bin"/><Relationship Id="rId19" Type="http://schemas.openxmlformats.org/officeDocument/2006/relationships/image" Target="../media/image11.emf"/><Relationship Id="rId31" Type="http://schemas.openxmlformats.org/officeDocument/2006/relationships/image" Target="../media/image17.emf"/><Relationship Id="rId4" Type="http://schemas.openxmlformats.org/officeDocument/2006/relationships/oleObject" Target="../embeddings/oleObject1.bin"/><Relationship Id="rId9" Type="http://schemas.openxmlformats.org/officeDocument/2006/relationships/image" Target="../media/image6.emf"/><Relationship Id="rId14" Type="http://schemas.openxmlformats.org/officeDocument/2006/relationships/oleObject" Target="../embeddings/oleObject6.bin"/><Relationship Id="rId22" Type="http://schemas.openxmlformats.org/officeDocument/2006/relationships/oleObject" Target="../embeddings/oleObject10.bin"/><Relationship Id="rId27" Type="http://schemas.openxmlformats.org/officeDocument/2006/relationships/image" Target="../media/image15.emf"/><Relationship Id="rId30" Type="http://schemas.openxmlformats.org/officeDocument/2006/relationships/oleObject" Target="../embeddings/oleObject14.bin"/><Relationship Id="rId35" Type="http://schemas.openxmlformats.org/officeDocument/2006/relationships/image" Target="../media/image19.emf"/></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E1:E61"/>
  <sheetViews>
    <sheetView showGridLines="0" workbookViewId="0"/>
  </sheetViews>
  <sheetFormatPr defaultRowHeight="12.75" x14ac:dyDescent="0.2"/>
  <sheetData>
    <row r="1" spans="5:5" ht="18" x14ac:dyDescent="0.25">
      <c r="E1" s="10" t="s">
        <v>3</v>
      </c>
    </row>
    <row r="2" spans="5:5" ht="15.75" x14ac:dyDescent="0.25">
      <c r="E2" s="187" t="s">
        <v>143</v>
      </c>
    </row>
    <row r="4" spans="5:5" x14ac:dyDescent="0.2">
      <c r="E4" s="12" t="s">
        <v>4</v>
      </c>
    </row>
    <row r="5" spans="5:5" x14ac:dyDescent="0.2">
      <c r="E5" s="12" t="s">
        <v>5</v>
      </c>
    </row>
    <row r="7" spans="5:5" x14ac:dyDescent="0.2">
      <c r="E7" s="8" t="s">
        <v>142</v>
      </c>
    </row>
    <row r="8" spans="5:5" x14ac:dyDescent="0.2">
      <c r="E8" s="8"/>
    </row>
    <row r="9" spans="5:5" x14ac:dyDescent="0.2">
      <c r="E9" s="8" t="s">
        <v>135</v>
      </c>
    </row>
    <row r="10" spans="5:5" x14ac:dyDescent="0.2">
      <c r="E10" s="8" t="s">
        <v>136</v>
      </c>
    </row>
    <row r="11" spans="5:5" x14ac:dyDescent="0.2">
      <c r="E11" s="8" t="s">
        <v>137</v>
      </c>
    </row>
    <row r="12" spans="5:5" x14ac:dyDescent="0.2">
      <c r="E12" s="8" t="s">
        <v>138</v>
      </c>
    </row>
    <row r="13" spans="5:5" x14ac:dyDescent="0.2">
      <c r="E13" s="8" t="s">
        <v>140</v>
      </c>
    </row>
    <row r="14" spans="5:5" x14ac:dyDescent="0.2">
      <c r="E14" s="8" t="s">
        <v>139</v>
      </c>
    </row>
    <row r="15" spans="5:5" x14ac:dyDescent="0.2">
      <c r="E15" s="8"/>
    </row>
    <row r="16" spans="5:5" x14ac:dyDescent="0.2">
      <c r="E16" s="8" t="s">
        <v>134</v>
      </c>
    </row>
    <row r="17" spans="5:5" x14ac:dyDescent="0.2">
      <c r="E17" s="8" t="s">
        <v>141</v>
      </c>
    </row>
    <row r="18" spans="5:5" x14ac:dyDescent="0.2">
      <c r="E18" s="8"/>
    </row>
    <row r="19" spans="5:5" x14ac:dyDescent="0.2">
      <c r="E19" s="8"/>
    </row>
    <row r="20" spans="5:5" x14ac:dyDescent="0.2">
      <c r="E20" s="8"/>
    </row>
    <row r="21" spans="5:5" x14ac:dyDescent="0.2">
      <c r="E21" s="8"/>
    </row>
    <row r="22" spans="5:5" x14ac:dyDescent="0.2">
      <c r="E22" s="8"/>
    </row>
    <row r="23" spans="5:5" x14ac:dyDescent="0.2">
      <c r="E23" s="8"/>
    </row>
    <row r="24" spans="5:5" x14ac:dyDescent="0.2">
      <c r="E24" s="8"/>
    </row>
    <row r="25" spans="5:5" x14ac:dyDescent="0.2">
      <c r="E25" s="8"/>
    </row>
    <row r="26" spans="5:5" x14ac:dyDescent="0.2">
      <c r="E26" s="8"/>
    </row>
    <row r="27" spans="5:5" x14ac:dyDescent="0.2">
      <c r="E27" s="8"/>
    </row>
    <row r="28" spans="5:5" x14ac:dyDescent="0.2">
      <c r="E28" s="8"/>
    </row>
    <row r="29" spans="5:5" x14ac:dyDescent="0.2">
      <c r="E29" s="8"/>
    </row>
    <row r="30" spans="5:5" x14ac:dyDescent="0.2">
      <c r="E30" s="8"/>
    </row>
    <row r="31" spans="5:5" x14ac:dyDescent="0.2">
      <c r="E31" s="8"/>
    </row>
    <row r="32" spans="5:5" x14ac:dyDescent="0.2">
      <c r="E32" s="8"/>
    </row>
    <row r="33" spans="5:5" x14ac:dyDescent="0.2">
      <c r="E33" s="8"/>
    </row>
    <row r="34" spans="5:5" x14ac:dyDescent="0.2">
      <c r="E34" s="8"/>
    </row>
    <row r="35" spans="5:5" x14ac:dyDescent="0.2">
      <c r="E35" s="8"/>
    </row>
    <row r="36" spans="5:5" x14ac:dyDescent="0.2">
      <c r="E36" s="8"/>
    </row>
    <row r="37" spans="5:5" x14ac:dyDescent="0.2">
      <c r="E37" s="8"/>
    </row>
    <row r="38" spans="5:5" x14ac:dyDescent="0.2">
      <c r="E38" s="8"/>
    </row>
    <row r="39" spans="5:5" x14ac:dyDescent="0.2">
      <c r="E39" s="8"/>
    </row>
    <row r="40" spans="5:5" x14ac:dyDescent="0.2">
      <c r="E40" s="8"/>
    </row>
    <row r="41" spans="5:5" x14ac:dyDescent="0.2">
      <c r="E41" s="8"/>
    </row>
    <row r="61" spans="5:5" ht="15.75" x14ac:dyDescent="0.25">
      <c r="E61" s="11" t="s">
        <v>6</v>
      </c>
    </row>
  </sheetData>
  <phoneticPr fontId="0" type="noConversion"/>
  <pageMargins left="0.75" right="0.75" top="1" bottom="1" header="0.5" footer="0.5"/>
  <pageSetup paperSize="9" orientation="portrait" horizontalDpi="4294967292" verticalDpi="300" r:id="rId1"/>
  <headerFooter alignWithMargins="0"/>
  <drawing r:id="rId2"/>
  <legacyDrawing r:id="rId3"/>
  <oleObjects>
    <mc:AlternateContent xmlns:mc="http://schemas.openxmlformats.org/markup-compatibility/2006">
      <mc:Choice Requires="x14">
        <oleObject progId="Word.Document.8" shapeId="3078" r:id="rId4">
          <objectPr defaultSize="0" r:id="rId5">
            <anchor moveWithCells="1">
              <from>
                <xdr:col>0</xdr:col>
                <xdr:colOff>85725</xdr:colOff>
                <xdr:row>254</xdr:row>
                <xdr:rowOff>57150</xdr:rowOff>
              </from>
              <to>
                <xdr:col>9</xdr:col>
                <xdr:colOff>142875</xdr:colOff>
                <xdr:row>300</xdr:row>
                <xdr:rowOff>9525</xdr:rowOff>
              </to>
            </anchor>
          </objectPr>
        </oleObject>
      </mc:Choice>
      <mc:Fallback>
        <oleObject progId="Word.Document.8" shapeId="3078"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JG76"/>
  <sheetViews>
    <sheetView showGridLines="0" tabSelected="1" zoomScale="66" zoomScaleNormal="66" workbookViewId="0">
      <pane xSplit="2" topLeftCell="C1" activePane="topRight" state="frozen"/>
      <selection pane="topRight" activeCell="E2" sqref="E2"/>
    </sheetView>
  </sheetViews>
  <sheetFormatPr defaultColWidth="28.7109375" defaultRowHeight="12.75" x14ac:dyDescent="0.2"/>
  <cols>
    <col min="1" max="1" width="16" style="14" customWidth="1"/>
    <col min="2" max="2" width="24.28515625" style="14" customWidth="1"/>
    <col min="3" max="61" width="42" style="14" customWidth="1"/>
    <col min="62" max="16384" width="28.7109375" style="14"/>
  </cols>
  <sheetData>
    <row r="1" spans="1:267" x14ac:dyDescent="0.2">
      <c r="H1" s="190" t="s">
        <v>243</v>
      </c>
      <c r="I1" s="190"/>
      <c r="P1" s="190" t="s">
        <v>242</v>
      </c>
      <c r="Q1" s="190"/>
      <c r="X1" s="190" t="s">
        <v>244</v>
      </c>
      <c r="Y1" s="190"/>
      <c r="AF1" s="190" t="s">
        <v>245</v>
      </c>
      <c r="AG1" s="190"/>
      <c r="AM1" s="190" t="s">
        <v>246</v>
      </c>
      <c r="AN1" s="190"/>
      <c r="AU1" s="190" t="s">
        <v>247</v>
      </c>
      <c r="AV1" s="190"/>
      <c r="BC1" s="190" t="s">
        <v>248</v>
      </c>
      <c r="BD1" s="190"/>
      <c r="BH1" s="190" t="s">
        <v>250</v>
      </c>
      <c r="BI1" s="190"/>
    </row>
    <row r="2" spans="1:267" ht="15.75" x14ac:dyDescent="0.25">
      <c r="B2" s="15" t="s">
        <v>41</v>
      </c>
      <c r="H2" s="190"/>
      <c r="I2" s="190"/>
      <c r="P2" s="190"/>
      <c r="Q2" s="190"/>
      <c r="X2" s="190"/>
      <c r="Y2" s="190"/>
      <c r="AF2" s="190"/>
      <c r="AG2" s="190"/>
      <c r="AM2" s="190"/>
      <c r="AN2" s="190"/>
      <c r="AU2" s="190"/>
      <c r="AV2" s="190"/>
      <c r="BC2" s="190"/>
      <c r="BD2" s="190"/>
      <c r="BH2" s="190"/>
      <c r="BI2" s="190"/>
    </row>
    <row r="3" spans="1:267" ht="13.5" customHeight="1" thickBot="1" x14ac:dyDescent="0.25">
      <c r="B3" s="14" t="s">
        <v>144</v>
      </c>
      <c r="H3" s="191"/>
      <c r="I3" s="191"/>
      <c r="P3" s="191"/>
      <c r="Q3" s="191"/>
      <c r="X3" s="191"/>
      <c r="Y3" s="191"/>
      <c r="AF3" s="191"/>
      <c r="AG3" s="191"/>
      <c r="AM3" s="191"/>
      <c r="AN3" s="191"/>
      <c r="AU3" s="191"/>
      <c r="AV3" s="191"/>
      <c r="BC3" s="191"/>
      <c r="BD3" s="191"/>
      <c r="BH3" s="191"/>
      <c r="BI3" s="191"/>
    </row>
    <row r="4" spans="1:267" s="17" customFormat="1" ht="14.25" customHeight="1" thickBot="1" x14ac:dyDescent="0.25">
      <c r="A4" s="14"/>
      <c r="B4" s="14"/>
      <c r="C4" s="16" t="s">
        <v>145</v>
      </c>
      <c r="D4" s="17" t="s">
        <v>146</v>
      </c>
      <c r="E4" s="17" t="s">
        <v>147</v>
      </c>
      <c r="F4" s="17" t="s">
        <v>148</v>
      </c>
      <c r="G4" s="17" t="s">
        <v>149</v>
      </c>
      <c r="H4" s="189" t="s">
        <v>240</v>
      </c>
      <c r="I4" s="17" t="s">
        <v>239</v>
      </c>
      <c r="J4" s="17" t="s">
        <v>150</v>
      </c>
      <c r="K4" s="17" t="s">
        <v>151</v>
      </c>
      <c r="L4" s="17" t="s">
        <v>152</v>
      </c>
      <c r="M4" s="17" t="s">
        <v>153</v>
      </c>
      <c r="N4" s="17" t="s">
        <v>154</v>
      </c>
      <c r="O4" s="17" t="s">
        <v>155</v>
      </c>
      <c r="P4" s="189" t="s">
        <v>241</v>
      </c>
      <c r="Q4" s="17" t="s">
        <v>239</v>
      </c>
      <c r="R4" s="17" t="s">
        <v>156</v>
      </c>
      <c r="S4" s="17" t="s">
        <v>157</v>
      </c>
      <c r="T4" s="17" t="s">
        <v>158</v>
      </c>
      <c r="U4" s="17" t="s">
        <v>159</v>
      </c>
      <c r="V4" s="17" t="s">
        <v>160</v>
      </c>
      <c r="W4" s="17" t="s">
        <v>161</v>
      </c>
      <c r="X4" s="189" t="s">
        <v>241</v>
      </c>
      <c r="Y4" s="17" t="s">
        <v>239</v>
      </c>
      <c r="Z4" s="17" t="s">
        <v>162</v>
      </c>
      <c r="AA4" s="17" t="s">
        <v>163</v>
      </c>
      <c r="AB4" s="17" t="s">
        <v>164</v>
      </c>
      <c r="AC4" s="17" t="s">
        <v>165</v>
      </c>
      <c r="AD4" s="17" t="s">
        <v>166</v>
      </c>
      <c r="AE4" s="17" t="s">
        <v>167</v>
      </c>
      <c r="AF4" s="189" t="s">
        <v>241</v>
      </c>
      <c r="AG4" s="17" t="s">
        <v>239</v>
      </c>
      <c r="AH4" s="17" t="s">
        <v>168</v>
      </c>
      <c r="AI4" s="17" t="s">
        <v>169</v>
      </c>
      <c r="AJ4" s="17" t="s">
        <v>170</v>
      </c>
      <c r="AK4" s="17" t="s">
        <v>171</v>
      </c>
      <c r="AL4" s="17" t="s">
        <v>172</v>
      </c>
      <c r="AM4" s="189" t="s">
        <v>240</v>
      </c>
      <c r="AN4" s="17" t="s">
        <v>239</v>
      </c>
      <c r="AO4" s="17" t="s">
        <v>173</v>
      </c>
      <c r="AP4" s="17" t="s">
        <v>174</v>
      </c>
      <c r="AQ4" s="17" t="s">
        <v>175</v>
      </c>
      <c r="AR4" s="17" t="s">
        <v>176</v>
      </c>
      <c r="AS4" s="17" t="s">
        <v>177</v>
      </c>
      <c r="AT4" s="17" t="s">
        <v>178</v>
      </c>
      <c r="AU4" s="189" t="s">
        <v>241</v>
      </c>
      <c r="AV4" s="17" t="s">
        <v>239</v>
      </c>
      <c r="AW4" s="17" t="s">
        <v>179</v>
      </c>
      <c r="AX4" s="17" t="s">
        <v>180</v>
      </c>
      <c r="AY4" s="17" t="s">
        <v>181</v>
      </c>
      <c r="AZ4" s="17" t="s">
        <v>182</v>
      </c>
      <c r="BA4" s="17" t="s">
        <v>183</v>
      </c>
      <c r="BB4" s="17" t="s">
        <v>184</v>
      </c>
      <c r="BC4" s="189" t="s">
        <v>241</v>
      </c>
      <c r="BD4" s="17" t="s">
        <v>239</v>
      </c>
      <c r="BE4" s="17" t="s">
        <v>185</v>
      </c>
      <c r="BF4" s="17" t="s">
        <v>186</v>
      </c>
      <c r="BG4" s="17" t="s">
        <v>187</v>
      </c>
      <c r="BH4" s="189" t="s">
        <v>249</v>
      </c>
      <c r="BI4" s="17" t="s">
        <v>239</v>
      </c>
    </row>
    <row r="5" spans="1:267" s="20" customFormat="1" ht="13.5" customHeight="1" x14ac:dyDescent="0.2">
      <c r="A5" s="33"/>
      <c r="B5" s="49" t="s">
        <v>45</v>
      </c>
      <c r="C5" s="18" t="s">
        <v>188</v>
      </c>
      <c r="D5" s="19" t="s">
        <v>196</v>
      </c>
      <c r="E5" s="19" t="s">
        <v>197</v>
      </c>
      <c r="F5" s="19" t="s">
        <v>198</v>
      </c>
      <c r="G5" s="19" t="s">
        <v>199</v>
      </c>
      <c r="H5" s="19"/>
      <c r="I5" s="19"/>
      <c r="J5" s="19" t="s">
        <v>200</v>
      </c>
      <c r="K5" s="19" t="s">
        <v>201</v>
      </c>
      <c r="L5" s="19" t="s">
        <v>202</v>
      </c>
      <c r="M5" s="19" t="s">
        <v>203</v>
      </c>
      <c r="N5" s="19" t="s">
        <v>204</v>
      </c>
      <c r="O5" s="19" t="s">
        <v>205</v>
      </c>
      <c r="P5" s="19"/>
      <c r="Q5" s="19"/>
      <c r="R5" s="19" t="s">
        <v>206</v>
      </c>
      <c r="S5" s="19" t="s">
        <v>207</v>
      </c>
      <c r="T5" s="19" t="s">
        <v>208</v>
      </c>
      <c r="U5" s="19" t="s">
        <v>209</v>
      </c>
      <c r="V5" s="19" t="s">
        <v>210</v>
      </c>
      <c r="W5" s="19" t="s">
        <v>211</v>
      </c>
      <c r="X5" s="19"/>
      <c r="Y5" s="19"/>
      <c r="Z5" s="19" t="s">
        <v>212</v>
      </c>
      <c r="AA5" s="19" t="s">
        <v>213</v>
      </c>
      <c r="AB5" s="19" t="s">
        <v>214</v>
      </c>
      <c r="AC5" s="19" t="s">
        <v>215</v>
      </c>
      <c r="AD5" s="19" t="s">
        <v>216</v>
      </c>
      <c r="AE5" s="19" t="s">
        <v>217</v>
      </c>
      <c r="AF5" s="19"/>
      <c r="AG5" s="19"/>
      <c r="AH5" s="19" t="s">
        <v>218</v>
      </c>
      <c r="AI5" s="19" t="s">
        <v>219</v>
      </c>
      <c r="AJ5" s="19" t="s">
        <v>220</v>
      </c>
      <c r="AK5" s="19" t="s">
        <v>221</v>
      </c>
      <c r="AL5" s="19" t="s">
        <v>222</v>
      </c>
      <c r="AM5" s="19"/>
      <c r="AN5" s="19"/>
      <c r="AO5" s="19" t="s">
        <v>223</v>
      </c>
      <c r="AP5" s="19" t="s">
        <v>224</v>
      </c>
      <c r="AQ5" s="19" t="s">
        <v>225</v>
      </c>
      <c r="AR5" s="19" t="s">
        <v>226</v>
      </c>
      <c r="AS5" s="19" t="s">
        <v>227</v>
      </c>
      <c r="AT5" s="19" t="s">
        <v>228</v>
      </c>
      <c r="AU5" s="19"/>
      <c r="AV5" s="19"/>
      <c r="AW5" s="19" t="s">
        <v>229</v>
      </c>
      <c r="AX5" s="19" t="s">
        <v>230</v>
      </c>
      <c r="AY5" s="19" t="s">
        <v>231</v>
      </c>
      <c r="AZ5" s="19" t="s">
        <v>232</v>
      </c>
      <c r="BA5" s="19" t="s">
        <v>233</v>
      </c>
      <c r="BB5" s="19" t="s">
        <v>234</v>
      </c>
      <c r="BC5" s="19"/>
      <c r="BD5" s="19"/>
      <c r="BE5" s="19" t="s">
        <v>235</v>
      </c>
      <c r="BF5" s="19" t="s">
        <v>236</v>
      </c>
      <c r="BG5" s="19" t="s">
        <v>238</v>
      </c>
      <c r="BH5" s="19"/>
      <c r="BI5" s="19"/>
      <c r="BJ5" s="19"/>
      <c r="BK5" s="19"/>
      <c r="BL5" s="19"/>
      <c r="BM5" s="19"/>
      <c r="BN5" s="19"/>
      <c r="BO5" s="19"/>
      <c r="BP5" s="19"/>
      <c r="BQ5" s="19"/>
      <c r="BR5" s="19"/>
      <c r="BS5" s="19"/>
      <c r="BT5" s="19"/>
      <c r="BU5" s="19"/>
      <c r="BV5" s="19"/>
      <c r="BW5" s="19"/>
      <c r="BX5" s="19"/>
      <c r="BY5" s="19"/>
      <c r="BZ5" s="19"/>
      <c r="CA5" s="19"/>
      <c r="CB5" s="19"/>
      <c r="CC5" s="19"/>
      <c r="CD5" s="19"/>
      <c r="CE5" s="19"/>
      <c r="CF5" s="19"/>
      <c r="CG5" s="19"/>
      <c r="CH5" s="19"/>
      <c r="CI5" s="19"/>
      <c r="CJ5" s="19"/>
      <c r="CK5" s="19"/>
      <c r="CL5" s="19"/>
      <c r="CM5" s="19"/>
      <c r="CN5" s="19"/>
      <c r="CO5" s="19"/>
      <c r="CP5" s="19"/>
      <c r="CQ5" s="19"/>
      <c r="CR5" s="19"/>
      <c r="CS5" s="19"/>
      <c r="CT5" s="19"/>
      <c r="CU5" s="19"/>
      <c r="CV5" s="19"/>
      <c r="CW5" s="19"/>
      <c r="CX5" s="19"/>
      <c r="CY5" s="19"/>
      <c r="CZ5" s="19"/>
      <c r="DA5" s="19"/>
      <c r="DB5" s="19"/>
      <c r="DC5" s="19"/>
      <c r="DD5" s="19"/>
      <c r="DE5" s="19"/>
      <c r="DF5" s="19"/>
      <c r="DG5" s="19"/>
      <c r="DH5" s="19"/>
      <c r="DI5" s="19"/>
      <c r="DJ5" s="19"/>
      <c r="DK5" s="19"/>
      <c r="DL5" s="19"/>
      <c r="DM5" s="19"/>
      <c r="DN5" s="19"/>
      <c r="DO5" s="19"/>
      <c r="DP5" s="19"/>
      <c r="DQ5" s="19"/>
      <c r="DR5" s="19"/>
      <c r="DS5" s="19"/>
      <c r="DT5" s="19"/>
      <c r="DU5" s="19"/>
      <c r="DV5" s="19"/>
      <c r="DW5" s="19"/>
      <c r="DX5" s="19"/>
      <c r="DY5" s="19"/>
      <c r="DZ5" s="19"/>
      <c r="EA5" s="19"/>
      <c r="EB5" s="19"/>
      <c r="EC5" s="19"/>
      <c r="ED5" s="19"/>
      <c r="EE5" s="19"/>
      <c r="EF5" s="19"/>
      <c r="EG5" s="19"/>
      <c r="EH5" s="19"/>
      <c r="EI5" s="19"/>
      <c r="EJ5" s="19"/>
      <c r="EK5" s="19"/>
      <c r="EL5" s="19"/>
      <c r="EM5" s="19"/>
      <c r="EN5" s="19"/>
      <c r="EO5" s="19"/>
      <c r="EP5" s="19"/>
      <c r="EQ5" s="19"/>
      <c r="ER5" s="19"/>
      <c r="ES5" s="19"/>
      <c r="ET5" s="19"/>
      <c r="EU5" s="19"/>
      <c r="EV5" s="19"/>
      <c r="EW5" s="19"/>
      <c r="EX5" s="19"/>
      <c r="EY5" s="19"/>
      <c r="EZ5" s="19"/>
      <c r="FA5" s="19"/>
      <c r="FB5" s="19"/>
      <c r="FC5" s="19"/>
      <c r="FD5" s="19"/>
      <c r="FE5" s="19"/>
      <c r="FF5" s="19"/>
      <c r="FG5" s="19"/>
      <c r="FH5" s="19"/>
      <c r="FI5" s="19"/>
      <c r="FJ5" s="19"/>
      <c r="FK5" s="19"/>
      <c r="FL5" s="19"/>
      <c r="FM5" s="19"/>
      <c r="FN5" s="19"/>
      <c r="FO5" s="19"/>
      <c r="FP5" s="19"/>
      <c r="FQ5" s="19"/>
      <c r="FR5" s="19"/>
      <c r="FS5" s="19"/>
      <c r="FT5" s="19"/>
      <c r="FU5" s="19"/>
      <c r="FV5" s="19"/>
      <c r="FW5" s="19"/>
      <c r="FX5" s="19"/>
      <c r="FY5" s="19"/>
      <c r="FZ5" s="19"/>
      <c r="GA5" s="19"/>
      <c r="GB5" s="19"/>
      <c r="GC5" s="19"/>
      <c r="GD5" s="19"/>
      <c r="GE5" s="19"/>
      <c r="GF5" s="19"/>
      <c r="GG5" s="19"/>
      <c r="GH5" s="19"/>
      <c r="GI5" s="19"/>
      <c r="GJ5" s="19"/>
      <c r="GK5" s="19"/>
      <c r="GL5" s="19"/>
      <c r="GM5" s="19"/>
      <c r="GN5" s="19"/>
      <c r="GO5" s="19"/>
      <c r="GP5" s="19"/>
      <c r="GQ5" s="19"/>
      <c r="GR5" s="19"/>
      <c r="GS5" s="19"/>
      <c r="GT5" s="19"/>
      <c r="GU5" s="19"/>
      <c r="GV5" s="19"/>
      <c r="GW5" s="19"/>
      <c r="GX5" s="19"/>
      <c r="GY5" s="19"/>
      <c r="GZ5" s="19"/>
      <c r="HA5" s="19"/>
      <c r="HB5" s="19"/>
      <c r="HC5" s="19"/>
      <c r="HD5" s="19"/>
      <c r="HE5" s="19"/>
      <c r="HF5" s="19"/>
      <c r="HG5" s="19"/>
      <c r="HH5" s="19"/>
      <c r="HI5" s="19"/>
      <c r="HJ5" s="19"/>
      <c r="HK5" s="19"/>
      <c r="HL5" s="19"/>
      <c r="HM5" s="19"/>
      <c r="HN5" s="19"/>
      <c r="HO5" s="19"/>
      <c r="HP5" s="19"/>
      <c r="HQ5" s="19"/>
      <c r="HR5" s="19"/>
      <c r="HS5" s="19"/>
      <c r="HT5" s="19"/>
      <c r="HU5" s="19"/>
      <c r="HV5" s="19"/>
      <c r="HW5" s="19"/>
      <c r="HX5" s="19"/>
      <c r="HY5" s="19"/>
      <c r="HZ5" s="19"/>
      <c r="IA5" s="19"/>
      <c r="IB5" s="19"/>
      <c r="IC5" s="19"/>
      <c r="ID5" s="19"/>
      <c r="IE5" s="19"/>
      <c r="IF5" s="19"/>
      <c r="IG5" s="19"/>
      <c r="IH5" s="19"/>
      <c r="II5" s="19"/>
      <c r="IJ5" s="19"/>
      <c r="IK5" s="19"/>
      <c r="IL5" s="19"/>
      <c r="IM5" s="19"/>
      <c r="IN5" s="19"/>
      <c r="IO5" s="19"/>
      <c r="IP5" s="19"/>
      <c r="IQ5" s="19"/>
      <c r="IR5" s="19"/>
      <c r="IS5" s="19"/>
      <c r="IT5" s="19"/>
      <c r="IU5" s="19"/>
      <c r="IV5" s="19"/>
      <c r="IW5" s="19"/>
      <c r="IX5" s="19"/>
      <c r="IY5" s="19"/>
      <c r="IZ5" s="19"/>
      <c r="JA5" s="19"/>
      <c r="JB5" s="19"/>
      <c r="JC5" s="19"/>
      <c r="JD5" s="19"/>
      <c r="JE5" s="19"/>
      <c r="JF5" s="19"/>
      <c r="JG5" s="19"/>
    </row>
    <row r="6" spans="1:267" s="26" customFormat="1" ht="13.5" customHeight="1" x14ac:dyDescent="0.2">
      <c r="A6" s="33"/>
      <c r="B6" s="184" t="s">
        <v>133</v>
      </c>
      <c r="C6" s="25"/>
    </row>
    <row r="7" spans="1:267" s="22" customFormat="1" ht="13.5" customHeight="1" x14ac:dyDescent="0.2">
      <c r="A7" s="33"/>
      <c r="B7" s="50" t="s">
        <v>1</v>
      </c>
      <c r="C7" s="21" t="s">
        <v>193</v>
      </c>
      <c r="D7" s="22" t="s">
        <v>193</v>
      </c>
      <c r="E7" s="22" t="s">
        <v>193</v>
      </c>
      <c r="F7" s="22" t="s">
        <v>193</v>
      </c>
      <c r="G7" s="22" t="s">
        <v>193</v>
      </c>
      <c r="J7" s="22" t="s">
        <v>193</v>
      </c>
      <c r="K7" s="22" t="s">
        <v>193</v>
      </c>
      <c r="L7" s="22" t="s">
        <v>193</v>
      </c>
      <c r="M7" s="22" t="s">
        <v>193</v>
      </c>
      <c r="N7" s="22" t="s">
        <v>193</v>
      </c>
      <c r="O7" s="22" t="s">
        <v>193</v>
      </c>
      <c r="R7" s="22" t="s">
        <v>193</v>
      </c>
      <c r="S7" s="22" t="s">
        <v>193</v>
      </c>
      <c r="T7" s="22" t="s">
        <v>193</v>
      </c>
      <c r="U7" s="22" t="s">
        <v>193</v>
      </c>
      <c r="V7" s="22" t="s">
        <v>193</v>
      </c>
      <c r="W7" s="22" t="s">
        <v>193</v>
      </c>
      <c r="Z7" s="22" t="s">
        <v>193</v>
      </c>
      <c r="AA7" s="22" t="s">
        <v>193</v>
      </c>
      <c r="AB7" s="22" t="s">
        <v>193</v>
      </c>
      <c r="AC7" s="22" t="s">
        <v>193</v>
      </c>
      <c r="AD7" s="22" t="s">
        <v>193</v>
      </c>
      <c r="AE7" s="22" t="s">
        <v>193</v>
      </c>
      <c r="AH7" s="22" t="s">
        <v>193</v>
      </c>
      <c r="AI7" s="22" t="s">
        <v>193</v>
      </c>
      <c r="AJ7" s="22" t="s">
        <v>193</v>
      </c>
      <c r="AK7" s="22" t="s">
        <v>193</v>
      </c>
      <c r="AL7" s="22" t="s">
        <v>193</v>
      </c>
      <c r="AO7" s="22" t="s">
        <v>193</v>
      </c>
      <c r="AP7" s="22" t="s">
        <v>193</v>
      </c>
      <c r="AQ7" s="22" t="s">
        <v>193</v>
      </c>
      <c r="AR7" s="22" t="s">
        <v>193</v>
      </c>
      <c r="AS7" s="22" t="s">
        <v>193</v>
      </c>
      <c r="AT7" s="22" t="s">
        <v>193</v>
      </c>
      <c r="AW7" s="22" t="s">
        <v>193</v>
      </c>
      <c r="AX7" s="22" t="s">
        <v>193</v>
      </c>
      <c r="AY7" s="22" t="s">
        <v>193</v>
      </c>
      <c r="AZ7" s="22" t="s">
        <v>193</v>
      </c>
      <c r="BA7" s="22" t="s">
        <v>193</v>
      </c>
      <c r="BB7" s="22" t="s">
        <v>193</v>
      </c>
      <c r="BE7" s="22" t="s">
        <v>193</v>
      </c>
      <c r="BF7" s="22" t="s">
        <v>193</v>
      </c>
      <c r="BG7" s="22" t="s">
        <v>193</v>
      </c>
    </row>
    <row r="8" spans="1:267" s="38" customFormat="1" ht="13.5" customHeight="1" x14ac:dyDescent="0.2">
      <c r="A8" s="33"/>
      <c r="B8" s="50" t="s">
        <v>46</v>
      </c>
      <c r="C8" s="37" t="s">
        <v>194</v>
      </c>
      <c r="D8" s="38" t="s">
        <v>194</v>
      </c>
      <c r="E8" s="38" t="s">
        <v>194</v>
      </c>
      <c r="F8" s="38" t="s">
        <v>194</v>
      </c>
      <c r="G8" s="38" t="s">
        <v>194</v>
      </c>
      <c r="J8" s="38" t="s">
        <v>194</v>
      </c>
      <c r="K8" s="38" t="s">
        <v>194</v>
      </c>
      <c r="L8" s="38" t="s">
        <v>194</v>
      </c>
      <c r="M8" s="38" t="s">
        <v>194</v>
      </c>
      <c r="N8" s="38" t="s">
        <v>194</v>
      </c>
      <c r="O8" s="38" t="s">
        <v>194</v>
      </c>
      <c r="R8" s="38" t="s">
        <v>194</v>
      </c>
      <c r="S8" s="38" t="s">
        <v>194</v>
      </c>
      <c r="T8" s="38" t="s">
        <v>194</v>
      </c>
      <c r="U8" s="38" t="s">
        <v>194</v>
      </c>
      <c r="V8" s="38" t="s">
        <v>194</v>
      </c>
      <c r="W8" s="38" t="s">
        <v>194</v>
      </c>
      <c r="Z8" s="38" t="s">
        <v>194</v>
      </c>
      <c r="AA8" s="38" t="s">
        <v>194</v>
      </c>
      <c r="AB8" s="38" t="s">
        <v>194</v>
      </c>
      <c r="AC8" s="38" t="s">
        <v>194</v>
      </c>
      <c r="AD8" s="38" t="s">
        <v>194</v>
      </c>
      <c r="AE8" s="38" t="s">
        <v>194</v>
      </c>
      <c r="AH8" s="38" t="s">
        <v>194</v>
      </c>
      <c r="AI8" s="38" t="s">
        <v>194</v>
      </c>
      <c r="AJ8" s="38" t="s">
        <v>194</v>
      </c>
      <c r="AK8" s="38" t="s">
        <v>194</v>
      </c>
      <c r="AL8" s="38" t="s">
        <v>194</v>
      </c>
      <c r="AO8" s="38" t="s">
        <v>194</v>
      </c>
      <c r="AP8" s="38" t="s">
        <v>194</v>
      </c>
      <c r="AQ8" s="38" t="s">
        <v>194</v>
      </c>
      <c r="AR8" s="38" t="s">
        <v>194</v>
      </c>
      <c r="AS8" s="38" t="s">
        <v>194</v>
      </c>
      <c r="AT8" s="38" t="s">
        <v>194</v>
      </c>
      <c r="AW8" s="38" t="s">
        <v>194</v>
      </c>
      <c r="AX8" s="38" t="s">
        <v>194</v>
      </c>
      <c r="AY8" s="38" t="s">
        <v>194</v>
      </c>
      <c r="AZ8" s="38" t="s">
        <v>194</v>
      </c>
      <c r="BA8" s="38" t="s">
        <v>194</v>
      </c>
      <c r="BB8" s="38" t="s">
        <v>194</v>
      </c>
      <c r="BE8" s="38" t="s">
        <v>194</v>
      </c>
      <c r="BF8" s="38" t="s">
        <v>194</v>
      </c>
      <c r="BG8" s="38" t="s">
        <v>194</v>
      </c>
    </row>
    <row r="9" spans="1:267" s="38" customFormat="1" ht="13.5" customHeight="1" thickBot="1" x14ac:dyDescent="0.25">
      <c r="A9" s="33"/>
      <c r="B9" s="51" t="s">
        <v>47</v>
      </c>
      <c r="C9" s="37" t="s">
        <v>195</v>
      </c>
      <c r="D9" s="38" t="s">
        <v>195</v>
      </c>
      <c r="E9" s="38" t="s">
        <v>195</v>
      </c>
      <c r="F9" s="38" t="s">
        <v>195</v>
      </c>
      <c r="G9" s="38" t="s">
        <v>195</v>
      </c>
      <c r="J9" s="38" t="s">
        <v>195</v>
      </c>
      <c r="K9" s="38" t="s">
        <v>195</v>
      </c>
      <c r="L9" s="38" t="s">
        <v>195</v>
      </c>
      <c r="M9" s="38" t="s">
        <v>195</v>
      </c>
      <c r="N9" s="38" t="s">
        <v>195</v>
      </c>
      <c r="O9" s="38" t="s">
        <v>195</v>
      </c>
      <c r="R9" s="38" t="s">
        <v>195</v>
      </c>
      <c r="S9" s="38" t="s">
        <v>195</v>
      </c>
      <c r="T9" s="38" t="s">
        <v>195</v>
      </c>
      <c r="U9" s="38" t="s">
        <v>195</v>
      </c>
      <c r="V9" s="38" t="s">
        <v>195</v>
      </c>
      <c r="W9" s="38" t="s">
        <v>195</v>
      </c>
      <c r="Z9" s="38" t="s">
        <v>195</v>
      </c>
      <c r="AA9" s="38" t="s">
        <v>195</v>
      </c>
      <c r="AB9" s="38" t="s">
        <v>195</v>
      </c>
      <c r="AC9" s="38" t="s">
        <v>195</v>
      </c>
      <c r="AD9" s="38" t="s">
        <v>195</v>
      </c>
      <c r="AE9" s="38" t="s">
        <v>195</v>
      </c>
      <c r="AH9" s="38" t="s">
        <v>195</v>
      </c>
      <c r="AI9" s="38" t="s">
        <v>195</v>
      </c>
      <c r="AJ9" s="38" t="s">
        <v>195</v>
      </c>
      <c r="AK9" s="38" t="s">
        <v>195</v>
      </c>
      <c r="AL9" s="38" t="s">
        <v>195</v>
      </c>
      <c r="AO9" s="38" t="s">
        <v>195</v>
      </c>
      <c r="AP9" s="38" t="s">
        <v>195</v>
      </c>
      <c r="AQ9" s="38" t="s">
        <v>195</v>
      </c>
      <c r="AR9" s="38" t="s">
        <v>195</v>
      </c>
      <c r="AS9" s="38" t="s">
        <v>195</v>
      </c>
      <c r="AT9" s="38" t="s">
        <v>195</v>
      </c>
      <c r="AW9" s="38" t="s">
        <v>195</v>
      </c>
      <c r="AX9" s="38" t="s">
        <v>195</v>
      </c>
      <c r="AY9" s="38" t="s">
        <v>195</v>
      </c>
      <c r="AZ9" s="38" t="s">
        <v>195</v>
      </c>
      <c r="BA9" s="38" t="s">
        <v>195</v>
      </c>
      <c r="BB9" s="38" t="s">
        <v>195</v>
      </c>
      <c r="BE9" s="38" t="s">
        <v>195</v>
      </c>
      <c r="BF9" s="38" t="s">
        <v>195</v>
      </c>
      <c r="BG9" s="38" t="s">
        <v>195</v>
      </c>
    </row>
    <row r="10" spans="1:267" s="40" customFormat="1" ht="13.5" customHeight="1" x14ac:dyDescent="0.2">
      <c r="A10" s="34" t="s">
        <v>2</v>
      </c>
      <c r="B10" s="39" t="s">
        <v>122</v>
      </c>
      <c r="C10" s="61">
        <v>189.07664942324899</v>
      </c>
      <c r="D10" s="62">
        <v>189.216717598641</v>
      </c>
      <c r="E10" s="62">
        <v>189.573086212531</v>
      </c>
      <c r="F10" s="62">
        <v>189.48747899436901</v>
      </c>
      <c r="G10" s="62">
        <v>189.58746557104601</v>
      </c>
      <c r="H10" s="62">
        <v>189.3882795599672</v>
      </c>
      <c r="I10" s="62">
        <v>0.20504435730449344</v>
      </c>
      <c r="J10" s="62">
        <v>182.75187132647</v>
      </c>
      <c r="K10" s="62">
        <v>182.701442806551</v>
      </c>
      <c r="L10" s="62">
        <v>182.65503007626899</v>
      </c>
      <c r="M10" s="62">
        <v>185.26342603615399</v>
      </c>
      <c r="N10" s="62">
        <v>185.13921558441601</v>
      </c>
      <c r="O10" s="62">
        <v>185.72326308844299</v>
      </c>
      <c r="P10" s="62">
        <v>184.03904148638381</v>
      </c>
      <c r="Q10" s="62">
        <v>1.3483055915191438</v>
      </c>
      <c r="R10" s="62">
        <v>184.62957808375299</v>
      </c>
      <c r="S10" s="62">
        <v>182.25666969269801</v>
      </c>
      <c r="T10" s="62">
        <v>182.23228942924899</v>
      </c>
      <c r="U10" s="62">
        <v>185.88617874121101</v>
      </c>
      <c r="V10" s="62">
        <v>185.86165551104401</v>
      </c>
      <c r="W10" s="62">
        <v>185.851359524309</v>
      </c>
      <c r="X10" s="62">
        <v>184.45295516371064</v>
      </c>
      <c r="Y10" s="62">
        <v>1.6217440754579704</v>
      </c>
      <c r="Z10" s="62">
        <v>185.97596330367099</v>
      </c>
      <c r="AA10" s="62">
        <v>185.31421237974399</v>
      </c>
      <c r="AB10" s="62">
        <v>185.87017746148999</v>
      </c>
      <c r="AC10" s="62">
        <v>187.22099910054001</v>
      </c>
      <c r="AD10" s="62">
        <v>187.42532182252799</v>
      </c>
      <c r="AE10" s="62">
        <v>186.881853708016</v>
      </c>
      <c r="AF10" s="62">
        <v>186.4480879626648</v>
      </c>
      <c r="AG10" s="62">
        <v>0.77277491810324772</v>
      </c>
      <c r="AH10" s="62">
        <v>189.25259650571999</v>
      </c>
      <c r="AI10" s="62">
        <v>189.14994931701699</v>
      </c>
      <c r="AJ10" s="62">
        <v>189.259293794043</v>
      </c>
      <c r="AK10" s="62">
        <v>189.23378899777799</v>
      </c>
      <c r="AL10" s="62">
        <v>189.129088093441</v>
      </c>
      <c r="AM10" s="62">
        <v>189.2049433415998</v>
      </c>
      <c r="AN10" s="62">
        <v>5.4470595783129648E-2</v>
      </c>
      <c r="AO10" s="62">
        <v>184.64827961071899</v>
      </c>
      <c r="AP10" s="62">
        <v>184.682191193233</v>
      </c>
      <c r="AQ10" s="62">
        <v>184.583389876279</v>
      </c>
      <c r="AR10" s="62">
        <v>185.63748167581201</v>
      </c>
      <c r="AS10" s="62">
        <v>185.47979414208399</v>
      </c>
      <c r="AT10" s="62">
        <v>185.50145935646501</v>
      </c>
      <c r="AU10" s="62">
        <v>185.08876597576534</v>
      </c>
      <c r="AV10" s="62">
        <v>0.45443079163582079</v>
      </c>
      <c r="AW10" s="62">
        <v>182.72051835625101</v>
      </c>
      <c r="AX10" s="62">
        <v>182.67150255201301</v>
      </c>
      <c r="AY10" s="62">
        <v>182.437417308628</v>
      </c>
      <c r="AZ10" s="62">
        <v>182.25272004962599</v>
      </c>
      <c r="BA10" s="62">
        <v>182.11429922325101</v>
      </c>
      <c r="BB10" s="62">
        <v>182.44641301995699</v>
      </c>
      <c r="BC10" s="62">
        <v>182.44047841828765</v>
      </c>
      <c r="BD10" s="62">
        <v>0.21349675227218831</v>
      </c>
      <c r="BE10" s="62">
        <v>167.18969776559601</v>
      </c>
      <c r="BF10" s="62">
        <v>167.11087179721</v>
      </c>
      <c r="BG10" s="62">
        <v>167.07691032453101</v>
      </c>
      <c r="BH10" s="62">
        <v>167.12582662911234</v>
      </c>
      <c r="BI10" s="62">
        <v>4.7243955263560504E-2</v>
      </c>
      <c r="BK10" s="62"/>
      <c r="BL10" s="62"/>
      <c r="BM10" s="62"/>
      <c r="BN10" s="62"/>
      <c r="BO10" s="62"/>
      <c r="BP10" s="62"/>
      <c r="BQ10" s="62"/>
      <c r="BR10" s="62"/>
      <c r="BS10" s="62"/>
      <c r="BT10" s="62"/>
      <c r="BU10" s="62"/>
      <c r="BV10" s="62"/>
      <c r="BW10" s="62"/>
      <c r="BX10" s="62"/>
      <c r="BY10" s="62"/>
      <c r="BZ10" s="168"/>
      <c r="CA10" s="168"/>
      <c r="CB10" s="168"/>
      <c r="CC10" s="168"/>
      <c r="CD10" s="62"/>
      <c r="CE10" s="62"/>
      <c r="CF10" s="62"/>
      <c r="CG10" s="62"/>
      <c r="CH10" s="168"/>
      <c r="CI10" s="168"/>
      <c r="CJ10" s="168"/>
      <c r="CK10" s="168"/>
      <c r="CL10" s="62"/>
      <c r="CM10" s="62"/>
      <c r="CN10" s="168"/>
      <c r="CO10" s="168"/>
      <c r="CP10" s="168"/>
      <c r="CQ10" s="168"/>
      <c r="CR10" s="168"/>
      <c r="CS10" s="168"/>
      <c r="CT10" s="168"/>
      <c r="CU10" s="168"/>
      <c r="CV10" s="62"/>
      <c r="CW10" s="62"/>
      <c r="CX10" s="62"/>
      <c r="CY10" s="62"/>
      <c r="DA10" s="62"/>
      <c r="DB10" s="62"/>
      <c r="DC10" s="62"/>
      <c r="DD10" s="62"/>
      <c r="DE10" s="62"/>
      <c r="DF10" s="62"/>
      <c r="DG10" s="62"/>
      <c r="DH10" s="62"/>
      <c r="DI10" s="62"/>
      <c r="DJ10" s="62"/>
      <c r="DK10" s="62"/>
      <c r="DM10" s="62"/>
      <c r="DN10" s="62"/>
      <c r="DO10" s="62"/>
      <c r="DP10" s="62"/>
      <c r="DQ10" s="62"/>
      <c r="DR10" s="62"/>
      <c r="DS10" s="62"/>
      <c r="DT10" s="62"/>
      <c r="DU10" s="62"/>
      <c r="DV10" s="62"/>
      <c r="DW10" s="62"/>
      <c r="DX10" s="62"/>
      <c r="DY10" s="62"/>
      <c r="DZ10" s="62"/>
      <c r="EA10" s="62"/>
      <c r="EB10" s="62"/>
      <c r="EC10" s="62"/>
      <c r="ED10" s="62"/>
      <c r="EE10" s="62"/>
      <c r="EF10" s="62"/>
      <c r="EG10" s="62"/>
      <c r="EI10" s="62"/>
      <c r="EJ10" s="62"/>
      <c r="EK10" s="62"/>
      <c r="EL10" s="62"/>
      <c r="EM10" s="62"/>
      <c r="EN10" s="62"/>
      <c r="EO10" s="62"/>
      <c r="EP10" s="62"/>
      <c r="EQ10" s="62"/>
      <c r="ER10" s="62"/>
      <c r="ES10" s="62"/>
      <c r="ET10" s="62"/>
      <c r="EU10" s="62"/>
      <c r="EV10" s="62"/>
      <c r="EW10" s="62"/>
      <c r="EX10" s="62"/>
      <c r="EY10" s="62"/>
      <c r="EZ10" s="62"/>
      <c r="FA10" s="62"/>
      <c r="FB10" s="62"/>
      <c r="FC10" s="62"/>
      <c r="FD10" s="62"/>
      <c r="FE10" s="62"/>
      <c r="FF10" s="62"/>
      <c r="FG10" s="62"/>
      <c r="FH10" s="62"/>
      <c r="FI10" s="62"/>
      <c r="FJ10" s="62"/>
      <c r="FK10" s="62"/>
      <c r="FL10" s="62"/>
      <c r="FM10" s="62"/>
      <c r="FN10" s="62"/>
      <c r="FO10" s="62"/>
      <c r="FP10" s="62"/>
      <c r="FQ10" s="62"/>
      <c r="FR10" s="62"/>
      <c r="FS10" s="62"/>
      <c r="FT10" s="62"/>
      <c r="FU10" s="62"/>
      <c r="FV10" s="62"/>
      <c r="FW10" s="62"/>
      <c r="FX10" s="62"/>
      <c r="FY10" s="62"/>
      <c r="FZ10" s="62"/>
    </row>
    <row r="11" spans="1:267" s="24" customFormat="1" ht="13.5" customHeight="1" x14ac:dyDescent="0.2">
      <c r="A11" s="35" t="s">
        <v>100</v>
      </c>
      <c r="B11" s="32" t="s">
        <v>121</v>
      </c>
      <c r="C11" s="170">
        <v>45.450648553517901</v>
      </c>
      <c r="D11" s="63">
        <v>45.591594821639397</v>
      </c>
      <c r="E11" s="63">
        <v>45.798826862092099</v>
      </c>
      <c r="F11" s="63">
        <v>45.697605046976904</v>
      </c>
      <c r="G11" s="63">
        <v>45.850695300984498</v>
      </c>
      <c r="H11" s="63">
        <v>45.677874117042165</v>
      </c>
      <c r="I11" s="63">
        <v>0.14419543077681132</v>
      </c>
      <c r="J11" s="63">
        <v>49.169868055898803</v>
      </c>
      <c r="K11" s="63">
        <v>49.317662382446102</v>
      </c>
      <c r="L11" s="63">
        <v>49.3409194344894</v>
      </c>
      <c r="M11" s="63">
        <v>45.490971669950198</v>
      </c>
      <c r="N11" s="63">
        <v>45.492276171365901</v>
      </c>
      <c r="O11" s="63">
        <v>46.4124250257725</v>
      </c>
      <c r="P11" s="63">
        <v>47.537353789987151</v>
      </c>
      <c r="Q11" s="63">
        <v>1.7664907547058304</v>
      </c>
      <c r="R11" s="63">
        <v>45.152074562535198</v>
      </c>
      <c r="S11" s="63">
        <v>48.834732034592903</v>
      </c>
      <c r="T11" s="63">
        <v>48.982630153335101</v>
      </c>
      <c r="U11" s="63">
        <v>45.665247633271797</v>
      </c>
      <c r="V11" s="63">
        <v>45.649785714063697</v>
      </c>
      <c r="W11" s="63">
        <v>45.684198216591398</v>
      </c>
      <c r="X11" s="63">
        <v>46.661444719065024</v>
      </c>
      <c r="Y11" s="63">
        <v>1.6000078722860993</v>
      </c>
      <c r="Z11" s="63">
        <v>46.426920990012903</v>
      </c>
      <c r="AA11" s="63">
        <v>45.357489410728498</v>
      </c>
      <c r="AB11" s="63">
        <v>46.361929603383601</v>
      </c>
      <c r="AC11" s="63">
        <v>46.663606851593201</v>
      </c>
      <c r="AD11" s="63">
        <v>46.836669373966998</v>
      </c>
      <c r="AE11" s="63">
        <v>45.881305541259799</v>
      </c>
      <c r="AF11" s="63">
        <v>46.254653628490836</v>
      </c>
      <c r="AG11" s="63">
        <v>0.49857491466096576</v>
      </c>
      <c r="AH11" s="63">
        <v>46.318625769547999</v>
      </c>
      <c r="AI11" s="63">
        <v>46.228979997843901</v>
      </c>
      <c r="AJ11" s="63">
        <v>46.400088678700399</v>
      </c>
      <c r="AK11" s="63">
        <v>46.310634384920803</v>
      </c>
      <c r="AL11" s="63">
        <v>46.256418795281597</v>
      </c>
      <c r="AM11" s="63">
        <v>46.302949525258938</v>
      </c>
      <c r="AN11" s="63">
        <v>5.8953230026156864E-2</v>
      </c>
      <c r="AO11" s="63">
        <v>44.796270641726899</v>
      </c>
      <c r="AP11" s="63">
        <v>44.954704674209303</v>
      </c>
      <c r="AQ11" s="63">
        <v>44.8916847706694</v>
      </c>
      <c r="AR11" s="63">
        <v>45.430376643402397</v>
      </c>
      <c r="AS11" s="63">
        <v>45.3549436334511</v>
      </c>
      <c r="AT11" s="63">
        <v>45.401222836806298</v>
      </c>
      <c r="AU11" s="63">
        <v>45.138200533377564</v>
      </c>
      <c r="AV11" s="63">
        <v>0.26232358681579027</v>
      </c>
      <c r="AW11" s="63">
        <v>50.170304848643902</v>
      </c>
      <c r="AX11" s="63">
        <v>50.221215969586098</v>
      </c>
      <c r="AY11" s="63">
        <v>50.163527213379297</v>
      </c>
      <c r="AZ11" s="63">
        <v>49.3562404509914</v>
      </c>
      <c r="BA11" s="63">
        <v>49.459613900766897</v>
      </c>
      <c r="BB11" s="63">
        <v>50.278574852435597</v>
      </c>
      <c r="BC11" s="63">
        <v>49.941579539300534</v>
      </c>
      <c r="BD11" s="63">
        <v>0.38040573436151653</v>
      </c>
      <c r="BE11" s="63">
        <v>44.527587754869103</v>
      </c>
      <c r="BF11" s="63">
        <v>44.417464131751103</v>
      </c>
      <c r="BG11" s="63">
        <v>44.545676434737899</v>
      </c>
      <c r="BH11" s="63">
        <v>44.496909440452704</v>
      </c>
      <c r="BI11" s="63">
        <v>5.6659614605514635E-2</v>
      </c>
      <c r="BK11" s="63"/>
      <c r="BL11" s="63"/>
      <c r="BM11" s="63"/>
      <c r="BN11" s="63"/>
      <c r="BO11" s="63"/>
      <c r="BP11" s="63"/>
      <c r="BQ11" s="63"/>
      <c r="BR11" s="63"/>
      <c r="BS11" s="63"/>
      <c r="BT11" s="63"/>
      <c r="BU11" s="63"/>
      <c r="BV11" s="63"/>
      <c r="BW11" s="63"/>
      <c r="BX11" s="63"/>
      <c r="BY11" s="55"/>
      <c r="BZ11" s="63"/>
      <c r="CA11" s="63"/>
      <c r="CB11" s="63"/>
      <c r="CC11" s="63"/>
      <c r="CD11" s="63"/>
      <c r="CE11" s="63"/>
      <c r="CF11" s="63"/>
      <c r="CG11" s="63"/>
      <c r="CH11" s="63"/>
      <c r="CI11" s="63"/>
      <c r="CJ11" s="63"/>
      <c r="CK11" s="63"/>
      <c r="CL11" s="63"/>
      <c r="CM11" s="63"/>
      <c r="CN11" s="63"/>
      <c r="CO11" s="63"/>
      <c r="CP11" s="63"/>
      <c r="CQ11" s="63"/>
      <c r="CR11" s="63"/>
      <c r="CS11" s="63"/>
      <c r="CT11" s="63"/>
      <c r="CU11" s="63"/>
      <c r="CV11" s="63"/>
      <c r="CW11" s="63"/>
      <c r="CX11" s="63"/>
      <c r="CY11" s="63"/>
      <c r="DA11" s="55"/>
      <c r="DB11" s="55"/>
      <c r="DC11" s="55"/>
      <c r="DD11" s="55"/>
      <c r="DE11" s="55"/>
      <c r="DF11" s="55"/>
      <c r="DG11" s="55"/>
      <c r="DH11" s="55"/>
      <c r="DI11" s="55"/>
      <c r="DJ11" s="55"/>
      <c r="DK11" s="55"/>
      <c r="DM11" s="63"/>
      <c r="DN11" s="63"/>
      <c r="DO11" s="63"/>
      <c r="DP11" s="63"/>
      <c r="DQ11" s="63"/>
      <c r="DR11" s="63"/>
      <c r="DS11" s="63"/>
      <c r="DT11" s="63"/>
      <c r="DU11" s="63"/>
      <c r="DV11" s="63"/>
      <c r="DW11" s="63"/>
      <c r="DX11" s="63"/>
      <c r="DY11" s="63"/>
      <c r="DZ11" s="55"/>
      <c r="EA11" s="55"/>
      <c r="EB11" s="55"/>
      <c r="EC11" s="63"/>
      <c r="ED11" s="55"/>
      <c r="EE11" s="55"/>
      <c r="EF11" s="55"/>
      <c r="EG11" s="63"/>
      <c r="EI11" s="55"/>
      <c r="EJ11" s="55"/>
      <c r="EK11" s="55"/>
      <c r="EL11" s="55"/>
      <c r="EM11" s="55"/>
      <c r="EN11" s="55"/>
      <c r="EO11" s="55"/>
      <c r="EP11" s="55"/>
      <c r="EQ11" s="55"/>
      <c r="ER11" s="55"/>
      <c r="ES11" s="55"/>
      <c r="ET11" s="55"/>
      <c r="EU11" s="55"/>
      <c r="EV11" s="55"/>
      <c r="EW11" s="55"/>
      <c r="EX11" s="55"/>
      <c r="EY11" s="55"/>
      <c r="EZ11" s="55"/>
      <c r="FA11" s="55"/>
      <c r="FB11" s="55"/>
      <c r="FC11" s="55"/>
      <c r="FD11" s="55"/>
      <c r="FE11" s="55"/>
      <c r="FF11" s="55"/>
      <c r="FG11" s="55"/>
      <c r="FH11" s="55"/>
      <c r="FI11" s="55"/>
      <c r="FJ11" s="55"/>
      <c r="FK11" s="55"/>
      <c r="FL11" s="55"/>
      <c r="FM11" s="55"/>
      <c r="FN11" s="55"/>
      <c r="FO11" s="55"/>
      <c r="FP11" s="55"/>
      <c r="FQ11" s="55"/>
      <c r="FR11" s="55"/>
      <c r="FS11" s="55"/>
      <c r="FT11" s="55"/>
      <c r="FU11" s="55"/>
      <c r="FV11" s="55"/>
      <c r="FW11" s="55"/>
      <c r="FX11" s="55"/>
      <c r="FY11" s="55"/>
      <c r="FZ11" s="55"/>
    </row>
    <row r="12" spans="1:267" s="24" customFormat="1" ht="13.5" customHeight="1" x14ac:dyDescent="0.2">
      <c r="A12" s="35" t="s">
        <v>108</v>
      </c>
      <c r="B12" s="32" t="s">
        <v>123</v>
      </c>
      <c r="C12" s="23">
        <v>0.41498445520685201</v>
      </c>
      <c r="D12" s="24">
        <v>0.42347157807066599</v>
      </c>
      <c r="E12" s="24">
        <v>0.43610996115234102</v>
      </c>
      <c r="F12" s="24">
        <v>0.42959725882011901</v>
      </c>
      <c r="G12" s="24">
        <v>0.435873599825715</v>
      </c>
      <c r="H12" s="24">
        <v>0.42800737061513849</v>
      </c>
      <c r="I12" s="24">
        <v>8.0028372424922525E-3</v>
      </c>
      <c r="J12" s="24">
        <v>-3.0044284254029299E-2</v>
      </c>
      <c r="K12" s="24">
        <v>-3.1545238009697399E-2</v>
      </c>
      <c r="L12" s="24">
        <v>-3.80453500527533E-2</v>
      </c>
      <c r="M12" s="24">
        <v>0.44569203842328903</v>
      </c>
      <c r="N12" s="24">
        <v>0.44717161221274099</v>
      </c>
      <c r="O12" s="24">
        <v>0.52949254480962404</v>
      </c>
      <c r="P12" s="24">
        <v>0.22045355385486234</v>
      </c>
      <c r="Q12" s="24">
        <v>0.25518385273055255</v>
      </c>
      <c r="R12" s="24">
        <v>0.49119137558149101</v>
      </c>
      <c r="S12" s="24">
        <v>-8.1771134566776295E-3</v>
      </c>
      <c r="T12" s="24">
        <v>-8.2676005590484603E-3</v>
      </c>
      <c r="U12" s="24">
        <v>0.51036969958853695</v>
      </c>
      <c r="V12" s="24">
        <v>0.51107599791884495</v>
      </c>
      <c r="W12" s="24">
        <v>0.51167330632589403</v>
      </c>
      <c r="X12" s="24">
        <v>0.33464427756650683</v>
      </c>
      <c r="Y12" s="24">
        <v>0.24254515356746045</v>
      </c>
      <c r="Z12" s="24">
        <v>0.53684305030790103</v>
      </c>
      <c r="AA12" s="24">
        <v>0.44810025009455101</v>
      </c>
      <c r="AB12" s="24">
        <v>0.53114003859044301</v>
      </c>
      <c r="AC12" s="24">
        <v>0.53774138696237705</v>
      </c>
      <c r="AD12" s="24">
        <v>0.539081834220832</v>
      </c>
      <c r="AE12" s="24">
        <v>0.47206916939552301</v>
      </c>
      <c r="AF12" s="24">
        <v>0.51082928826193796</v>
      </c>
      <c r="AG12" s="24">
        <v>3.6626467770945269E-2</v>
      </c>
      <c r="AH12" s="24">
        <v>0.46762239272162498</v>
      </c>
      <c r="AI12" s="24">
        <v>0.46204906488901698</v>
      </c>
      <c r="AJ12" s="24">
        <v>0.47000384606687301</v>
      </c>
      <c r="AK12" s="24">
        <v>0.46284699151118402</v>
      </c>
      <c r="AL12" s="24">
        <v>0.46056807003397399</v>
      </c>
      <c r="AM12" s="24">
        <v>0.46461807304453462</v>
      </c>
      <c r="AN12" s="24">
        <v>3.5825003798113449E-3</v>
      </c>
      <c r="AO12" s="24">
        <v>0.49652888077403401</v>
      </c>
      <c r="AP12" s="24">
        <v>0.50352176099468005</v>
      </c>
      <c r="AQ12" s="24">
        <v>0.49964216525525301</v>
      </c>
      <c r="AR12" s="24">
        <v>0.50870326126868604</v>
      </c>
      <c r="AS12" s="24">
        <v>0.51003187623169799</v>
      </c>
      <c r="AT12" s="24">
        <v>0.50980495601065401</v>
      </c>
      <c r="AU12" s="24">
        <v>0.50470548342250088</v>
      </c>
      <c r="AV12" s="24">
        <v>5.2321526682374327E-3</v>
      </c>
      <c r="AW12" s="24">
        <v>2.71888212149176E-2</v>
      </c>
      <c r="AX12" s="24">
        <v>9.2156022107966699E-3</v>
      </c>
      <c r="AY12" s="24">
        <v>-4.9946792744964899E-3</v>
      </c>
      <c r="AZ12" s="24">
        <v>-5.4504346422661699E-2</v>
      </c>
      <c r="BA12" s="24">
        <v>-6.2794271284103906E-2</v>
      </c>
      <c r="BB12" s="24">
        <v>1.0488278796195599E-2</v>
      </c>
      <c r="BC12" s="24">
        <v>-1.2566765793225373E-2</v>
      </c>
      <c r="BD12" s="24">
        <v>3.3974041086243779E-2</v>
      </c>
      <c r="BE12" s="24">
        <v>-0.121392340588408</v>
      </c>
      <c r="BF12" s="24">
        <v>-0.139897963531082</v>
      </c>
      <c r="BG12" s="24">
        <v>-0.139971011678961</v>
      </c>
      <c r="BH12" s="24">
        <v>-0.13375377193281701</v>
      </c>
      <c r="BI12" s="24">
        <v>8.7409028011939394E-3</v>
      </c>
      <c r="DI12" s="63"/>
      <c r="DJ12" s="63"/>
      <c r="DZ12" s="63"/>
      <c r="EB12" s="63"/>
      <c r="ED12" s="63"/>
      <c r="EJ12" s="63"/>
    </row>
    <row r="13" spans="1:267" s="42" customFormat="1" ht="13.5" customHeight="1" thickBot="1" x14ac:dyDescent="0.25">
      <c r="A13" s="36"/>
      <c r="B13" s="41" t="s">
        <v>124</v>
      </c>
      <c r="C13" s="171">
        <v>2.6919413170536002</v>
      </c>
      <c r="D13" s="42">
        <v>2.7163499760204299</v>
      </c>
      <c r="E13" s="42">
        <v>2.7429702188806302</v>
      </c>
      <c r="F13" s="42">
        <v>2.7269464696269301</v>
      </c>
      <c r="G13" s="42">
        <v>2.7406732186302198</v>
      </c>
      <c r="H13" s="42">
        <v>2.723776240042362</v>
      </c>
      <c r="I13" s="42">
        <v>1.8614933702192565E-2</v>
      </c>
      <c r="J13" s="42">
        <v>3.75012921657388</v>
      </c>
      <c r="K13" s="42">
        <v>3.7549055796998401</v>
      </c>
      <c r="L13" s="42">
        <v>3.7625533826262898</v>
      </c>
      <c r="M13" s="42">
        <v>2.73535980573324</v>
      </c>
      <c r="N13" s="42">
        <v>2.73718572703295</v>
      </c>
      <c r="O13" s="42">
        <v>2.9715238018438601</v>
      </c>
      <c r="P13" s="42">
        <v>3.285276252251677</v>
      </c>
      <c r="Q13" s="42">
        <v>0.47708932862726339</v>
      </c>
      <c r="R13" s="42">
        <v>2.90106882085214</v>
      </c>
      <c r="S13" s="42">
        <v>3.9394985256340198</v>
      </c>
      <c r="T13" s="42">
        <v>3.9500270987566299</v>
      </c>
      <c r="U13" s="42">
        <v>2.9298736359525801</v>
      </c>
      <c r="V13" s="42">
        <v>2.9340659747579401</v>
      </c>
      <c r="W13" s="42">
        <v>2.9339743863705201</v>
      </c>
      <c r="X13" s="42">
        <v>3.2647514070539714</v>
      </c>
      <c r="Y13" s="42">
        <v>0.4809817885152462</v>
      </c>
      <c r="Z13" s="42">
        <v>2.98694072531688</v>
      </c>
      <c r="AA13" s="42">
        <v>2.7414276107937599</v>
      </c>
      <c r="AB13" s="42">
        <v>2.9714054288298399</v>
      </c>
      <c r="AC13" s="42">
        <v>2.9827168394758399</v>
      </c>
      <c r="AD13" s="42">
        <v>2.9868564692643398</v>
      </c>
      <c r="AE13" s="42">
        <v>2.8065226265587602</v>
      </c>
      <c r="AF13" s="42">
        <v>2.912644950039903</v>
      </c>
      <c r="AG13" s="42">
        <v>9.9972829780492531E-2</v>
      </c>
      <c r="AH13" s="42">
        <v>2.8079089294245301</v>
      </c>
      <c r="AI13" s="42">
        <v>2.7940061915766101</v>
      </c>
      <c r="AJ13" s="42">
        <v>2.8146244121585302</v>
      </c>
      <c r="AK13" s="42">
        <v>2.7985395312433998</v>
      </c>
      <c r="AL13" s="42">
        <v>2.7923169335384799</v>
      </c>
      <c r="AM13" s="42">
        <v>2.8014791995883099</v>
      </c>
      <c r="AN13" s="42">
        <v>8.5155464554181291E-3</v>
      </c>
      <c r="AO13" s="42">
        <v>2.9092971636465301</v>
      </c>
      <c r="AP13" s="42">
        <v>2.9181548487237401</v>
      </c>
      <c r="AQ13" s="42">
        <v>2.9088791982810198</v>
      </c>
      <c r="AR13" s="42">
        <v>2.9353553324188999</v>
      </c>
      <c r="AS13" s="42">
        <v>2.9421943906193002</v>
      </c>
      <c r="AT13" s="42">
        <v>2.93974085954344</v>
      </c>
      <c r="AU13" s="42">
        <v>2.9256036322054886</v>
      </c>
      <c r="AV13" s="42">
        <v>1.3972008331653806E-2</v>
      </c>
      <c r="AW13" s="42">
        <v>3.8703644877669499</v>
      </c>
      <c r="AX13" s="42">
        <v>3.8958476592118698</v>
      </c>
      <c r="AY13" s="42">
        <v>3.91350095245501</v>
      </c>
      <c r="AZ13" s="42">
        <v>3.7761948825800502</v>
      </c>
      <c r="BA13" s="42">
        <v>3.7962962868248198</v>
      </c>
      <c r="BB13" s="42">
        <v>3.9086565884939501</v>
      </c>
      <c r="BC13" s="42">
        <v>3.8601434762221083</v>
      </c>
      <c r="BD13" s="42">
        <v>5.4319471739919974E-2</v>
      </c>
      <c r="BE13" s="42">
        <v>3.9208334429364502</v>
      </c>
      <c r="BF13" s="42">
        <v>3.9520138712257502</v>
      </c>
      <c r="BG13" s="42">
        <v>3.9548348268223799</v>
      </c>
      <c r="BH13" s="42">
        <v>3.9425607136615266</v>
      </c>
      <c r="BI13" s="42">
        <v>1.540660394095371E-2</v>
      </c>
      <c r="BY13" s="65"/>
      <c r="CH13" s="56"/>
      <c r="CI13" s="65"/>
      <c r="CJ13" s="65"/>
      <c r="CK13" s="65"/>
      <c r="CN13" s="65"/>
      <c r="CO13" s="65"/>
      <c r="CP13" s="65"/>
      <c r="CQ13" s="65"/>
      <c r="DA13" s="65"/>
      <c r="DB13" s="65"/>
      <c r="DC13" s="65"/>
      <c r="DF13" s="65"/>
      <c r="DG13" s="65"/>
      <c r="DH13" s="65"/>
      <c r="DI13" s="56"/>
      <c r="DJ13" s="56"/>
      <c r="DK13" s="65"/>
      <c r="DM13" s="65"/>
      <c r="DN13" s="65"/>
      <c r="DO13" s="65"/>
      <c r="DP13" s="65"/>
      <c r="DQ13" s="65"/>
      <c r="DR13" s="65"/>
      <c r="DS13" s="65"/>
      <c r="DT13" s="65"/>
      <c r="DU13" s="65"/>
      <c r="DV13" s="65"/>
      <c r="DW13" s="65"/>
      <c r="DX13" s="65"/>
      <c r="DY13" s="65"/>
      <c r="DZ13" s="56"/>
      <c r="EA13" s="65"/>
      <c r="EB13" s="56"/>
      <c r="EC13" s="65"/>
      <c r="ED13" s="56"/>
      <c r="EE13" s="56"/>
      <c r="EF13" s="65"/>
      <c r="EG13" s="65"/>
      <c r="EI13" s="65"/>
      <c r="EJ13" s="56"/>
      <c r="EK13" s="65"/>
      <c r="EM13" s="65"/>
      <c r="EN13" s="65"/>
      <c r="EO13" s="65"/>
      <c r="EP13" s="65"/>
      <c r="EQ13" s="56"/>
      <c r="ET13" s="65"/>
      <c r="EU13" s="65"/>
      <c r="EV13" s="65"/>
      <c r="EW13" s="65"/>
      <c r="EX13" s="65"/>
      <c r="EZ13" s="65"/>
      <c r="FA13" s="65"/>
      <c r="FB13" s="65"/>
      <c r="FC13" s="65"/>
      <c r="FE13" s="65"/>
      <c r="FG13" s="65"/>
      <c r="FH13" s="65"/>
      <c r="FI13" s="65"/>
      <c r="FJ13" s="65"/>
      <c r="FL13" s="65"/>
      <c r="FM13" s="65"/>
      <c r="FN13" s="65"/>
      <c r="FO13" s="65"/>
      <c r="FP13" s="65"/>
      <c r="FQ13" s="65"/>
      <c r="FR13" s="65"/>
      <c r="FS13" s="65"/>
      <c r="FU13" s="65"/>
      <c r="FV13" s="65"/>
      <c r="FW13" s="65"/>
      <c r="FX13" s="65"/>
      <c r="FY13" s="65"/>
      <c r="FZ13" s="65"/>
    </row>
    <row r="14" spans="1:267" s="54" customFormat="1" ht="13.5" customHeight="1" x14ac:dyDescent="0.2">
      <c r="A14" s="34" t="s">
        <v>2</v>
      </c>
      <c r="B14" s="31" t="s">
        <v>122</v>
      </c>
      <c r="C14" s="69">
        <v>183.46545022903999</v>
      </c>
      <c r="D14" s="54">
        <v>183.580875901762</v>
      </c>
      <c r="E14" s="54">
        <v>183.90663773457999</v>
      </c>
      <c r="F14" s="54">
        <v>183.83857697422201</v>
      </c>
      <c r="G14" s="54">
        <v>183.90895885337699</v>
      </c>
      <c r="H14" s="54">
        <v>183.74009993859619</v>
      </c>
      <c r="I14" s="54">
        <v>0.18260922977923116</v>
      </c>
      <c r="J14" s="54">
        <v>171.85852024649199</v>
      </c>
      <c r="K14" s="54">
        <v>171.70224498680699</v>
      </c>
      <c r="L14" s="54">
        <v>171.61640452814899</v>
      </c>
      <c r="M14" s="54">
        <v>179.55649769234401</v>
      </c>
      <c r="N14" s="54">
        <v>179.42953680071801</v>
      </c>
      <c r="O14" s="54">
        <v>179.86177289379901</v>
      </c>
      <c r="P14" s="54">
        <v>175.67082952471819</v>
      </c>
      <c r="Q14" s="54">
        <v>3.9478270634742789</v>
      </c>
      <c r="R14" s="54">
        <v>179.014443960623</v>
      </c>
      <c r="S14" s="54">
        <v>171.33086704018899</v>
      </c>
      <c r="T14" s="54">
        <v>171.20393196563501</v>
      </c>
      <c r="U14" s="54">
        <v>180.19870701841</v>
      </c>
      <c r="V14" s="54">
        <v>180.17750333990401</v>
      </c>
      <c r="W14" s="54">
        <v>180.15908880966501</v>
      </c>
      <c r="X14" s="54">
        <v>177.01409035573764</v>
      </c>
      <c r="Y14" s="54">
        <v>4.0844902290824905</v>
      </c>
      <c r="Z14" s="54">
        <v>180.12473406667701</v>
      </c>
      <c r="AA14" s="54">
        <v>179.64338478571</v>
      </c>
      <c r="AB14" s="54">
        <v>180.02765393038001</v>
      </c>
      <c r="AC14" s="54">
        <v>181.35037826514699</v>
      </c>
      <c r="AD14" s="54">
        <v>181.51891300650701</v>
      </c>
      <c r="AE14" s="54">
        <v>181.145665240082</v>
      </c>
      <c r="AF14" s="54">
        <v>180.63512154908383</v>
      </c>
      <c r="AG14" s="54">
        <v>0.72645124501512248</v>
      </c>
      <c r="AH14" s="54">
        <v>183.474175622323</v>
      </c>
      <c r="AI14" s="54">
        <v>183.38645503280199</v>
      </c>
      <c r="AJ14" s="54">
        <v>183.46259124690701</v>
      </c>
      <c r="AK14" s="54">
        <v>183.45277199345099</v>
      </c>
      <c r="AL14" s="54">
        <v>183.35676176975699</v>
      </c>
      <c r="AM14" s="54">
        <v>183.42655113304801</v>
      </c>
      <c r="AN14" s="54">
        <v>4.6330913631077504E-2</v>
      </c>
      <c r="AO14" s="54">
        <v>179.12508785819401</v>
      </c>
      <c r="AP14" s="54">
        <v>179.12757277833501</v>
      </c>
      <c r="AQ14" s="54">
        <v>179.03838877198001</v>
      </c>
      <c r="AR14" s="54">
        <v>179.998090665267</v>
      </c>
      <c r="AS14" s="54">
        <v>179.85469110679</v>
      </c>
      <c r="AT14" s="54">
        <v>179.86575062083099</v>
      </c>
      <c r="AU14" s="54">
        <v>179.50159696689948</v>
      </c>
      <c r="AV14" s="54">
        <v>0.4082491849808994</v>
      </c>
      <c r="AW14" s="54">
        <v>171.44640882806101</v>
      </c>
      <c r="AX14" s="54">
        <v>171.23864570747301</v>
      </c>
      <c r="AY14" s="54">
        <v>170.94247098123299</v>
      </c>
      <c r="AZ14" s="54">
        <v>171.13386339000601</v>
      </c>
      <c r="BA14" s="54">
        <v>170.85533396942401</v>
      </c>
      <c r="BB14" s="54">
        <v>170.95318671731499</v>
      </c>
      <c r="BC14" s="54">
        <v>171.094984932252</v>
      </c>
      <c r="BD14" s="54">
        <v>0.20266907771008932</v>
      </c>
      <c r="BE14" s="54">
        <v>157.012871144786</v>
      </c>
      <c r="BF14" s="54">
        <v>156.87561040322001</v>
      </c>
      <c r="BG14" s="54">
        <v>156.76243125239699</v>
      </c>
      <c r="BH14" s="54">
        <v>156.88363760013434</v>
      </c>
      <c r="BI14" s="54">
        <v>0.10239909453597351</v>
      </c>
      <c r="BJ14" s="66"/>
      <c r="BZ14" s="169"/>
      <c r="CA14" s="169"/>
      <c r="CB14" s="169"/>
      <c r="CC14" s="169"/>
      <c r="CH14" s="169"/>
      <c r="CI14" s="169"/>
      <c r="CJ14" s="66"/>
      <c r="CK14" s="66"/>
      <c r="CN14" s="169"/>
      <c r="CO14" s="66"/>
      <c r="CP14" s="66"/>
      <c r="CQ14" s="66"/>
      <c r="CR14" s="169"/>
      <c r="CS14" s="169"/>
      <c r="CT14" s="169"/>
      <c r="CU14" s="169"/>
      <c r="CZ14" s="66"/>
      <c r="DL14" s="66"/>
      <c r="EH14" s="66"/>
      <c r="GA14" s="66"/>
    </row>
    <row r="15" spans="1:267" s="55" customFormat="1" ht="13.5" customHeight="1" x14ac:dyDescent="0.2">
      <c r="A15" s="35" t="s">
        <v>100</v>
      </c>
      <c r="B15" s="32" t="s">
        <v>121</v>
      </c>
      <c r="C15" s="23">
        <v>1.274375601</v>
      </c>
      <c r="D15" s="24">
        <v>1.2749189141627499</v>
      </c>
      <c r="E15" s="24">
        <v>1.2753882549839299</v>
      </c>
      <c r="F15" s="24">
        <v>1.27500063602845</v>
      </c>
      <c r="G15" s="24">
        <v>1.27572591922432</v>
      </c>
      <c r="H15" s="24">
        <v>1.2750818650798901</v>
      </c>
      <c r="I15" s="24">
        <v>4.5621061473677003E-4</v>
      </c>
      <c r="J15" s="24">
        <v>1.6100041235497999</v>
      </c>
      <c r="K15" s="24">
        <v>1.6146803882841301</v>
      </c>
      <c r="L15" s="24">
        <v>1.61641162155578</v>
      </c>
      <c r="M15" s="24">
        <v>1.28031562823593</v>
      </c>
      <c r="N15" s="24">
        <v>1.2804950216158799</v>
      </c>
      <c r="O15" s="24">
        <v>1.28376904391286</v>
      </c>
      <c r="P15" s="24">
        <v>1.4476126378590635</v>
      </c>
      <c r="Q15" s="24">
        <v>0.16610089058502783</v>
      </c>
      <c r="R15" s="24">
        <v>1.27785111184638</v>
      </c>
      <c r="S15" s="24">
        <v>1.6174294289140501</v>
      </c>
      <c r="T15" s="24">
        <v>1.62198031681245</v>
      </c>
      <c r="U15" s="24">
        <v>1.2786464532211801</v>
      </c>
      <c r="V15" s="24">
        <v>1.2785687106521499</v>
      </c>
      <c r="W15" s="24">
        <v>1.27881124995803</v>
      </c>
      <c r="X15" s="24">
        <v>1.39221454523404</v>
      </c>
      <c r="Y15" s="24">
        <v>0.1608655976982806</v>
      </c>
      <c r="Z15" s="24">
        <v>1.2831487604373899</v>
      </c>
      <c r="AA15" s="24">
        <v>1.27916787380872</v>
      </c>
      <c r="AB15" s="24">
        <v>1.2830396217150599</v>
      </c>
      <c r="AC15" s="24">
        <v>1.28254437238621</v>
      </c>
      <c r="AD15" s="24">
        <v>1.2833966591715</v>
      </c>
      <c r="AE15" s="24">
        <v>1.2794766816952099</v>
      </c>
      <c r="AF15" s="24">
        <v>1.2817956615356818</v>
      </c>
      <c r="AG15" s="24">
        <v>1.7694166068586256E-3</v>
      </c>
      <c r="AH15" s="24">
        <v>1.2786602236415801</v>
      </c>
      <c r="AI15" s="24">
        <v>1.27836170308375</v>
      </c>
      <c r="AJ15" s="24">
        <v>1.27917569405431</v>
      </c>
      <c r="AK15" s="24">
        <v>1.27880824939936</v>
      </c>
      <c r="AL15" s="24">
        <v>1.2786633107071399</v>
      </c>
      <c r="AM15" s="24">
        <v>1.278733836177228</v>
      </c>
      <c r="AN15" s="24">
        <v>2.6444333902167174E-4</v>
      </c>
      <c r="AO15" s="24">
        <v>1.2749808148992099</v>
      </c>
      <c r="AP15" s="24">
        <v>1.27581437866331</v>
      </c>
      <c r="AQ15" s="24">
        <v>1.27564956980822</v>
      </c>
      <c r="AR15" s="24">
        <v>1.2774644421563</v>
      </c>
      <c r="AS15" s="24">
        <v>1.2771775178657101</v>
      </c>
      <c r="AT15" s="24">
        <v>1.2774735032948401</v>
      </c>
      <c r="AU15" s="24">
        <v>1.2764267044479316</v>
      </c>
      <c r="AV15" s="24">
        <v>9.836908277358284E-4</v>
      </c>
      <c r="AW15" s="24">
        <v>1.62230691584238</v>
      </c>
      <c r="AX15" s="24">
        <v>1.6308971074293599</v>
      </c>
      <c r="AY15" s="24">
        <v>1.63480738445717</v>
      </c>
      <c r="AZ15" s="24">
        <v>1.6202424055053299</v>
      </c>
      <c r="BA15" s="24">
        <v>1.6273654969929301</v>
      </c>
      <c r="BB15" s="24">
        <v>1.6338411260950101</v>
      </c>
      <c r="BC15" s="24">
        <v>1.6282434060536968</v>
      </c>
      <c r="BD15" s="24">
        <v>5.4998645931268603E-3</v>
      </c>
      <c r="BE15" s="24">
        <v>1.6248492671150401</v>
      </c>
      <c r="BF15" s="24">
        <v>1.62989814922524</v>
      </c>
      <c r="BG15" s="24">
        <v>1.63336451113567</v>
      </c>
      <c r="BH15" s="24">
        <v>1.6293706424919836</v>
      </c>
      <c r="BI15" s="24">
        <v>3.4962878121365571E-3</v>
      </c>
      <c r="BJ15" s="24"/>
      <c r="BK15" s="24"/>
      <c r="BL15" s="24"/>
      <c r="BM15" s="24"/>
      <c r="BN15" s="24"/>
      <c r="BO15" s="24"/>
      <c r="BP15" s="24"/>
      <c r="BQ15" s="24"/>
      <c r="BR15" s="24"/>
      <c r="BS15" s="24"/>
      <c r="BT15" s="24"/>
      <c r="BU15" s="24"/>
      <c r="BV15" s="24"/>
      <c r="BW15" s="24"/>
      <c r="BX15" s="24"/>
      <c r="BY15" s="24"/>
      <c r="BZ15" s="24"/>
      <c r="CA15" s="24"/>
      <c r="CB15" s="24"/>
      <c r="CC15" s="24"/>
      <c r="CD15" s="24"/>
      <c r="CE15" s="24"/>
      <c r="CF15" s="24"/>
      <c r="CG15" s="24"/>
      <c r="CH15" s="24"/>
      <c r="CI15" s="24"/>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c r="GA15" s="24"/>
    </row>
    <row r="16" spans="1:267" s="24" customFormat="1" ht="13.5" customHeight="1" x14ac:dyDescent="0.2">
      <c r="A16" s="35" t="s">
        <v>109</v>
      </c>
      <c r="B16" s="32" t="s">
        <v>123</v>
      </c>
      <c r="C16" s="23">
        <v>-0.120458521051198</v>
      </c>
      <c r="D16" s="24">
        <v>-0.11653700637077</v>
      </c>
      <c r="E16" s="24">
        <v>-0.10797654079058799</v>
      </c>
      <c r="F16" s="24">
        <v>-0.11152076138691799</v>
      </c>
      <c r="G16" s="24">
        <v>-0.107818469665038</v>
      </c>
      <c r="H16" s="24">
        <v>-0.11286225985290241</v>
      </c>
      <c r="I16" s="24">
        <v>4.946041538697577E-3</v>
      </c>
      <c r="J16" s="24">
        <v>-6.8220086392072696</v>
      </c>
      <c r="K16" s="24">
        <v>-6.7825932390452399</v>
      </c>
      <c r="L16" s="24">
        <v>-6.7621237424028102</v>
      </c>
      <c r="M16" s="24">
        <v>-0.10142169212831199</v>
      </c>
      <c r="N16" s="24">
        <v>-0.100378497359672</v>
      </c>
      <c r="O16" s="24">
        <v>-5.7264108978474101E-2</v>
      </c>
      <c r="P16" s="24">
        <v>-3.4376316531869624</v>
      </c>
      <c r="Q16" s="24">
        <v>3.3513545398319793</v>
      </c>
      <c r="R16" s="24">
        <v>-7.8900110180521302E-2</v>
      </c>
      <c r="S16" s="24">
        <v>-6.8627722602110097</v>
      </c>
      <c r="T16" s="24">
        <v>-6.8266749389877397</v>
      </c>
      <c r="U16" s="24">
        <v>-6.3136216209103105E-2</v>
      </c>
      <c r="V16" s="24">
        <v>-6.3016230277311097E-2</v>
      </c>
      <c r="W16" s="24">
        <v>-6.2682181910669502E-2</v>
      </c>
      <c r="X16" s="24">
        <v>-2.3261969896293926</v>
      </c>
      <c r="Y16" s="24">
        <v>3.195102781892706</v>
      </c>
      <c r="Z16" s="24">
        <v>-5.0337589597616403E-2</v>
      </c>
      <c r="AA16" s="24">
        <v>-9.8486742493311699E-2</v>
      </c>
      <c r="AB16" s="24">
        <v>-5.3533601127292399E-2</v>
      </c>
      <c r="AC16" s="24">
        <v>-4.7455359393030201E-2</v>
      </c>
      <c r="AD16" s="24">
        <v>-4.83111761389294E-2</v>
      </c>
      <c r="AE16" s="24">
        <v>-8.4177138452807304E-2</v>
      </c>
      <c r="AF16" s="24">
        <v>-6.3716934533831218E-2</v>
      </c>
      <c r="AG16" s="24">
        <v>2.0050115784861849E-2</v>
      </c>
      <c r="AH16" s="24">
        <v>-8.9420382043268104E-2</v>
      </c>
      <c r="AI16" s="24">
        <v>-9.2382617500226194E-2</v>
      </c>
      <c r="AJ16" s="24">
        <v>-8.9262468808686504E-2</v>
      </c>
      <c r="AK16" s="24">
        <v>-9.3856048755422E-2</v>
      </c>
      <c r="AL16" s="24">
        <v>-9.4721963776813203E-2</v>
      </c>
      <c r="AM16" s="24">
        <v>-9.1928696176883193E-2</v>
      </c>
      <c r="AN16" s="24">
        <v>2.2415835735666275E-3</v>
      </c>
      <c r="AO16" s="24">
        <v>-6.8196243241176097E-2</v>
      </c>
      <c r="AP16" s="24">
        <v>-6.2756420249524006E-2</v>
      </c>
      <c r="AQ16" s="24">
        <v>-6.5164867903001897E-2</v>
      </c>
      <c r="AR16" s="24">
        <v>-6.3407162692458802E-2</v>
      </c>
      <c r="AS16" s="24">
        <v>-6.2988601297865404E-2</v>
      </c>
      <c r="AT16" s="24">
        <v>-6.3218596736330901E-2</v>
      </c>
      <c r="AU16" s="24">
        <v>-6.4288648686726194E-2</v>
      </c>
      <c r="AV16" s="24">
        <v>1.914720660593711E-3</v>
      </c>
      <c r="AW16" s="24">
        <v>-6.6456411884334896</v>
      </c>
      <c r="AX16" s="24">
        <v>-6.6099332437233</v>
      </c>
      <c r="AY16" s="24">
        <v>-6.5856275172684597</v>
      </c>
      <c r="AZ16" s="24">
        <v>-6.70736407052072</v>
      </c>
      <c r="BA16" s="24">
        <v>-6.6638040513026899</v>
      </c>
      <c r="BB16" s="24">
        <v>-6.5799974174798397</v>
      </c>
      <c r="BC16" s="24">
        <v>-6.6320612481214161</v>
      </c>
      <c r="BD16" s="24">
        <v>4.5127445076191833E-2</v>
      </c>
      <c r="BE16" s="24">
        <v>-6.7121953802359098</v>
      </c>
      <c r="BF16" s="24">
        <v>-6.71181097025989</v>
      </c>
      <c r="BG16" s="24">
        <v>-6.6758676890948898</v>
      </c>
      <c r="BH16" s="24">
        <v>-6.6999580131968957</v>
      </c>
      <c r="BI16" s="24">
        <v>1.7035154421806899E-2</v>
      </c>
    </row>
    <row r="17" spans="1:183" s="45" customFormat="1" ht="13.5" customHeight="1" thickBot="1" x14ac:dyDescent="0.25">
      <c r="A17" s="36"/>
      <c r="B17" s="43" t="s">
        <v>124</v>
      </c>
      <c r="C17" s="44">
        <v>2.51789913097593</v>
      </c>
      <c r="D17" s="45">
        <v>2.5234258127776399</v>
      </c>
      <c r="E17" s="45">
        <v>2.5270198925549701</v>
      </c>
      <c r="F17" s="45">
        <v>2.5234237792698799</v>
      </c>
      <c r="G17" s="45">
        <v>2.5237808809226698</v>
      </c>
      <c r="H17" s="45">
        <v>2.5231098993002181</v>
      </c>
      <c r="I17" s="45">
        <v>2.9355984766261801E-3</v>
      </c>
      <c r="J17" s="64">
        <v>69.0213497382329</v>
      </c>
      <c r="K17" s="64">
        <v>68.064110805690703</v>
      </c>
      <c r="L17" s="64">
        <v>67.608915671475003</v>
      </c>
      <c r="M17" s="45">
        <v>2.51023513131272</v>
      </c>
      <c r="N17" s="45">
        <v>2.5104462317906999</v>
      </c>
      <c r="O17" s="45">
        <v>2.5636293658415599</v>
      </c>
      <c r="P17" s="45">
        <v>35.379781157390603</v>
      </c>
      <c r="Q17" s="45">
        <v>32.854319110995924</v>
      </c>
      <c r="R17" s="45">
        <v>2.55800279136671</v>
      </c>
      <c r="S17" s="64">
        <v>68.718450081653003</v>
      </c>
      <c r="T17" s="64">
        <v>67.848882707604702</v>
      </c>
      <c r="U17" s="45">
        <v>2.5585780431532901</v>
      </c>
      <c r="V17" s="45">
        <v>2.5598594934787799</v>
      </c>
      <c r="W17" s="45">
        <v>2.55931434079173</v>
      </c>
      <c r="X17" s="45">
        <v>24.467181243008032</v>
      </c>
      <c r="Y17" s="45">
        <v>30.983950654144028</v>
      </c>
      <c r="Z17" s="45">
        <v>2.56518075956002</v>
      </c>
      <c r="AA17" s="45">
        <v>2.5137004717206399</v>
      </c>
      <c r="AB17" s="45">
        <v>2.56066289564161</v>
      </c>
      <c r="AC17" s="45">
        <v>2.5635804930096802</v>
      </c>
      <c r="AD17" s="45">
        <v>2.5648073439955201</v>
      </c>
      <c r="AE17" s="45">
        <v>2.5271720026879998</v>
      </c>
      <c r="AF17" s="45">
        <v>2.5491839944359111</v>
      </c>
      <c r="AG17" s="45">
        <v>2.0746959837398077E-2</v>
      </c>
      <c r="AH17" s="45">
        <v>2.5353028219205398</v>
      </c>
      <c r="AI17" s="45">
        <v>2.5314667160433801</v>
      </c>
      <c r="AJ17" s="45">
        <v>2.53883569560077</v>
      </c>
      <c r="AK17" s="45">
        <v>2.53660341196868</v>
      </c>
      <c r="AL17" s="45">
        <v>2.5338370640479302</v>
      </c>
      <c r="AM17" s="45">
        <v>2.5352091419162597</v>
      </c>
      <c r="AN17" s="45">
        <v>2.4896990034810077E-3</v>
      </c>
      <c r="AO17" s="45">
        <v>2.5525459281910199</v>
      </c>
      <c r="AP17" s="45">
        <v>2.5511522474060402</v>
      </c>
      <c r="AQ17" s="45">
        <v>2.5491446353274001</v>
      </c>
      <c r="AR17" s="45">
        <v>2.55766280214542</v>
      </c>
      <c r="AS17" s="45">
        <v>2.5609594338835699</v>
      </c>
      <c r="AT17" s="45">
        <v>2.55980057315104</v>
      </c>
      <c r="AU17" s="45">
        <v>2.5552109366840816</v>
      </c>
      <c r="AV17" s="45">
        <v>4.4813849843123154E-3</v>
      </c>
      <c r="AW17" s="64">
        <v>65.790917120887499</v>
      </c>
      <c r="AX17" s="64">
        <v>64.546257645521194</v>
      </c>
      <c r="AY17" s="64">
        <v>63.847132715307801</v>
      </c>
      <c r="AZ17" s="64">
        <v>66.505810242175201</v>
      </c>
      <c r="BA17" s="64">
        <v>65.296478733035102</v>
      </c>
      <c r="BB17" s="64">
        <v>63.900680092863801</v>
      </c>
      <c r="BC17" s="64">
        <v>64.981212758298426</v>
      </c>
      <c r="BD17" s="64">
        <v>0.97658295539240325</v>
      </c>
      <c r="BE17" s="64">
        <v>65.131589763661907</v>
      </c>
      <c r="BF17" s="64">
        <v>64.661663737290297</v>
      </c>
      <c r="BG17" s="64">
        <v>63.926438533680198</v>
      </c>
      <c r="BH17" s="64">
        <v>64.573230678210805</v>
      </c>
      <c r="BI17" s="64">
        <v>0.49595878608020433</v>
      </c>
      <c r="BK17" s="64"/>
      <c r="BL17" s="64"/>
      <c r="BM17" s="64"/>
      <c r="BN17" s="64"/>
      <c r="BO17" s="64"/>
      <c r="BP17" s="64"/>
      <c r="BQ17" s="64"/>
      <c r="BR17" s="64"/>
      <c r="BS17" s="64"/>
      <c r="BT17" s="64"/>
      <c r="BU17" s="64"/>
      <c r="BV17" s="64"/>
      <c r="BW17" s="64"/>
      <c r="BX17" s="64"/>
      <c r="BY17" s="64"/>
      <c r="CD17" s="64"/>
      <c r="CE17" s="64"/>
      <c r="CF17" s="64"/>
      <c r="CG17" s="64"/>
      <c r="CL17" s="64"/>
      <c r="CM17" s="64"/>
      <c r="CR17" s="64"/>
      <c r="CS17" s="64"/>
      <c r="CT17" s="64"/>
      <c r="CU17" s="64"/>
      <c r="CV17" s="64"/>
      <c r="CW17" s="64"/>
      <c r="CX17" s="64"/>
      <c r="CY17" s="64"/>
      <c r="DI17" s="64"/>
      <c r="DJ17" s="64"/>
      <c r="DO17" s="64"/>
      <c r="DQ17" s="64"/>
      <c r="DR17" s="64"/>
      <c r="DS17" s="64"/>
      <c r="DT17" s="64"/>
      <c r="DW17" s="64"/>
      <c r="DZ17" s="64"/>
      <c r="EA17" s="64"/>
      <c r="EB17" s="64"/>
      <c r="ED17" s="64"/>
      <c r="EE17" s="64"/>
      <c r="EF17" s="64"/>
      <c r="EJ17" s="64"/>
      <c r="EK17" s="64"/>
      <c r="EN17" s="64"/>
      <c r="EP17" s="64"/>
      <c r="EQ17" s="64"/>
    </row>
    <row r="18" spans="1:183" s="40" customFormat="1" ht="13.5" customHeight="1" x14ac:dyDescent="0.2">
      <c r="A18" s="35" t="s">
        <v>2</v>
      </c>
      <c r="B18" s="49" t="s">
        <v>122</v>
      </c>
      <c r="C18" s="46">
        <v>2.44641969109004</v>
      </c>
      <c r="D18" s="40">
        <v>2.4455123176101101</v>
      </c>
      <c r="E18" s="40">
        <v>2.4429545430660502</v>
      </c>
      <c r="F18" s="40">
        <v>2.44348855911108</v>
      </c>
      <c r="G18" s="40">
        <v>2.4429363346670101</v>
      </c>
      <c r="H18" s="40">
        <v>2.4442622891088583</v>
      </c>
      <c r="I18" s="40">
        <v>1.4341525418272475E-3</v>
      </c>
      <c r="J18" s="40">
        <v>2.5407067167724202</v>
      </c>
      <c r="K18" s="40">
        <v>2.5420191923547701</v>
      </c>
      <c r="L18" s="40">
        <v>2.5427406306265801</v>
      </c>
      <c r="M18" s="40">
        <v>2.4774902334809701</v>
      </c>
      <c r="N18" s="40">
        <v>2.4785106957762899</v>
      </c>
      <c r="O18" s="40">
        <v>2.4750395003869898</v>
      </c>
      <c r="P18" s="40">
        <v>2.5094178282330035</v>
      </c>
      <c r="Q18" s="40">
        <v>3.2426183393538408E-2</v>
      </c>
      <c r="R18" s="40">
        <v>2.48185209739971</v>
      </c>
      <c r="S18" s="40">
        <v>2.5451430035113298</v>
      </c>
      <c r="T18" s="40">
        <v>2.5462122590234002</v>
      </c>
      <c r="U18" s="40">
        <v>2.47233943548297</v>
      </c>
      <c r="V18" s="40">
        <v>2.4725092049682198</v>
      </c>
      <c r="W18" s="40">
        <v>2.4726566590545298</v>
      </c>
      <c r="X18" s="40">
        <v>2.4984521099066934</v>
      </c>
      <c r="Y18" s="40">
        <v>3.3558265676665512E-2</v>
      </c>
      <c r="Z18" s="40">
        <v>2.4729317944580198</v>
      </c>
      <c r="AA18" s="40">
        <v>2.4767922845824599</v>
      </c>
      <c r="AB18" s="40">
        <v>2.4737095598665899</v>
      </c>
      <c r="AC18" s="40">
        <v>2.4631483403667001</v>
      </c>
      <c r="AD18" s="40">
        <v>2.4618082200594098</v>
      </c>
      <c r="AE18" s="40">
        <v>2.4647778119306198</v>
      </c>
      <c r="AF18" s="40">
        <v>2.4688613352106334</v>
      </c>
      <c r="AG18" s="40">
        <v>5.8027835926587178E-3</v>
      </c>
      <c r="AH18" s="40">
        <v>2.4463510799031498</v>
      </c>
      <c r="AI18" s="40">
        <v>2.4470410098183502</v>
      </c>
      <c r="AJ18" s="40">
        <v>2.4464421730967398</v>
      </c>
      <c r="AK18" s="40">
        <v>2.44651939084061</v>
      </c>
      <c r="AL18" s="40">
        <v>2.44727462462824</v>
      </c>
      <c r="AM18" s="40">
        <v>2.446725655657418</v>
      </c>
      <c r="AN18" s="40">
        <v>3.6442549589446306E-4</v>
      </c>
      <c r="AO18" s="40">
        <v>2.48096068277929</v>
      </c>
      <c r="AP18" s="40">
        <v>2.48094066907188</v>
      </c>
      <c r="AQ18" s="40">
        <v>2.4816591367107201</v>
      </c>
      <c r="AR18" s="40">
        <v>2.47394649167886</v>
      </c>
      <c r="AS18" s="40">
        <v>2.4750963054544401</v>
      </c>
      <c r="AT18" s="40">
        <v>2.4750075948657901</v>
      </c>
      <c r="AU18" s="40">
        <v>2.4779351467601631</v>
      </c>
      <c r="AV18" s="40">
        <v>3.2811096479708115E-3</v>
      </c>
      <c r="AW18" s="40">
        <v>2.5441704094543298</v>
      </c>
      <c r="AX18" s="40">
        <v>2.5459197641840601</v>
      </c>
      <c r="AY18" s="40">
        <v>2.5484172130183098</v>
      </c>
      <c r="AZ18" s="40">
        <v>2.5468028311972399</v>
      </c>
      <c r="BA18" s="40">
        <v>2.54915280661029</v>
      </c>
      <c r="BB18" s="40">
        <v>2.5483267787646802</v>
      </c>
      <c r="BC18" s="40">
        <v>2.5471316338714849</v>
      </c>
      <c r="BD18" s="40">
        <v>1.7084014792204565E-3</v>
      </c>
      <c r="BE18" s="40">
        <v>2.6710452658619901</v>
      </c>
      <c r="BF18" s="40">
        <v>2.6723070222845999</v>
      </c>
      <c r="BG18" s="40">
        <v>2.6733482416842</v>
      </c>
      <c r="BH18" s="40">
        <v>2.672233509943597</v>
      </c>
      <c r="BI18" s="40">
        <v>9.4162181284233686E-4</v>
      </c>
    </row>
    <row r="19" spans="1:183" s="24" customFormat="1" ht="13.5" customHeight="1" x14ac:dyDescent="0.2">
      <c r="A19" s="35" t="s">
        <v>100</v>
      </c>
      <c r="B19" s="50" t="s">
        <v>121</v>
      </c>
      <c r="C19" s="47">
        <v>0.34979055062207198</v>
      </c>
      <c r="D19" s="24">
        <v>0.350405493472145</v>
      </c>
      <c r="E19" s="24">
        <v>0.35093650063162601</v>
      </c>
      <c r="F19" s="24">
        <v>0.35049796676637301</v>
      </c>
      <c r="G19" s="24">
        <v>0.35131840947198101</v>
      </c>
      <c r="H19" s="24">
        <v>0.35058978419283943</v>
      </c>
      <c r="I19" s="24">
        <v>5.1619277339142681E-4</v>
      </c>
      <c r="J19" s="24">
        <v>0.68706438338164599</v>
      </c>
      <c r="K19" s="24">
        <v>0.69124862444239799</v>
      </c>
      <c r="L19" s="24">
        <v>0.69279462925255397</v>
      </c>
      <c r="M19" s="24">
        <v>0.3564995126926</v>
      </c>
      <c r="N19" s="24">
        <v>0.35670164395135401</v>
      </c>
      <c r="O19" s="24">
        <v>0.36038567818308798</v>
      </c>
      <c r="P19" s="24">
        <v>0.52411574531727334</v>
      </c>
      <c r="Q19" s="24">
        <v>0.16626707505123156</v>
      </c>
      <c r="R19" s="24">
        <v>0.35371975121913701</v>
      </c>
      <c r="S19" s="24">
        <v>0.69370276645158901</v>
      </c>
      <c r="T19" s="24">
        <v>0.69775631215113898</v>
      </c>
      <c r="U19" s="24">
        <v>0.35461741301231398</v>
      </c>
      <c r="V19" s="24">
        <v>0.35452969351149299</v>
      </c>
      <c r="W19" s="24">
        <v>0.35480334096337901</v>
      </c>
      <c r="X19" s="24">
        <v>0.4681882128848418</v>
      </c>
      <c r="Y19" s="24">
        <v>0.16090062646332207</v>
      </c>
      <c r="Z19" s="24">
        <v>0.35968843738331902</v>
      </c>
      <c r="AA19" s="24">
        <v>0.35520561122383898</v>
      </c>
      <c r="AB19" s="24">
        <v>0.35956572317054503</v>
      </c>
      <c r="AC19" s="24">
        <v>0.35900873983946002</v>
      </c>
      <c r="AD19" s="24">
        <v>0.35996713284120802</v>
      </c>
      <c r="AE19" s="24">
        <v>0.35555385467768502</v>
      </c>
      <c r="AF19" s="24">
        <v>0.35816491652267607</v>
      </c>
      <c r="AG19" s="24">
        <v>1.9924243329987267E-3</v>
      </c>
      <c r="AH19" s="24">
        <v>0.35463295007511503</v>
      </c>
      <c r="AI19" s="24">
        <v>0.35429609404283602</v>
      </c>
      <c r="AJ19" s="24">
        <v>0.35521443117255502</v>
      </c>
      <c r="AK19" s="24">
        <v>0.35479995586945301</v>
      </c>
      <c r="AL19" s="24">
        <v>0.35463643316524102</v>
      </c>
      <c r="AM19" s="24">
        <v>0.35471597286504003</v>
      </c>
      <c r="AN19" s="24">
        <v>2.9833920365497332E-4</v>
      </c>
      <c r="AO19" s="24">
        <v>0.35047553848961799</v>
      </c>
      <c r="AP19" s="24">
        <v>0.35141844316074</v>
      </c>
      <c r="AQ19" s="24">
        <v>0.35123206473402502</v>
      </c>
      <c r="AR19" s="24">
        <v>0.35328313473337503</v>
      </c>
      <c r="AS19" s="24">
        <v>0.35295906250770198</v>
      </c>
      <c r="AT19" s="24">
        <v>0.35329336782703102</v>
      </c>
      <c r="AU19" s="24">
        <v>0.35211026857541516</v>
      </c>
      <c r="AV19" s="24">
        <v>1.1119050355120085E-3</v>
      </c>
      <c r="AW19" s="24">
        <v>0.69804678137820897</v>
      </c>
      <c r="AX19" s="24">
        <v>0.70566576593459196</v>
      </c>
      <c r="AY19" s="24">
        <v>0.70912066516785399</v>
      </c>
      <c r="AZ19" s="24">
        <v>0.69620967178792803</v>
      </c>
      <c r="BA19" s="24">
        <v>0.70253830846610099</v>
      </c>
      <c r="BB19" s="24">
        <v>0.70826770334989797</v>
      </c>
      <c r="BC19" s="24">
        <v>0.70330814934743024</v>
      </c>
      <c r="BD19" s="24">
        <v>4.8751735625684814E-3</v>
      </c>
      <c r="BE19" s="24">
        <v>0.70030588941987504</v>
      </c>
      <c r="BF19" s="24">
        <v>0.70478181464124501</v>
      </c>
      <c r="BG19" s="24">
        <v>0.70784678705659798</v>
      </c>
      <c r="BH19" s="24">
        <v>0.70431149703923934</v>
      </c>
      <c r="BI19" s="24">
        <v>3.0964693094932801E-3</v>
      </c>
    </row>
    <row r="20" spans="1:183" s="24" customFormat="1" ht="13.5" customHeight="1" x14ac:dyDescent="0.2">
      <c r="A20" s="35" t="s">
        <v>101</v>
      </c>
      <c r="B20" s="50" t="s">
        <v>123</v>
      </c>
      <c r="C20" s="47">
        <v>0.120458521051201</v>
      </c>
      <c r="D20" s="24">
        <v>0.116537006370752</v>
      </c>
      <c r="E20" s="24">
        <v>0.107976540790578</v>
      </c>
      <c r="F20" s="24">
        <v>0.111520761386925</v>
      </c>
      <c r="G20" s="24">
        <v>0.107818469665029</v>
      </c>
      <c r="H20" s="24">
        <v>0.112862259852897</v>
      </c>
      <c r="I20" s="24">
        <v>4.9460415386992519E-3</v>
      </c>
      <c r="J20" s="24">
        <v>6.8220086392072696</v>
      </c>
      <c r="K20" s="24">
        <v>6.7825932390452399</v>
      </c>
      <c r="L20" s="24">
        <v>6.7621237424027996</v>
      </c>
      <c r="M20" s="24">
        <v>0.101421692128325</v>
      </c>
      <c r="N20" s="24">
        <v>0.10037849735964199</v>
      </c>
      <c r="O20" s="24">
        <v>5.72641089784834E-2</v>
      </c>
      <c r="P20" s="24">
        <v>3.4376316531869602</v>
      </c>
      <c r="Q20" s="24">
        <v>3.351354539831978</v>
      </c>
      <c r="R20" s="24">
        <v>7.8900110180530503E-2</v>
      </c>
      <c r="S20" s="24">
        <v>6.8627722602110399</v>
      </c>
      <c r="T20" s="24">
        <v>6.8266749389877797</v>
      </c>
      <c r="U20" s="24">
        <v>6.3136216209073906E-2</v>
      </c>
      <c r="V20" s="24">
        <v>6.3016230277306504E-2</v>
      </c>
      <c r="W20" s="24">
        <v>6.2682181910664297E-2</v>
      </c>
      <c r="X20" s="24">
        <v>2.3261969896293992</v>
      </c>
      <c r="Y20" s="24">
        <v>3.195102781892726</v>
      </c>
      <c r="Z20" s="24">
        <v>5.0337589597624001E-2</v>
      </c>
      <c r="AA20" s="24">
        <v>9.8486742493294796E-2</v>
      </c>
      <c r="AB20" s="24">
        <v>5.3533601127278098E-2</v>
      </c>
      <c r="AC20" s="24">
        <v>4.7455359393013603E-2</v>
      </c>
      <c r="AD20" s="24">
        <v>4.8311176138927103E-2</v>
      </c>
      <c r="AE20" s="24">
        <v>8.4177138452802003E-2</v>
      </c>
      <c r="AF20" s="24">
        <v>6.3716934533823266E-2</v>
      </c>
      <c r="AG20" s="24">
        <v>2.0050115784858921E-2</v>
      </c>
      <c r="AH20" s="24">
        <v>8.9420382043275307E-2</v>
      </c>
      <c r="AI20" s="24">
        <v>9.2382617500206404E-2</v>
      </c>
      <c r="AJ20" s="24">
        <v>8.9262468808677595E-2</v>
      </c>
      <c r="AK20" s="24">
        <v>9.3856048755425803E-2</v>
      </c>
      <c r="AL20" s="24">
        <v>9.47219637767968E-2</v>
      </c>
      <c r="AM20" s="24">
        <v>9.1928696176876393E-2</v>
      </c>
      <c r="AN20" s="24">
        <v>2.2415835735628995E-3</v>
      </c>
      <c r="AO20" s="24">
        <v>6.8196243241151505E-2</v>
      </c>
      <c r="AP20" s="24">
        <v>6.2756420249516998E-2</v>
      </c>
      <c r="AQ20" s="24">
        <v>6.5164867903003201E-2</v>
      </c>
      <c r="AR20" s="24">
        <v>6.3407162692467198E-2</v>
      </c>
      <c r="AS20" s="24">
        <v>6.2988601297850097E-2</v>
      </c>
      <c r="AT20" s="24">
        <v>6.3218596736322699E-2</v>
      </c>
      <c r="AU20" s="24">
        <v>6.4288648686718616E-2</v>
      </c>
      <c r="AV20" s="24">
        <v>1.9147206605882325E-3</v>
      </c>
      <c r="AW20" s="24">
        <v>6.6456411884335198</v>
      </c>
      <c r="AX20" s="24">
        <v>6.6099332437233196</v>
      </c>
      <c r="AY20" s="24">
        <v>6.5856275172684704</v>
      </c>
      <c r="AZ20" s="24">
        <v>6.7073640705207502</v>
      </c>
      <c r="BA20" s="24">
        <v>6.6638040513027104</v>
      </c>
      <c r="BB20" s="24">
        <v>6.5799974174798503</v>
      </c>
      <c r="BC20" s="24">
        <v>6.6320612481214374</v>
      </c>
      <c r="BD20" s="24">
        <v>4.5127445076198668E-2</v>
      </c>
      <c r="BE20" s="24">
        <v>6.71219538023594</v>
      </c>
      <c r="BF20" s="24">
        <v>6.7118109702598998</v>
      </c>
      <c r="BG20" s="24">
        <v>6.6758676890948996</v>
      </c>
      <c r="BH20" s="24">
        <v>6.6999580131969134</v>
      </c>
      <c r="BI20" s="24">
        <v>1.7035154421811791E-2</v>
      </c>
    </row>
    <row r="21" spans="1:183" s="42" customFormat="1" ht="13.5" customHeight="1" thickBot="1" x14ac:dyDescent="0.25">
      <c r="A21" s="36"/>
      <c r="B21" s="51" t="s">
        <v>124</v>
      </c>
      <c r="C21" s="48">
        <v>2.5178991309759202</v>
      </c>
      <c r="D21" s="42">
        <v>2.5234258127776301</v>
      </c>
      <c r="E21" s="42">
        <v>2.5270198925549598</v>
      </c>
      <c r="F21" s="42">
        <v>2.5234237792698799</v>
      </c>
      <c r="G21" s="42">
        <v>2.5237808809226601</v>
      </c>
      <c r="H21" s="42">
        <v>2.5231098993002101</v>
      </c>
      <c r="I21" s="42">
        <v>2.9355984766262712E-3</v>
      </c>
      <c r="J21" s="65">
        <v>69.0213497382329</v>
      </c>
      <c r="K21" s="65">
        <v>68.064110805690703</v>
      </c>
      <c r="L21" s="65">
        <v>67.608915671475003</v>
      </c>
      <c r="M21" s="42">
        <v>2.51023513131272</v>
      </c>
      <c r="N21" s="42">
        <v>2.5104462317906902</v>
      </c>
      <c r="O21" s="42">
        <v>2.5636293658415599</v>
      </c>
      <c r="P21" s="42">
        <v>35.379781157390603</v>
      </c>
      <c r="Q21" s="42">
        <v>32.854319110995924</v>
      </c>
      <c r="R21" s="42">
        <v>2.55800279136671</v>
      </c>
      <c r="S21" s="65">
        <v>68.718450081653202</v>
      </c>
      <c r="T21" s="65">
        <v>67.8488827076051</v>
      </c>
      <c r="U21" s="42">
        <v>2.5585780431532799</v>
      </c>
      <c r="V21" s="42">
        <v>2.5598594934787799</v>
      </c>
      <c r="W21" s="42">
        <v>2.55931434079173</v>
      </c>
      <c r="X21" s="42">
        <v>24.467181243008131</v>
      </c>
      <c r="Y21" s="42">
        <v>30.98395065414417</v>
      </c>
      <c r="Z21" s="42">
        <v>2.56518075956002</v>
      </c>
      <c r="AA21" s="42">
        <v>2.5137004717206302</v>
      </c>
      <c r="AB21" s="42">
        <v>2.56066289564161</v>
      </c>
      <c r="AC21" s="42">
        <v>2.5635804930096802</v>
      </c>
      <c r="AD21" s="42">
        <v>2.5648073439955201</v>
      </c>
      <c r="AE21" s="42">
        <v>2.5271720026879998</v>
      </c>
      <c r="AF21" s="42">
        <v>2.5491839944359103</v>
      </c>
      <c r="AG21" s="42">
        <v>2.0746959837400863E-2</v>
      </c>
      <c r="AH21" s="42">
        <v>2.5353028219205398</v>
      </c>
      <c r="AI21" s="42">
        <v>2.5314667160433699</v>
      </c>
      <c r="AJ21" s="42">
        <v>2.53883569560077</v>
      </c>
      <c r="AK21" s="42">
        <v>2.5366034119686698</v>
      </c>
      <c r="AL21" s="42">
        <v>2.5338370640479302</v>
      </c>
      <c r="AM21" s="42">
        <v>2.5352091419162557</v>
      </c>
      <c r="AN21" s="42">
        <v>2.4896990034829342E-3</v>
      </c>
      <c r="AO21" s="42">
        <v>2.5525459281910199</v>
      </c>
      <c r="AP21" s="42">
        <v>2.55115224740603</v>
      </c>
      <c r="AQ21" s="42">
        <v>2.5491446353274001</v>
      </c>
      <c r="AR21" s="42">
        <v>2.55766280214542</v>
      </c>
      <c r="AS21" s="42">
        <v>2.5609594338835699</v>
      </c>
      <c r="AT21" s="42">
        <v>2.55980057315104</v>
      </c>
      <c r="AU21" s="42">
        <v>2.5552109366840798</v>
      </c>
      <c r="AV21" s="42">
        <v>4.4813849843138567E-3</v>
      </c>
      <c r="AW21" s="65">
        <v>65.790917120887698</v>
      </c>
      <c r="AX21" s="65">
        <v>64.546257645521294</v>
      </c>
      <c r="AY21" s="65">
        <v>63.8471327153079</v>
      </c>
      <c r="AZ21" s="65">
        <v>66.5058102421754</v>
      </c>
      <c r="BA21" s="65">
        <v>65.2964787330353</v>
      </c>
      <c r="BB21" s="65">
        <v>63.900680092864</v>
      </c>
      <c r="BC21" s="65">
        <v>64.981212758298597</v>
      </c>
      <c r="BD21" s="65">
        <v>0.97658295539242979</v>
      </c>
      <c r="BE21" s="65">
        <v>65.131589763662106</v>
      </c>
      <c r="BF21" s="65">
        <v>64.661663737290397</v>
      </c>
      <c r="BG21" s="65">
        <v>63.926438533680297</v>
      </c>
      <c r="BH21" s="65">
        <v>64.573230678210948</v>
      </c>
      <c r="BI21" s="65">
        <v>0.49595878608024169</v>
      </c>
      <c r="BK21" s="65"/>
      <c r="BL21" s="65"/>
      <c r="BM21" s="65"/>
      <c r="BN21" s="65"/>
      <c r="BO21" s="65"/>
      <c r="BP21" s="65"/>
      <c r="BQ21" s="65"/>
      <c r="BR21" s="65"/>
      <c r="BS21" s="65"/>
      <c r="BT21" s="65"/>
      <c r="BU21" s="65"/>
      <c r="BV21" s="65"/>
      <c r="BW21" s="65"/>
      <c r="BX21" s="65"/>
      <c r="BY21" s="65"/>
      <c r="CD21" s="65"/>
      <c r="CE21" s="65"/>
      <c r="CF21" s="65"/>
      <c r="CG21" s="65"/>
      <c r="CL21" s="65"/>
      <c r="CM21" s="65"/>
      <c r="CR21" s="65"/>
      <c r="CS21" s="65"/>
      <c r="CT21" s="65"/>
      <c r="CU21" s="65"/>
      <c r="CV21" s="65"/>
      <c r="CW21" s="65"/>
      <c r="CX21" s="65"/>
      <c r="CY21" s="65"/>
      <c r="DI21" s="65"/>
      <c r="DJ21" s="65"/>
      <c r="DZ21" s="65"/>
      <c r="EA21" s="65"/>
      <c r="EB21" s="65"/>
      <c r="ED21" s="65"/>
      <c r="EE21" s="65"/>
      <c r="EF21" s="65"/>
      <c r="EJ21" s="65"/>
      <c r="EK21" s="65"/>
      <c r="EN21" s="65"/>
      <c r="EP21" s="65"/>
      <c r="EQ21" s="65"/>
    </row>
    <row r="22" spans="1:183" s="62" customFormat="1" ht="13.5" customHeight="1" x14ac:dyDescent="0.2">
      <c r="A22" s="34" t="s">
        <v>42</v>
      </c>
      <c r="B22" s="39" t="s">
        <v>122</v>
      </c>
      <c r="C22" s="61">
        <v>183.91159315629901</v>
      </c>
      <c r="D22" s="62">
        <v>183.998199761743</v>
      </c>
      <c r="E22" s="62">
        <v>184.29009326579501</v>
      </c>
      <c r="F22" s="62">
        <v>184.23541607299401</v>
      </c>
      <c r="G22" s="62">
        <v>184.301248091942</v>
      </c>
      <c r="H22" s="62">
        <v>184.14731006975458</v>
      </c>
      <c r="I22" s="62">
        <v>0.16102358261922586</v>
      </c>
      <c r="J22" s="62">
        <v>178.41531988253701</v>
      </c>
      <c r="K22" s="62">
        <v>178.33556136368199</v>
      </c>
      <c r="L22" s="62">
        <v>178.316597050936</v>
      </c>
      <c r="M22" s="62">
        <v>179.97500689190801</v>
      </c>
      <c r="N22" s="62">
        <v>179.85585530893701</v>
      </c>
      <c r="O22" s="62">
        <v>180.12934307985299</v>
      </c>
      <c r="P22" s="62">
        <v>179.17128059630886</v>
      </c>
      <c r="Q22" s="62">
        <v>0.81984647110116582</v>
      </c>
      <c r="R22" s="62">
        <v>179.349205340693</v>
      </c>
      <c r="S22" s="62">
        <v>177.95071056814601</v>
      </c>
      <c r="T22" s="62">
        <v>177.90629721402399</v>
      </c>
      <c r="U22" s="62">
        <v>180.562957897318</v>
      </c>
      <c r="V22" s="62">
        <v>180.53919536208301</v>
      </c>
      <c r="W22" s="62">
        <v>180.51418477018399</v>
      </c>
      <c r="X22" s="62">
        <v>179.47042519207466</v>
      </c>
      <c r="Y22" s="62">
        <v>1.1687639173854734</v>
      </c>
      <c r="Z22" s="62">
        <v>180.39470797540699</v>
      </c>
      <c r="AA22" s="62">
        <v>180.092492096824</v>
      </c>
      <c r="AB22" s="62">
        <v>180.30117963050299</v>
      </c>
      <c r="AC22" s="62">
        <v>181.68682110444101</v>
      </c>
      <c r="AD22" s="62">
        <v>181.83294930175501</v>
      </c>
      <c r="AE22" s="62">
        <v>181.613739942509</v>
      </c>
      <c r="AF22" s="62">
        <v>180.9869816752398</v>
      </c>
      <c r="AG22" s="62">
        <v>0.73251695809039696</v>
      </c>
      <c r="AH22" s="62">
        <v>183.82623649214699</v>
      </c>
      <c r="AI22" s="62">
        <v>183.75248561501201</v>
      </c>
      <c r="AJ22" s="62">
        <v>183.814787748333</v>
      </c>
      <c r="AK22" s="62">
        <v>183.82300315377401</v>
      </c>
      <c r="AL22" s="62">
        <v>183.73116509398</v>
      </c>
      <c r="AM22" s="62">
        <v>183.78953562064922</v>
      </c>
      <c r="AN22" s="62">
        <v>3.9710253074169699E-2</v>
      </c>
      <c r="AO22" s="62">
        <v>179.44306326676599</v>
      </c>
      <c r="AP22" s="62">
        <v>179.44045069588401</v>
      </c>
      <c r="AQ22" s="62">
        <v>179.349706704174</v>
      </c>
      <c r="AR22" s="62">
        <v>180.34068329411301</v>
      </c>
      <c r="AS22" s="62">
        <v>180.18688269442899</v>
      </c>
      <c r="AT22" s="62">
        <v>180.19824118470001</v>
      </c>
      <c r="AU22" s="62">
        <v>179.826504640011</v>
      </c>
      <c r="AV22" s="62">
        <v>0.41949201327479013</v>
      </c>
      <c r="AW22" s="62">
        <v>178.15055060600901</v>
      </c>
      <c r="AX22" s="62">
        <v>178.16945615815999</v>
      </c>
      <c r="AY22" s="62">
        <v>177.991281345564</v>
      </c>
      <c r="AZ22" s="62">
        <v>177.983808700016</v>
      </c>
      <c r="BA22" s="62">
        <v>177.875925772042</v>
      </c>
      <c r="BB22" s="62">
        <v>177.94164922091699</v>
      </c>
      <c r="BC22" s="62">
        <v>178.01877863378465</v>
      </c>
      <c r="BD22" s="62">
        <v>0.10677269671317879</v>
      </c>
      <c r="BE22" s="62">
        <v>163.687251913045</v>
      </c>
      <c r="BF22" s="62">
        <v>163.670553394221</v>
      </c>
      <c r="BG22" s="62">
        <v>163.631820560536</v>
      </c>
      <c r="BH22" s="62">
        <v>163.66320862260068</v>
      </c>
      <c r="BI22" s="62">
        <v>2.3218067144079989E-2</v>
      </c>
      <c r="BJ22" s="40"/>
      <c r="BK22" s="40"/>
      <c r="BL22" s="40"/>
      <c r="BM22" s="40"/>
      <c r="BN22" s="40"/>
      <c r="BO22" s="40"/>
      <c r="BP22" s="40"/>
      <c r="BQ22" s="40"/>
      <c r="BR22" s="40"/>
      <c r="BS22" s="40"/>
      <c r="BT22" s="40"/>
      <c r="BU22" s="40"/>
      <c r="BV22" s="40"/>
      <c r="BW22" s="40"/>
      <c r="BX22" s="40"/>
      <c r="BY22" s="40"/>
      <c r="BZ22" s="40"/>
      <c r="CA22" s="40"/>
      <c r="CB22" s="40"/>
      <c r="CC22" s="40"/>
      <c r="CD22" s="40"/>
      <c r="CE22" s="40"/>
      <c r="CF22" s="40"/>
      <c r="CG22" s="40"/>
      <c r="CH22" s="40"/>
      <c r="CI22" s="40"/>
      <c r="CJ22" s="40"/>
      <c r="CK22" s="40"/>
      <c r="CL22" s="40"/>
      <c r="CM22" s="40"/>
      <c r="CN22" s="40"/>
      <c r="CO22" s="40"/>
      <c r="CP22" s="40"/>
      <c r="CQ22" s="40"/>
      <c r="CR22" s="40"/>
      <c r="CS22" s="40"/>
      <c r="CT22" s="40"/>
      <c r="CU22" s="40"/>
      <c r="CV22" s="40"/>
      <c r="CW22" s="40"/>
      <c r="CX22" s="40"/>
      <c r="CY22" s="40"/>
      <c r="CZ22" s="40"/>
      <c r="DA22" s="40"/>
      <c r="DB22" s="40"/>
      <c r="DC22" s="40"/>
      <c r="DD22" s="40"/>
      <c r="DE22" s="40"/>
      <c r="DF22" s="40"/>
      <c r="DG22" s="40"/>
      <c r="DH22" s="40"/>
      <c r="DI22" s="40"/>
      <c r="DJ22" s="40"/>
      <c r="DK22" s="40"/>
      <c r="DL22" s="40"/>
      <c r="DM22" s="40"/>
      <c r="DN22" s="40"/>
      <c r="DO22" s="40"/>
      <c r="DP22" s="40"/>
      <c r="DQ22" s="40"/>
      <c r="DR22" s="40"/>
      <c r="DS22" s="40"/>
      <c r="DT22" s="40"/>
      <c r="DU22" s="40"/>
      <c r="DV22" s="40"/>
      <c r="DW22" s="40"/>
      <c r="DX22" s="40"/>
      <c r="DY22" s="40"/>
      <c r="DZ22" s="40"/>
      <c r="EA22" s="40"/>
      <c r="EB22" s="40"/>
      <c r="EC22" s="40"/>
      <c r="ED22" s="40"/>
      <c r="EE22" s="40"/>
      <c r="EF22" s="40"/>
      <c r="EG22" s="40"/>
      <c r="EH22" s="40"/>
      <c r="EI22" s="40"/>
      <c r="EJ22" s="40"/>
      <c r="EK22" s="40"/>
      <c r="EL22" s="40"/>
      <c r="EM22" s="40"/>
      <c r="EN22" s="40"/>
      <c r="EO22" s="40"/>
      <c r="EP22" s="40"/>
      <c r="EQ22" s="40"/>
      <c r="ER22" s="40"/>
      <c r="ES22" s="40"/>
      <c r="ET22" s="40"/>
      <c r="EU22" s="40"/>
      <c r="EV22" s="40"/>
      <c r="EW22" s="40"/>
      <c r="EX22" s="40"/>
      <c r="EY22" s="40"/>
      <c r="EZ22" s="40"/>
      <c r="FA22" s="40"/>
      <c r="FB22" s="40"/>
      <c r="FC22" s="40"/>
      <c r="FD22" s="40"/>
      <c r="FE22" s="40"/>
      <c r="FF22" s="40"/>
      <c r="FG22" s="40"/>
      <c r="FH22" s="40"/>
      <c r="FI22" s="40"/>
      <c r="FJ22" s="40"/>
      <c r="FK22" s="40"/>
      <c r="FL22" s="40"/>
      <c r="FM22" s="40"/>
      <c r="FN22" s="40"/>
      <c r="FO22" s="40"/>
      <c r="FP22" s="40"/>
      <c r="FQ22" s="40"/>
      <c r="FR22" s="40"/>
      <c r="FS22" s="40"/>
      <c r="FT22" s="40"/>
      <c r="FU22" s="40"/>
      <c r="FV22" s="40"/>
      <c r="FW22" s="40"/>
      <c r="FX22" s="40"/>
      <c r="FY22" s="40"/>
      <c r="FZ22" s="40"/>
      <c r="GA22" s="40"/>
    </row>
    <row r="23" spans="1:183" s="55" customFormat="1" ht="13.5" customHeight="1" x14ac:dyDescent="0.2">
      <c r="A23" s="35" t="s">
        <v>43</v>
      </c>
      <c r="B23" s="32" t="s">
        <v>121</v>
      </c>
      <c r="C23" s="23">
        <v>1.2833953526141</v>
      </c>
      <c r="D23" s="24">
        <v>1.2838845666013701</v>
      </c>
      <c r="E23" s="24">
        <v>1.28447177205173</v>
      </c>
      <c r="F23" s="24">
        <v>1.28411710941815</v>
      </c>
      <c r="G23" s="24">
        <v>1.2848428507909</v>
      </c>
      <c r="H23" s="24">
        <v>1.2841423302952502</v>
      </c>
      <c r="I23" s="24">
        <v>4.9483627724711699E-4</v>
      </c>
      <c r="J23" s="24">
        <v>1.30184614976915</v>
      </c>
      <c r="K23" s="24">
        <v>1.30280734319529</v>
      </c>
      <c r="L23" s="24">
        <v>1.3028718858530799</v>
      </c>
      <c r="M23" s="24">
        <v>1.28899829358157</v>
      </c>
      <c r="N23" s="24">
        <v>1.2891008919087099</v>
      </c>
      <c r="O23" s="24">
        <v>1.2909107294419899</v>
      </c>
      <c r="P23" s="24">
        <v>1.296089215624965</v>
      </c>
      <c r="Q23" s="24">
        <v>6.4577435061965519E-3</v>
      </c>
      <c r="R23" s="24">
        <v>1.2854690996528599</v>
      </c>
      <c r="S23" s="24">
        <v>1.29697935364478</v>
      </c>
      <c r="T23" s="24">
        <v>1.2976443236675801</v>
      </c>
      <c r="U23" s="24">
        <v>1.28577076650364</v>
      </c>
      <c r="V23" s="24">
        <v>1.28566368321409</v>
      </c>
      <c r="W23" s="24">
        <v>1.2859342991170399</v>
      </c>
      <c r="X23" s="24">
        <v>1.2895769209666648</v>
      </c>
      <c r="Y23" s="24">
        <v>5.4745186589455503E-3</v>
      </c>
      <c r="Z23" s="24">
        <v>1.2902767313830701</v>
      </c>
      <c r="AA23" s="24">
        <v>1.28773413395957</v>
      </c>
      <c r="AB23" s="24">
        <v>1.290237063275</v>
      </c>
      <c r="AC23" s="24">
        <v>1.28987269226262</v>
      </c>
      <c r="AD23" s="24">
        <v>1.29092669834676</v>
      </c>
      <c r="AE23" s="24">
        <v>1.28728926539656</v>
      </c>
      <c r="AF23" s="24">
        <v>1.2893894307705966</v>
      </c>
      <c r="AG23" s="24">
        <v>1.3695022599902304E-3</v>
      </c>
      <c r="AH23" s="24">
        <v>1.2875449105658101</v>
      </c>
      <c r="AI23" s="24">
        <v>1.2872675158553</v>
      </c>
      <c r="AJ23" s="24">
        <v>1.28802081452092</v>
      </c>
      <c r="AK23" s="24">
        <v>1.2876822070685601</v>
      </c>
      <c r="AL23" s="24">
        <v>1.28754031773026</v>
      </c>
      <c r="AM23" s="24">
        <v>1.28761115314817</v>
      </c>
      <c r="AN23" s="24">
        <v>2.4509729705789705E-4</v>
      </c>
      <c r="AO23" s="24">
        <v>1.28263484154111</v>
      </c>
      <c r="AP23" s="24">
        <v>1.2835023158388701</v>
      </c>
      <c r="AQ23" s="24">
        <v>1.2834260886203399</v>
      </c>
      <c r="AR23" s="24">
        <v>1.2847048999300099</v>
      </c>
      <c r="AS23" s="24">
        <v>1.28441325426745</v>
      </c>
      <c r="AT23" s="24">
        <v>1.28473413648726</v>
      </c>
      <c r="AU23" s="24">
        <v>1.2839025894475067</v>
      </c>
      <c r="AV23" s="24">
        <v>7.7356403551135137E-4</v>
      </c>
      <c r="AW23" s="24">
        <v>1.30574560272089</v>
      </c>
      <c r="AX23" s="24">
        <v>1.3055786543864201</v>
      </c>
      <c r="AY23" s="24">
        <v>1.30552291200336</v>
      </c>
      <c r="AZ23" s="24">
        <v>1.3038140892762899</v>
      </c>
      <c r="BA23" s="24">
        <v>1.3043334167891201</v>
      </c>
      <c r="BB23" s="24">
        <v>1.30603719839569</v>
      </c>
      <c r="BC23" s="24">
        <v>1.3051719789286282</v>
      </c>
      <c r="BD23" s="24">
        <v>8.0759299793545247E-4</v>
      </c>
      <c r="BE23" s="24">
        <v>1.29485539039525</v>
      </c>
      <c r="BF23" s="24">
        <v>1.29385985316341</v>
      </c>
      <c r="BG23" s="24">
        <v>1.2947324021329101</v>
      </c>
      <c r="BH23" s="24">
        <v>1.2944825485638567</v>
      </c>
      <c r="BI23" s="24">
        <v>4.4316565711664276E-4</v>
      </c>
      <c r="BJ23" s="24"/>
      <c r="BK23" s="24"/>
      <c r="BL23" s="24"/>
      <c r="BM23" s="24"/>
      <c r="BN23" s="24"/>
      <c r="BO23" s="24"/>
      <c r="BP23" s="24"/>
      <c r="BQ23" s="24"/>
      <c r="BR23" s="24"/>
      <c r="BS23" s="24"/>
      <c r="BT23" s="24"/>
      <c r="BU23" s="24"/>
      <c r="BV23" s="24"/>
      <c r="BW23" s="24"/>
      <c r="BX23" s="24"/>
      <c r="BY23" s="24"/>
      <c r="BZ23" s="24"/>
      <c r="CA23" s="24"/>
      <c r="CB23" s="24"/>
      <c r="CC23" s="24"/>
      <c r="CD23" s="24"/>
      <c r="CE23" s="24"/>
      <c r="CF23" s="24"/>
      <c r="CG23" s="24"/>
      <c r="CH23" s="24"/>
      <c r="CI23" s="24"/>
      <c r="CJ23" s="24"/>
      <c r="CK23" s="24"/>
      <c r="CL23" s="24"/>
      <c r="CM23" s="24"/>
      <c r="CN23" s="24"/>
      <c r="CO23" s="24"/>
      <c r="CP23" s="24"/>
      <c r="CQ23" s="24"/>
      <c r="CR23" s="24"/>
      <c r="CS23" s="24"/>
      <c r="CT23" s="24"/>
      <c r="CU23" s="24"/>
      <c r="CV23" s="24"/>
      <c r="CW23" s="24"/>
      <c r="CX23" s="24"/>
      <c r="CY23" s="24"/>
      <c r="CZ23" s="24"/>
      <c r="DA23" s="24"/>
      <c r="DB23" s="24"/>
      <c r="DC23" s="24"/>
      <c r="DD23" s="24"/>
      <c r="DE23" s="24"/>
      <c r="DF23" s="24"/>
      <c r="DG23" s="24"/>
      <c r="DH23" s="24"/>
      <c r="DI23" s="24"/>
      <c r="DJ23" s="24"/>
      <c r="DK23" s="24"/>
      <c r="DL23" s="24"/>
      <c r="DM23" s="24"/>
      <c r="DN23" s="24"/>
      <c r="DO23" s="24"/>
      <c r="DP23" s="24"/>
      <c r="DQ23" s="24"/>
      <c r="DR23" s="24"/>
      <c r="DS23" s="24"/>
      <c r="DT23" s="24"/>
      <c r="DU23" s="24"/>
      <c r="DV23" s="24"/>
      <c r="DW23" s="24"/>
      <c r="DX23" s="24"/>
      <c r="DY23" s="24"/>
      <c r="DZ23" s="24"/>
      <c r="EA23" s="24"/>
      <c r="EB23" s="24"/>
      <c r="EC23" s="24"/>
      <c r="ED23" s="24"/>
      <c r="EE23" s="24"/>
      <c r="EF23" s="24"/>
      <c r="EG23" s="24"/>
      <c r="EH23" s="24"/>
      <c r="EI23" s="24"/>
      <c r="EJ23" s="24"/>
      <c r="EK23" s="24"/>
      <c r="EL23" s="24"/>
      <c r="EM23" s="24"/>
      <c r="EN23" s="24"/>
      <c r="EO23" s="24"/>
      <c r="EP23" s="24"/>
      <c r="EQ23" s="24"/>
      <c r="ER23" s="24"/>
      <c r="ES23" s="24"/>
      <c r="ET23" s="24"/>
      <c r="EU23" s="24"/>
      <c r="EV23" s="24"/>
      <c r="EW23" s="24"/>
      <c r="EX23" s="24"/>
      <c r="EY23" s="24"/>
      <c r="EZ23" s="24"/>
      <c r="FA23" s="24"/>
      <c r="FB23" s="24"/>
      <c r="FC23" s="24"/>
      <c r="FD23" s="24"/>
      <c r="FE23" s="24"/>
      <c r="FF23" s="24"/>
      <c r="FG23" s="24"/>
      <c r="FH23" s="24"/>
      <c r="FI23" s="24"/>
      <c r="FJ23" s="24"/>
      <c r="FK23" s="24"/>
      <c r="FL23" s="24"/>
      <c r="FM23" s="24"/>
      <c r="FN23" s="24"/>
      <c r="FO23" s="24"/>
      <c r="FP23" s="24"/>
      <c r="FQ23" s="24"/>
      <c r="FR23" s="24"/>
      <c r="FS23" s="24"/>
      <c r="FT23" s="24"/>
      <c r="FU23" s="24"/>
      <c r="FV23" s="24"/>
      <c r="FW23" s="24"/>
      <c r="FX23" s="24"/>
      <c r="FY23" s="24"/>
      <c r="FZ23" s="24"/>
      <c r="GA23" s="24"/>
    </row>
    <row r="24" spans="1:183" s="24" customFormat="1" ht="13.5" customHeight="1" x14ac:dyDescent="0.2">
      <c r="A24" s="35" t="s">
        <v>126</v>
      </c>
      <c r="B24" s="32" t="s">
        <v>123</v>
      </c>
      <c r="C24" s="23">
        <v>-3.0648350789783899E-2</v>
      </c>
      <c r="D24" s="24">
        <v>-3.06092649960975E-2</v>
      </c>
      <c r="E24" s="24">
        <v>-2.80416014739924E-2</v>
      </c>
      <c r="F24" s="24">
        <v>-2.8847717837761098E-2</v>
      </c>
      <c r="G24" s="24">
        <v>-2.89259885110771E-2</v>
      </c>
      <c r="H24" s="24">
        <v>-2.9414584721742403E-2</v>
      </c>
      <c r="I24" s="24">
        <v>1.0387094866628548E-3</v>
      </c>
      <c r="J24" s="24">
        <v>-4.9489857020338403E-2</v>
      </c>
      <c r="K24" s="24">
        <v>-4.8956700702553799E-2</v>
      </c>
      <c r="L24" s="24">
        <v>-4.9600418283056599E-2</v>
      </c>
      <c r="M24" s="24">
        <v>-2.3558469086230001E-2</v>
      </c>
      <c r="N24" s="24">
        <v>-2.3007128281716301E-2</v>
      </c>
      <c r="O24" s="24">
        <v>-1.79511784777324E-2</v>
      </c>
      <c r="P24" s="24">
        <v>-3.5427291975271245E-2</v>
      </c>
      <c r="Q24" s="24">
        <v>1.4036987517614797E-2</v>
      </c>
      <c r="R24" s="24">
        <v>-2.1941055921863101E-2</v>
      </c>
      <c r="S24" s="24">
        <v>-4.5404840799042397E-2</v>
      </c>
      <c r="T24" s="24">
        <v>-4.4510654341574203E-2</v>
      </c>
      <c r="U24" s="24">
        <v>-1.73228694121037E-2</v>
      </c>
      <c r="V24" s="24">
        <v>-1.7498128532462E-2</v>
      </c>
      <c r="W24" s="24">
        <v>-1.7552456860573998E-2</v>
      </c>
      <c r="X24" s="24">
        <v>-2.7371667644603231E-2</v>
      </c>
      <c r="Y24" s="24">
        <v>1.2538698521229937E-2</v>
      </c>
      <c r="Z24" s="24">
        <v>-1.5494851797771899E-2</v>
      </c>
      <c r="AA24" s="24">
        <v>-2.21504769138391E-2</v>
      </c>
      <c r="AB24" s="24">
        <v>-1.65605981187971E-2</v>
      </c>
      <c r="AC24" s="24">
        <v>-1.2432952579251699E-2</v>
      </c>
      <c r="AD24" s="24">
        <v>-1.3199617837916899E-2</v>
      </c>
      <c r="AE24" s="24">
        <v>-2.04499581423928E-2</v>
      </c>
      <c r="AF24" s="24">
        <v>-1.6714742564994913E-2</v>
      </c>
      <c r="AG24" s="24">
        <v>3.5520126840055083E-3</v>
      </c>
      <c r="AH24" s="24">
        <v>-2.2206695049676001E-2</v>
      </c>
      <c r="AI24" s="24">
        <v>-2.3044609646370302E-2</v>
      </c>
      <c r="AJ24" s="24">
        <v>-2.19762684077521E-2</v>
      </c>
      <c r="AK24" s="24">
        <v>-2.2954485424493701E-2</v>
      </c>
      <c r="AL24" s="24">
        <v>-2.34130373686296E-2</v>
      </c>
      <c r="AM24" s="24">
        <v>-2.2719019179384341E-2</v>
      </c>
      <c r="AN24" s="24">
        <v>5.3986470053579217E-4</v>
      </c>
      <c r="AO24" s="24">
        <v>-1.9458020700693399E-2</v>
      </c>
      <c r="AP24" s="24">
        <v>-1.6992948384821901E-2</v>
      </c>
      <c r="AQ24" s="24">
        <v>-1.7646737511336101E-2</v>
      </c>
      <c r="AR24" s="24">
        <v>-1.8563087620260699E-2</v>
      </c>
      <c r="AS24" s="24">
        <v>-1.82065965222457E-2</v>
      </c>
      <c r="AT24" s="24">
        <v>-1.82472794943478E-2</v>
      </c>
      <c r="AU24" s="24">
        <v>-1.8185778372284269E-2</v>
      </c>
      <c r="AV24" s="24">
        <v>7.6142268407551053E-4</v>
      </c>
      <c r="AW24" s="24">
        <v>-5.0600063394189598E-2</v>
      </c>
      <c r="AX24" s="24">
        <v>-5.1180090403365297E-2</v>
      </c>
      <c r="AY24" s="24">
        <v>-5.42514079707783E-2</v>
      </c>
      <c r="AZ24" s="24">
        <v>-5.5415035917152702E-2</v>
      </c>
      <c r="BA24" s="24">
        <v>-5.5203436368962501E-2</v>
      </c>
      <c r="BB24" s="24">
        <v>-5.1274758992173097E-2</v>
      </c>
      <c r="BC24" s="24">
        <v>-5.2987465507770254E-2</v>
      </c>
      <c r="BD24" s="24">
        <v>2.0124956616300398E-3</v>
      </c>
      <c r="BE24" s="24">
        <v>-5.3721667619466298E-2</v>
      </c>
      <c r="BF24" s="24">
        <v>-5.5764836602519199E-2</v>
      </c>
      <c r="BG24" s="24">
        <v>-5.5095158308288601E-2</v>
      </c>
      <c r="BH24" s="24">
        <v>-5.4860554176758031E-2</v>
      </c>
      <c r="BI24" s="24">
        <v>8.5045642538806405E-4</v>
      </c>
    </row>
    <row r="25" spans="1:183" s="42" customFormat="1" ht="13.5" customHeight="1" thickBot="1" x14ac:dyDescent="0.25">
      <c r="A25" s="36"/>
      <c r="B25" s="41" t="s">
        <v>124</v>
      </c>
      <c r="C25" s="171">
        <v>0.94439135924237805</v>
      </c>
      <c r="D25" s="42">
        <v>0.94505309586863195</v>
      </c>
      <c r="E25" s="42">
        <v>0.94730913340216705</v>
      </c>
      <c r="F25" s="42">
        <v>0.94626435105747497</v>
      </c>
      <c r="G25" s="42">
        <v>0.94682676662836196</v>
      </c>
      <c r="H25" s="42">
        <v>0.9459689412398028</v>
      </c>
      <c r="I25" s="42">
        <v>1.0905763698329496E-3</v>
      </c>
      <c r="J25" s="42">
        <v>0.95883531032192604</v>
      </c>
      <c r="K25" s="42">
        <v>0.958528955896914</v>
      </c>
      <c r="L25" s="42">
        <v>0.95929707501546502</v>
      </c>
      <c r="M25" s="42">
        <v>0.93635328190901002</v>
      </c>
      <c r="N25" s="42">
        <v>0.935529261691744</v>
      </c>
      <c r="O25" s="42">
        <v>0.94172087604474597</v>
      </c>
      <c r="P25" s="42">
        <v>0.94837746014663427</v>
      </c>
      <c r="Q25" s="42">
        <v>1.0689751032899852E-2</v>
      </c>
      <c r="R25" s="42">
        <v>0.94143376302461801</v>
      </c>
      <c r="S25" s="42">
        <v>0.96422992175380795</v>
      </c>
      <c r="T25" s="42">
        <v>0.96425668400670805</v>
      </c>
      <c r="U25" s="42">
        <v>0.94223316456325101</v>
      </c>
      <c r="V25" s="42">
        <v>0.94222995470081305</v>
      </c>
      <c r="W25" s="42">
        <v>0.94238945306298705</v>
      </c>
      <c r="X25" s="42">
        <v>0.94946215685203084</v>
      </c>
      <c r="Y25" s="42">
        <v>1.0456307806993454E-2</v>
      </c>
      <c r="Z25" s="42">
        <v>0.94248858586300899</v>
      </c>
      <c r="AA25" s="42">
        <v>0.93701910054913795</v>
      </c>
      <c r="AB25" s="42">
        <v>0.941623603255065</v>
      </c>
      <c r="AC25" s="42">
        <v>0.94781769179962405</v>
      </c>
      <c r="AD25" s="42">
        <v>0.94977927068835</v>
      </c>
      <c r="AE25" s="42">
        <v>0.94079782228343101</v>
      </c>
      <c r="AF25" s="42">
        <v>0.94325434573976941</v>
      </c>
      <c r="AG25" s="42">
        <v>4.311946044918114E-3</v>
      </c>
      <c r="AH25" s="42">
        <v>0.95021111796664204</v>
      </c>
      <c r="AI25" s="42">
        <v>0.94917614208471102</v>
      </c>
      <c r="AJ25" s="42">
        <v>0.95111112890275096</v>
      </c>
      <c r="AK25" s="42">
        <v>0.95050628468736098</v>
      </c>
      <c r="AL25" s="42">
        <v>0.94974698888423303</v>
      </c>
      <c r="AM25" s="42">
        <v>0.95015033250513969</v>
      </c>
      <c r="AN25" s="42">
        <v>6.5806680478535436E-4</v>
      </c>
      <c r="AO25" s="42">
        <v>0.94152979528865199</v>
      </c>
      <c r="AP25" s="42">
        <v>0.94095488564806495</v>
      </c>
      <c r="AQ25" s="42">
        <v>0.94092515047433201</v>
      </c>
      <c r="AR25" s="42">
        <v>0.94136908397464103</v>
      </c>
      <c r="AS25" s="42">
        <v>0.942349837849487</v>
      </c>
      <c r="AT25" s="42">
        <v>0.94238382249018005</v>
      </c>
      <c r="AU25" s="42">
        <v>0.94158542928755962</v>
      </c>
      <c r="AV25" s="42">
        <v>5.9234083435962405E-4</v>
      </c>
      <c r="AW25" s="42">
        <v>0.96941228508283595</v>
      </c>
      <c r="AX25" s="42">
        <v>0.97023912800005996</v>
      </c>
      <c r="AY25" s="42">
        <v>0.97238091801257798</v>
      </c>
      <c r="AZ25" s="42">
        <v>0.96578837046587995</v>
      </c>
      <c r="BA25" s="42">
        <v>0.96681693742675201</v>
      </c>
      <c r="BB25" s="42">
        <v>0.97072304299065204</v>
      </c>
      <c r="BC25" s="42">
        <v>0.96922678032979304</v>
      </c>
      <c r="BD25" s="42">
        <v>2.2685036000534651E-3</v>
      </c>
      <c r="BE25" s="42">
        <v>0.96549548234424099</v>
      </c>
      <c r="BF25" s="42">
        <v>0.96559793424456197</v>
      </c>
      <c r="BG25" s="42">
        <v>0.96643987620475702</v>
      </c>
      <c r="BH25" s="42">
        <v>0.96584443093118677</v>
      </c>
      <c r="BI25" s="42">
        <v>4.2311574723142192E-4</v>
      </c>
    </row>
    <row r="26" spans="1:183" s="54" customFormat="1" ht="13.5" customHeight="1" x14ac:dyDescent="0.2">
      <c r="A26" s="35" t="s">
        <v>42</v>
      </c>
      <c r="B26" s="31" t="s">
        <v>122</v>
      </c>
      <c r="C26" s="176">
        <v>2.4429156697218799</v>
      </c>
      <c r="D26" s="66">
        <v>2.4422364438632802</v>
      </c>
      <c r="E26" s="66">
        <v>2.43994957563037</v>
      </c>
      <c r="F26" s="66">
        <v>2.4403776736234999</v>
      </c>
      <c r="G26" s="66">
        <v>2.4398622539243902</v>
      </c>
      <c r="H26" s="66">
        <v>2.4410683233526842</v>
      </c>
      <c r="I26" s="66">
        <v>1.2617758212556454E-3</v>
      </c>
      <c r="J26" s="66">
        <v>2.48668859527023</v>
      </c>
      <c r="K26" s="66">
        <v>2.4873336797119898</v>
      </c>
      <c r="L26" s="66">
        <v>2.4874871049434502</v>
      </c>
      <c r="M26" s="66">
        <v>2.4741315213136899</v>
      </c>
      <c r="N26" s="66">
        <v>2.47508696689775</v>
      </c>
      <c r="O26" s="66">
        <v>2.4728948793979302</v>
      </c>
      <c r="P26" s="66">
        <v>2.4806037912558403</v>
      </c>
      <c r="Q26" s="66">
        <v>6.6011261297207833E-3</v>
      </c>
      <c r="R26" s="66">
        <v>2.47915674186169</v>
      </c>
      <c r="S26" s="66">
        <v>2.4904504012580202</v>
      </c>
      <c r="T26" s="66">
        <v>2.4908105173983399</v>
      </c>
      <c r="U26" s="66">
        <v>2.4694261375008502</v>
      </c>
      <c r="V26" s="66">
        <v>2.4696160122577999</v>
      </c>
      <c r="W26" s="66">
        <v>2.4698158866195801</v>
      </c>
      <c r="X26" s="66">
        <v>2.47821261614938</v>
      </c>
      <c r="Y26" s="66">
        <v>9.4071847179949038E-3</v>
      </c>
      <c r="Z26" s="66">
        <v>2.4707710782986201</v>
      </c>
      <c r="AA26" s="66">
        <v>2.4731900571215499</v>
      </c>
      <c r="AB26" s="66">
        <v>2.4715192591736299</v>
      </c>
      <c r="AC26" s="66">
        <v>2.46047431932646</v>
      </c>
      <c r="AD26" s="66">
        <v>2.45931444603143</v>
      </c>
      <c r="AE26" s="66">
        <v>2.4610547413936299</v>
      </c>
      <c r="AF26" s="66">
        <v>2.4660539835575532</v>
      </c>
      <c r="AG26" s="66">
        <v>5.8393807816407035E-3</v>
      </c>
      <c r="AH26" s="66">
        <v>2.4435854057586002</v>
      </c>
      <c r="AI26" s="66">
        <v>2.4441643295087201</v>
      </c>
      <c r="AJ26" s="66">
        <v>2.44367525996334</v>
      </c>
      <c r="AK26" s="66">
        <v>2.4436107816916</v>
      </c>
      <c r="AL26" s="66">
        <v>2.44433173292891</v>
      </c>
      <c r="AM26" s="66">
        <v>2.4438735019702342</v>
      </c>
      <c r="AN26" s="66">
        <v>3.1172986186495295E-4</v>
      </c>
      <c r="AO26" s="66">
        <v>2.47840194093965</v>
      </c>
      <c r="AP26" s="66">
        <v>2.47842294576661</v>
      </c>
      <c r="AQ26" s="66">
        <v>2.47915270887143</v>
      </c>
      <c r="AR26" s="66">
        <v>2.4712032019119801</v>
      </c>
      <c r="AS26" s="66">
        <v>2.4724341057143202</v>
      </c>
      <c r="AT26" s="66">
        <v>2.4723431650150101</v>
      </c>
      <c r="AU26" s="66">
        <v>2.4753263447031668</v>
      </c>
      <c r="AV26" s="66">
        <v>3.3653629571738352E-3</v>
      </c>
      <c r="AW26" s="66">
        <v>2.48883115250326</v>
      </c>
      <c r="AX26" s="66">
        <v>2.4886780600816101</v>
      </c>
      <c r="AY26" s="66">
        <v>2.49012152036748</v>
      </c>
      <c r="AZ26" s="66">
        <v>2.49018209060949</v>
      </c>
      <c r="BA26" s="66">
        <v>2.4910568294735702</v>
      </c>
      <c r="BB26" s="66">
        <v>2.4905238659467299</v>
      </c>
      <c r="BC26" s="66">
        <v>2.4898989198303565</v>
      </c>
      <c r="BD26" s="66">
        <v>8.6522392770351669E-4</v>
      </c>
      <c r="BE26" s="66">
        <v>2.61098612688096</v>
      </c>
      <c r="BF26" s="66">
        <v>2.61113331060427</v>
      </c>
      <c r="BG26" s="66">
        <v>2.6114747665287301</v>
      </c>
      <c r="BH26" s="66">
        <v>2.6111980680046529</v>
      </c>
      <c r="BI26" s="66">
        <v>2.0467424039440042E-4</v>
      </c>
      <c r="BJ26" s="66"/>
      <c r="BK26" s="66"/>
      <c r="BL26" s="66"/>
      <c r="BM26" s="66"/>
      <c r="BN26" s="66"/>
      <c r="BO26" s="66"/>
      <c r="BP26" s="66"/>
      <c r="BQ26" s="66"/>
      <c r="BR26" s="66"/>
      <c r="BS26" s="66"/>
      <c r="BT26" s="66"/>
      <c r="BU26" s="66"/>
      <c r="BV26" s="66"/>
      <c r="BW26" s="66"/>
      <c r="BX26" s="66"/>
      <c r="BY26" s="66"/>
      <c r="BZ26" s="66"/>
      <c r="CA26" s="66"/>
      <c r="CB26" s="66"/>
      <c r="CC26" s="66"/>
      <c r="CD26" s="66"/>
      <c r="CE26" s="66"/>
      <c r="CF26" s="66"/>
      <c r="CG26" s="66"/>
      <c r="CH26" s="66"/>
      <c r="CI26" s="66"/>
      <c r="CJ26" s="66"/>
      <c r="CK26" s="66"/>
      <c r="CL26" s="66"/>
      <c r="CM26" s="66"/>
      <c r="CN26" s="66"/>
      <c r="CO26" s="66"/>
      <c r="CP26" s="66"/>
      <c r="CQ26" s="66"/>
      <c r="CR26" s="66"/>
      <c r="CS26" s="66"/>
      <c r="CT26" s="66"/>
      <c r="CU26" s="66"/>
      <c r="CV26" s="66"/>
      <c r="CW26" s="66"/>
      <c r="CX26" s="66"/>
      <c r="CY26" s="66"/>
      <c r="CZ26" s="66"/>
      <c r="DA26" s="66"/>
      <c r="DB26" s="66"/>
      <c r="DC26" s="66"/>
      <c r="DD26" s="66"/>
      <c r="DE26" s="66"/>
      <c r="DF26" s="66"/>
      <c r="DG26" s="66"/>
      <c r="DH26" s="66"/>
      <c r="DI26" s="66"/>
      <c r="DJ26" s="66"/>
      <c r="DK26" s="66"/>
      <c r="DL26" s="66"/>
      <c r="DM26" s="66"/>
      <c r="DN26" s="66"/>
      <c r="DO26" s="66"/>
      <c r="DP26" s="66"/>
      <c r="DQ26" s="66"/>
      <c r="DR26" s="66"/>
      <c r="DS26" s="66"/>
      <c r="DT26" s="66"/>
      <c r="DU26" s="66"/>
      <c r="DV26" s="66"/>
      <c r="DW26" s="66"/>
      <c r="DX26" s="66"/>
      <c r="DY26" s="66"/>
      <c r="DZ26" s="66"/>
      <c r="EA26" s="66"/>
      <c r="EB26" s="66"/>
      <c r="EC26" s="66"/>
      <c r="ED26" s="66"/>
      <c r="EE26" s="66"/>
      <c r="EF26" s="66"/>
      <c r="EG26" s="66"/>
      <c r="EH26" s="66"/>
      <c r="EI26" s="66"/>
      <c r="EJ26" s="66"/>
      <c r="EK26" s="66"/>
      <c r="EL26" s="66"/>
      <c r="EM26" s="66"/>
      <c r="EN26" s="66"/>
      <c r="EO26" s="66"/>
      <c r="EP26" s="66"/>
      <c r="EQ26" s="66"/>
      <c r="ER26" s="66"/>
      <c r="ES26" s="66"/>
      <c r="ET26" s="66"/>
      <c r="EU26" s="66"/>
      <c r="EV26" s="66"/>
      <c r="EW26" s="66"/>
      <c r="EX26" s="66"/>
      <c r="EY26" s="66"/>
      <c r="EZ26" s="66"/>
      <c r="FA26" s="66"/>
      <c r="FB26" s="66"/>
      <c r="FC26" s="66"/>
      <c r="FD26" s="66"/>
      <c r="FE26" s="66"/>
      <c r="FF26" s="66"/>
      <c r="FG26" s="66"/>
      <c r="FH26" s="66"/>
      <c r="FI26" s="66"/>
      <c r="FJ26" s="66"/>
      <c r="FK26" s="66"/>
      <c r="FL26" s="66"/>
      <c r="FM26" s="66"/>
      <c r="FN26" s="66"/>
      <c r="FO26" s="66"/>
      <c r="FP26" s="66"/>
      <c r="FQ26" s="66"/>
      <c r="FR26" s="66"/>
      <c r="FS26" s="66"/>
      <c r="FT26" s="66"/>
      <c r="FU26" s="66"/>
      <c r="FV26" s="66"/>
      <c r="FW26" s="66"/>
      <c r="FX26" s="66"/>
      <c r="FY26" s="66"/>
      <c r="FZ26" s="66"/>
      <c r="GA26" s="66"/>
    </row>
    <row r="27" spans="1:183" s="55" customFormat="1" ht="13.5" customHeight="1" x14ac:dyDescent="0.2">
      <c r="A27" s="35" t="s">
        <v>43</v>
      </c>
      <c r="B27" s="32" t="s">
        <v>121</v>
      </c>
      <c r="C27" s="23">
        <v>0.35996566410990499</v>
      </c>
      <c r="D27" s="24">
        <v>0.36051549632464702</v>
      </c>
      <c r="E27" s="24">
        <v>0.36117518547542699</v>
      </c>
      <c r="F27" s="24">
        <v>0.36077677993096702</v>
      </c>
      <c r="G27" s="24">
        <v>0.36159191408915198</v>
      </c>
      <c r="H27" s="24">
        <v>0.36080500798601955</v>
      </c>
      <c r="I27" s="24">
        <v>5.5594326263473952E-4</v>
      </c>
      <c r="J27" s="24">
        <v>0.38055896303506598</v>
      </c>
      <c r="K27" s="24">
        <v>0.38162375653326502</v>
      </c>
      <c r="L27" s="24">
        <v>0.38169522762708802</v>
      </c>
      <c r="M27" s="24">
        <v>0.36625035381357601</v>
      </c>
      <c r="N27" s="24">
        <v>0.366365181124091</v>
      </c>
      <c r="O27" s="24">
        <v>0.36838923717154298</v>
      </c>
      <c r="P27" s="24">
        <v>0.37414711988410482</v>
      </c>
      <c r="Q27" s="24">
        <v>7.1886073899916436E-3</v>
      </c>
      <c r="R27" s="24">
        <v>0.36229493081459802</v>
      </c>
      <c r="S27" s="24">
        <v>0.375155513798273</v>
      </c>
      <c r="T27" s="24">
        <v>0.37589500367776502</v>
      </c>
      <c r="U27" s="24">
        <v>0.36263345486857601</v>
      </c>
      <c r="V27" s="24">
        <v>0.36251329739701099</v>
      </c>
      <c r="W27" s="24">
        <v>0.362816934454817</v>
      </c>
      <c r="X27" s="24">
        <v>0.36688485583517333</v>
      </c>
      <c r="Y27" s="24">
        <v>6.1153751138184487E-3</v>
      </c>
      <c r="Z27" s="24">
        <v>0.36768052004982799</v>
      </c>
      <c r="AA27" s="24">
        <v>0.36483476487280703</v>
      </c>
      <c r="AB27" s="24">
        <v>0.36763616533029603</v>
      </c>
      <c r="AC27" s="24">
        <v>0.36722868169130701</v>
      </c>
      <c r="AD27" s="24">
        <v>0.368407083577735</v>
      </c>
      <c r="AE27" s="24">
        <v>0.36433627645033301</v>
      </c>
      <c r="AF27" s="24">
        <v>0.36668724866205099</v>
      </c>
      <c r="AG27" s="24">
        <v>1.5327958814481614E-3</v>
      </c>
      <c r="AH27" s="24">
        <v>0.36462275549629602</v>
      </c>
      <c r="AI27" s="24">
        <v>0.36431190102730698</v>
      </c>
      <c r="AJ27" s="24">
        <v>0.36515590770988798</v>
      </c>
      <c r="AK27" s="24">
        <v>0.36477658812913399</v>
      </c>
      <c r="AL27" s="24">
        <v>0.364617609211421</v>
      </c>
      <c r="AM27" s="24">
        <v>0.36469695231480925</v>
      </c>
      <c r="AN27" s="24">
        <v>2.7460768654025597E-4</v>
      </c>
      <c r="AO27" s="24">
        <v>0.35911050224301699</v>
      </c>
      <c r="AP27" s="24">
        <v>0.36008589898791998</v>
      </c>
      <c r="AQ27" s="24">
        <v>0.36000021476705002</v>
      </c>
      <c r="AR27" s="24">
        <v>0.36143700665610101</v>
      </c>
      <c r="AS27" s="24">
        <v>0.36110945788050902</v>
      </c>
      <c r="AT27" s="24">
        <v>0.36146983828632301</v>
      </c>
      <c r="AU27" s="24">
        <v>0.36053548647015332</v>
      </c>
      <c r="AV27" s="24">
        <v>8.6933114997180471E-4</v>
      </c>
      <c r="AW27" s="24">
        <v>0.38487384524304302</v>
      </c>
      <c r="AX27" s="24">
        <v>0.38468937521110702</v>
      </c>
      <c r="AY27" s="24">
        <v>0.384627777255166</v>
      </c>
      <c r="AZ27" s="24">
        <v>0.38273817048890502</v>
      </c>
      <c r="BA27" s="24">
        <v>0.38331270182619598</v>
      </c>
      <c r="BB27" s="24">
        <v>0.38519598813758099</v>
      </c>
      <c r="BC27" s="24">
        <v>0.38423964302699964</v>
      </c>
      <c r="BD27" s="24">
        <v>8.9287507620636512E-4</v>
      </c>
      <c r="BE27" s="24">
        <v>0.37279098655354398</v>
      </c>
      <c r="BF27" s="24">
        <v>0.37168135759626197</v>
      </c>
      <c r="BG27" s="24">
        <v>0.37265394964226101</v>
      </c>
      <c r="BH27" s="24">
        <v>0.37237543126402234</v>
      </c>
      <c r="BI27" s="24">
        <v>4.9396252959930638E-4</v>
      </c>
      <c r="BJ27" s="24"/>
      <c r="BK27" s="24"/>
      <c r="BL27" s="24"/>
      <c r="BM27" s="24"/>
      <c r="BN27" s="24"/>
      <c r="BO27" s="24"/>
      <c r="BP27" s="24"/>
      <c r="BQ27" s="24"/>
      <c r="BR27" s="24"/>
      <c r="BS27" s="24"/>
      <c r="BT27" s="24"/>
      <c r="BU27" s="24"/>
      <c r="BV27" s="24"/>
      <c r="BW27" s="24"/>
      <c r="BX27" s="24"/>
      <c r="BY27" s="24"/>
      <c r="BZ27" s="24"/>
      <c r="CA27" s="24"/>
      <c r="CB27" s="24"/>
      <c r="CC27" s="24"/>
      <c r="CD27" s="24"/>
      <c r="CE27" s="24"/>
      <c r="CF27" s="24"/>
      <c r="CG27" s="24"/>
      <c r="CH27" s="24"/>
      <c r="CI27" s="24"/>
      <c r="CJ27" s="24"/>
      <c r="CK27" s="24"/>
      <c r="CL27" s="24"/>
      <c r="CM27" s="24"/>
      <c r="CN27" s="24"/>
      <c r="CO27" s="24"/>
      <c r="CP27" s="24"/>
      <c r="CQ27" s="24"/>
      <c r="CR27" s="24"/>
      <c r="CS27" s="24"/>
      <c r="CT27" s="24"/>
      <c r="CU27" s="24"/>
      <c r="CV27" s="24"/>
      <c r="CW27" s="24"/>
      <c r="CX27" s="24"/>
      <c r="CY27" s="24"/>
      <c r="CZ27" s="24"/>
      <c r="DA27" s="24"/>
      <c r="DB27" s="24"/>
      <c r="DC27" s="24"/>
      <c r="DD27" s="24"/>
      <c r="DE27" s="24"/>
      <c r="DF27" s="24"/>
      <c r="DG27" s="24"/>
      <c r="DH27" s="24"/>
      <c r="DI27" s="24"/>
      <c r="DJ27" s="24"/>
      <c r="DK27" s="24"/>
      <c r="DL27" s="24"/>
      <c r="DM27" s="24"/>
      <c r="DN27" s="24"/>
      <c r="DO27" s="24"/>
      <c r="DP27" s="24"/>
      <c r="DQ27" s="24"/>
      <c r="DR27" s="24"/>
      <c r="DS27" s="24"/>
      <c r="DT27" s="24"/>
      <c r="DU27" s="24"/>
      <c r="DV27" s="24"/>
      <c r="DW27" s="24"/>
      <c r="DX27" s="24"/>
      <c r="DY27" s="24"/>
      <c r="DZ27" s="24"/>
      <c r="EA27" s="24"/>
      <c r="EB27" s="24"/>
      <c r="EC27" s="24"/>
      <c r="ED27" s="24"/>
      <c r="EE27" s="24"/>
      <c r="EF27" s="24"/>
      <c r="EG27" s="24"/>
      <c r="EH27" s="24"/>
      <c r="EI27" s="24"/>
      <c r="EJ27" s="24"/>
      <c r="EK27" s="24"/>
      <c r="EL27" s="24"/>
      <c r="EM27" s="24"/>
      <c r="EN27" s="24"/>
      <c r="EO27" s="24"/>
      <c r="EP27" s="24"/>
      <c r="EQ27" s="24"/>
      <c r="ER27" s="24"/>
      <c r="ES27" s="24"/>
      <c r="ET27" s="24"/>
      <c r="EU27" s="24"/>
      <c r="EV27" s="24"/>
      <c r="EW27" s="24"/>
      <c r="EX27" s="24"/>
      <c r="EY27" s="24"/>
      <c r="EZ27" s="24"/>
      <c r="FA27" s="24"/>
      <c r="FB27" s="24"/>
      <c r="FC27" s="24"/>
      <c r="FD27" s="24"/>
      <c r="FE27" s="24"/>
      <c r="FF27" s="24"/>
      <c r="FG27" s="24"/>
      <c r="FH27" s="24"/>
      <c r="FI27" s="24"/>
      <c r="FJ27" s="24"/>
      <c r="FK27" s="24"/>
      <c r="FL27" s="24"/>
      <c r="FM27" s="24"/>
      <c r="FN27" s="24"/>
      <c r="FO27" s="24"/>
      <c r="FP27" s="24"/>
      <c r="FQ27" s="24"/>
      <c r="FR27" s="24"/>
      <c r="FS27" s="24"/>
      <c r="FT27" s="24"/>
      <c r="FU27" s="24"/>
      <c r="FV27" s="24"/>
      <c r="FW27" s="24"/>
      <c r="FX27" s="24"/>
      <c r="FY27" s="24"/>
      <c r="FZ27" s="24"/>
      <c r="GA27" s="24"/>
    </row>
    <row r="28" spans="1:183" s="24" customFormat="1" ht="13.5" customHeight="1" x14ac:dyDescent="0.2">
      <c r="A28" s="35" t="s">
        <v>74</v>
      </c>
      <c r="B28" s="32" t="s">
        <v>123</v>
      </c>
      <c r="C28" s="23">
        <v>3.0648350789785402E-2</v>
      </c>
      <c r="D28" s="24">
        <v>3.0609264996097799E-2</v>
      </c>
      <c r="E28" s="24">
        <v>2.8041601473992601E-2</v>
      </c>
      <c r="F28" s="24">
        <v>2.88477178377596E-2</v>
      </c>
      <c r="G28" s="24">
        <v>2.89259885110764E-2</v>
      </c>
      <c r="H28" s="24">
        <v>2.9414584721742361E-2</v>
      </c>
      <c r="I28" s="24">
        <v>1.0387094866634566E-3</v>
      </c>
      <c r="J28" s="24">
        <v>4.9489857020338097E-2</v>
      </c>
      <c r="K28" s="24">
        <v>4.89567007025545E-2</v>
      </c>
      <c r="L28" s="24">
        <v>4.9600418283055198E-2</v>
      </c>
      <c r="M28" s="24">
        <v>2.35584690862293E-2</v>
      </c>
      <c r="N28" s="24">
        <v>2.3007128281717401E-2</v>
      </c>
      <c r="O28" s="24">
        <v>1.7951178477733701E-2</v>
      </c>
      <c r="P28" s="24">
        <v>3.5427291975271363E-2</v>
      </c>
      <c r="Q28" s="24">
        <v>1.4036987517614291E-2</v>
      </c>
      <c r="R28" s="24">
        <v>2.1941055921863999E-2</v>
      </c>
      <c r="S28" s="24">
        <v>4.5404840799043202E-2</v>
      </c>
      <c r="T28" s="24">
        <v>4.4510654341573697E-2</v>
      </c>
      <c r="U28" s="24">
        <v>1.73228694121032E-2</v>
      </c>
      <c r="V28" s="24">
        <v>1.7498128532462701E-2</v>
      </c>
      <c r="W28" s="24">
        <v>1.75524568605731E-2</v>
      </c>
      <c r="X28" s="24">
        <v>2.7371667644603314E-2</v>
      </c>
      <c r="Y28" s="24">
        <v>1.2538698521230046E-2</v>
      </c>
      <c r="Z28" s="24">
        <v>1.54948517977734E-2</v>
      </c>
      <c r="AA28" s="24">
        <v>2.2150476913839999E-2</v>
      </c>
      <c r="AB28" s="24">
        <v>1.6560598118796201E-2</v>
      </c>
      <c r="AC28" s="24">
        <v>1.2432952579252201E-2</v>
      </c>
      <c r="AD28" s="24">
        <v>1.31996178379168E-2</v>
      </c>
      <c r="AE28" s="24">
        <v>2.0449958142394298E-2</v>
      </c>
      <c r="AF28" s="24">
        <v>1.6714742564995482E-2</v>
      </c>
      <c r="AG28" s="24">
        <v>3.552012684005837E-3</v>
      </c>
      <c r="AH28" s="24">
        <v>2.22066950496763E-2</v>
      </c>
      <c r="AI28" s="24">
        <v>2.304460964637E-2</v>
      </c>
      <c r="AJ28" s="24">
        <v>2.1976268407751499E-2</v>
      </c>
      <c r="AK28" s="24">
        <v>2.2954485424494998E-2</v>
      </c>
      <c r="AL28" s="24">
        <v>2.3413037368629201E-2</v>
      </c>
      <c r="AM28" s="24">
        <v>2.2719019179384396E-2</v>
      </c>
      <c r="AN28" s="24">
        <v>5.39864700535875E-4</v>
      </c>
      <c r="AO28" s="24">
        <v>1.9458020700691799E-2</v>
      </c>
      <c r="AP28" s="24">
        <v>1.6992948384821901E-2</v>
      </c>
      <c r="AQ28" s="24">
        <v>1.7646737511335199E-2</v>
      </c>
      <c r="AR28" s="24">
        <v>1.85630876202608E-2</v>
      </c>
      <c r="AS28" s="24">
        <v>1.82065965222445E-2</v>
      </c>
      <c r="AT28" s="24">
        <v>1.8247279494346999E-2</v>
      </c>
      <c r="AU28" s="24">
        <v>1.8185778372283534E-2</v>
      </c>
      <c r="AV28" s="24">
        <v>7.6142268407516369E-4</v>
      </c>
      <c r="AW28" s="24">
        <v>5.0600063394189897E-2</v>
      </c>
      <c r="AX28" s="24">
        <v>5.1180090403365103E-2</v>
      </c>
      <c r="AY28" s="24">
        <v>5.42514079707778E-2</v>
      </c>
      <c r="AZ28" s="24">
        <v>5.5415035917151301E-2</v>
      </c>
      <c r="BA28" s="24">
        <v>5.5203436368961703E-2</v>
      </c>
      <c r="BB28" s="24">
        <v>5.1274758992173597E-2</v>
      </c>
      <c r="BC28" s="24">
        <v>5.29874655077699E-2</v>
      </c>
      <c r="BD28" s="24">
        <v>2.0124956616294582E-3</v>
      </c>
      <c r="BE28" s="24">
        <v>5.3721667619467402E-2</v>
      </c>
      <c r="BF28" s="24">
        <v>5.5764836602520101E-2</v>
      </c>
      <c r="BG28" s="24">
        <v>5.5095158308287498E-2</v>
      </c>
      <c r="BH28" s="24">
        <v>5.4860554176758336E-2</v>
      </c>
      <c r="BI28" s="24">
        <v>8.5045642538778986E-4</v>
      </c>
    </row>
    <row r="29" spans="1:183" s="45" customFormat="1" ht="13.5" customHeight="1" thickBot="1" x14ac:dyDescent="0.25">
      <c r="A29" s="35"/>
      <c r="B29" s="43" t="s">
        <v>124</v>
      </c>
      <c r="C29" s="44">
        <v>0.94439135924237905</v>
      </c>
      <c r="D29" s="45">
        <v>0.94505309586863395</v>
      </c>
      <c r="E29" s="45">
        <v>0.94730913340216605</v>
      </c>
      <c r="F29" s="45">
        <v>0.94626435105747497</v>
      </c>
      <c r="G29" s="45">
        <v>0.94682676662836096</v>
      </c>
      <c r="H29" s="45">
        <v>0.94596894123980291</v>
      </c>
      <c r="I29" s="45">
        <v>1.0905763698319223E-3</v>
      </c>
      <c r="J29" s="45">
        <v>0.95883531032192704</v>
      </c>
      <c r="K29" s="45">
        <v>0.958528955896916</v>
      </c>
      <c r="L29" s="45">
        <v>0.95929707501546502</v>
      </c>
      <c r="M29" s="45">
        <v>0.93635328190901201</v>
      </c>
      <c r="N29" s="45">
        <v>0.935529261691745</v>
      </c>
      <c r="O29" s="45">
        <v>0.94172087604474497</v>
      </c>
      <c r="P29" s="45">
        <v>0.94837746014663515</v>
      </c>
      <c r="Q29" s="45">
        <v>1.0689751032899859E-2</v>
      </c>
      <c r="R29" s="45">
        <v>0.94143376302461701</v>
      </c>
      <c r="S29" s="45">
        <v>0.96422992175380895</v>
      </c>
      <c r="T29" s="45">
        <v>0.96425668400670805</v>
      </c>
      <c r="U29" s="45">
        <v>0.94223316456325001</v>
      </c>
      <c r="V29" s="45">
        <v>0.94222995470081194</v>
      </c>
      <c r="W29" s="45">
        <v>0.94238945306298705</v>
      </c>
      <c r="X29" s="45">
        <v>0.9494621568520305</v>
      </c>
      <c r="Y29" s="45">
        <v>1.0456307806994062E-2</v>
      </c>
      <c r="Z29" s="45">
        <v>0.94248858586300799</v>
      </c>
      <c r="AA29" s="45">
        <v>0.93701910054913795</v>
      </c>
      <c r="AB29" s="45">
        <v>0.941623603255065</v>
      </c>
      <c r="AC29" s="45">
        <v>0.94781769179962305</v>
      </c>
      <c r="AD29" s="45">
        <v>0.949779270688351</v>
      </c>
      <c r="AE29" s="45">
        <v>0.94079782228342901</v>
      </c>
      <c r="AF29" s="45">
        <v>0.94325434573976896</v>
      </c>
      <c r="AG29" s="45">
        <v>4.3119460449184098E-3</v>
      </c>
      <c r="AH29" s="45">
        <v>0.95021111796664204</v>
      </c>
      <c r="AI29" s="45">
        <v>0.94917614208471102</v>
      </c>
      <c r="AJ29" s="45">
        <v>0.95111112890275196</v>
      </c>
      <c r="AK29" s="45">
        <v>0.95050628468736098</v>
      </c>
      <c r="AL29" s="45">
        <v>0.94974698888423204</v>
      </c>
      <c r="AM29" s="45">
        <v>0.95015033250513947</v>
      </c>
      <c r="AN29" s="45">
        <v>6.5806680478576864E-4</v>
      </c>
      <c r="AO29" s="45">
        <v>0.94152979528865099</v>
      </c>
      <c r="AP29" s="45">
        <v>0.94095488564806395</v>
      </c>
      <c r="AQ29" s="45">
        <v>0.94092515047432901</v>
      </c>
      <c r="AR29" s="45">
        <v>0.94136908397464203</v>
      </c>
      <c r="AS29" s="45">
        <v>0.94234983784948601</v>
      </c>
      <c r="AT29" s="45">
        <v>0.94238382249017905</v>
      </c>
      <c r="AU29" s="45">
        <v>0.94158542928755862</v>
      </c>
      <c r="AV29" s="45">
        <v>5.9234083435987363E-4</v>
      </c>
      <c r="AW29" s="45">
        <v>0.96941228508283595</v>
      </c>
      <c r="AX29" s="45">
        <v>0.97023912800006096</v>
      </c>
      <c r="AY29" s="45">
        <v>0.97238091801257798</v>
      </c>
      <c r="AZ29" s="45">
        <v>0.96578837046587995</v>
      </c>
      <c r="BA29" s="45">
        <v>0.96681693742675001</v>
      </c>
      <c r="BB29" s="45">
        <v>0.97072304299065204</v>
      </c>
      <c r="BC29" s="45">
        <v>0.96922678032979281</v>
      </c>
      <c r="BD29" s="45">
        <v>2.2685036000538931E-3</v>
      </c>
      <c r="BE29" s="45">
        <v>0.96549548234424099</v>
      </c>
      <c r="BF29" s="45">
        <v>0.96559793424456297</v>
      </c>
      <c r="BG29" s="45">
        <v>0.96643987620475702</v>
      </c>
      <c r="BH29" s="45">
        <v>0.96584443093118699</v>
      </c>
      <c r="BI29" s="45">
        <v>4.2311574723122785E-4</v>
      </c>
    </row>
    <row r="30" spans="1:183" s="40" customFormat="1" ht="13.5" customHeight="1" x14ac:dyDescent="0.2">
      <c r="A30" s="34" t="s">
        <v>42</v>
      </c>
      <c r="B30" s="39" t="s">
        <v>73</v>
      </c>
      <c r="C30" s="61" t="s">
        <v>189</v>
      </c>
      <c r="D30" s="62" t="s">
        <v>189</v>
      </c>
      <c r="E30" s="40" t="s">
        <v>189</v>
      </c>
      <c r="F30" s="62" t="s">
        <v>189</v>
      </c>
      <c r="G30" s="62" t="s">
        <v>189</v>
      </c>
      <c r="H30" s="62"/>
      <c r="I30" s="62"/>
      <c r="J30" s="40" t="s">
        <v>189</v>
      </c>
      <c r="K30" s="62" t="s">
        <v>189</v>
      </c>
      <c r="L30" s="62" t="s">
        <v>189</v>
      </c>
      <c r="M30" s="62" t="s">
        <v>189</v>
      </c>
      <c r="N30" s="62" t="s">
        <v>189</v>
      </c>
      <c r="O30" s="62" t="s">
        <v>189</v>
      </c>
      <c r="P30" s="62"/>
      <c r="Q30" s="62"/>
      <c r="R30" s="62" t="s">
        <v>189</v>
      </c>
      <c r="S30" s="62" t="s">
        <v>189</v>
      </c>
      <c r="T30" s="62" t="s">
        <v>189</v>
      </c>
      <c r="U30" s="62" t="s">
        <v>189</v>
      </c>
      <c r="V30" s="62" t="s">
        <v>189</v>
      </c>
      <c r="W30" s="62" t="s">
        <v>189</v>
      </c>
      <c r="X30" s="62"/>
      <c r="Y30" s="62"/>
      <c r="Z30" s="62" t="s">
        <v>189</v>
      </c>
      <c r="AA30" s="62" t="s">
        <v>189</v>
      </c>
      <c r="AB30" s="62" t="s">
        <v>189</v>
      </c>
      <c r="AC30" s="62" t="s">
        <v>189</v>
      </c>
      <c r="AD30" s="62" t="s">
        <v>189</v>
      </c>
      <c r="AE30" s="62" t="s">
        <v>189</v>
      </c>
      <c r="AF30" s="62"/>
      <c r="AG30" s="62"/>
      <c r="AH30" s="62" t="s">
        <v>189</v>
      </c>
      <c r="AI30" s="62" t="s">
        <v>189</v>
      </c>
      <c r="AJ30" s="62" t="s">
        <v>189</v>
      </c>
      <c r="AK30" s="62" t="s">
        <v>189</v>
      </c>
      <c r="AL30" s="62" t="s">
        <v>189</v>
      </c>
      <c r="AM30" s="62"/>
      <c r="AN30" s="62"/>
      <c r="AO30" s="62" t="s">
        <v>189</v>
      </c>
      <c r="AP30" s="62" t="s">
        <v>189</v>
      </c>
      <c r="AQ30" s="62" t="s">
        <v>189</v>
      </c>
      <c r="AR30" s="62" t="s">
        <v>189</v>
      </c>
      <c r="AS30" s="62" t="s">
        <v>189</v>
      </c>
      <c r="AT30" s="62" t="s">
        <v>189</v>
      </c>
      <c r="AU30" s="62"/>
      <c r="AV30" s="62"/>
      <c r="AW30" s="62" t="s">
        <v>189</v>
      </c>
      <c r="AX30" s="62" t="s">
        <v>189</v>
      </c>
      <c r="AY30" s="62" t="s">
        <v>189</v>
      </c>
      <c r="AZ30" s="62" t="s">
        <v>189</v>
      </c>
      <c r="BA30" s="62" t="s">
        <v>189</v>
      </c>
      <c r="BB30" s="62" t="s">
        <v>189</v>
      </c>
      <c r="BC30" s="62"/>
      <c r="BD30" s="62"/>
      <c r="BE30" s="62" t="s">
        <v>189</v>
      </c>
      <c r="BF30" s="62" t="s">
        <v>189</v>
      </c>
      <c r="BG30" s="62" t="s">
        <v>189</v>
      </c>
      <c r="BH30" s="62"/>
      <c r="BI30" s="62"/>
      <c r="BJ30" s="62"/>
      <c r="BK30" s="62"/>
      <c r="BL30" s="62"/>
      <c r="BM30" s="62"/>
      <c r="BN30" s="62"/>
      <c r="BO30" s="62"/>
      <c r="BP30" s="62"/>
      <c r="BQ30" s="62"/>
      <c r="BR30" s="62"/>
      <c r="BS30" s="62"/>
      <c r="BT30" s="62"/>
      <c r="BU30" s="62"/>
      <c r="BV30" s="62"/>
      <c r="BW30" s="62"/>
      <c r="BX30" s="62"/>
      <c r="BY30" s="62"/>
      <c r="BZ30" s="62"/>
      <c r="CA30" s="62"/>
      <c r="CB30" s="62"/>
      <c r="CC30" s="62"/>
      <c r="CD30" s="62"/>
      <c r="CE30" s="62"/>
      <c r="CF30" s="62"/>
      <c r="CG30" s="62"/>
      <c r="CH30" s="62"/>
      <c r="CI30" s="62"/>
      <c r="CJ30" s="62"/>
      <c r="CK30" s="62"/>
      <c r="CL30" s="62"/>
      <c r="CM30" s="62"/>
      <c r="CN30" s="62"/>
      <c r="CO30" s="62"/>
      <c r="CP30" s="62"/>
      <c r="CQ30" s="62"/>
      <c r="CR30" s="62"/>
      <c r="CS30" s="62"/>
      <c r="CT30" s="62"/>
      <c r="CU30" s="62"/>
      <c r="CV30" s="62"/>
      <c r="CW30" s="62"/>
      <c r="CX30" s="62"/>
      <c r="CY30" s="62"/>
      <c r="DA30" s="62"/>
      <c r="DB30" s="62"/>
      <c r="DC30" s="62"/>
      <c r="DD30" s="62"/>
      <c r="DE30" s="62"/>
      <c r="DF30" s="62"/>
      <c r="DG30" s="62"/>
      <c r="DH30" s="62"/>
      <c r="DI30" s="62"/>
      <c r="DJ30" s="62"/>
      <c r="DK30" s="62"/>
      <c r="DM30" s="62"/>
      <c r="DN30" s="62"/>
      <c r="DO30" s="62"/>
      <c r="DP30" s="62"/>
      <c r="DQ30" s="62"/>
      <c r="DR30" s="62"/>
      <c r="DS30" s="62"/>
      <c r="DT30" s="62"/>
      <c r="DU30" s="62"/>
      <c r="DV30" s="62"/>
      <c r="DW30" s="62"/>
      <c r="DX30" s="62"/>
      <c r="DY30" s="62"/>
      <c r="DZ30" s="62"/>
      <c r="EA30" s="62"/>
      <c r="EB30" s="62"/>
      <c r="EC30" s="62"/>
      <c r="ED30" s="62"/>
      <c r="EE30" s="62"/>
      <c r="EF30" s="62"/>
      <c r="EG30" s="62"/>
      <c r="EI30" s="62"/>
      <c r="EJ30" s="62"/>
      <c r="EK30" s="62"/>
      <c r="EL30" s="62"/>
      <c r="EM30" s="62"/>
      <c r="EN30" s="62"/>
      <c r="EO30" s="62"/>
      <c r="EP30" s="62"/>
      <c r="EQ30" s="62"/>
      <c r="ER30" s="62"/>
      <c r="ES30" s="62"/>
      <c r="ET30" s="62"/>
      <c r="EU30" s="62"/>
      <c r="EV30" s="62"/>
      <c r="EW30" s="62"/>
      <c r="EX30" s="62"/>
      <c r="EY30" s="62"/>
      <c r="EZ30" s="62"/>
      <c r="FA30" s="62"/>
      <c r="FB30" s="62"/>
      <c r="FC30" s="62"/>
      <c r="FD30" s="62"/>
      <c r="FE30" s="62"/>
      <c r="FF30" s="62"/>
      <c r="FG30" s="62"/>
      <c r="FH30" s="62"/>
      <c r="FI30" s="62"/>
      <c r="FJ30" s="62"/>
      <c r="FK30" s="62"/>
      <c r="FL30" s="62"/>
      <c r="FM30" s="62"/>
      <c r="FN30" s="62"/>
      <c r="FO30" s="62"/>
      <c r="FP30" s="62"/>
      <c r="FQ30" s="62"/>
      <c r="FR30" s="62"/>
      <c r="FS30" s="62"/>
      <c r="FT30" s="62"/>
      <c r="FU30" s="62"/>
      <c r="FV30" s="62"/>
      <c r="FW30" s="62"/>
      <c r="FX30" s="62"/>
      <c r="FY30" s="62"/>
      <c r="FZ30" s="62"/>
    </row>
    <row r="31" spans="1:183" s="24" customFormat="1" ht="13.5" customHeight="1" x14ac:dyDescent="0.2">
      <c r="A31" s="35" t="s">
        <v>43</v>
      </c>
      <c r="B31" s="32" t="s">
        <v>110</v>
      </c>
      <c r="C31" s="177" t="s">
        <v>190</v>
      </c>
      <c r="D31" s="55" t="s">
        <v>190</v>
      </c>
      <c r="E31" s="24" t="s">
        <v>190</v>
      </c>
      <c r="F31" s="55" t="s">
        <v>190</v>
      </c>
      <c r="G31" s="55" t="s">
        <v>190</v>
      </c>
      <c r="H31" s="55"/>
      <c r="I31" s="55"/>
      <c r="J31" s="24" t="s">
        <v>190</v>
      </c>
      <c r="K31" s="55" t="s">
        <v>190</v>
      </c>
      <c r="L31" s="55" t="s">
        <v>190</v>
      </c>
      <c r="M31" s="55" t="s">
        <v>190</v>
      </c>
      <c r="N31" s="55" t="s">
        <v>190</v>
      </c>
      <c r="O31" s="55" t="s">
        <v>190</v>
      </c>
      <c r="P31" s="55"/>
      <c r="Q31" s="55"/>
      <c r="R31" s="55" t="s">
        <v>190</v>
      </c>
      <c r="S31" s="55" t="s">
        <v>190</v>
      </c>
      <c r="T31" s="55" t="s">
        <v>190</v>
      </c>
      <c r="U31" s="55" t="s">
        <v>190</v>
      </c>
      <c r="V31" s="55" t="s">
        <v>190</v>
      </c>
      <c r="W31" s="55" t="s">
        <v>190</v>
      </c>
      <c r="X31" s="55"/>
      <c r="Y31" s="55"/>
      <c r="Z31" s="55" t="s">
        <v>190</v>
      </c>
      <c r="AA31" s="55" t="s">
        <v>190</v>
      </c>
      <c r="AB31" s="55" t="s">
        <v>190</v>
      </c>
      <c r="AC31" s="55" t="s">
        <v>190</v>
      </c>
      <c r="AD31" s="55" t="s">
        <v>190</v>
      </c>
      <c r="AE31" s="55" t="s">
        <v>190</v>
      </c>
      <c r="AF31" s="55"/>
      <c r="AG31" s="55"/>
      <c r="AH31" s="55" t="s">
        <v>190</v>
      </c>
      <c r="AI31" s="55" t="s">
        <v>190</v>
      </c>
      <c r="AJ31" s="55" t="s">
        <v>190</v>
      </c>
      <c r="AK31" s="55" t="s">
        <v>190</v>
      </c>
      <c r="AL31" s="55" t="s">
        <v>190</v>
      </c>
      <c r="AM31" s="55"/>
      <c r="AN31" s="55"/>
      <c r="AO31" s="55" t="s">
        <v>190</v>
      </c>
      <c r="AP31" s="55" t="s">
        <v>190</v>
      </c>
      <c r="AQ31" s="55" t="s">
        <v>190</v>
      </c>
      <c r="AR31" s="55" t="s">
        <v>190</v>
      </c>
      <c r="AS31" s="55" t="s">
        <v>190</v>
      </c>
      <c r="AT31" s="55" t="s">
        <v>190</v>
      </c>
      <c r="AU31" s="55"/>
      <c r="AV31" s="55"/>
      <c r="AW31" s="55" t="s">
        <v>190</v>
      </c>
      <c r="AX31" s="55" t="s">
        <v>190</v>
      </c>
      <c r="AY31" s="55" t="s">
        <v>190</v>
      </c>
      <c r="AZ31" s="55" t="s">
        <v>190</v>
      </c>
      <c r="BA31" s="55" t="s">
        <v>190</v>
      </c>
      <c r="BB31" s="55" t="s">
        <v>190</v>
      </c>
      <c r="BC31" s="55"/>
      <c r="BD31" s="55"/>
      <c r="BE31" s="55" t="s">
        <v>190</v>
      </c>
      <c r="BF31" s="55" t="s">
        <v>190</v>
      </c>
      <c r="BG31" s="55" t="s">
        <v>190</v>
      </c>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DA31" s="55"/>
      <c r="DB31" s="55"/>
      <c r="DC31" s="55"/>
      <c r="DD31" s="55"/>
      <c r="DE31" s="55"/>
      <c r="DF31" s="55"/>
      <c r="DG31" s="55"/>
      <c r="DH31" s="55"/>
      <c r="DI31" s="55"/>
      <c r="DJ31" s="55"/>
      <c r="DK31" s="55"/>
      <c r="DM31" s="55"/>
      <c r="DN31" s="55"/>
      <c r="DO31" s="55"/>
      <c r="DP31" s="55"/>
      <c r="DQ31" s="55"/>
      <c r="DR31" s="55"/>
      <c r="DS31" s="55"/>
      <c r="DT31" s="55"/>
      <c r="DU31" s="55"/>
      <c r="DV31" s="55"/>
      <c r="DW31" s="55"/>
      <c r="DX31" s="55"/>
      <c r="DY31" s="55"/>
      <c r="DZ31" s="55"/>
      <c r="EA31" s="55"/>
      <c r="EB31" s="55"/>
      <c r="EC31" s="55"/>
      <c r="ED31" s="55"/>
      <c r="EE31" s="55"/>
      <c r="EF31" s="55"/>
      <c r="EG31" s="55"/>
      <c r="EI31" s="55"/>
      <c r="EJ31" s="55"/>
      <c r="EK31" s="55"/>
      <c r="EL31" s="55"/>
      <c r="EM31" s="55"/>
      <c r="EN31" s="55"/>
      <c r="EO31" s="55"/>
      <c r="EP31" s="55"/>
      <c r="EQ31" s="55"/>
      <c r="ER31" s="55"/>
      <c r="ES31" s="55"/>
      <c r="ET31" s="55"/>
      <c r="EU31" s="55"/>
      <c r="EV31" s="55"/>
      <c r="EW31" s="55"/>
      <c r="EX31" s="55"/>
      <c r="EY31" s="55"/>
      <c r="EZ31" s="55"/>
      <c r="FA31" s="55"/>
      <c r="FB31" s="55"/>
      <c r="FC31" s="55"/>
      <c r="FD31" s="55"/>
      <c r="FE31" s="55"/>
      <c r="FF31" s="55"/>
      <c r="FG31" s="55"/>
      <c r="FH31" s="55"/>
      <c r="FI31" s="55"/>
      <c r="FJ31" s="55"/>
      <c r="FK31" s="55"/>
      <c r="FL31" s="55"/>
      <c r="FM31" s="55"/>
      <c r="FN31" s="55"/>
      <c r="FO31" s="55"/>
      <c r="FP31" s="55"/>
      <c r="FQ31" s="55"/>
      <c r="FR31" s="55"/>
      <c r="FS31" s="55"/>
      <c r="FT31" s="55"/>
      <c r="FU31" s="55"/>
      <c r="FV31" s="55"/>
      <c r="FW31" s="55"/>
      <c r="FX31" s="55"/>
      <c r="FY31" s="55"/>
      <c r="FZ31" s="55"/>
    </row>
    <row r="32" spans="1:183" s="24" customFormat="1" ht="13.5" customHeight="1" x14ac:dyDescent="0.2">
      <c r="A32" s="35" t="s">
        <v>77</v>
      </c>
      <c r="B32" s="32" t="s">
        <v>111</v>
      </c>
      <c r="C32" s="177" t="s">
        <v>191</v>
      </c>
      <c r="D32" s="55" t="s">
        <v>191</v>
      </c>
      <c r="E32" s="24" t="s">
        <v>191</v>
      </c>
      <c r="F32" s="55" t="s">
        <v>191</v>
      </c>
      <c r="G32" s="55" t="s">
        <v>191</v>
      </c>
      <c r="H32" s="55"/>
      <c r="I32" s="55"/>
      <c r="J32" s="24" t="s">
        <v>191</v>
      </c>
      <c r="K32" s="55" t="s">
        <v>191</v>
      </c>
      <c r="L32" s="55" t="s">
        <v>191</v>
      </c>
      <c r="M32" s="55" t="s">
        <v>191</v>
      </c>
      <c r="N32" s="55" t="s">
        <v>191</v>
      </c>
      <c r="O32" s="55" t="s">
        <v>191</v>
      </c>
      <c r="P32" s="55"/>
      <c r="Q32" s="55"/>
      <c r="R32" s="55" t="s">
        <v>191</v>
      </c>
      <c r="S32" s="55" t="s">
        <v>191</v>
      </c>
      <c r="T32" s="55" t="s">
        <v>191</v>
      </c>
      <c r="U32" s="55" t="s">
        <v>191</v>
      </c>
      <c r="V32" s="55" t="s">
        <v>191</v>
      </c>
      <c r="W32" s="55" t="s">
        <v>191</v>
      </c>
      <c r="X32" s="55"/>
      <c r="Y32" s="55"/>
      <c r="Z32" s="55" t="s">
        <v>191</v>
      </c>
      <c r="AA32" s="55" t="s">
        <v>191</v>
      </c>
      <c r="AB32" s="55" t="s">
        <v>191</v>
      </c>
      <c r="AC32" s="55" t="s">
        <v>191</v>
      </c>
      <c r="AD32" s="55" t="s">
        <v>191</v>
      </c>
      <c r="AE32" s="55" t="s">
        <v>191</v>
      </c>
      <c r="AF32" s="55"/>
      <c r="AG32" s="55"/>
      <c r="AH32" s="55" t="s">
        <v>191</v>
      </c>
      <c r="AI32" s="55" t="s">
        <v>191</v>
      </c>
      <c r="AJ32" s="55" t="s">
        <v>191</v>
      </c>
      <c r="AK32" s="55" t="s">
        <v>191</v>
      </c>
      <c r="AL32" s="55" t="s">
        <v>191</v>
      </c>
      <c r="AM32" s="55"/>
      <c r="AN32" s="55"/>
      <c r="AO32" s="55" t="s">
        <v>191</v>
      </c>
      <c r="AP32" s="55" t="s">
        <v>191</v>
      </c>
      <c r="AQ32" s="55" t="s">
        <v>191</v>
      </c>
      <c r="AR32" s="55" t="s">
        <v>191</v>
      </c>
      <c r="AS32" s="55" t="s">
        <v>191</v>
      </c>
      <c r="AT32" s="55" t="s">
        <v>191</v>
      </c>
      <c r="AU32" s="55"/>
      <c r="AV32" s="55"/>
      <c r="AW32" s="55" t="s">
        <v>191</v>
      </c>
      <c r="AX32" s="55" t="s">
        <v>191</v>
      </c>
      <c r="AY32" s="55" t="s">
        <v>191</v>
      </c>
      <c r="AZ32" s="55" t="s">
        <v>191</v>
      </c>
      <c r="BA32" s="55" t="s">
        <v>191</v>
      </c>
      <c r="BB32" s="55" t="s">
        <v>191</v>
      </c>
      <c r="BC32" s="55"/>
      <c r="BD32" s="55"/>
      <c r="BE32" s="55" t="s">
        <v>191</v>
      </c>
      <c r="BF32" s="55" t="s">
        <v>191</v>
      </c>
      <c r="BG32" s="55" t="s">
        <v>191</v>
      </c>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DA32" s="55"/>
      <c r="DB32" s="55"/>
      <c r="DC32" s="55"/>
      <c r="DD32" s="55"/>
      <c r="DE32" s="55"/>
      <c r="DF32" s="55"/>
      <c r="DG32" s="55"/>
      <c r="DH32" s="55"/>
      <c r="DI32" s="55"/>
      <c r="DJ32" s="55"/>
      <c r="DK32" s="55"/>
      <c r="DM32" s="55"/>
      <c r="DN32" s="55"/>
      <c r="DO32" s="55"/>
      <c r="DP32" s="55"/>
      <c r="DQ32" s="55"/>
      <c r="DR32" s="55"/>
      <c r="DS32" s="55"/>
      <c r="DT32" s="55"/>
      <c r="DU32" s="55"/>
      <c r="DV32" s="55"/>
      <c r="DW32" s="55"/>
      <c r="DX32" s="55"/>
      <c r="DY32" s="55"/>
      <c r="DZ32" s="55"/>
      <c r="EA32" s="55"/>
      <c r="EB32" s="55"/>
      <c r="EC32" s="55"/>
      <c r="ED32" s="55"/>
      <c r="EE32" s="55"/>
      <c r="EF32" s="55"/>
      <c r="EG32" s="55"/>
      <c r="EI32" s="55"/>
      <c r="EJ32" s="55"/>
      <c r="EK32" s="55"/>
      <c r="EL32" s="55"/>
      <c r="EM32" s="55"/>
      <c r="EN32" s="55"/>
      <c r="EO32" s="55"/>
      <c r="EP32" s="55"/>
      <c r="EQ32" s="55"/>
      <c r="ER32" s="55"/>
      <c r="ES32" s="55"/>
      <c r="ET32" s="55"/>
      <c r="EU32" s="55"/>
      <c r="EV32" s="55"/>
      <c r="EW32" s="55"/>
      <c r="EX32" s="55"/>
      <c r="EY32" s="55"/>
      <c r="EZ32" s="55"/>
      <c r="FA32" s="55"/>
      <c r="FB32" s="55"/>
      <c r="FC32" s="55"/>
      <c r="FD32" s="55"/>
      <c r="FE32" s="55"/>
      <c r="FF32" s="55"/>
      <c r="FG32" s="55"/>
      <c r="FH32" s="55"/>
      <c r="FI32" s="55"/>
      <c r="FJ32" s="55"/>
      <c r="FK32" s="55"/>
      <c r="FL32" s="55"/>
      <c r="FM32" s="55"/>
      <c r="FN32" s="55"/>
      <c r="FO32" s="55"/>
      <c r="FP32" s="55"/>
      <c r="FQ32" s="55"/>
      <c r="FR32" s="55"/>
      <c r="FS32" s="55"/>
      <c r="FT32" s="55"/>
      <c r="FU32" s="55"/>
      <c r="FV32" s="55"/>
      <c r="FW32" s="55"/>
      <c r="FX32" s="55"/>
      <c r="FY32" s="55"/>
      <c r="FZ32" s="55"/>
    </row>
    <row r="33" spans="1:183" s="42" customFormat="1" ht="13.5" customHeight="1" thickBot="1" x14ac:dyDescent="0.25">
      <c r="A33" s="36"/>
      <c r="B33" s="43" t="s">
        <v>112</v>
      </c>
      <c r="C33" s="178" t="s">
        <v>192</v>
      </c>
      <c r="D33" s="56" t="s">
        <v>192</v>
      </c>
      <c r="E33" s="42" t="s">
        <v>192</v>
      </c>
      <c r="F33" s="56" t="s">
        <v>192</v>
      </c>
      <c r="G33" s="56" t="s">
        <v>192</v>
      </c>
      <c r="H33" s="56"/>
      <c r="I33" s="56"/>
      <c r="J33" s="42" t="s">
        <v>192</v>
      </c>
      <c r="K33" s="56" t="s">
        <v>192</v>
      </c>
      <c r="L33" s="56" t="s">
        <v>192</v>
      </c>
      <c r="M33" s="56" t="s">
        <v>192</v>
      </c>
      <c r="N33" s="56" t="s">
        <v>192</v>
      </c>
      <c r="O33" s="56" t="s">
        <v>192</v>
      </c>
      <c r="P33" s="56"/>
      <c r="Q33" s="56"/>
      <c r="R33" s="56" t="s">
        <v>192</v>
      </c>
      <c r="S33" s="56" t="s">
        <v>192</v>
      </c>
      <c r="T33" s="56" t="s">
        <v>192</v>
      </c>
      <c r="U33" s="56" t="s">
        <v>192</v>
      </c>
      <c r="V33" s="56" t="s">
        <v>192</v>
      </c>
      <c r="W33" s="56" t="s">
        <v>192</v>
      </c>
      <c r="X33" s="56"/>
      <c r="Y33" s="56"/>
      <c r="Z33" s="56" t="s">
        <v>192</v>
      </c>
      <c r="AA33" s="56" t="s">
        <v>192</v>
      </c>
      <c r="AB33" s="56" t="s">
        <v>192</v>
      </c>
      <c r="AC33" s="56" t="s">
        <v>192</v>
      </c>
      <c r="AD33" s="56" t="s">
        <v>192</v>
      </c>
      <c r="AE33" s="56" t="s">
        <v>192</v>
      </c>
      <c r="AF33" s="56"/>
      <c r="AG33" s="56"/>
      <c r="AH33" s="56" t="s">
        <v>192</v>
      </c>
      <c r="AI33" s="56" t="s">
        <v>192</v>
      </c>
      <c r="AJ33" s="56" t="s">
        <v>192</v>
      </c>
      <c r="AK33" s="56" t="s">
        <v>192</v>
      </c>
      <c r="AL33" s="56" t="s">
        <v>192</v>
      </c>
      <c r="AM33" s="56"/>
      <c r="AN33" s="56"/>
      <c r="AO33" s="56" t="s">
        <v>192</v>
      </c>
      <c r="AP33" s="56" t="s">
        <v>192</v>
      </c>
      <c r="AQ33" s="56" t="s">
        <v>192</v>
      </c>
      <c r="AR33" s="56" t="s">
        <v>192</v>
      </c>
      <c r="AS33" s="56" t="s">
        <v>192</v>
      </c>
      <c r="AT33" s="56" t="s">
        <v>192</v>
      </c>
      <c r="AU33" s="56"/>
      <c r="AV33" s="56"/>
      <c r="AW33" s="56" t="s">
        <v>192</v>
      </c>
      <c r="AX33" s="56" t="s">
        <v>192</v>
      </c>
      <c r="AY33" s="56" t="s">
        <v>192</v>
      </c>
      <c r="AZ33" s="56" t="s">
        <v>192</v>
      </c>
      <c r="BA33" s="56" t="s">
        <v>192</v>
      </c>
      <c r="BB33" s="56" t="s">
        <v>192</v>
      </c>
      <c r="BC33" s="56"/>
      <c r="BD33" s="56"/>
      <c r="BE33" s="56" t="s">
        <v>192</v>
      </c>
      <c r="BF33" s="56" t="s">
        <v>192</v>
      </c>
      <c r="BG33" s="56" t="s">
        <v>192</v>
      </c>
      <c r="BH33" s="56"/>
      <c r="BI33" s="56"/>
      <c r="BJ33" s="56"/>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DA33" s="56"/>
      <c r="DB33" s="56"/>
      <c r="DC33" s="56"/>
      <c r="DD33" s="56"/>
      <c r="DE33" s="56"/>
      <c r="DF33" s="56"/>
      <c r="DG33" s="56"/>
      <c r="DH33" s="56"/>
      <c r="DI33" s="56"/>
      <c r="DJ33" s="56"/>
      <c r="DK33" s="56"/>
      <c r="DM33" s="56"/>
      <c r="DN33" s="56"/>
      <c r="DO33" s="56"/>
      <c r="DP33" s="56"/>
      <c r="DQ33" s="56"/>
      <c r="DR33" s="56"/>
      <c r="DS33" s="56"/>
      <c r="DT33" s="56"/>
      <c r="DU33" s="56"/>
      <c r="DV33" s="56"/>
      <c r="DW33" s="56"/>
      <c r="DX33" s="56"/>
      <c r="DY33" s="56"/>
      <c r="DZ33" s="56"/>
      <c r="EA33" s="56"/>
      <c r="EB33" s="56"/>
      <c r="EC33" s="56"/>
      <c r="ED33" s="56"/>
      <c r="EE33" s="56"/>
      <c r="EF33" s="56"/>
      <c r="EG33" s="56"/>
      <c r="EI33" s="56"/>
      <c r="EJ33" s="56"/>
      <c r="EK33" s="56"/>
      <c r="EL33" s="56"/>
      <c r="EM33" s="56"/>
      <c r="EN33" s="56"/>
      <c r="EO33" s="56"/>
      <c r="EP33" s="56"/>
      <c r="EQ33" s="56"/>
      <c r="ER33" s="56"/>
      <c r="ES33" s="56"/>
      <c r="ET33" s="56"/>
      <c r="EU33" s="56"/>
      <c r="EV33" s="56"/>
      <c r="EW33" s="56"/>
      <c r="EX33" s="56"/>
      <c r="EY33" s="56"/>
      <c r="EZ33" s="56"/>
      <c r="FA33" s="56"/>
      <c r="FB33" s="56"/>
      <c r="FC33" s="56"/>
      <c r="FD33" s="56"/>
      <c r="FE33" s="56"/>
      <c r="FF33" s="56"/>
      <c r="FG33" s="56"/>
      <c r="FH33" s="56"/>
      <c r="FI33" s="56"/>
      <c r="FJ33" s="56"/>
      <c r="FK33" s="56"/>
      <c r="FL33" s="56"/>
      <c r="FM33" s="56"/>
      <c r="FN33" s="56"/>
      <c r="FO33" s="56"/>
      <c r="FP33" s="56"/>
      <c r="FQ33" s="56"/>
      <c r="FR33" s="56"/>
      <c r="FS33" s="56"/>
      <c r="FT33" s="56"/>
      <c r="FU33" s="56"/>
      <c r="FV33" s="56"/>
      <c r="FW33" s="56"/>
      <c r="FX33" s="56"/>
      <c r="FY33" s="56"/>
      <c r="FZ33" s="56"/>
    </row>
    <row r="34" spans="1:183" s="40" customFormat="1" ht="13.5" customHeight="1" x14ac:dyDescent="0.2">
      <c r="A34" s="33"/>
      <c r="B34" s="49" t="s">
        <v>113</v>
      </c>
      <c r="C34" s="70">
        <v>194.45</v>
      </c>
      <c r="D34" s="62">
        <v>194.45</v>
      </c>
      <c r="E34" s="62">
        <v>194.45</v>
      </c>
      <c r="F34" s="62">
        <v>194.45</v>
      </c>
      <c r="G34" s="62">
        <v>194.45</v>
      </c>
      <c r="H34" s="62">
        <v>194.45</v>
      </c>
      <c r="I34" s="62">
        <v>3.113442275577916E-14</v>
      </c>
      <c r="J34" s="62">
        <v>177.15</v>
      </c>
      <c r="K34" s="62">
        <v>177.15</v>
      </c>
      <c r="L34" s="62">
        <v>177.15</v>
      </c>
      <c r="M34" s="62">
        <v>177.15</v>
      </c>
      <c r="N34" s="62">
        <v>177.15</v>
      </c>
      <c r="O34" s="62">
        <v>177.15</v>
      </c>
      <c r="P34" s="62">
        <v>177.15</v>
      </c>
      <c r="Q34" s="62">
        <v>3.0698954837323625E-14</v>
      </c>
      <c r="R34" s="62">
        <v>177.15</v>
      </c>
      <c r="S34" s="62">
        <v>177.15</v>
      </c>
      <c r="T34" s="62">
        <v>177.15</v>
      </c>
      <c r="U34" s="62">
        <v>177.15</v>
      </c>
      <c r="V34" s="62">
        <v>177.15</v>
      </c>
      <c r="W34" s="62">
        <v>177.15</v>
      </c>
      <c r="X34" s="62">
        <v>177.15</v>
      </c>
      <c r="Y34" s="62">
        <v>3.0698954837323625E-14</v>
      </c>
      <c r="Z34" s="62">
        <v>177.15</v>
      </c>
      <c r="AA34" s="62">
        <v>177.15</v>
      </c>
      <c r="AB34" s="62">
        <v>177.15</v>
      </c>
      <c r="AC34" s="62">
        <v>177.15</v>
      </c>
      <c r="AD34" s="62">
        <v>177.15</v>
      </c>
      <c r="AE34" s="62">
        <v>177.15</v>
      </c>
      <c r="AF34" s="62">
        <v>177.15</v>
      </c>
      <c r="AG34" s="62">
        <v>3.0698954837323625E-14</v>
      </c>
      <c r="AH34" s="62">
        <v>194.45</v>
      </c>
      <c r="AI34" s="62">
        <v>194.45</v>
      </c>
      <c r="AJ34" s="62">
        <v>194.45</v>
      </c>
      <c r="AK34" s="62">
        <v>194.45</v>
      </c>
      <c r="AL34" s="62">
        <v>194.45</v>
      </c>
      <c r="AM34" s="62">
        <v>194.45</v>
      </c>
      <c r="AN34" s="62">
        <v>3.113442275577916E-14</v>
      </c>
      <c r="AO34" s="62">
        <v>177.15</v>
      </c>
      <c r="AP34" s="62">
        <v>177.15</v>
      </c>
      <c r="AQ34" s="62">
        <v>177.15</v>
      </c>
      <c r="AR34" s="62">
        <v>177.15</v>
      </c>
      <c r="AS34" s="62">
        <v>177.15</v>
      </c>
      <c r="AT34" s="62">
        <v>177.15</v>
      </c>
      <c r="AU34" s="62">
        <v>177.15</v>
      </c>
      <c r="AV34" s="62">
        <v>3.0698954837323625E-14</v>
      </c>
      <c r="AW34" s="62">
        <v>177.15</v>
      </c>
      <c r="AX34" s="62">
        <v>177.15</v>
      </c>
      <c r="AY34" s="62">
        <v>177.15</v>
      </c>
      <c r="AZ34" s="62">
        <v>177.15</v>
      </c>
      <c r="BA34" s="62">
        <v>177.15</v>
      </c>
      <c r="BB34" s="62">
        <v>177.15</v>
      </c>
      <c r="BC34" s="62">
        <v>177.15</v>
      </c>
      <c r="BD34" s="62">
        <v>3.0698954837323625E-14</v>
      </c>
      <c r="BE34" s="62">
        <v>161.35</v>
      </c>
      <c r="BF34" s="62">
        <v>161.35</v>
      </c>
      <c r="BG34" s="62">
        <v>161.35</v>
      </c>
      <c r="BH34" s="62">
        <v>161.35</v>
      </c>
      <c r="BI34" s="62">
        <v>0</v>
      </c>
      <c r="BK34" s="62"/>
      <c r="BL34" s="62"/>
      <c r="BM34" s="62"/>
      <c r="BN34" s="62"/>
      <c r="BO34" s="62"/>
      <c r="BP34" s="62"/>
      <c r="BQ34" s="62"/>
      <c r="BR34" s="62"/>
      <c r="BS34" s="62"/>
      <c r="BT34" s="62"/>
      <c r="BU34" s="62"/>
      <c r="BV34" s="62"/>
      <c r="BW34" s="62"/>
      <c r="BX34" s="62"/>
      <c r="BY34" s="62"/>
      <c r="BZ34" s="168"/>
      <c r="CA34" s="168"/>
      <c r="CB34" s="168"/>
      <c r="CC34" s="168"/>
      <c r="CD34" s="62"/>
      <c r="CE34" s="62"/>
      <c r="CF34" s="62"/>
      <c r="CG34" s="62"/>
      <c r="CH34" s="168"/>
      <c r="CI34" s="168"/>
      <c r="CJ34" s="168"/>
      <c r="CK34" s="168"/>
      <c r="CL34" s="62"/>
      <c r="CM34" s="62"/>
      <c r="CN34" s="168"/>
      <c r="CO34" s="168"/>
      <c r="CR34" s="168"/>
      <c r="CS34" s="168"/>
      <c r="CT34" s="168"/>
      <c r="CU34" s="168"/>
      <c r="CV34" s="62"/>
      <c r="CW34" s="62"/>
      <c r="CX34" s="62"/>
      <c r="CY34" s="62"/>
      <c r="DA34" s="62"/>
      <c r="DB34" s="62"/>
      <c r="DC34" s="62"/>
      <c r="DD34" s="62"/>
      <c r="DE34" s="62"/>
      <c r="DF34" s="62"/>
      <c r="DG34" s="62"/>
      <c r="DH34" s="62"/>
      <c r="DI34" s="62"/>
      <c r="DJ34" s="62"/>
      <c r="DK34" s="62"/>
      <c r="DM34" s="62"/>
      <c r="DN34" s="62"/>
      <c r="DO34" s="62"/>
      <c r="DP34" s="62"/>
      <c r="DQ34" s="62"/>
      <c r="DR34" s="62"/>
      <c r="DS34" s="62"/>
      <c r="DT34" s="62"/>
      <c r="DU34" s="62"/>
      <c r="DV34" s="62"/>
      <c r="DW34" s="62"/>
      <c r="DX34" s="62"/>
      <c r="DY34" s="62"/>
      <c r="DZ34" s="62"/>
      <c r="EA34" s="62"/>
      <c r="EB34" s="62"/>
      <c r="EC34" s="62"/>
      <c r="ED34" s="62"/>
      <c r="EE34" s="62"/>
      <c r="EF34" s="62"/>
      <c r="EG34" s="62"/>
      <c r="EI34" s="62"/>
      <c r="EJ34" s="62"/>
      <c r="EK34" s="62"/>
      <c r="EL34" s="62"/>
      <c r="EM34" s="62"/>
      <c r="EN34" s="62"/>
      <c r="EO34" s="62"/>
      <c r="EP34" s="62"/>
      <c r="EQ34" s="62"/>
      <c r="ER34" s="62"/>
      <c r="ES34" s="62"/>
      <c r="ET34" s="62"/>
      <c r="EU34" s="62"/>
      <c r="EV34" s="62"/>
      <c r="EW34" s="62"/>
      <c r="EX34" s="62"/>
      <c r="EY34" s="62"/>
      <c r="EZ34" s="62"/>
      <c r="FA34" s="62"/>
      <c r="FB34" s="62"/>
      <c r="FC34" s="62"/>
      <c r="FD34" s="62"/>
      <c r="FE34" s="62"/>
      <c r="FF34" s="62"/>
      <c r="FG34" s="62"/>
      <c r="FH34" s="62"/>
      <c r="FI34" s="62"/>
      <c r="FJ34" s="62"/>
      <c r="FK34" s="62"/>
      <c r="FL34" s="62"/>
      <c r="FM34" s="62"/>
      <c r="FN34" s="62"/>
      <c r="FO34" s="62"/>
      <c r="FP34" s="62"/>
      <c r="FQ34" s="62"/>
      <c r="FR34" s="62"/>
      <c r="FS34" s="62"/>
      <c r="FT34" s="62"/>
      <c r="FU34" s="62"/>
      <c r="FV34" s="62"/>
      <c r="FW34" s="62"/>
      <c r="FX34" s="62"/>
      <c r="FY34" s="62"/>
      <c r="FZ34" s="62"/>
    </row>
    <row r="35" spans="1:183" s="24" customFormat="1" ht="13.5" customHeight="1" x14ac:dyDescent="0.2">
      <c r="A35" s="33"/>
      <c r="B35" s="50" t="s">
        <v>114</v>
      </c>
      <c r="C35" s="47"/>
      <c r="CO35" s="63"/>
      <c r="CP35" s="63"/>
      <c r="CQ35" s="63"/>
      <c r="DE35" s="55"/>
      <c r="DG35" s="55"/>
      <c r="DH35" s="55"/>
      <c r="EM35" s="55"/>
      <c r="ER35" s="55"/>
      <c r="ES35" s="55"/>
      <c r="EY35" s="55"/>
      <c r="FD35" s="55"/>
      <c r="FE35" s="55"/>
      <c r="FF35" s="55"/>
      <c r="FT35" s="55"/>
    </row>
    <row r="36" spans="1:183" s="24" customFormat="1" ht="13.5" customHeight="1" x14ac:dyDescent="0.2">
      <c r="A36" s="33"/>
      <c r="B36" s="50" t="s">
        <v>115</v>
      </c>
      <c r="C36" s="47"/>
      <c r="CP36" s="55"/>
      <c r="CQ36" s="55"/>
      <c r="DE36" s="55"/>
      <c r="EM36" s="55"/>
    </row>
    <row r="37" spans="1:183" s="55" customFormat="1" ht="13.5" customHeight="1" x14ac:dyDescent="0.2">
      <c r="A37" s="33"/>
      <c r="B37" s="50" t="s">
        <v>48</v>
      </c>
      <c r="C37" s="47">
        <v>2.3640930756598801</v>
      </c>
      <c r="D37" s="24">
        <v>2.3640930756598801</v>
      </c>
      <c r="E37" s="24">
        <v>2.3640930756598801</v>
      </c>
      <c r="F37" s="24">
        <v>2.3640930756598801</v>
      </c>
      <c r="G37" s="24">
        <v>2.3640930756598801</v>
      </c>
      <c r="H37" s="24">
        <v>2.3640930756598801</v>
      </c>
      <c r="I37" s="24">
        <v>0</v>
      </c>
      <c r="J37" s="24">
        <v>2.4985228088359901</v>
      </c>
      <c r="K37" s="24">
        <v>2.4985228088359901</v>
      </c>
      <c r="L37" s="24">
        <v>2.4985228088359901</v>
      </c>
      <c r="M37" s="24">
        <v>2.4985228088359901</v>
      </c>
      <c r="N37" s="24">
        <v>2.4985228088359901</v>
      </c>
      <c r="O37" s="24">
        <v>2.4985228088359901</v>
      </c>
      <c r="P37" s="24">
        <v>2.4985228088359901</v>
      </c>
      <c r="Q37" s="24">
        <v>0</v>
      </c>
      <c r="R37" s="24">
        <v>2.4985228088359901</v>
      </c>
      <c r="S37" s="24">
        <v>2.4985228088359901</v>
      </c>
      <c r="T37" s="24">
        <v>2.4985228088359901</v>
      </c>
      <c r="U37" s="24">
        <v>2.4985228088359901</v>
      </c>
      <c r="V37" s="24">
        <v>2.4985228088359901</v>
      </c>
      <c r="W37" s="24">
        <v>2.4985228088359901</v>
      </c>
      <c r="X37" s="24">
        <v>2.4985228088359901</v>
      </c>
      <c r="Y37" s="24">
        <v>0</v>
      </c>
      <c r="Z37" s="24">
        <v>2.4985228088359901</v>
      </c>
      <c r="AA37" s="24">
        <v>2.4985228088359901</v>
      </c>
      <c r="AB37" s="24">
        <v>2.4985228088359901</v>
      </c>
      <c r="AC37" s="24">
        <v>2.4985228088359901</v>
      </c>
      <c r="AD37" s="24">
        <v>2.4985228088359901</v>
      </c>
      <c r="AE37" s="24">
        <v>2.4985228088359901</v>
      </c>
      <c r="AF37" s="24">
        <v>2.4985228088359901</v>
      </c>
      <c r="AG37" s="24">
        <v>0</v>
      </c>
      <c r="AH37" s="24">
        <v>2.3640930756598801</v>
      </c>
      <c r="AI37" s="24">
        <v>2.3640930756598801</v>
      </c>
      <c r="AJ37" s="24">
        <v>2.3640930756598801</v>
      </c>
      <c r="AK37" s="24">
        <v>2.3640930756598801</v>
      </c>
      <c r="AL37" s="24">
        <v>2.3640930756598801</v>
      </c>
      <c r="AM37" s="24">
        <v>2.3640930756598801</v>
      </c>
      <c r="AN37" s="24">
        <v>0</v>
      </c>
      <c r="AO37" s="24">
        <v>2.4985228088359901</v>
      </c>
      <c r="AP37" s="24">
        <v>2.4985228088359901</v>
      </c>
      <c r="AQ37" s="24">
        <v>2.4985228088359901</v>
      </c>
      <c r="AR37" s="24">
        <v>2.4985228088359901</v>
      </c>
      <c r="AS37" s="24">
        <v>2.4985228088359901</v>
      </c>
      <c r="AT37" s="24">
        <v>2.4985228088359901</v>
      </c>
      <c r="AU37" s="24">
        <v>2.4985228088359901</v>
      </c>
      <c r="AV37" s="24">
        <v>0</v>
      </c>
      <c r="AW37" s="24">
        <v>2.4985228088359901</v>
      </c>
      <c r="AX37" s="24">
        <v>2.4985228088359901</v>
      </c>
      <c r="AY37" s="24">
        <v>2.4985228088359901</v>
      </c>
      <c r="AZ37" s="24">
        <v>2.4985228088359901</v>
      </c>
      <c r="BA37" s="24">
        <v>2.4985228088359901</v>
      </c>
      <c r="BB37" s="24">
        <v>2.4985228088359901</v>
      </c>
      <c r="BC37" s="24">
        <v>2.4985228088359901</v>
      </c>
      <c r="BD37" s="24">
        <v>0</v>
      </c>
      <c r="BE37" s="24">
        <v>2.6333156791678398</v>
      </c>
      <c r="BF37" s="24">
        <v>2.6333156791678398</v>
      </c>
      <c r="BG37" s="24">
        <v>2.6333156791678398</v>
      </c>
      <c r="BH37" s="24">
        <v>2.6333156791678398</v>
      </c>
      <c r="BI37" s="24">
        <v>0</v>
      </c>
      <c r="BJ37" s="24"/>
      <c r="BK37" s="24"/>
      <c r="BL37" s="24"/>
      <c r="BM37" s="24"/>
      <c r="BN37" s="24"/>
      <c r="BO37" s="24"/>
      <c r="BP37" s="24"/>
      <c r="BQ37" s="24"/>
      <c r="BR37" s="24"/>
      <c r="BS37" s="24"/>
      <c r="BT37" s="24"/>
      <c r="BU37" s="24"/>
      <c r="BV37" s="24"/>
      <c r="BW37" s="24"/>
      <c r="BX37" s="24"/>
      <c r="BY37" s="24"/>
      <c r="BZ37" s="24"/>
      <c r="CA37" s="24"/>
      <c r="CB37" s="24"/>
      <c r="CC37" s="24"/>
      <c r="CD37" s="24"/>
      <c r="CE37" s="24"/>
      <c r="CF37" s="24"/>
      <c r="CG37" s="24"/>
      <c r="CH37" s="24"/>
      <c r="CI37" s="24"/>
      <c r="CJ37" s="24"/>
      <c r="CK37" s="24"/>
      <c r="CL37" s="24"/>
      <c r="CM37" s="24"/>
      <c r="CN37" s="24"/>
      <c r="CO37" s="24"/>
      <c r="CP37" s="24"/>
      <c r="CQ37" s="24"/>
      <c r="CR37" s="24"/>
      <c r="CS37" s="24"/>
      <c r="CT37" s="24"/>
      <c r="CU37" s="24"/>
      <c r="CV37" s="24"/>
      <c r="CW37" s="24"/>
      <c r="CX37" s="24"/>
      <c r="CY37" s="24"/>
      <c r="CZ37" s="24"/>
      <c r="DA37" s="24"/>
      <c r="DB37" s="24"/>
      <c r="DC37" s="24"/>
      <c r="DD37" s="24"/>
      <c r="DE37" s="24"/>
      <c r="DF37" s="24"/>
      <c r="DG37" s="24"/>
      <c r="DH37" s="24"/>
      <c r="DI37" s="24"/>
      <c r="DJ37" s="24"/>
      <c r="DK37" s="24"/>
      <c r="DL37" s="24"/>
      <c r="DM37" s="24"/>
      <c r="DN37" s="24"/>
      <c r="DO37" s="24"/>
      <c r="DP37" s="24"/>
      <c r="DQ37" s="24"/>
      <c r="DR37" s="24"/>
      <c r="DS37" s="24"/>
      <c r="DT37" s="24"/>
      <c r="DU37" s="24"/>
      <c r="DV37" s="24"/>
      <c r="DW37" s="24"/>
      <c r="DX37" s="24"/>
      <c r="DY37" s="24"/>
      <c r="DZ37" s="24"/>
      <c r="EA37" s="24"/>
      <c r="EB37" s="24"/>
      <c r="EC37" s="24"/>
      <c r="ED37" s="24"/>
      <c r="EE37" s="24"/>
      <c r="EF37" s="24"/>
      <c r="EG37" s="24"/>
      <c r="EH37" s="24"/>
      <c r="EI37" s="24"/>
      <c r="EJ37" s="24"/>
      <c r="EK37" s="24"/>
      <c r="EL37" s="24"/>
      <c r="EM37" s="24"/>
      <c r="EN37" s="24"/>
      <c r="EO37" s="24"/>
      <c r="EP37" s="24"/>
      <c r="EQ37" s="24"/>
      <c r="ER37" s="24"/>
      <c r="ES37" s="24"/>
      <c r="ET37" s="24"/>
      <c r="EU37" s="24"/>
      <c r="EV37" s="24"/>
      <c r="EW37" s="24"/>
      <c r="EX37" s="24"/>
      <c r="EY37" s="24"/>
      <c r="EZ37" s="24"/>
      <c r="FA37" s="24"/>
      <c r="FB37" s="24"/>
      <c r="FC37" s="24"/>
      <c r="FD37" s="24"/>
      <c r="FE37" s="24"/>
      <c r="FF37" s="24"/>
      <c r="FG37" s="24"/>
      <c r="FH37" s="24"/>
      <c r="FI37" s="24"/>
      <c r="FJ37" s="24"/>
      <c r="FK37" s="24"/>
      <c r="FL37" s="24"/>
      <c r="FM37" s="24"/>
      <c r="FN37" s="24"/>
      <c r="FO37" s="24"/>
      <c r="FP37" s="24"/>
      <c r="FQ37" s="24"/>
      <c r="FR37" s="24"/>
      <c r="FS37" s="24"/>
      <c r="FT37" s="24"/>
      <c r="FU37" s="24"/>
      <c r="FV37" s="24"/>
      <c r="FW37" s="24"/>
      <c r="FX37" s="24"/>
      <c r="FY37" s="24"/>
      <c r="FZ37" s="24"/>
      <c r="GA37" s="24"/>
    </row>
    <row r="38" spans="1:183" s="55" customFormat="1" ht="13.5" customHeight="1" x14ac:dyDescent="0.2">
      <c r="A38" s="33"/>
      <c r="B38" s="50" t="s">
        <v>49</v>
      </c>
      <c r="C38" s="47"/>
      <c r="D38" s="24"/>
      <c r="E38" s="24"/>
      <c r="F38" s="24"/>
      <c r="G38" s="24"/>
      <c r="H38" s="24"/>
      <c r="I38" s="24"/>
      <c r="J38" s="24"/>
      <c r="K38" s="24"/>
      <c r="L38" s="24"/>
      <c r="M38" s="24"/>
      <c r="N38" s="24"/>
      <c r="O38" s="24"/>
      <c r="P38" s="24"/>
      <c r="Q38" s="24"/>
      <c r="R38" s="24"/>
      <c r="S38" s="24"/>
      <c r="T38" s="24"/>
      <c r="U38" s="24"/>
      <c r="V38" s="24"/>
      <c r="W38" s="24"/>
      <c r="X38" s="24"/>
      <c r="Y38" s="24"/>
      <c r="Z38" s="24"/>
      <c r="AA38" s="24"/>
      <c r="AB38" s="24"/>
      <c r="AC38" s="24"/>
      <c r="AD38" s="24"/>
      <c r="AE38" s="24"/>
      <c r="AF38" s="24"/>
      <c r="AG38" s="24"/>
      <c r="AH38" s="24"/>
      <c r="AI38" s="24"/>
      <c r="AJ38" s="24"/>
      <c r="AK38" s="24"/>
      <c r="AL38" s="24"/>
      <c r="AM38" s="24"/>
      <c r="AN38" s="24"/>
      <c r="AO38" s="24"/>
      <c r="AP38" s="24"/>
      <c r="AQ38" s="24"/>
      <c r="AR38" s="24"/>
      <c r="AS38" s="24"/>
      <c r="AT38" s="24"/>
      <c r="AU38" s="24"/>
      <c r="AV38" s="24"/>
      <c r="AW38" s="24"/>
      <c r="AX38" s="24"/>
      <c r="AY38" s="24"/>
      <c r="AZ38" s="24"/>
      <c r="BA38" s="24"/>
      <c r="BB38" s="24"/>
      <c r="BC38" s="24"/>
      <c r="BD38" s="24"/>
      <c r="BE38" s="24"/>
      <c r="BF38" s="24"/>
      <c r="BG38" s="24"/>
      <c r="BH38" s="24"/>
      <c r="BI38" s="24"/>
      <c r="BJ38" s="24"/>
      <c r="BK38" s="24"/>
      <c r="BL38" s="24"/>
      <c r="BM38" s="24"/>
      <c r="BN38" s="24"/>
      <c r="BO38" s="24"/>
      <c r="BP38" s="24"/>
      <c r="BQ38" s="24"/>
      <c r="BR38" s="24"/>
      <c r="BS38" s="24"/>
      <c r="BT38" s="24"/>
      <c r="BU38" s="24"/>
      <c r="BV38" s="24"/>
      <c r="BW38" s="24"/>
      <c r="BX38" s="24"/>
      <c r="BY38" s="24"/>
      <c r="BZ38" s="24"/>
      <c r="CA38" s="24"/>
      <c r="CB38" s="24"/>
      <c r="CC38" s="24"/>
      <c r="CD38" s="24"/>
      <c r="CE38" s="24"/>
      <c r="CF38" s="24"/>
      <c r="CG38" s="24"/>
      <c r="CH38" s="24"/>
      <c r="CI38" s="24"/>
      <c r="CJ38" s="24"/>
      <c r="CK38" s="24"/>
      <c r="CL38" s="24"/>
      <c r="CM38" s="24"/>
      <c r="CN38" s="24"/>
      <c r="CO38" s="24"/>
      <c r="CP38" s="24"/>
      <c r="CQ38" s="24"/>
      <c r="CR38" s="24"/>
      <c r="CS38" s="24"/>
      <c r="CT38" s="24"/>
      <c r="CU38" s="24"/>
      <c r="CV38" s="24"/>
      <c r="CW38" s="24"/>
      <c r="CX38" s="24"/>
      <c r="CY38" s="24"/>
      <c r="CZ38" s="24"/>
      <c r="DA38" s="24"/>
      <c r="DB38" s="24"/>
      <c r="DC38" s="24"/>
      <c r="DD38" s="24"/>
      <c r="DE38" s="24"/>
      <c r="DF38" s="2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row>
    <row r="39" spans="1:183" s="56" customFormat="1" ht="13.5" customHeight="1" thickBot="1" x14ac:dyDescent="0.25">
      <c r="A39" s="33"/>
      <c r="B39" s="60" t="s">
        <v>50</v>
      </c>
      <c r="C39" s="48"/>
      <c r="D39" s="42"/>
      <c r="E39" s="42"/>
      <c r="F39" s="42"/>
      <c r="G39" s="42"/>
      <c r="H39" s="42"/>
      <c r="I39" s="42"/>
      <c r="J39" s="42"/>
      <c r="K39" s="42"/>
      <c r="L39" s="42"/>
      <c r="M39" s="42"/>
      <c r="N39" s="42"/>
      <c r="O39" s="42"/>
      <c r="P39" s="42"/>
      <c r="Q39" s="42"/>
      <c r="R39" s="42"/>
      <c r="S39" s="42"/>
      <c r="T39" s="42"/>
      <c r="U39" s="42"/>
      <c r="V39" s="42"/>
      <c r="W39" s="42"/>
      <c r="X39" s="42"/>
      <c r="Y39" s="42"/>
      <c r="Z39" s="42"/>
      <c r="AA39" s="42"/>
      <c r="AB39" s="42"/>
      <c r="AC39" s="42"/>
      <c r="AD39" s="42"/>
      <c r="AE39" s="42"/>
      <c r="AF39" s="42"/>
      <c r="AG39" s="42"/>
      <c r="AH39" s="42"/>
      <c r="AI39" s="42"/>
      <c r="AJ39" s="42"/>
      <c r="AK39" s="42"/>
      <c r="AL39" s="42"/>
      <c r="AM39" s="42"/>
      <c r="AN39" s="42"/>
      <c r="AO39" s="42"/>
      <c r="AP39" s="42"/>
      <c r="AQ39" s="42"/>
      <c r="AR39" s="42"/>
      <c r="AS39" s="42"/>
      <c r="AT39" s="42"/>
      <c r="AU39" s="42"/>
      <c r="AV39" s="42"/>
      <c r="AW39" s="42"/>
      <c r="AX39" s="42"/>
      <c r="AY39" s="42"/>
      <c r="AZ39" s="42"/>
      <c r="BA39" s="42"/>
      <c r="BB39" s="42"/>
      <c r="BC39" s="42"/>
      <c r="BD39" s="42"/>
      <c r="BE39" s="42"/>
      <c r="BF39" s="42"/>
      <c r="BG39" s="42"/>
      <c r="BH39" s="42"/>
      <c r="BI39" s="42"/>
      <c r="BJ39" s="42"/>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c r="DJ39" s="42"/>
      <c r="DK39" s="42"/>
      <c r="DL39" s="42"/>
      <c r="DM39" s="42"/>
      <c r="DN39" s="42"/>
      <c r="DO39" s="42"/>
      <c r="DP39" s="42"/>
      <c r="DQ39" s="42"/>
      <c r="DR39" s="42"/>
      <c r="DS39" s="42"/>
      <c r="DT39" s="42"/>
      <c r="DU39" s="42"/>
      <c r="DV39" s="42"/>
      <c r="DW39" s="42"/>
      <c r="DX39" s="42"/>
      <c r="DY39" s="42"/>
      <c r="DZ39" s="42"/>
      <c r="EA39" s="42"/>
      <c r="EB39" s="42"/>
      <c r="EC39" s="42"/>
      <c r="ED39" s="42"/>
      <c r="EE39" s="42"/>
      <c r="EF39" s="42"/>
      <c r="EG39" s="42"/>
      <c r="EH39" s="42"/>
      <c r="EI39" s="42"/>
      <c r="EJ39" s="42"/>
      <c r="EK39" s="42"/>
      <c r="EL39" s="42"/>
      <c r="EM39" s="42"/>
      <c r="EN39" s="42"/>
      <c r="EO39" s="42"/>
      <c r="EP39" s="42"/>
      <c r="EQ39" s="42"/>
      <c r="ER39" s="42"/>
      <c r="ES39" s="42"/>
      <c r="ET39" s="42"/>
      <c r="EU39" s="42"/>
      <c r="EV39" s="42"/>
      <c r="EW39" s="42"/>
      <c r="EX39" s="42"/>
      <c r="EY39" s="42"/>
      <c r="EZ39" s="42"/>
      <c r="FA39" s="42"/>
      <c r="FB39" s="42"/>
      <c r="FC39" s="42"/>
      <c r="FD39" s="42"/>
      <c r="FE39" s="42"/>
      <c r="FF39" s="42"/>
      <c r="FG39" s="42"/>
      <c r="FH39" s="42"/>
      <c r="FI39" s="42"/>
      <c r="FJ39" s="42"/>
      <c r="FK39" s="42"/>
      <c r="FL39" s="42"/>
      <c r="FM39" s="42"/>
      <c r="FN39" s="42"/>
      <c r="FO39" s="42"/>
      <c r="FP39" s="42"/>
      <c r="FQ39" s="42"/>
      <c r="FR39" s="42"/>
      <c r="FS39" s="42"/>
      <c r="FT39" s="42"/>
      <c r="FU39" s="42"/>
      <c r="FV39" s="42"/>
      <c r="FW39" s="42"/>
      <c r="FX39" s="42"/>
      <c r="FY39" s="42"/>
      <c r="FZ39" s="42"/>
      <c r="GA39" s="42"/>
    </row>
    <row r="40" spans="1:183" s="40" customFormat="1" ht="13.5" customHeight="1" x14ac:dyDescent="0.2">
      <c r="A40" s="59"/>
      <c r="B40" s="49" t="s">
        <v>116</v>
      </c>
      <c r="C40" s="70">
        <v>132.23147921303399</v>
      </c>
      <c r="D40" s="62">
        <v>132.254715236377</v>
      </c>
      <c r="E40" s="62">
        <v>132.45580132413301</v>
      </c>
      <c r="F40" s="62">
        <v>132.439684681552</v>
      </c>
      <c r="G40" s="62">
        <v>132.404617016847</v>
      </c>
      <c r="H40" s="62">
        <v>132.35725949438861</v>
      </c>
      <c r="I40" s="62">
        <v>9.4955929409899081E-2</v>
      </c>
      <c r="J40" s="62">
        <v>126.040067847811</v>
      </c>
      <c r="K40" s="62">
        <v>125.84823950197701</v>
      </c>
      <c r="L40" s="62">
        <v>125.817323248449</v>
      </c>
      <c r="M40" s="62">
        <v>129.032498646981</v>
      </c>
      <c r="N40" s="62">
        <v>128.95812593249499</v>
      </c>
      <c r="O40" s="62">
        <v>129.04329968244099</v>
      </c>
      <c r="P40" s="62">
        <v>127.45659247669234</v>
      </c>
      <c r="Q40" s="62">
        <v>1.5565061115305545</v>
      </c>
      <c r="R40" s="62">
        <v>129.12100300885001</v>
      </c>
      <c r="S40" s="62">
        <v>126.502205998124</v>
      </c>
      <c r="T40" s="62">
        <v>126.397196215441</v>
      </c>
      <c r="U40" s="62">
        <v>129.84961141757199</v>
      </c>
      <c r="V40" s="62">
        <v>129.845055728928</v>
      </c>
      <c r="W40" s="62">
        <v>129.80302120677101</v>
      </c>
      <c r="X40" s="62">
        <v>128.586348929281</v>
      </c>
      <c r="Y40" s="62">
        <v>1.5320118961362539</v>
      </c>
      <c r="Z40" s="62">
        <v>129.32613945274301</v>
      </c>
      <c r="AA40" s="62">
        <v>129.26016061650799</v>
      </c>
      <c r="AB40" s="62">
        <v>129.24776391544</v>
      </c>
      <c r="AC40" s="62">
        <v>130.18849674785201</v>
      </c>
      <c r="AD40" s="62">
        <v>130.16337608137701</v>
      </c>
      <c r="AE40" s="62">
        <v>130.243058220861</v>
      </c>
      <c r="AF40" s="62">
        <v>129.73816583913018</v>
      </c>
      <c r="AG40" s="62">
        <v>0.46138681842246898</v>
      </c>
      <c r="AH40" s="62">
        <v>131.85321728801199</v>
      </c>
      <c r="AI40" s="62">
        <v>131.809146360645</v>
      </c>
      <c r="AJ40" s="62">
        <v>131.79149006017201</v>
      </c>
      <c r="AK40" s="62">
        <v>131.80801162147</v>
      </c>
      <c r="AL40" s="62">
        <v>131.74596085130901</v>
      </c>
      <c r="AM40" s="62">
        <v>131.80156523632158</v>
      </c>
      <c r="AN40" s="62">
        <v>3.4526281521151538E-2</v>
      </c>
      <c r="AO40" s="62">
        <v>129.549085836731</v>
      </c>
      <c r="AP40" s="62">
        <v>129.47743920239799</v>
      </c>
      <c r="AQ40" s="62">
        <v>129.42457545305601</v>
      </c>
      <c r="AR40" s="62">
        <v>129.83333211797</v>
      </c>
      <c r="AS40" s="62">
        <v>129.78422156663299</v>
      </c>
      <c r="AT40" s="62">
        <v>129.74990652343001</v>
      </c>
      <c r="AU40" s="62">
        <v>129.63642678336967</v>
      </c>
      <c r="AV40" s="62">
        <v>0.15878661686716539</v>
      </c>
      <c r="AW40" s="62">
        <v>125.348069148318</v>
      </c>
      <c r="AX40" s="62">
        <v>125.38499263460299</v>
      </c>
      <c r="AY40" s="62">
        <v>125.207073718994</v>
      </c>
      <c r="AZ40" s="62">
        <v>125.357257157403</v>
      </c>
      <c r="BA40" s="62">
        <v>125.211121806251</v>
      </c>
      <c r="BB40" s="62">
        <v>125.15278134958101</v>
      </c>
      <c r="BC40" s="62">
        <v>125.27688263585833</v>
      </c>
      <c r="BD40" s="62">
        <v>8.9269494545429887E-2</v>
      </c>
      <c r="BE40" s="62">
        <v>116.437389495453</v>
      </c>
      <c r="BF40" s="62">
        <v>116.488968191868</v>
      </c>
      <c r="BG40" s="62">
        <v>116.402643008411</v>
      </c>
      <c r="BH40" s="62">
        <v>116.44300023191067</v>
      </c>
      <c r="BI40" s="62">
        <v>3.5464720473722088E-2</v>
      </c>
      <c r="BK40" s="168"/>
      <c r="BL40" s="168"/>
      <c r="BM40" s="168"/>
      <c r="BN40" s="168"/>
      <c r="BO40" s="168"/>
      <c r="BP40" s="62"/>
      <c r="BQ40" s="62"/>
      <c r="BR40" s="62"/>
      <c r="BS40" s="62"/>
      <c r="BT40" s="62"/>
      <c r="BU40" s="62"/>
      <c r="BV40" s="62"/>
      <c r="BW40" s="62"/>
      <c r="BX40" s="62"/>
      <c r="BY40" s="62"/>
      <c r="CD40" s="62"/>
      <c r="CE40" s="62"/>
      <c r="CF40" s="168"/>
      <c r="CG40" s="62"/>
      <c r="CL40" s="62"/>
      <c r="CM40" s="62"/>
      <c r="CR40" s="168"/>
      <c r="CS40" s="168"/>
      <c r="CT40" s="168"/>
      <c r="CU40" s="168"/>
      <c r="CV40" s="62"/>
      <c r="CW40" s="62"/>
      <c r="CX40" s="168"/>
      <c r="CY40" s="62"/>
      <c r="DA40" s="62"/>
      <c r="DB40" s="62"/>
      <c r="DC40" s="62"/>
      <c r="DD40" s="62"/>
      <c r="DE40" s="62"/>
      <c r="DF40" s="62"/>
      <c r="DG40" s="62"/>
      <c r="DH40" s="62"/>
      <c r="DI40" s="62"/>
      <c r="DJ40" s="62"/>
      <c r="DK40" s="62"/>
      <c r="DM40" s="62"/>
      <c r="DN40" s="62"/>
      <c r="DO40" s="62"/>
      <c r="DP40" s="62"/>
      <c r="DQ40" s="62"/>
      <c r="DR40" s="62"/>
      <c r="DS40" s="62"/>
      <c r="DT40" s="62"/>
      <c r="DU40" s="62"/>
      <c r="DV40" s="62"/>
      <c r="DW40" s="62"/>
      <c r="DX40" s="62"/>
      <c r="DY40" s="62"/>
      <c r="DZ40" s="62"/>
      <c r="EA40" s="62"/>
      <c r="EB40" s="62"/>
      <c r="EC40" s="62"/>
      <c r="ED40" s="62"/>
      <c r="EE40" s="62"/>
      <c r="EF40" s="62"/>
      <c r="EG40" s="62"/>
      <c r="EI40" s="62"/>
      <c r="EJ40" s="62"/>
      <c r="EK40" s="62"/>
      <c r="EL40" s="62"/>
      <c r="EM40" s="62"/>
      <c r="EN40" s="62"/>
      <c r="EO40" s="62"/>
      <c r="EP40" s="62"/>
      <c r="EQ40" s="62"/>
      <c r="ER40" s="62"/>
      <c r="ES40" s="62"/>
      <c r="ET40" s="62"/>
      <c r="EU40" s="62"/>
      <c r="EV40" s="62"/>
      <c r="EW40" s="62"/>
      <c r="EX40" s="62"/>
      <c r="EY40" s="62"/>
      <c r="EZ40" s="62"/>
      <c r="FA40" s="62"/>
      <c r="FB40" s="62"/>
      <c r="FC40" s="62"/>
      <c r="FD40" s="62"/>
      <c r="FE40" s="62"/>
      <c r="FF40" s="62"/>
      <c r="FG40" s="62"/>
      <c r="FH40" s="62"/>
      <c r="FI40" s="62"/>
      <c r="FJ40" s="62"/>
      <c r="FK40" s="62"/>
      <c r="FL40" s="62"/>
      <c r="FM40" s="62"/>
      <c r="FN40" s="62"/>
      <c r="FO40" s="62"/>
      <c r="FP40" s="62"/>
      <c r="FQ40" s="62"/>
      <c r="FR40" s="62"/>
      <c r="FS40" s="62"/>
      <c r="FT40" s="62"/>
      <c r="FU40" s="62"/>
      <c r="FV40" s="62"/>
      <c r="FW40" s="62"/>
      <c r="FX40" s="62"/>
      <c r="FY40" s="62"/>
      <c r="FZ40" s="62"/>
    </row>
    <row r="41" spans="1:183" s="24" customFormat="1" ht="13.5" customHeight="1" x14ac:dyDescent="0.2">
      <c r="A41" s="59"/>
      <c r="B41" s="50" t="s">
        <v>117</v>
      </c>
      <c r="C41" s="71">
        <v>184.47009611723999</v>
      </c>
      <c r="D41" s="55">
        <v>184.58836284650201</v>
      </c>
      <c r="E41" s="55">
        <v>184.83571278246501</v>
      </c>
      <c r="F41" s="55">
        <v>184.79203184651499</v>
      </c>
      <c r="G41" s="55">
        <v>184.887689680682</v>
      </c>
      <c r="H41" s="55">
        <v>184.7147786546808</v>
      </c>
      <c r="I41" s="55">
        <v>0.15896027334542168</v>
      </c>
      <c r="J41" s="55">
        <v>179.351456598483</v>
      </c>
      <c r="K41" s="55">
        <v>179.24854051872799</v>
      </c>
      <c r="L41" s="55">
        <v>179.23607171726201</v>
      </c>
      <c r="M41" s="55">
        <v>180.375207143208</v>
      </c>
      <c r="N41" s="55">
        <v>180.24160282877301</v>
      </c>
      <c r="O41" s="55">
        <v>180.41754590038099</v>
      </c>
      <c r="P41" s="55">
        <v>179.81173745113915</v>
      </c>
      <c r="Q41" s="55">
        <v>0.53692434276174483</v>
      </c>
      <c r="R41" s="55">
        <v>179.748458865614</v>
      </c>
      <c r="S41" s="55">
        <v>178.82593866331601</v>
      </c>
      <c r="T41" s="55">
        <v>178.74735178867601</v>
      </c>
      <c r="U41" s="55">
        <v>180.76608312045701</v>
      </c>
      <c r="V41" s="55">
        <v>180.74875697019101</v>
      </c>
      <c r="W41" s="55">
        <v>180.73083511403499</v>
      </c>
      <c r="X41" s="55">
        <v>179.92790408704818</v>
      </c>
      <c r="Y41" s="55">
        <v>0.88140738724087764</v>
      </c>
      <c r="Z41" s="55">
        <v>180.607587775637</v>
      </c>
      <c r="AA41" s="55">
        <v>180.43463542761501</v>
      </c>
      <c r="AB41" s="55">
        <v>180.53977918276499</v>
      </c>
      <c r="AC41" s="55">
        <v>181.80263615875799</v>
      </c>
      <c r="AD41" s="55">
        <v>182.00451064633299</v>
      </c>
      <c r="AE41" s="55">
        <v>181.866650632746</v>
      </c>
      <c r="AF41" s="55">
        <v>181.20929997064232</v>
      </c>
      <c r="AG41" s="55">
        <v>0.68640835138056511</v>
      </c>
      <c r="AH41" s="55">
        <v>184.23411131618599</v>
      </c>
      <c r="AI41" s="55">
        <v>184.17154825415099</v>
      </c>
      <c r="AJ41" s="55">
        <v>184.22206642958699</v>
      </c>
      <c r="AK41" s="55">
        <v>184.23942367026399</v>
      </c>
      <c r="AL41" s="55">
        <v>184.158581275313</v>
      </c>
      <c r="AM41" s="55">
        <v>184.20514618910019</v>
      </c>
      <c r="AN41" s="55">
        <v>3.3458425752032533E-2</v>
      </c>
      <c r="AO41" s="55">
        <v>179.778209094717</v>
      </c>
      <c r="AP41" s="55">
        <v>179.69090552404401</v>
      </c>
      <c r="AQ41" s="55">
        <v>179.62545566967299</v>
      </c>
      <c r="AR41" s="55">
        <v>180.60005938750501</v>
      </c>
      <c r="AS41" s="55">
        <v>180.438362882148</v>
      </c>
      <c r="AT41" s="55">
        <v>180.45029125411699</v>
      </c>
      <c r="AU41" s="55">
        <v>180.09721396870066</v>
      </c>
      <c r="AV41" s="55">
        <v>0.40482634556105407</v>
      </c>
      <c r="AW41" s="55">
        <v>179.10167258943599</v>
      </c>
      <c r="AX41" s="55">
        <v>179.11848998513199</v>
      </c>
      <c r="AY41" s="55">
        <v>179.031473950628</v>
      </c>
      <c r="AZ41" s="55">
        <v>179.038590740736</v>
      </c>
      <c r="BA41" s="55">
        <v>178.91194190418301</v>
      </c>
      <c r="BB41" s="55">
        <v>178.89673780459199</v>
      </c>
      <c r="BC41" s="55">
        <v>179.01648449578451</v>
      </c>
      <c r="BD41" s="55">
        <v>8.5287674460876012E-2</v>
      </c>
      <c r="BE41" s="55">
        <v>164.547151484604</v>
      </c>
      <c r="BF41" s="55">
        <v>164.57431604915399</v>
      </c>
      <c r="BG41" s="55">
        <v>164.50901778583901</v>
      </c>
      <c r="BH41" s="55">
        <v>164.54349510653233</v>
      </c>
      <c r="BI41" s="55">
        <v>2.6782987429094417E-2</v>
      </c>
      <c r="BK41" s="55"/>
      <c r="BL41" s="55"/>
      <c r="BM41" s="55"/>
      <c r="BN41" s="55"/>
      <c r="BO41" s="55"/>
      <c r="BP41" s="55"/>
      <c r="BQ41" s="55"/>
      <c r="BR41" s="55"/>
      <c r="BS41" s="55"/>
      <c r="BT41" s="55"/>
      <c r="BU41" s="55"/>
      <c r="BV41" s="55"/>
      <c r="BW41" s="55"/>
      <c r="BX41" s="55"/>
      <c r="BY41" s="55"/>
      <c r="BZ41" s="63"/>
      <c r="CA41" s="63"/>
      <c r="CB41" s="63"/>
      <c r="CC41" s="63"/>
      <c r="CD41" s="55"/>
      <c r="CE41" s="55"/>
      <c r="CF41" s="55"/>
      <c r="CG41" s="55"/>
      <c r="CH41" s="63"/>
      <c r="CI41" s="63"/>
      <c r="CJ41" s="63"/>
      <c r="CK41" s="63"/>
      <c r="CL41" s="55"/>
      <c r="CM41" s="55"/>
      <c r="CN41" s="63"/>
      <c r="CR41" s="63"/>
      <c r="CS41" s="63"/>
      <c r="CT41" s="63"/>
      <c r="CU41" s="63"/>
      <c r="CV41" s="55"/>
      <c r="CW41" s="55"/>
      <c r="CX41" s="55"/>
      <c r="CY41" s="55"/>
      <c r="DA41" s="55"/>
      <c r="DB41" s="55"/>
      <c r="DC41" s="55"/>
      <c r="DD41" s="55"/>
      <c r="DE41" s="55"/>
      <c r="DF41" s="55"/>
      <c r="DG41" s="55"/>
      <c r="DH41" s="55"/>
      <c r="DI41" s="55"/>
      <c r="DJ41" s="55"/>
      <c r="DK41" s="55"/>
      <c r="DM41" s="55"/>
      <c r="DN41" s="55"/>
      <c r="DO41" s="55"/>
      <c r="DP41" s="55"/>
      <c r="DQ41" s="55"/>
      <c r="DR41" s="55"/>
      <c r="DS41" s="55"/>
      <c r="DT41" s="55"/>
      <c r="DU41" s="55"/>
      <c r="DV41" s="55"/>
      <c r="DW41" s="55"/>
      <c r="DX41" s="55"/>
      <c r="DY41" s="55"/>
      <c r="DZ41" s="55"/>
      <c r="EA41" s="55"/>
      <c r="EB41" s="55"/>
      <c r="EC41" s="55"/>
      <c r="ED41" s="55"/>
      <c r="EE41" s="55"/>
      <c r="EF41" s="55"/>
      <c r="EG41" s="55"/>
      <c r="EI41" s="55"/>
      <c r="EJ41" s="55"/>
      <c r="EK41" s="55"/>
      <c r="EL41" s="55"/>
      <c r="EM41" s="55"/>
      <c r="EN41" s="55"/>
      <c r="EO41" s="55"/>
      <c r="EP41" s="55"/>
      <c r="EQ41" s="55"/>
      <c r="ER41" s="55"/>
      <c r="ES41" s="55"/>
      <c r="ET41" s="55"/>
      <c r="EU41" s="55"/>
      <c r="EV41" s="55"/>
      <c r="EW41" s="55"/>
      <c r="EX41" s="55"/>
      <c r="EY41" s="55"/>
      <c r="EZ41" s="55"/>
      <c r="FA41" s="55"/>
      <c r="FB41" s="55"/>
      <c r="FC41" s="55"/>
      <c r="FD41" s="55"/>
      <c r="FE41" s="55"/>
      <c r="FF41" s="55"/>
      <c r="FG41" s="55"/>
      <c r="FH41" s="55"/>
      <c r="FI41" s="55"/>
      <c r="FJ41" s="55"/>
      <c r="FK41" s="55"/>
      <c r="FL41" s="55"/>
      <c r="FM41" s="55"/>
      <c r="FN41" s="55"/>
      <c r="FO41" s="55"/>
      <c r="FP41" s="55"/>
      <c r="FQ41" s="55"/>
      <c r="FR41" s="55"/>
      <c r="FS41" s="55"/>
      <c r="FT41" s="55"/>
      <c r="FU41" s="55"/>
      <c r="FV41" s="55"/>
      <c r="FW41" s="55"/>
      <c r="FX41" s="55"/>
      <c r="FY41" s="55"/>
      <c r="FZ41" s="55"/>
    </row>
    <row r="42" spans="1:183" s="24" customFormat="1" ht="13.5" customHeight="1" x14ac:dyDescent="0.2">
      <c r="A42" s="59"/>
      <c r="B42" s="50" t="s">
        <v>118</v>
      </c>
      <c r="C42" s="71">
        <v>252.781217459131</v>
      </c>
      <c r="D42" s="55">
        <v>253.02664349784499</v>
      </c>
      <c r="E42" s="55">
        <v>253.70168554037701</v>
      </c>
      <c r="F42" s="55">
        <v>253.51364453547299</v>
      </c>
      <c r="G42" s="55">
        <v>253.787431608823</v>
      </c>
      <c r="H42" s="55">
        <v>253.36212452832979</v>
      </c>
      <c r="I42" s="55">
        <v>0.39221082367653781</v>
      </c>
      <c r="J42" s="55">
        <v>247.96041720567601</v>
      </c>
      <c r="K42" s="55">
        <v>248.13395527278101</v>
      </c>
      <c r="L42" s="55">
        <v>248.06359314782301</v>
      </c>
      <c r="M42" s="55">
        <v>248.59199538000101</v>
      </c>
      <c r="N42" s="55">
        <v>248.43695068120601</v>
      </c>
      <c r="O42" s="55">
        <v>249.75419942326101</v>
      </c>
      <c r="P42" s="55">
        <v>248.49018518512469</v>
      </c>
      <c r="Q42" s="55">
        <v>0.60559417808549709</v>
      </c>
      <c r="R42" s="55">
        <v>246.42293620106699</v>
      </c>
      <c r="S42" s="55">
        <v>245.88949047435199</v>
      </c>
      <c r="T42" s="55">
        <v>246.05900450951199</v>
      </c>
      <c r="U42" s="55">
        <v>248.84834236736501</v>
      </c>
      <c r="V42" s="55">
        <v>248.75646470209401</v>
      </c>
      <c r="W42" s="55">
        <v>248.812670187799</v>
      </c>
      <c r="X42" s="55">
        <v>247.46481807369818</v>
      </c>
      <c r="Y42" s="55">
        <v>1.3504741429295513</v>
      </c>
      <c r="Z42" s="55">
        <v>250.029060005449</v>
      </c>
      <c r="AA42" s="55">
        <v>248.43213954845999</v>
      </c>
      <c r="AB42" s="55">
        <v>249.867936724402</v>
      </c>
      <c r="AC42" s="55">
        <v>251.83211144942501</v>
      </c>
      <c r="AD42" s="55">
        <v>252.30772526510401</v>
      </c>
      <c r="AE42" s="55">
        <v>250.82837719126701</v>
      </c>
      <c r="AF42" s="55">
        <v>250.54955836401783</v>
      </c>
      <c r="AG42" s="55">
        <v>1.2931113801431855</v>
      </c>
      <c r="AH42" s="55">
        <v>254.01662975053699</v>
      </c>
      <c r="AI42" s="55">
        <v>253.813027297769</v>
      </c>
      <c r="AJ42" s="55">
        <v>254.12930836728299</v>
      </c>
      <c r="AK42" s="55">
        <v>254.018597497222</v>
      </c>
      <c r="AL42" s="55">
        <v>253.83219504688</v>
      </c>
      <c r="AM42" s="55">
        <v>253.9619515919382</v>
      </c>
      <c r="AN42" s="55">
        <v>0.12101401261524847</v>
      </c>
      <c r="AO42" s="55">
        <v>245.82238486244199</v>
      </c>
      <c r="AP42" s="55">
        <v>246.19984654352299</v>
      </c>
      <c r="AQ42" s="55">
        <v>245.979962046509</v>
      </c>
      <c r="AR42" s="55">
        <v>248.047565079528</v>
      </c>
      <c r="AS42" s="55">
        <v>247.708920242288</v>
      </c>
      <c r="AT42" s="55">
        <v>247.82577457434701</v>
      </c>
      <c r="AU42" s="55">
        <v>246.93074222477284</v>
      </c>
      <c r="AV42" s="55">
        <v>0.94168153759764872</v>
      </c>
      <c r="AW42" s="55">
        <v>248.507982980164</v>
      </c>
      <c r="AX42" s="55">
        <v>248.41571401369799</v>
      </c>
      <c r="AY42" s="55">
        <v>247.912229746283</v>
      </c>
      <c r="AZ42" s="55">
        <v>247.34414186103601</v>
      </c>
      <c r="BA42" s="55">
        <v>247.29992304654101</v>
      </c>
      <c r="BB42" s="55">
        <v>248.14656916617</v>
      </c>
      <c r="BC42" s="55">
        <v>247.93776013564863</v>
      </c>
      <c r="BD42" s="55">
        <v>0.47558136740790019</v>
      </c>
      <c r="BE42" s="55">
        <v>225.57408163516001</v>
      </c>
      <c r="BF42" s="55">
        <v>225.131049040536</v>
      </c>
      <c r="BG42" s="55">
        <v>225.32710438339501</v>
      </c>
      <c r="BH42" s="55">
        <v>225.34407835303034</v>
      </c>
      <c r="BI42" s="55">
        <v>0.18126510366257748</v>
      </c>
      <c r="BK42" s="55"/>
      <c r="BL42" s="55"/>
      <c r="BM42" s="55"/>
      <c r="BN42" s="55"/>
      <c r="BO42" s="55"/>
      <c r="BP42" s="55"/>
      <c r="BQ42" s="55"/>
      <c r="BR42" s="55"/>
      <c r="BS42" s="55"/>
      <c r="BT42" s="55"/>
      <c r="BU42" s="55"/>
      <c r="BV42" s="55"/>
      <c r="BW42" s="55"/>
      <c r="BX42" s="55"/>
      <c r="BY42" s="55"/>
      <c r="BZ42" s="63"/>
      <c r="CA42" s="63"/>
      <c r="CB42" s="63"/>
      <c r="CC42" s="63"/>
      <c r="CD42" s="55"/>
      <c r="CE42" s="55"/>
      <c r="CF42" s="55"/>
      <c r="CG42" s="55"/>
      <c r="CH42" s="63"/>
      <c r="CI42" s="63"/>
      <c r="CJ42" s="63"/>
      <c r="CK42" s="63"/>
      <c r="CL42" s="55"/>
      <c r="CM42" s="55"/>
      <c r="CN42" s="63"/>
      <c r="CO42" s="63"/>
      <c r="CP42" s="63"/>
      <c r="CQ42" s="63"/>
      <c r="CR42" s="55"/>
      <c r="CS42" s="55"/>
      <c r="CT42" s="55"/>
      <c r="CU42" s="55"/>
      <c r="CV42" s="55"/>
      <c r="CW42" s="55"/>
      <c r="CX42" s="55"/>
      <c r="CY42" s="55"/>
      <c r="DA42" s="55"/>
      <c r="DB42" s="55"/>
      <c r="DC42" s="55"/>
      <c r="DD42" s="55"/>
      <c r="DE42" s="55"/>
      <c r="DF42" s="55"/>
      <c r="DG42" s="55"/>
      <c r="DH42" s="55"/>
      <c r="DI42" s="55"/>
      <c r="DJ42" s="55"/>
      <c r="DK42" s="55"/>
      <c r="DM42" s="55"/>
      <c r="DN42" s="55"/>
      <c r="DO42" s="55"/>
      <c r="DP42" s="55"/>
      <c r="DQ42" s="55"/>
      <c r="DR42" s="55"/>
      <c r="DS42" s="55"/>
      <c r="DT42" s="55"/>
      <c r="DU42" s="55"/>
      <c r="DV42" s="55"/>
      <c r="DW42" s="55"/>
      <c r="DX42" s="55"/>
      <c r="DY42" s="55"/>
      <c r="DZ42" s="55"/>
      <c r="EA42" s="55"/>
      <c r="EB42" s="55"/>
      <c r="EC42" s="55"/>
      <c r="ED42" s="55"/>
      <c r="EE42" s="55"/>
      <c r="EF42" s="55"/>
      <c r="EG42" s="55"/>
      <c r="EI42" s="55"/>
      <c r="EJ42" s="55"/>
      <c r="EK42" s="55"/>
      <c r="EL42" s="55"/>
      <c r="EM42" s="55"/>
      <c r="EN42" s="55"/>
      <c r="EO42" s="55"/>
      <c r="EP42" s="55"/>
      <c r="EQ42" s="55"/>
      <c r="ER42" s="55"/>
      <c r="ES42" s="55"/>
      <c r="ET42" s="55"/>
      <c r="EU42" s="55"/>
      <c r="EV42" s="55"/>
      <c r="EW42" s="55"/>
      <c r="EX42" s="55"/>
      <c r="EY42" s="55"/>
      <c r="EZ42" s="55"/>
      <c r="FA42" s="55"/>
      <c r="FB42" s="55"/>
      <c r="FC42" s="55"/>
      <c r="FD42" s="55"/>
      <c r="FE42" s="55"/>
      <c r="FF42" s="55"/>
      <c r="FG42" s="55"/>
      <c r="FH42" s="55"/>
      <c r="FI42" s="55"/>
      <c r="FJ42" s="55"/>
      <c r="FK42" s="55"/>
      <c r="FL42" s="55"/>
      <c r="FM42" s="55"/>
      <c r="FN42" s="55"/>
      <c r="FO42" s="55"/>
      <c r="FP42" s="55"/>
      <c r="FQ42" s="55"/>
      <c r="FR42" s="55"/>
      <c r="FS42" s="55"/>
      <c r="FT42" s="55"/>
      <c r="FU42" s="55"/>
      <c r="FV42" s="55"/>
      <c r="FW42" s="55"/>
      <c r="FX42" s="55"/>
      <c r="FY42" s="55"/>
      <c r="FZ42" s="55"/>
    </row>
    <row r="43" spans="1:183" s="24" customFormat="1" ht="13.5" customHeight="1" x14ac:dyDescent="0.2">
      <c r="A43" s="59"/>
      <c r="B43" s="50" t="s">
        <v>119</v>
      </c>
      <c r="C43" s="47">
        <v>1.9116568835465</v>
      </c>
      <c r="D43" s="24">
        <v>1.9131767290535799</v>
      </c>
      <c r="E43" s="24">
        <v>1.91536862111115</v>
      </c>
      <c r="F43" s="24">
        <v>1.9141818794347001</v>
      </c>
      <c r="G43" s="24">
        <v>1.91675666095942</v>
      </c>
      <c r="H43" s="24">
        <v>1.91422815482107</v>
      </c>
      <c r="I43" s="24">
        <v>1.7557380313610073E-3</v>
      </c>
      <c r="J43" s="24">
        <v>1.9673142155483501</v>
      </c>
      <c r="K43" s="24">
        <v>1.9716919064956999</v>
      </c>
      <c r="L43" s="24">
        <v>1.97161715686779</v>
      </c>
      <c r="M43" s="24">
        <v>1.9265843720512801</v>
      </c>
      <c r="N43" s="24">
        <v>1.9264931843942401</v>
      </c>
      <c r="O43" s="24">
        <v>1.9354294259203999</v>
      </c>
      <c r="P43" s="24">
        <v>1.9498550435462938</v>
      </c>
      <c r="Q43" s="24">
        <v>2.0618195465186871E-2</v>
      </c>
      <c r="R43" s="24">
        <v>1.9084651641389201</v>
      </c>
      <c r="S43" s="24">
        <v>1.9437565419056699</v>
      </c>
      <c r="T43" s="24">
        <v>1.9467125211394001</v>
      </c>
      <c r="U43" s="24">
        <v>1.9164350177923499</v>
      </c>
      <c r="V43" s="24">
        <v>1.9157946623813999</v>
      </c>
      <c r="W43" s="24">
        <v>1.9168480662052501</v>
      </c>
      <c r="X43" s="24">
        <v>1.9246686622604983</v>
      </c>
      <c r="Y43" s="24">
        <v>1.4835400863806339E-2</v>
      </c>
      <c r="Z43" s="24">
        <v>1.9333219182407499</v>
      </c>
      <c r="AA43" s="24">
        <v>1.9219544395083501</v>
      </c>
      <c r="AB43" s="24">
        <v>1.93324765670899</v>
      </c>
      <c r="AC43" s="24">
        <v>1.93436530676878</v>
      </c>
      <c r="AD43" s="24">
        <v>1.9383926021353599</v>
      </c>
      <c r="AE43" s="24">
        <v>1.9258483378509299</v>
      </c>
      <c r="AF43" s="24">
        <v>1.93118837686886</v>
      </c>
      <c r="AG43" s="24">
        <v>5.5462899523893447E-3</v>
      </c>
      <c r="AH43" s="24">
        <v>1.9265106682658999</v>
      </c>
      <c r="AI43" s="24">
        <v>1.92561012877899</v>
      </c>
      <c r="AJ43" s="24">
        <v>1.9282679651869501</v>
      </c>
      <c r="AK43" s="24">
        <v>1.9271863248094501</v>
      </c>
      <c r="AL43" s="24">
        <v>1.9266791437603099</v>
      </c>
      <c r="AM43" s="24">
        <v>1.92685084616032</v>
      </c>
      <c r="AN43" s="24">
        <v>8.7239378654538292E-4</v>
      </c>
      <c r="AO43" s="24">
        <v>1.89752311469221</v>
      </c>
      <c r="AP43" s="24">
        <v>1.90148838330564</v>
      </c>
      <c r="AQ43" s="24">
        <v>1.90056611107625</v>
      </c>
      <c r="AR43" s="24">
        <v>1.9105075794723101</v>
      </c>
      <c r="AS43" s="24">
        <v>1.90862122723532</v>
      </c>
      <c r="AT43" s="24">
        <v>1.91002661361913</v>
      </c>
      <c r="AU43" s="24">
        <v>1.9047888382334766</v>
      </c>
      <c r="AV43" s="24">
        <v>5.1045839491238535E-3</v>
      </c>
      <c r="AW43" s="24">
        <v>1.9825433663929599</v>
      </c>
      <c r="AX43" s="24">
        <v>1.98122365997684</v>
      </c>
      <c r="AY43" s="24">
        <v>1.98001776083897</v>
      </c>
      <c r="AZ43" s="24">
        <v>1.9731138624903299</v>
      </c>
      <c r="BA43" s="24">
        <v>1.97506355249502</v>
      </c>
      <c r="BB43" s="24">
        <v>1.98274913661758</v>
      </c>
      <c r="BC43" s="24">
        <v>1.9791185564686165</v>
      </c>
      <c r="BD43" s="24">
        <v>3.7114658271066199E-3</v>
      </c>
      <c r="BE43" s="24">
        <v>1.9372993727583401</v>
      </c>
      <c r="BF43" s="24">
        <v>1.93263836511733</v>
      </c>
      <c r="BG43" s="24">
        <v>1.9357559120638901</v>
      </c>
      <c r="BH43" s="24">
        <v>1.93523121664652</v>
      </c>
      <c r="BI43" s="24">
        <v>1.9386811699615804E-3</v>
      </c>
      <c r="CA43" s="63"/>
      <c r="CB43" s="63"/>
      <c r="CC43" s="63"/>
      <c r="CH43" s="63"/>
      <c r="CI43" s="63"/>
      <c r="CJ43" s="63"/>
      <c r="CK43" s="63"/>
      <c r="CN43" s="63"/>
      <c r="CO43" s="63"/>
      <c r="CP43" s="63"/>
      <c r="CQ43" s="63"/>
      <c r="DE43" s="63"/>
      <c r="DH43" s="63"/>
      <c r="ES43" s="63"/>
      <c r="FD43" s="63"/>
      <c r="FF43" s="63"/>
      <c r="FT43" s="63"/>
    </row>
    <row r="44" spans="1:183" s="24" customFormat="1" ht="13.5" customHeight="1" x14ac:dyDescent="0.2">
      <c r="A44" s="59"/>
      <c r="B44" s="50" t="s">
        <v>120</v>
      </c>
      <c r="C44" s="71">
        <v>120.549738246098</v>
      </c>
      <c r="D44" s="55">
        <v>120.77192826146801</v>
      </c>
      <c r="E44" s="55">
        <v>121.24588421624399</v>
      </c>
      <c r="F44" s="55">
        <v>121.07395985392</v>
      </c>
      <c r="G44" s="55">
        <v>121.382814591976</v>
      </c>
      <c r="H44" s="55">
        <v>121.00486503394123</v>
      </c>
      <c r="I44" s="55">
        <v>0.30565017316769427</v>
      </c>
      <c r="J44" s="55">
        <v>121.92034935786501</v>
      </c>
      <c r="K44" s="55">
        <v>122.285715770804</v>
      </c>
      <c r="L44" s="55">
        <v>122.246269899374</v>
      </c>
      <c r="M44" s="55">
        <v>119.55949673302</v>
      </c>
      <c r="N44" s="55">
        <v>119.47882474871101</v>
      </c>
      <c r="O44" s="55">
        <v>120.71089974082</v>
      </c>
      <c r="P44" s="55">
        <v>121.03359270843232</v>
      </c>
      <c r="Q44" s="55">
        <v>1.1915765881606577</v>
      </c>
      <c r="R44" s="55">
        <v>117.30193319221701</v>
      </c>
      <c r="S44" s="55">
        <v>119.387284476228</v>
      </c>
      <c r="T44" s="55">
        <v>119.66180829407099</v>
      </c>
      <c r="U44" s="55">
        <v>118.998730949793</v>
      </c>
      <c r="V44" s="55">
        <v>118.911408973167</v>
      </c>
      <c r="W44" s="55">
        <v>119.009648981027</v>
      </c>
      <c r="X44" s="55">
        <v>118.87846914441717</v>
      </c>
      <c r="Y44" s="55">
        <v>0.75174629558217354</v>
      </c>
      <c r="Z44" s="55">
        <v>120.702920552706</v>
      </c>
      <c r="AA44" s="55">
        <v>119.171978931952</v>
      </c>
      <c r="AB44" s="55">
        <v>120.620172808962</v>
      </c>
      <c r="AC44" s="55">
        <v>121.643614701573</v>
      </c>
      <c r="AD44" s="55">
        <v>122.144349183727</v>
      </c>
      <c r="AE44" s="55">
        <v>120.58531897040599</v>
      </c>
      <c r="AF44" s="55">
        <v>120.81139252488765</v>
      </c>
      <c r="AG44" s="55">
        <v>0.93599185670931351</v>
      </c>
      <c r="AH44" s="55">
        <v>122.163412462525</v>
      </c>
      <c r="AI44" s="55">
        <v>122.00388093712399</v>
      </c>
      <c r="AJ44" s="55">
        <v>122.337818307112</v>
      </c>
      <c r="AK44" s="55">
        <v>122.210585875752</v>
      </c>
      <c r="AL44" s="55">
        <v>122.086234195571</v>
      </c>
      <c r="AM44" s="55">
        <v>122.16038635561681</v>
      </c>
      <c r="AN44" s="55">
        <v>0.11314038661175495</v>
      </c>
      <c r="AO44" s="55">
        <v>116.273299025711</v>
      </c>
      <c r="AP44" s="55">
        <v>116.72240734112501</v>
      </c>
      <c r="AQ44" s="55">
        <v>116.55538659345299</v>
      </c>
      <c r="AR44" s="55">
        <v>118.214232961558</v>
      </c>
      <c r="AS44" s="55">
        <v>117.92469867565499</v>
      </c>
      <c r="AT44" s="55">
        <v>118.075868050916</v>
      </c>
      <c r="AU44" s="55">
        <v>117.294315441403</v>
      </c>
      <c r="AV44" s="55">
        <v>0.79267742345794479</v>
      </c>
      <c r="AW44" s="55">
        <v>123.159913831846</v>
      </c>
      <c r="AX44" s="55">
        <v>123.030721379094</v>
      </c>
      <c r="AY44" s="55">
        <v>122.70515602728899</v>
      </c>
      <c r="AZ44" s="55">
        <v>121.986884703634</v>
      </c>
      <c r="BA44" s="55">
        <v>122.08880124029</v>
      </c>
      <c r="BB44" s="55">
        <v>122.99378781658901</v>
      </c>
      <c r="BC44" s="55">
        <v>122.66087749979033</v>
      </c>
      <c r="BD44" s="55">
        <v>0.46190712608216772</v>
      </c>
      <c r="BE44" s="55">
        <v>109.13669213970699</v>
      </c>
      <c r="BF44" s="55">
        <v>108.642080848669</v>
      </c>
      <c r="BG44" s="55">
        <v>108.924461374983</v>
      </c>
      <c r="BH44" s="55">
        <v>108.90107812111967</v>
      </c>
      <c r="BI44" s="55">
        <v>0.20260004068195814</v>
      </c>
      <c r="CA44" s="63"/>
      <c r="CB44" s="63"/>
      <c r="CC44" s="63"/>
      <c r="CH44" s="63"/>
      <c r="CI44" s="63"/>
      <c r="CJ44" s="63"/>
      <c r="CK44" s="63"/>
      <c r="CN44" s="63"/>
      <c r="CO44" s="63"/>
      <c r="CP44" s="63"/>
      <c r="CQ44" s="63"/>
      <c r="DE44" s="63"/>
      <c r="DH44" s="63"/>
      <c r="ES44" s="63"/>
      <c r="FD44" s="63"/>
      <c r="FF44" s="63"/>
      <c r="FT44" s="63"/>
    </row>
    <row r="45" spans="1:183" s="24" customFormat="1" ht="13.5" customHeight="1" x14ac:dyDescent="0.2">
      <c r="A45" s="59"/>
      <c r="B45" s="50" t="s">
        <v>131</v>
      </c>
      <c r="C45" s="47">
        <v>1.41804649314681</v>
      </c>
      <c r="D45" s="24">
        <v>1.41867113610741</v>
      </c>
      <c r="E45" s="24">
        <v>1.41882714852855</v>
      </c>
      <c r="F45" s="24">
        <v>1.4185691028238301</v>
      </c>
      <c r="G45" s="24">
        <v>1.41962466649729</v>
      </c>
      <c r="H45" s="24">
        <v>1.4187477094207781</v>
      </c>
      <c r="I45" s="24">
        <v>5.1084877166519393E-4</v>
      </c>
      <c r="J45" s="24">
        <v>1.4432879983046401</v>
      </c>
      <c r="K45" s="24">
        <v>1.44488447104105</v>
      </c>
      <c r="L45" s="24">
        <v>1.44476778957251</v>
      </c>
      <c r="M45" s="24">
        <v>1.4303638946716399</v>
      </c>
      <c r="N45" s="24">
        <v>1.43106398995797</v>
      </c>
      <c r="O45" s="24">
        <v>1.43141213920288</v>
      </c>
      <c r="P45" s="24">
        <v>1.4376300471251149</v>
      </c>
      <c r="Q45" s="24">
        <v>6.7101776215446607E-3</v>
      </c>
      <c r="R45" s="24">
        <v>1.42366770882761</v>
      </c>
      <c r="S45" s="24">
        <v>1.43395725044606</v>
      </c>
      <c r="T45" s="24">
        <v>1.4350214888867101</v>
      </c>
      <c r="U45" s="24">
        <v>1.42400596693339</v>
      </c>
      <c r="V45" s="24">
        <v>1.42385802963485</v>
      </c>
      <c r="W45" s="24">
        <v>1.4241752530557801</v>
      </c>
      <c r="X45" s="24">
        <v>1.4274476162973999</v>
      </c>
      <c r="Y45" s="24">
        <v>4.9910758220135807E-3</v>
      </c>
      <c r="Z45" s="24">
        <v>1.43039951312672</v>
      </c>
      <c r="AA45" s="24">
        <v>1.42849642990224</v>
      </c>
      <c r="AB45" s="24">
        <v>1.43053109323185</v>
      </c>
      <c r="AC45" s="24">
        <v>1.4286382921098699</v>
      </c>
      <c r="AD45" s="24">
        <v>1.4293790609286201</v>
      </c>
      <c r="AE45" s="24">
        <v>1.42673149679338</v>
      </c>
      <c r="AF45" s="24">
        <v>1.42902931434878</v>
      </c>
      <c r="AG45" s="24">
        <v>1.2891817118754162E-3</v>
      </c>
      <c r="AH45" s="24">
        <v>1.4228567842217601</v>
      </c>
      <c r="AI45" s="24">
        <v>1.4227483502092699</v>
      </c>
      <c r="AJ45" s="24">
        <v>1.42329235625857</v>
      </c>
      <c r="AK45" s="24">
        <v>1.42290752062885</v>
      </c>
      <c r="AL45" s="24">
        <v>1.4229644105752399</v>
      </c>
      <c r="AM45" s="24">
        <v>1.4229538843787379</v>
      </c>
      <c r="AN45" s="24">
        <v>1.8357360750256857E-4</v>
      </c>
      <c r="AO45" s="24">
        <v>1.41966364201798</v>
      </c>
      <c r="AP45" s="24">
        <v>1.42104919675568</v>
      </c>
      <c r="AQ45" s="24">
        <v>1.4209365608222499</v>
      </c>
      <c r="AR45" s="24">
        <v>1.4226941505213899</v>
      </c>
      <c r="AS45" s="24">
        <v>1.4218345945347901</v>
      </c>
      <c r="AT45" s="24">
        <v>1.4222887053542801</v>
      </c>
      <c r="AU45" s="24">
        <v>1.4214111416677284</v>
      </c>
      <c r="AV45" s="24">
        <v>1.0004605770405912E-3</v>
      </c>
      <c r="AW45" s="24">
        <v>1.4455717956971901</v>
      </c>
      <c r="AX45" s="24">
        <v>1.4451232259594899</v>
      </c>
      <c r="AY45" s="24">
        <v>1.4443270222339</v>
      </c>
      <c r="AZ45" s="24">
        <v>1.4442002523608499</v>
      </c>
      <c r="BA45" s="24">
        <v>1.44453573794429</v>
      </c>
      <c r="BB45" s="24">
        <v>1.44589460543407</v>
      </c>
      <c r="BC45" s="24">
        <v>1.444942106604965</v>
      </c>
      <c r="BD45" s="24">
        <v>6.3644567512553157E-4</v>
      </c>
      <c r="BE45" s="24">
        <v>1.43062377727342</v>
      </c>
      <c r="BF45" s="24">
        <v>1.42932864921595</v>
      </c>
      <c r="BG45" s="24">
        <v>1.4302335243994</v>
      </c>
      <c r="BH45" s="24">
        <v>1.4300619836295898</v>
      </c>
      <c r="BI45" s="24">
        <v>5.4246895339226861E-4</v>
      </c>
      <c r="CA45" s="63"/>
      <c r="CB45" s="63"/>
      <c r="CC45" s="63"/>
      <c r="CH45" s="63"/>
      <c r="CI45" s="63"/>
      <c r="CJ45" s="63"/>
      <c r="CK45" s="63"/>
      <c r="CN45" s="63"/>
      <c r="CO45" s="63"/>
      <c r="CP45" s="63"/>
      <c r="CQ45" s="63"/>
      <c r="DE45" s="63"/>
      <c r="DH45" s="63"/>
      <c r="ES45" s="63"/>
      <c r="FD45" s="63"/>
      <c r="FF45" s="63"/>
      <c r="FT45" s="63"/>
    </row>
    <row r="46" spans="1:183" s="24" customFormat="1" ht="13.5" customHeight="1" x14ac:dyDescent="0.2">
      <c r="A46" s="59"/>
      <c r="B46" s="50" t="s">
        <v>132</v>
      </c>
      <c r="C46" s="188">
        <v>64.644840957482302</v>
      </c>
      <c r="D46" s="63">
        <v>64.750683781374306</v>
      </c>
      <c r="E46" s="63">
        <v>64.868306008595695</v>
      </c>
      <c r="F46" s="63">
        <v>64.817177055482105</v>
      </c>
      <c r="G46" s="63">
        <v>64.970992381158297</v>
      </c>
      <c r="H46" s="63">
        <v>64.810400036818535</v>
      </c>
      <c r="I46" s="63">
        <v>0.10969482259879529</v>
      </c>
      <c r="J46" s="63">
        <v>65.931570533956503</v>
      </c>
      <c r="K46" s="63">
        <v>66.111391372102403</v>
      </c>
      <c r="L46" s="63">
        <v>66.091250617283706</v>
      </c>
      <c r="M46" s="63">
        <v>64.800466578388196</v>
      </c>
      <c r="N46" s="63">
        <v>64.835932145158196</v>
      </c>
      <c r="O46" s="63">
        <v>64.968403591520399</v>
      </c>
      <c r="P46" s="63">
        <v>65.456502473068227</v>
      </c>
      <c r="Q46" s="63">
        <v>0.59318427214182612</v>
      </c>
      <c r="R46" s="63">
        <v>63.707851174145802</v>
      </c>
      <c r="S46" s="63">
        <v>64.589030207261104</v>
      </c>
      <c r="T46" s="63">
        <v>64.713595050110101</v>
      </c>
      <c r="U46" s="63">
        <v>64.152662284473706</v>
      </c>
      <c r="V46" s="63">
        <v>64.126187066465206</v>
      </c>
      <c r="W46" s="63">
        <v>64.1586492897016</v>
      </c>
      <c r="X46" s="63">
        <v>64.241329178692922</v>
      </c>
      <c r="Y46" s="63">
        <v>0.33077820567331184</v>
      </c>
      <c r="Z46" s="63">
        <v>64.925135181848603</v>
      </c>
      <c r="AA46" s="63">
        <v>64.580775799388405</v>
      </c>
      <c r="AB46" s="63">
        <v>64.911522899808006</v>
      </c>
      <c r="AC46" s="63">
        <v>65.138593220139597</v>
      </c>
      <c r="AD46" s="63">
        <v>65.292192807456104</v>
      </c>
      <c r="AE46" s="63">
        <v>64.878354923821107</v>
      </c>
      <c r="AF46" s="63">
        <v>64.954429138743635</v>
      </c>
      <c r="AG46" s="63">
        <v>0.22215005822494843</v>
      </c>
      <c r="AH46" s="63">
        <v>65.227159970310694</v>
      </c>
      <c r="AI46" s="63">
        <v>65.188138773303507</v>
      </c>
      <c r="AJ46" s="63">
        <v>65.279518697137405</v>
      </c>
      <c r="AK46" s="63">
        <v>65.235922381317806</v>
      </c>
      <c r="AL46" s="63">
        <v>65.211333320992907</v>
      </c>
      <c r="AM46" s="63">
        <v>65.22841462861247</v>
      </c>
      <c r="AN46" s="63">
        <v>3.0276994331679082E-2</v>
      </c>
      <c r="AO46" s="63">
        <v>63.213595327677403</v>
      </c>
      <c r="AP46" s="63">
        <v>63.391078944778201</v>
      </c>
      <c r="AQ46" s="63">
        <v>63.347985114633197</v>
      </c>
      <c r="AR46" s="63">
        <v>63.912541915592001</v>
      </c>
      <c r="AS46" s="63">
        <v>63.758299289711502</v>
      </c>
      <c r="AT46" s="63">
        <v>63.821318464473201</v>
      </c>
      <c r="AU46" s="63">
        <v>63.57413650947759</v>
      </c>
      <c r="AV46" s="63">
        <v>0.26588767570285737</v>
      </c>
      <c r="AW46" s="63">
        <v>66.135463362925805</v>
      </c>
      <c r="AX46" s="63">
        <v>66.087467307616606</v>
      </c>
      <c r="AY46" s="63">
        <v>65.920961121314903</v>
      </c>
      <c r="AZ46" s="63">
        <v>65.903802184666503</v>
      </c>
      <c r="BA46" s="63">
        <v>65.9033786550158</v>
      </c>
      <c r="BB46" s="63">
        <v>66.092915153342105</v>
      </c>
      <c r="BC46" s="63">
        <v>66.007331297480292</v>
      </c>
      <c r="BD46" s="63">
        <v>9.9287829991291141E-2</v>
      </c>
      <c r="BE46" s="63">
        <v>59.028164396228803</v>
      </c>
      <c r="BF46" s="63">
        <v>58.876972900489498</v>
      </c>
      <c r="BG46" s="63">
        <v>58.966579818366199</v>
      </c>
      <c r="BH46" s="63">
        <v>58.9572390383615</v>
      </c>
      <c r="BI46" s="63">
        <v>6.2076054021359836E-2</v>
      </c>
      <c r="BK46" s="55"/>
      <c r="BL46" s="55"/>
      <c r="BM46" s="55"/>
      <c r="BN46" s="55"/>
      <c r="BO46" s="55"/>
      <c r="BP46" s="55"/>
      <c r="BQ46" s="55"/>
      <c r="BR46" s="55"/>
      <c r="BS46" s="55"/>
      <c r="BT46" s="55"/>
      <c r="BU46" s="55"/>
      <c r="BV46" s="55"/>
      <c r="BW46" s="55"/>
      <c r="BX46" s="55"/>
      <c r="BY46" s="55"/>
      <c r="BZ46" s="63"/>
      <c r="CA46" s="63"/>
      <c r="CB46" s="63"/>
      <c r="CC46" s="63"/>
      <c r="CD46" s="55"/>
      <c r="CE46" s="55"/>
      <c r="CF46" s="55"/>
      <c r="CG46" s="55"/>
      <c r="CH46" s="63"/>
      <c r="CI46" s="63"/>
      <c r="CJ46" s="63"/>
      <c r="CK46" s="63"/>
      <c r="CL46" s="55"/>
      <c r="CM46" s="55"/>
      <c r="CN46" s="63"/>
      <c r="CO46" s="63"/>
      <c r="CP46" s="63"/>
      <c r="CQ46" s="63"/>
      <c r="CR46" s="63"/>
      <c r="CS46" s="63"/>
      <c r="CT46" s="63"/>
      <c r="CU46" s="63"/>
      <c r="CV46" s="55"/>
      <c r="CW46" s="55"/>
      <c r="CX46" s="55"/>
      <c r="CY46" s="55"/>
      <c r="DA46" s="55"/>
      <c r="DB46" s="55"/>
      <c r="DC46" s="55"/>
      <c r="DD46" s="55"/>
      <c r="DE46" s="55"/>
      <c r="DF46" s="55"/>
      <c r="DG46" s="55"/>
      <c r="DH46" s="55"/>
      <c r="DI46" s="55"/>
      <c r="DJ46" s="55"/>
      <c r="DK46" s="55"/>
      <c r="DM46" s="55"/>
      <c r="DN46" s="55"/>
      <c r="DO46" s="55"/>
      <c r="DP46" s="55"/>
      <c r="DQ46" s="55"/>
      <c r="DR46" s="55"/>
      <c r="DS46" s="55"/>
      <c r="DT46" s="55"/>
      <c r="DU46" s="55"/>
      <c r="DV46" s="55"/>
      <c r="DW46" s="55"/>
      <c r="DX46" s="55"/>
      <c r="DY46" s="55"/>
      <c r="DZ46" s="55"/>
      <c r="EA46" s="55"/>
      <c r="EB46" s="55"/>
      <c r="EC46" s="55"/>
      <c r="ED46" s="55"/>
      <c r="EE46" s="55"/>
      <c r="EF46" s="55"/>
      <c r="EG46" s="55"/>
      <c r="EI46" s="55"/>
      <c r="EJ46" s="55"/>
      <c r="EK46" s="55"/>
      <c r="EL46" s="55"/>
      <c r="EM46" s="55"/>
      <c r="EN46" s="55"/>
      <c r="EO46" s="55"/>
      <c r="EP46" s="55"/>
      <c r="EQ46" s="55"/>
      <c r="ER46" s="55"/>
      <c r="ES46" s="55"/>
      <c r="ET46" s="55"/>
      <c r="EU46" s="55"/>
      <c r="EV46" s="55"/>
      <c r="EW46" s="55"/>
      <c r="EX46" s="55"/>
      <c r="EY46" s="55"/>
      <c r="EZ46" s="55"/>
      <c r="FA46" s="55"/>
      <c r="FB46" s="55"/>
      <c r="FC46" s="55"/>
      <c r="FD46" s="55"/>
      <c r="FE46" s="55"/>
      <c r="FF46" s="55"/>
      <c r="FG46" s="55"/>
      <c r="FH46" s="55"/>
      <c r="FI46" s="55"/>
      <c r="FJ46" s="55"/>
      <c r="FK46" s="55"/>
      <c r="FL46" s="55"/>
      <c r="FM46" s="55"/>
      <c r="FN46" s="55"/>
      <c r="FO46" s="55"/>
      <c r="FP46" s="55"/>
      <c r="FQ46" s="55"/>
      <c r="FR46" s="55"/>
      <c r="FS46" s="55"/>
      <c r="FT46" s="55"/>
      <c r="FU46" s="55"/>
      <c r="FV46" s="55"/>
      <c r="FW46" s="55"/>
      <c r="FX46" s="55"/>
      <c r="FY46" s="55"/>
      <c r="FZ46" s="55"/>
    </row>
    <row r="47" spans="1:183" s="55" customFormat="1" ht="13.5" customHeight="1" x14ac:dyDescent="0.2">
      <c r="A47" s="33"/>
      <c r="B47" s="50" t="s">
        <v>51</v>
      </c>
      <c r="C47" s="47">
        <v>1.98403882474759</v>
      </c>
      <c r="D47" s="24">
        <v>1.98263878736551</v>
      </c>
      <c r="E47" s="24">
        <v>1.97879499049274</v>
      </c>
      <c r="F47" s="24">
        <v>1.9798646972685501</v>
      </c>
      <c r="G47" s="24">
        <v>1.9783074709589501</v>
      </c>
      <c r="H47" s="24">
        <v>1.9807289541666677</v>
      </c>
      <c r="I47" s="24">
        <v>2.2339848931060028E-3</v>
      </c>
      <c r="J47" s="24">
        <v>2.0118182583834399</v>
      </c>
      <c r="K47" s="24">
        <v>2.0108089241401301</v>
      </c>
      <c r="L47" s="24">
        <v>2.0112180800891899</v>
      </c>
      <c r="M47" s="24">
        <v>2.0081482522841698</v>
      </c>
      <c r="N47" s="24">
        <v>2.0090483295416299</v>
      </c>
      <c r="O47" s="24">
        <v>2.0014191588669501</v>
      </c>
      <c r="P47" s="24">
        <v>2.0087435005509184</v>
      </c>
      <c r="Q47" s="24">
        <v>3.5103864112781399E-3</v>
      </c>
      <c r="R47" s="24">
        <v>2.0207915515025201</v>
      </c>
      <c r="S47" s="24">
        <v>2.0239180206469398</v>
      </c>
      <c r="T47" s="24">
        <v>2.02292378214409</v>
      </c>
      <c r="U47" s="24">
        <v>2.0066613179441499</v>
      </c>
      <c r="V47" s="24">
        <v>2.00719407587445</v>
      </c>
      <c r="W47" s="24">
        <v>2.0068681417673799</v>
      </c>
      <c r="X47" s="24">
        <v>2.014726148313255</v>
      </c>
      <c r="Y47" s="24">
        <v>7.8740364939931841E-3</v>
      </c>
      <c r="Z47" s="24">
        <v>1.9998323108429099</v>
      </c>
      <c r="AA47" s="24">
        <v>2.0090762684796299</v>
      </c>
      <c r="AB47" s="24">
        <v>2.0007623094950602</v>
      </c>
      <c r="AC47" s="24">
        <v>1.9894658401262799</v>
      </c>
      <c r="AD47" s="24">
        <v>1.9867437148473099</v>
      </c>
      <c r="AE47" s="24">
        <v>1.9952275198048299</v>
      </c>
      <c r="AF47" s="24">
        <v>1.9968513272660033</v>
      </c>
      <c r="AG47" s="24">
        <v>7.4495775330654266E-3</v>
      </c>
      <c r="AH47" s="24">
        <v>1.9770051456329101</v>
      </c>
      <c r="AI47" s="24">
        <v>1.97816197552885</v>
      </c>
      <c r="AJ47" s="24">
        <v>1.9763653259588201</v>
      </c>
      <c r="AK47" s="24">
        <v>1.97699396980008</v>
      </c>
      <c r="AL47" s="24">
        <v>1.9780530285108</v>
      </c>
      <c r="AM47" s="24">
        <v>1.9773158890862921</v>
      </c>
      <c r="AN47" s="24">
        <v>6.8745917397450642E-4</v>
      </c>
      <c r="AO47" s="24">
        <v>2.0243117997642401</v>
      </c>
      <c r="AP47" s="24">
        <v>2.0220982322971901</v>
      </c>
      <c r="AQ47" s="24">
        <v>2.02338729897152</v>
      </c>
      <c r="AR47" s="24">
        <v>2.0113112995794999</v>
      </c>
      <c r="AS47" s="24">
        <v>2.0132822724977002</v>
      </c>
      <c r="AT47" s="24">
        <v>2.0126018552826999</v>
      </c>
      <c r="AU47" s="24">
        <v>2.0178321263988086</v>
      </c>
      <c r="AV47" s="24">
        <v>5.5018763109861198E-3</v>
      </c>
      <c r="AW47" s="24">
        <v>2.0086358977440399</v>
      </c>
      <c r="AX47" s="24">
        <v>2.0091716579932801</v>
      </c>
      <c r="AY47" s="24">
        <v>2.0120986521875599</v>
      </c>
      <c r="AZ47" s="24">
        <v>2.0154083640106601</v>
      </c>
      <c r="BA47" s="24">
        <v>2.0156663040895202</v>
      </c>
      <c r="BB47" s="24">
        <v>2.01073558657983</v>
      </c>
      <c r="BC47" s="24">
        <v>2.0119527437674818</v>
      </c>
      <c r="BD47" s="24">
        <v>2.7679868750794621E-3</v>
      </c>
      <c r="BE47" s="24">
        <v>2.1483267826671399</v>
      </c>
      <c r="BF47" s="24">
        <v>2.1511630544979901</v>
      </c>
      <c r="BG47" s="24">
        <v>2.1499072304593301</v>
      </c>
      <c r="BH47" s="24">
        <v>2.1497990225414867</v>
      </c>
      <c r="BI47" s="24">
        <v>1.1604284236813752E-3</v>
      </c>
      <c r="BJ47" s="24"/>
      <c r="BK47" s="24"/>
      <c r="BL47" s="24"/>
      <c r="BM47" s="24"/>
      <c r="BN47" s="24"/>
      <c r="BO47" s="24"/>
      <c r="BP47" s="24"/>
      <c r="BQ47" s="24"/>
      <c r="BR47" s="24"/>
      <c r="BS47" s="24"/>
      <c r="BT47" s="24"/>
      <c r="BU47" s="24"/>
      <c r="BV47" s="24"/>
      <c r="BW47" s="24"/>
      <c r="BX47" s="24"/>
      <c r="BY47" s="24"/>
      <c r="BZ47" s="24"/>
      <c r="CA47" s="24"/>
      <c r="CB47" s="24"/>
      <c r="CC47" s="24"/>
      <c r="CD47" s="24"/>
      <c r="CE47" s="24"/>
      <c r="CF47" s="24"/>
      <c r="CG47" s="24"/>
      <c r="CH47" s="24"/>
      <c r="CI47" s="24"/>
      <c r="CJ47" s="24"/>
      <c r="CK47" s="24"/>
      <c r="CL47" s="24"/>
      <c r="CM47" s="24"/>
      <c r="CN47" s="24"/>
      <c r="CO47" s="24"/>
      <c r="CP47" s="24"/>
      <c r="CQ47" s="24"/>
      <c r="CR47" s="24"/>
      <c r="CS47" s="24"/>
      <c r="CT47" s="24"/>
      <c r="CU47" s="24"/>
      <c r="CV47" s="24"/>
      <c r="CW47" s="24"/>
      <c r="CX47" s="24"/>
      <c r="CY47" s="24"/>
      <c r="CZ47" s="24"/>
      <c r="DA47" s="24"/>
      <c r="DB47" s="24"/>
      <c r="DC47" s="24"/>
      <c r="DD47" s="24"/>
      <c r="DE47" s="24"/>
      <c r="DF47" s="24"/>
      <c r="DG47" s="24"/>
      <c r="DH47" s="24"/>
      <c r="DI47" s="24"/>
      <c r="DJ47" s="24"/>
      <c r="DK47" s="24"/>
      <c r="DL47" s="24"/>
      <c r="DM47" s="24"/>
      <c r="DN47" s="24"/>
      <c r="DO47" s="24"/>
      <c r="DP47" s="24"/>
      <c r="DQ47" s="24"/>
      <c r="DR47" s="24"/>
      <c r="DS47" s="24"/>
      <c r="DT47" s="24"/>
      <c r="DU47" s="24"/>
      <c r="DV47" s="24"/>
      <c r="DW47" s="24"/>
      <c r="DX47" s="24"/>
      <c r="DY47" s="24"/>
      <c r="DZ47" s="24"/>
      <c r="EA47" s="24"/>
      <c r="EB47" s="24"/>
      <c r="EC47" s="24"/>
      <c r="ED47" s="24"/>
      <c r="EE47" s="24"/>
      <c r="EF47" s="24"/>
      <c r="EG47" s="24"/>
      <c r="EH47" s="24"/>
      <c r="EI47" s="24"/>
      <c r="EJ47" s="24"/>
      <c r="EK47" s="24"/>
      <c r="EL47" s="24"/>
      <c r="EM47" s="24"/>
      <c r="EN47" s="24"/>
      <c r="EO47" s="24"/>
      <c r="EP47" s="24"/>
      <c r="EQ47" s="24"/>
      <c r="ER47" s="24"/>
      <c r="ES47" s="24"/>
      <c r="ET47" s="24"/>
      <c r="EU47" s="24"/>
      <c r="EV47" s="24"/>
      <c r="EW47" s="24"/>
      <c r="EX47" s="24"/>
      <c r="EY47" s="24"/>
      <c r="EZ47" s="24"/>
      <c r="FA47" s="24"/>
      <c r="FB47" s="24"/>
      <c r="FC47" s="24"/>
      <c r="FD47" s="24"/>
      <c r="FE47" s="24"/>
      <c r="FF47" s="24"/>
      <c r="FG47" s="24"/>
      <c r="FH47" s="24"/>
      <c r="FI47" s="24"/>
      <c r="FJ47" s="24"/>
      <c r="FK47" s="24"/>
      <c r="FL47" s="24"/>
      <c r="FM47" s="24"/>
      <c r="FN47" s="24"/>
      <c r="FO47" s="24"/>
      <c r="FP47" s="24"/>
      <c r="FQ47" s="24"/>
      <c r="FR47" s="24"/>
      <c r="FS47" s="24"/>
      <c r="FT47" s="24"/>
      <c r="FU47" s="24"/>
      <c r="FV47" s="24"/>
      <c r="FW47" s="24"/>
      <c r="FX47" s="24"/>
      <c r="FY47" s="24"/>
      <c r="FZ47" s="24"/>
      <c r="GA47" s="24"/>
    </row>
    <row r="48" spans="1:183" s="55" customFormat="1" ht="13.5" customHeight="1" x14ac:dyDescent="0.2">
      <c r="A48" s="33"/>
      <c r="B48" s="50" t="s">
        <v>52</v>
      </c>
      <c r="C48" s="47">
        <v>2.43854113052579</v>
      </c>
      <c r="D48" s="24">
        <v>2.4376164920274501</v>
      </c>
      <c r="E48" s="24">
        <v>2.43568456282821</v>
      </c>
      <c r="F48" s="24">
        <v>2.4360255451861899</v>
      </c>
      <c r="G48" s="24">
        <v>2.4352789254609601</v>
      </c>
      <c r="H48" s="24">
        <v>2.4366293312057197</v>
      </c>
      <c r="I48" s="24">
        <v>1.2417893257861785E-3</v>
      </c>
      <c r="J48" s="24">
        <v>2.4791386327317402</v>
      </c>
      <c r="K48" s="24">
        <v>2.4799667226545501</v>
      </c>
      <c r="L48" s="24">
        <v>2.4800670822093802</v>
      </c>
      <c r="M48" s="24">
        <v>2.4709270433763999</v>
      </c>
      <c r="N48" s="24">
        <v>2.47199604673601</v>
      </c>
      <c r="O48" s="24">
        <v>2.4705884450272002</v>
      </c>
      <c r="P48" s="24">
        <v>2.4754473287892136</v>
      </c>
      <c r="Q48" s="24">
        <v>4.307858068037085E-3</v>
      </c>
      <c r="R48" s="24">
        <v>2.4759486936050901</v>
      </c>
      <c r="S48" s="24">
        <v>2.4833720805875701</v>
      </c>
      <c r="T48" s="24">
        <v>2.4840062269244298</v>
      </c>
      <c r="U48" s="24">
        <v>2.46780408253318</v>
      </c>
      <c r="V48" s="24">
        <v>2.4679423692551299</v>
      </c>
      <c r="W48" s="24">
        <v>2.4680854244847299</v>
      </c>
      <c r="X48" s="24">
        <v>2.4745264795650219</v>
      </c>
      <c r="Y48" s="24">
        <v>7.0729682736219227E-3</v>
      </c>
      <c r="Z48" s="24">
        <v>2.46906958957508</v>
      </c>
      <c r="AA48" s="24">
        <v>2.4704517964077</v>
      </c>
      <c r="AB48" s="24">
        <v>2.4696113469337999</v>
      </c>
      <c r="AC48" s="24">
        <v>2.4595549759626301</v>
      </c>
      <c r="AD48" s="24">
        <v>2.4579538894828601</v>
      </c>
      <c r="AE48" s="24">
        <v>2.4590470784388399</v>
      </c>
      <c r="AF48" s="24">
        <v>2.464281446133485</v>
      </c>
      <c r="AG48" s="24">
        <v>5.4647885178749243E-3</v>
      </c>
      <c r="AH48" s="24">
        <v>2.4403878908384198</v>
      </c>
      <c r="AI48" s="24">
        <v>2.4408778910209001</v>
      </c>
      <c r="AJ48" s="24">
        <v>2.4404822146642702</v>
      </c>
      <c r="AK48" s="24">
        <v>2.4403462916126601</v>
      </c>
      <c r="AL48" s="24">
        <v>2.4409794705256598</v>
      </c>
      <c r="AM48" s="24">
        <v>2.4406147517323822</v>
      </c>
      <c r="AN48" s="24">
        <v>2.6205528380321457E-4</v>
      </c>
      <c r="AO48" s="24">
        <v>2.4757099324120202</v>
      </c>
      <c r="AP48" s="24">
        <v>2.4764107015508201</v>
      </c>
      <c r="AQ48" s="24">
        <v>2.47693627840493</v>
      </c>
      <c r="AR48" s="24">
        <v>2.46912972766081</v>
      </c>
      <c r="AS48" s="24">
        <v>2.4704219932348699</v>
      </c>
      <c r="AT48" s="24">
        <v>2.4703266230818</v>
      </c>
      <c r="AU48" s="24">
        <v>2.4731558760575418</v>
      </c>
      <c r="AV48" s="24">
        <v>3.2428689294880871E-3</v>
      </c>
      <c r="AW48" s="24">
        <v>2.4811492845025298</v>
      </c>
      <c r="AX48" s="24">
        <v>2.4810138238226198</v>
      </c>
      <c r="AY48" s="24">
        <v>2.4817148575602599</v>
      </c>
      <c r="AZ48" s="24">
        <v>2.4816575092432198</v>
      </c>
      <c r="BA48" s="24">
        <v>2.48267840816299</v>
      </c>
      <c r="BB48" s="24">
        <v>2.4828010149097701</v>
      </c>
      <c r="BC48" s="24">
        <v>2.4818358163668983</v>
      </c>
      <c r="BD48" s="24">
        <v>6.8738530787610058E-4</v>
      </c>
      <c r="BE48" s="24">
        <v>2.60342704305048</v>
      </c>
      <c r="BF48" s="24">
        <v>2.6031888927836699</v>
      </c>
      <c r="BG48" s="24">
        <v>2.6037614254659101</v>
      </c>
      <c r="BH48" s="24">
        <v>2.6034591204333535</v>
      </c>
      <c r="BI48" s="24">
        <v>2.3483346855061044E-4</v>
      </c>
      <c r="BJ48" s="24"/>
      <c r="BK48" s="24"/>
      <c r="BL48" s="24"/>
      <c r="BM48" s="24"/>
      <c r="BN48" s="24"/>
      <c r="BO48" s="24"/>
      <c r="BP48" s="24"/>
      <c r="BQ48" s="24"/>
      <c r="BR48" s="24"/>
      <c r="BS48" s="24"/>
      <c r="BT48" s="24"/>
      <c r="BU48" s="24"/>
      <c r="BV48" s="24"/>
      <c r="BW48" s="24"/>
      <c r="BX48" s="24"/>
      <c r="BY48" s="24"/>
      <c r="BZ48" s="24"/>
      <c r="CA48" s="24"/>
      <c r="CB48" s="24"/>
      <c r="CC48" s="24"/>
      <c r="CD48" s="24"/>
      <c r="CE48" s="24"/>
      <c r="CF48" s="24"/>
      <c r="CG48" s="24"/>
      <c r="CH48" s="24"/>
      <c r="CI48" s="24"/>
      <c r="CJ48" s="24"/>
      <c r="CK48" s="24"/>
      <c r="CL48" s="24"/>
      <c r="CM48" s="24"/>
      <c r="CN48" s="24"/>
      <c r="CO48" s="24"/>
      <c r="CP48" s="24"/>
      <c r="CQ48" s="24"/>
      <c r="CR48" s="24"/>
      <c r="CS48" s="24"/>
      <c r="CT48" s="24"/>
      <c r="CU48" s="24"/>
      <c r="CV48" s="24"/>
      <c r="CW48" s="24"/>
      <c r="CX48" s="24"/>
      <c r="CY48" s="24"/>
      <c r="CZ48" s="24"/>
      <c r="DA48" s="24"/>
      <c r="DB48" s="24"/>
      <c r="DC48" s="24"/>
      <c r="DD48" s="24"/>
      <c r="DE48" s="24"/>
      <c r="DF48" s="24"/>
      <c r="DG48" s="24"/>
      <c r="DH48" s="24"/>
      <c r="DI48" s="24"/>
      <c r="DJ48" s="24"/>
      <c r="DK48" s="24"/>
      <c r="DL48" s="24"/>
      <c r="DM48" s="24"/>
      <c r="DN48" s="24"/>
      <c r="DO48" s="24"/>
      <c r="DP48" s="24"/>
      <c r="DQ48" s="24"/>
      <c r="DR48" s="24"/>
      <c r="DS48" s="24"/>
      <c r="DT48" s="24"/>
      <c r="DU48" s="24"/>
      <c r="DV48" s="24"/>
      <c r="DW48" s="24"/>
      <c r="DX48" s="24"/>
      <c r="DY48" s="24"/>
      <c r="DZ48" s="24"/>
      <c r="EA48" s="24"/>
      <c r="EB48" s="24"/>
      <c r="EC48" s="24"/>
      <c r="ED48" s="24"/>
      <c r="EE48" s="24"/>
      <c r="EF48" s="24"/>
      <c r="EG48" s="24"/>
      <c r="EH48" s="24"/>
      <c r="EI48" s="24"/>
      <c r="EJ48" s="24"/>
      <c r="EK48" s="24"/>
      <c r="EL48" s="24"/>
      <c r="EM48" s="24"/>
      <c r="EN48" s="24"/>
      <c r="EO48" s="24"/>
      <c r="EP48" s="24"/>
      <c r="EQ48" s="24"/>
      <c r="ER48" s="24"/>
      <c r="ES48" s="24"/>
      <c r="ET48" s="24"/>
      <c r="EU48" s="24"/>
      <c r="EV48" s="24"/>
      <c r="EW48" s="24"/>
      <c r="EX48" s="24"/>
      <c r="EY48" s="24"/>
      <c r="EZ48" s="24"/>
      <c r="FA48" s="24"/>
      <c r="FB48" s="24"/>
      <c r="FC48" s="24"/>
      <c r="FD48" s="24"/>
      <c r="FE48" s="24"/>
      <c r="FF48" s="24"/>
      <c r="FG48" s="24"/>
      <c r="FH48" s="24"/>
      <c r="FI48" s="24"/>
      <c r="FJ48" s="24"/>
      <c r="FK48" s="24"/>
      <c r="FL48" s="24"/>
      <c r="FM48" s="24"/>
      <c r="FN48" s="24"/>
      <c r="FO48" s="24"/>
      <c r="FP48" s="24"/>
      <c r="FQ48" s="24"/>
      <c r="FR48" s="24"/>
      <c r="FS48" s="24"/>
      <c r="FT48" s="24"/>
      <c r="FU48" s="24"/>
      <c r="FV48" s="24"/>
      <c r="FW48" s="24"/>
      <c r="FX48" s="24"/>
      <c r="FY48" s="24"/>
      <c r="FZ48" s="24"/>
      <c r="GA48" s="24"/>
    </row>
    <row r="49" spans="1:267" s="55" customFormat="1" ht="13.5" customHeight="1" x14ac:dyDescent="0.2">
      <c r="A49" s="33"/>
      <c r="B49" s="50" t="s">
        <v>53</v>
      </c>
      <c r="C49" s="47">
        <v>2.91886242713149</v>
      </c>
      <c r="D49" s="24">
        <v>2.91860893567191</v>
      </c>
      <c r="E49" s="24">
        <v>2.9164170623669201</v>
      </c>
      <c r="F49" s="24">
        <v>2.9165926138699398</v>
      </c>
      <c r="G49" s="24">
        <v>2.9169746643496901</v>
      </c>
      <c r="H49" s="24">
        <v>2.9174911406779898</v>
      </c>
      <c r="I49" s="24">
        <v>1.0351458473833598E-3</v>
      </c>
      <c r="J49" s="24">
        <v>2.9880456588112598</v>
      </c>
      <c r="K49" s="24">
        <v>2.9902430601884902</v>
      </c>
      <c r="L49" s="24">
        <v>2.9905975204919599</v>
      </c>
      <c r="M49" s="24">
        <v>2.9541936204641401</v>
      </c>
      <c r="N49" s="24">
        <v>2.9550254115380401</v>
      </c>
      <c r="O49" s="24">
        <v>2.9540728605912201</v>
      </c>
      <c r="P49" s="24">
        <v>2.9720296886808519</v>
      </c>
      <c r="Q49" s="24">
        <v>1.7619690806407004E-2</v>
      </c>
      <c r="R49" s="24">
        <v>2.95320440429508</v>
      </c>
      <c r="S49" s="24">
        <v>2.9827655514317799</v>
      </c>
      <c r="T49" s="24">
        <v>2.98396363335765</v>
      </c>
      <c r="U49" s="24">
        <v>2.9450863982124398</v>
      </c>
      <c r="V49" s="24">
        <v>2.9451370151118001</v>
      </c>
      <c r="W49" s="24">
        <v>2.9456041319717201</v>
      </c>
      <c r="X49" s="24">
        <v>2.9592935223967451</v>
      </c>
      <c r="Y49" s="24">
        <v>1.7254353882458391E-2</v>
      </c>
      <c r="Z49" s="24">
        <v>2.9509141921484798</v>
      </c>
      <c r="AA49" s="24">
        <v>2.9516504054890902</v>
      </c>
      <c r="AB49" s="24">
        <v>2.9517887738520701</v>
      </c>
      <c r="AC49" s="24">
        <v>2.94132611503198</v>
      </c>
      <c r="AD49" s="24">
        <v>2.9416045187220798</v>
      </c>
      <c r="AE49" s="24">
        <v>2.9407216140321202</v>
      </c>
      <c r="AF49" s="24">
        <v>2.9463342698793036</v>
      </c>
      <c r="AG49" s="24">
        <v>5.1306702948252705E-3</v>
      </c>
      <c r="AH49" s="24">
        <v>2.9229953207358501</v>
      </c>
      <c r="AI49" s="24">
        <v>2.9234776111020002</v>
      </c>
      <c r="AJ49" s="24">
        <v>2.9236708781404799</v>
      </c>
      <c r="AK49" s="24">
        <v>2.9234900312539498</v>
      </c>
      <c r="AL49" s="24">
        <v>2.9241693633786698</v>
      </c>
      <c r="AM49" s="24">
        <v>2.9235606409221897</v>
      </c>
      <c r="AN49" s="24">
        <v>3.7793170353709314E-4</v>
      </c>
      <c r="AO49" s="24">
        <v>2.9484292597125998</v>
      </c>
      <c r="AP49" s="24">
        <v>2.94922735748787</v>
      </c>
      <c r="AQ49" s="24">
        <v>2.9498165091032398</v>
      </c>
      <c r="AR49" s="24">
        <v>2.9452672808265699</v>
      </c>
      <c r="AS49" s="24">
        <v>2.9458130956122699</v>
      </c>
      <c r="AT49" s="24">
        <v>2.9461945956740099</v>
      </c>
      <c r="AU49" s="24">
        <v>2.9474580164027597</v>
      </c>
      <c r="AV49" s="24">
        <v>1.7671864630060309E-3</v>
      </c>
      <c r="AW49" s="24">
        <v>2.9959883217039498</v>
      </c>
      <c r="AX49" s="24">
        <v>2.99556341299377</v>
      </c>
      <c r="AY49" s="24">
        <v>2.9976120235830401</v>
      </c>
      <c r="AZ49" s="24">
        <v>2.99588257608344</v>
      </c>
      <c r="BA49" s="24">
        <v>2.9975653803636999</v>
      </c>
      <c r="BB49" s="24">
        <v>2.9982377415785799</v>
      </c>
      <c r="BC49" s="24">
        <v>2.9968082427177465</v>
      </c>
      <c r="BD49" s="24">
        <v>1.0280660092203155E-3</v>
      </c>
      <c r="BE49" s="24">
        <v>3.10237369490509</v>
      </c>
      <c r="BF49" s="24">
        <v>3.1017347605098</v>
      </c>
      <c r="BG49" s="24">
        <v>3.1028042788075001</v>
      </c>
      <c r="BH49" s="24">
        <v>3.1023042447407967</v>
      </c>
      <c r="BI49" s="24">
        <v>4.3938202153258403E-4</v>
      </c>
      <c r="BJ49" s="24"/>
      <c r="BK49" s="24"/>
      <c r="BL49" s="24"/>
      <c r="BM49" s="24"/>
      <c r="BN49" s="24"/>
      <c r="BO49" s="24"/>
      <c r="BP49" s="24"/>
      <c r="BQ49" s="24"/>
      <c r="BR49" s="24"/>
      <c r="BS49" s="24"/>
      <c r="BT49" s="24"/>
      <c r="BU49" s="24"/>
      <c r="BV49" s="24"/>
      <c r="BW49" s="24"/>
      <c r="BX49" s="24"/>
      <c r="BY49" s="24"/>
      <c r="BZ49" s="24"/>
      <c r="CA49" s="24"/>
      <c r="CB49" s="24"/>
      <c r="CC49" s="24"/>
      <c r="CD49" s="24"/>
      <c r="CE49" s="24"/>
      <c r="CF49" s="24"/>
      <c r="CG49" s="24"/>
      <c r="CH49" s="24"/>
      <c r="CI49" s="24"/>
      <c r="CJ49" s="24"/>
      <c r="CK49" s="24"/>
      <c r="CL49" s="24"/>
      <c r="CM49" s="24"/>
      <c r="CN49" s="24"/>
      <c r="CO49" s="24"/>
      <c r="CP49" s="24"/>
      <c r="CQ49" s="24"/>
      <c r="CR49" s="24"/>
      <c r="CS49" s="24"/>
      <c r="CT49" s="24"/>
      <c r="CU49" s="24"/>
      <c r="CV49" s="24"/>
      <c r="CW49" s="24"/>
      <c r="CX49" s="24"/>
      <c r="CY49" s="24"/>
      <c r="CZ49" s="24"/>
      <c r="DA49" s="24"/>
      <c r="DB49" s="24"/>
      <c r="DC49" s="24"/>
      <c r="DD49" s="24"/>
      <c r="DE49" s="24"/>
      <c r="DF49" s="24"/>
      <c r="DG49" s="24"/>
      <c r="DH49" s="24"/>
      <c r="DI49" s="24"/>
      <c r="DJ49" s="24"/>
      <c r="DK49" s="24"/>
      <c r="DL49" s="24"/>
      <c r="DM49" s="24"/>
      <c r="DN49" s="24"/>
      <c r="DO49" s="24"/>
      <c r="DP49" s="24"/>
      <c r="DQ49" s="24"/>
      <c r="DR49" s="24"/>
      <c r="DS49" s="24"/>
      <c r="DT49" s="24"/>
      <c r="DU49" s="24"/>
      <c r="DV49" s="24"/>
      <c r="DW49" s="24"/>
      <c r="DX49" s="24"/>
      <c r="DY49" s="24"/>
      <c r="DZ49" s="24"/>
      <c r="EA49" s="24"/>
      <c r="EB49" s="24"/>
      <c r="EC49" s="24"/>
      <c r="ED49" s="24"/>
      <c r="EE49" s="24"/>
      <c r="EF49" s="24"/>
      <c r="EG49" s="24"/>
      <c r="EH49" s="24"/>
      <c r="EI49" s="24"/>
      <c r="EJ49" s="24"/>
      <c r="EK49" s="24"/>
      <c r="EL49" s="24"/>
      <c r="EM49" s="24"/>
      <c r="EN49" s="24"/>
      <c r="EO49" s="24"/>
      <c r="EP49" s="24"/>
      <c r="EQ49" s="24"/>
      <c r="ER49" s="24"/>
      <c r="ES49" s="24"/>
      <c r="ET49" s="24"/>
      <c r="EU49" s="24"/>
      <c r="EV49" s="24"/>
      <c r="EW49" s="24"/>
      <c r="EX49" s="24"/>
      <c r="EY49" s="24"/>
      <c r="EZ49" s="24"/>
      <c r="FA49" s="24"/>
      <c r="FB49" s="24"/>
      <c r="FC49" s="24"/>
      <c r="FD49" s="24"/>
      <c r="FE49" s="24"/>
      <c r="FF49" s="24"/>
      <c r="FG49" s="24"/>
      <c r="FH49" s="24"/>
      <c r="FI49" s="24"/>
      <c r="FJ49" s="24"/>
      <c r="FK49" s="24"/>
      <c r="FL49" s="24"/>
      <c r="FM49" s="24"/>
      <c r="FN49" s="24"/>
      <c r="FO49" s="24"/>
      <c r="FP49" s="24"/>
      <c r="FQ49" s="24"/>
      <c r="FR49" s="24"/>
      <c r="FS49" s="24"/>
      <c r="FT49" s="24"/>
      <c r="FU49" s="24"/>
      <c r="FV49" s="24"/>
      <c r="FW49" s="24"/>
      <c r="FX49" s="24"/>
      <c r="FY49" s="24"/>
      <c r="FZ49" s="24"/>
      <c r="GA49" s="24"/>
    </row>
    <row r="50" spans="1:267" s="24" customFormat="1" ht="13.5" customHeight="1" x14ac:dyDescent="0.2">
      <c r="A50" s="33"/>
      <c r="B50" s="50" t="s">
        <v>75</v>
      </c>
      <c r="C50" s="47">
        <v>1.4711720308713401</v>
      </c>
      <c r="D50" s="24">
        <v>1.4720830411827599</v>
      </c>
      <c r="E50" s="24">
        <v>1.4738348724244099</v>
      </c>
      <c r="F50" s="24">
        <v>1.47312723838842</v>
      </c>
      <c r="G50" s="24">
        <v>1.4744799315425701</v>
      </c>
      <c r="H50" s="24">
        <v>1.4729394228818999</v>
      </c>
      <c r="I50" s="24">
        <v>1.1888932344734061E-3</v>
      </c>
      <c r="J50" s="24">
        <v>1.48524631703673</v>
      </c>
      <c r="K50" s="24">
        <v>1.48708463757549</v>
      </c>
      <c r="L50" s="24">
        <v>1.48695835130884</v>
      </c>
      <c r="M50" s="24">
        <v>1.47110334961768</v>
      </c>
      <c r="N50" s="24">
        <v>1.4708583004632101</v>
      </c>
      <c r="O50" s="24">
        <v>1.4759890987870801</v>
      </c>
      <c r="P50" s="24">
        <v>1.4795400091315052</v>
      </c>
      <c r="Q50" s="24">
        <v>7.1142277907790168E-3</v>
      </c>
      <c r="R50" s="24">
        <v>1.4614097144751399</v>
      </c>
      <c r="S50" s="24">
        <v>1.47375808753279</v>
      </c>
      <c r="T50" s="24">
        <v>1.4750746714712899</v>
      </c>
      <c r="U50" s="24">
        <v>1.46765494100904</v>
      </c>
      <c r="V50" s="24">
        <v>1.4672906075755201</v>
      </c>
      <c r="W50" s="24">
        <v>1.46776166837629</v>
      </c>
      <c r="X50" s="24">
        <v>1.4688249484066784</v>
      </c>
      <c r="Y50" s="24">
        <v>4.5320024603012809E-3</v>
      </c>
      <c r="Z50" s="24">
        <v>1.4755808155258301</v>
      </c>
      <c r="AA50" s="24">
        <v>1.46915796667229</v>
      </c>
      <c r="AB50" s="24">
        <v>1.47533205710828</v>
      </c>
      <c r="AC50" s="24">
        <v>1.4784501727585699</v>
      </c>
      <c r="AD50" s="24">
        <v>1.4806159932652201</v>
      </c>
      <c r="AE50" s="24">
        <v>1.47387783340106</v>
      </c>
      <c r="AF50" s="24">
        <v>1.4755024731218749</v>
      </c>
      <c r="AG50" s="24">
        <v>3.6001022408118119E-3</v>
      </c>
      <c r="AH50" s="24">
        <v>1.4784965669879899</v>
      </c>
      <c r="AI50" s="24">
        <v>1.4778757489362899</v>
      </c>
      <c r="AJ50" s="24">
        <v>1.4793170269378599</v>
      </c>
      <c r="AK50" s="24">
        <v>1.4787551585448599</v>
      </c>
      <c r="AL50" s="24">
        <v>1.4783068609541501</v>
      </c>
      <c r="AM50" s="24">
        <v>1.4785502724722299</v>
      </c>
      <c r="AN50" s="24">
        <v>4.7895848672504024E-4</v>
      </c>
      <c r="AO50" s="24">
        <v>1.4565094468431099</v>
      </c>
      <c r="AP50" s="24">
        <v>1.4584985587655701</v>
      </c>
      <c r="AQ50" s="24">
        <v>1.4578605443469099</v>
      </c>
      <c r="AR50" s="24">
        <v>1.46435177957899</v>
      </c>
      <c r="AS50" s="24">
        <v>1.4631893082521701</v>
      </c>
      <c r="AT50" s="24">
        <v>1.4638735366067599</v>
      </c>
      <c r="AU50" s="24">
        <v>1.4607138623989184</v>
      </c>
      <c r="AV50" s="24">
        <v>3.1641723230809195E-3</v>
      </c>
      <c r="AW50" s="24">
        <v>1.4915537082001</v>
      </c>
      <c r="AX50" s="24">
        <v>1.49094449002216</v>
      </c>
      <c r="AY50" s="24">
        <v>1.48979376350361</v>
      </c>
      <c r="AZ50" s="24">
        <v>1.4864891054245899</v>
      </c>
      <c r="BA50" s="24">
        <v>1.4871337454428999</v>
      </c>
      <c r="BB50" s="24">
        <v>1.4911148743721401</v>
      </c>
      <c r="BC50" s="24">
        <v>1.4895049478275835</v>
      </c>
      <c r="BD50" s="24">
        <v>1.9859038629118906E-3</v>
      </c>
      <c r="BE50" s="24">
        <v>1.44408835747674</v>
      </c>
      <c r="BF50" s="24">
        <v>1.44188733347024</v>
      </c>
      <c r="BG50" s="24">
        <v>1.4432270541015799</v>
      </c>
      <c r="BH50" s="24">
        <v>1.4430675816828533</v>
      </c>
      <c r="BI50" s="24">
        <v>9.0561222700382207E-4</v>
      </c>
      <c r="FC50" s="63"/>
      <c r="FL50" s="55"/>
    </row>
    <row r="51" spans="1:267" s="45" customFormat="1" ht="13.5" customHeight="1" x14ac:dyDescent="0.2">
      <c r="A51" s="33"/>
      <c r="B51" s="50" t="s">
        <v>76</v>
      </c>
      <c r="C51" s="181">
        <v>0.93482360238390205</v>
      </c>
      <c r="D51" s="45">
        <v>0.93597014830640501</v>
      </c>
      <c r="E51" s="45">
        <v>0.93762207187418201</v>
      </c>
      <c r="F51" s="45">
        <v>0.93672791660139199</v>
      </c>
      <c r="G51" s="45">
        <v>0.938667193390746</v>
      </c>
      <c r="H51" s="45">
        <v>0.93676218651132537</v>
      </c>
      <c r="I51" s="45">
        <v>1.3232582069855412E-3</v>
      </c>
      <c r="J51" s="45">
        <v>0.97622740042781897</v>
      </c>
      <c r="K51" s="45">
        <v>0.97943413604836005</v>
      </c>
      <c r="L51" s="45">
        <v>0.97937944040276403</v>
      </c>
      <c r="M51" s="45">
        <v>0.94604536817996399</v>
      </c>
      <c r="N51" s="45">
        <v>0.94597708199641395</v>
      </c>
      <c r="O51" s="45">
        <v>0.95265370172427299</v>
      </c>
      <c r="P51" s="45">
        <v>0.96328618812993227</v>
      </c>
      <c r="Q51" s="45">
        <v>1.5259558541492335E-2</v>
      </c>
      <c r="R51" s="45">
        <v>0.93241285279255504</v>
      </c>
      <c r="S51" s="45">
        <v>0.95884753078484097</v>
      </c>
      <c r="T51" s="45">
        <v>0.96103985121356394</v>
      </c>
      <c r="U51" s="45">
        <v>0.93842508026829197</v>
      </c>
      <c r="V51" s="45">
        <v>0.93794293923735494</v>
      </c>
      <c r="W51" s="45">
        <v>0.93873599020433396</v>
      </c>
      <c r="X51" s="45">
        <v>0.94456737408349012</v>
      </c>
      <c r="Y51" s="45">
        <v>1.1095146944473283E-2</v>
      </c>
      <c r="Z51" s="45">
        <v>0.95108188130556803</v>
      </c>
      <c r="AA51" s="45">
        <v>0.94257413700946002</v>
      </c>
      <c r="AB51" s="45">
        <v>0.95102646435700999</v>
      </c>
      <c r="AC51" s="45">
        <v>0.95186027490569702</v>
      </c>
      <c r="AD51" s="45">
        <v>0.95486080387476602</v>
      </c>
      <c r="AE51" s="45">
        <v>0.94549409422729003</v>
      </c>
      <c r="AF51" s="45">
        <v>0.94948294261329858</v>
      </c>
      <c r="AG51" s="45">
        <v>4.1463773587959276E-3</v>
      </c>
      <c r="AH51" s="45">
        <v>0.94599017510293903</v>
      </c>
      <c r="AI51" s="45">
        <v>0.94531563557314702</v>
      </c>
      <c r="AJ51" s="45">
        <v>0.94730555218165702</v>
      </c>
      <c r="AK51" s="45">
        <v>0.946496061453866</v>
      </c>
      <c r="AL51" s="45">
        <v>0.94611633486786195</v>
      </c>
      <c r="AM51" s="45">
        <v>0.94624475183589429</v>
      </c>
      <c r="AN51" s="45">
        <v>6.5314794005610379E-4</v>
      </c>
      <c r="AO51" s="45">
        <v>0.92411745994836203</v>
      </c>
      <c r="AP51" s="45">
        <v>0.92712912519067803</v>
      </c>
      <c r="AQ51" s="45">
        <v>0.92642921013172197</v>
      </c>
      <c r="AR51" s="45">
        <v>0.93395598124707502</v>
      </c>
      <c r="AS51" s="45">
        <v>0.93253082311456603</v>
      </c>
      <c r="AT51" s="45">
        <v>0.93359274039130902</v>
      </c>
      <c r="AU51" s="45">
        <v>0.92962589000395202</v>
      </c>
      <c r="AV51" s="45">
        <v>3.8669459732937703E-3</v>
      </c>
      <c r="AW51" s="45">
        <v>0.98735242395991496</v>
      </c>
      <c r="AX51" s="45">
        <v>0.98639175500048903</v>
      </c>
      <c r="AY51" s="45">
        <v>0.985513371395485</v>
      </c>
      <c r="AZ51" s="45">
        <v>0.98047421207278296</v>
      </c>
      <c r="BA51" s="45">
        <v>0.98189907627417905</v>
      </c>
      <c r="BB51" s="45">
        <v>0.98750215499875404</v>
      </c>
      <c r="BC51" s="45">
        <v>0.98485549895026747</v>
      </c>
      <c r="BD51" s="45">
        <v>2.7070405517009514E-3</v>
      </c>
      <c r="BE51" s="45">
        <v>0.95404691223795002</v>
      </c>
      <c r="BF51" s="45">
        <v>0.95057170601180396</v>
      </c>
      <c r="BG51" s="45">
        <v>0.95289704834817301</v>
      </c>
      <c r="BH51" s="45">
        <v>0.952505222199309</v>
      </c>
      <c r="BI51" s="45">
        <v>1.4455472727797089E-3</v>
      </c>
      <c r="FC51" s="64"/>
      <c r="FL51" s="182"/>
    </row>
    <row r="52" spans="1:267" s="45" customFormat="1" ht="13.5" customHeight="1" x14ac:dyDescent="0.2">
      <c r="A52" s="33"/>
      <c r="B52" s="50" t="s">
        <v>129</v>
      </c>
      <c r="C52" s="181">
        <v>1.2301827226483</v>
      </c>
      <c r="D52" s="45">
        <v>1.2305615799862299</v>
      </c>
      <c r="E52" s="45">
        <v>1.23087034575872</v>
      </c>
      <c r="F52" s="45">
        <v>1.23069639861182</v>
      </c>
      <c r="G52" s="45">
        <v>1.2312780306055999</v>
      </c>
      <c r="H52" s="45">
        <v>1.2307178155221341</v>
      </c>
      <c r="I52" s="45">
        <v>3.6008305241160639E-4</v>
      </c>
      <c r="J52" s="45">
        <v>1.23846687880916</v>
      </c>
      <c r="K52" s="45">
        <v>1.2392217852595699</v>
      </c>
      <c r="L52" s="45">
        <v>1.2391501490216299</v>
      </c>
      <c r="M52" s="45">
        <v>1.2331192833977001</v>
      </c>
      <c r="N52" s="45">
        <v>1.2333484786083599</v>
      </c>
      <c r="O52" s="45">
        <v>1.2337316069034101</v>
      </c>
      <c r="P52" s="45">
        <v>1.2361730303333049</v>
      </c>
      <c r="Q52" s="45">
        <v>2.789381480801394E-3</v>
      </c>
      <c r="R52" s="45">
        <v>1.22916520279946</v>
      </c>
      <c r="S52" s="45">
        <v>1.2333741959303599</v>
      </c>
      <c r="T52" s="45">
        <v>1.23388774917804</v>
      </c>
      <c r="U52" s="45">
        <v>1.2302750334240999</v>
      </c>
      <c r="V52" s="45">
        <v>1.23018220250967</v>
      </c>
      <c r="W52" s="45">
        <v>1.2303244186950499</v>
      </c>
      <c r="X52" s="45">
        <v>1.2312014670894467</v>
      </c>
      <c r="Y52" s="45">
        <v>1.7677494091026952E-3</v>
      </c>
      <c r="Z52" s="45">
        <v>1.2334189048295601</v>
      </c>
      <c r="AA52" s="45">
        <v>1.23221489573212</v>
      </c>
      <c r="AB52" s="45">
        <v>1.23341444699345</v>
      </c>
      <c r="AC52" s="45">
        <v>1.2335522520321101</v>
      </c>
      <c r="AD52" s="45">
        <v>1.2340674121825601</v>
      </c>
      <c r="AE52" s="45">
        <v>1.23254379087173</v>
      </c>
      <c r="AF52" s="45">
        <v>1.2332019504402549</v>
      </c>
      <c r="AG52" s="45">
        <v>6.2867721438230923E-4</v>
      </c>
      <c r="AH52" s="45">
        <v>1.23255442066875</v>
      </c>
      <c r="AI52" s="45">
        <v>1.2324400718386701</v>
      </c>
      <c r="AJ52" s="45">
        <v>1.23276836890806</v>
      </c>
      <c r="AK52" s="45">
        <v>1.2325856035479199</v>
      </c>
      <c r="AL52" s="45">
        <v>1.2325396616562201</v>
      </c>
      <c r="AM52" s="45">
        <v>1.232577625323924</v>
      </c>
      <c r="AN52" s="45">
        <v>1.070956809025783E-4</v>
      </c>
      <c r="AO52" s="45">
        <v>1.2271745556762901</v>
      </c>
      <c r="AP52" s="45">
        <v>1.2278783325840601</v>
      </c>
      <c r="AQ52" s="45">
        <v>1.2277542977553599</v>
      </c>
      <c r="AR52" s="45">
        <v>1.22943950786248</v>
      </c>
      <c r="AS52" s="45">
        <v>1.2288994587567701</v>
      </c>
      <c r="AT52" s="45">
        <v>1.2291416188414701</v>
      </c>
      <c r="AU52" s="45">
        <v>1.2283812952460715</v>
      </c>
      <c r="AV52" s="45">
        <v>8.2348011684941548E-4</v>
      </c>
      <c r="AW52" s="45">
        <v>1.23942133642273</v>
      </c>
      <c r="AX52" s="45">
        <v>1.23921517254618</v>
      </c>
      <c r="AY52" s="45">
        <v>1.2386581118878199</v>
      </c>
      <c r="AZ52" s="45">
        <v>1.23859141251606</v>
      </c>
      <c r="BA52" s="45">
        <v>1.2386602137202101</v>
      </c>
      <c r="BB52" s="45">
        <v>1.2393883999523201</v>
      </c>
      <c r="BC52" s="45">
        <v>1.2389891078408868</v>
      </c>
      <c r="BD52" s="45">
        <v>3.589921594189767E-4</v>
      </c>
      <c r="BE52" s="45">
        <v>1.2198198128929401</v>
      </c>
      <c r="BF52" s="45">
        <v>1.2192022084570799</v>
      </c>
      <c r="BG52" s="45">
        <v>1.2195970775584799</v>
      </c>
      <c r="BH52" s="45">
        <v>1.2195396996361667</v>
      </c>
      <c r="BI52" s="45">
        <v>2.5537942918366888E-4</v>
      </c>
      <c r="FC52" s="64"/>
      <c r="FL52" s="182"/>
    </row>
    <row r="53" spans="1:267" s="56" customFormat="1" ht="13.5" customHeight="1" thickBot="1" x14ac:dyDescent="0.25">
      <c r="A53" s="33"/>
      <c r="B53" s="51" t="s">
        <v>130</v>
      </c>
      <c r="C53" s="48">
        <v>0.50390483464564395</v>
      </c>
      <c r="D53" s="42">
        <v>0.50454019525176297</v>
      </c>
      <c r="E53" s="42">
        <v>0.50469884087826</v>
      </c>
      <c r="F53" s="42">
        <v>0.50443643039585395</v>
      </c>
      <c r="G53" s="42">
        <v>0.50550954708274698</v>
      </c>
      <c r="H53" s="42">
        <v>0.50461796965085359</v>
      </c>
      <c r="I53" s="42">
        <v>5.194260999216181E-4</v>
      </c>
      <c r="J53" s="42">
        <v>0.52935920853919605</v>
      </c>
      <c r="K53" s="42">
        <v>0.53095414343921399</v>
      </c>
      <c r="L53" s="42">
        <v>0.53083763407342299</v>
      </c>
      <c r="M53" s="42">
        <v>0.51638222550160795</v>
      </c>
      <c r="N53" s="42">
        <v>0.517088183546761</v>
      </c>
      <c r="O53" s="42">
        <v>0.51743911970757595</v>
      </c>
      <c r="P53" s="42">
        <v>0.52367675246796297</v>
      </c>
      <c r="Q53" s="42">
        <v>6.7337010410709218E-3</v>
      </c>
      <c r="R53" s="42">
        <v>0.50961245334871597</v>
      </c>
      <c r="S53" s="42">
        <v>0.52000201463340701</v>
      </c>
      <c r="T53" s="42">
        <v>0.52107234085787402</v>
      </c>
      <c r="U53" s="42">
        <v>0.50995519156215796</v>
      </c>
      <c r="V53" s="42">
        <v>0.50980530490506404</v>
      </c>
      <c r="W53" s="42">
        <v>0.510126689251865</v>
      </c>
      <c r="X53" s="42">
        <v>0.51342899909318063</v>
      </c>
      <c r="Y53" s="42">
        <v>5.0381044163981762E-3</v>
      </c>
      <c r="Z53" s="42">
        <v>0.51641815057557094</v>
      </c>
      <c r="AA53" s="42">
        <v>0.51449743069586895</v>
      </c>
      <c r="AB53" s="42">
        <v>0.51655085562256498</v>
      </c>
      <c r="AC53" s="42">
        <v>0.51464069583630501</v>
      </c>
      <c r="AD53" s="42">
        <v>0.51538855940267203</v>
      </c>
      <c r="AE53" s="42">
        <v>0.51271385289869498</v>
      </c>
      <c r="AF53" s="42">
        <v>0.51503492417194618</v>
      </c>
      <c r="AG53" s="42">
        <v>1.3018005733105706E-3</v>
      </c>
      <c r="AH53" s="42">
        <v>0.50879045660012601</v>
      </c>
      <c r="AI53" s="42">
        <v>0.50868050655099395</v>
      </c>
      <c r="AJ53" s="42">
        <v>0.50923203403780803</v>
      </c>
      <c r="AK53" s="42">
        <v>0.50884189948510505</v>
      </c>
      <c r="AL53" s="42">
        <v>0.50889957941274899</v>
      </c>
      <c r="AM53" s="42">
        <v>0.50888889521735636</v>
      </c>
      <c r="AN53" s="42">
        <v>1.861091070380593E-4</v>
      </c>
      <c r="AO53" s="42">
        <v>0.50554915545239099</v>
      </c>
      <c r="AP53" s="42">
        <v>0.50695650158057703</v>
      </c>
      <c r="AQ53" s="42">
        <v>0.50684214541096195</v>
      </c>
      <c r="AR53" s="42">
        <v>0.50862554594581599</v>
      </c>
      <c r="AS53" s="42">
        <v>0.50775364250723498</v>
      </c>
      <c r="AT53" s="42">
        <v>0.50821434224756001</v>
      </c>
      <c r="AU53" s="42">
        <v>0.50732355552409014</v>
      </c>
      <c r="AV53" s="42">
        <v>1.0155979164153555E-3</v>
      </c>
      <c r="AW53" s="42">
        <v>0.53164026341480497</v>
      </c>
      <c r="AX53" s="42">
        <v>0.53119251687881697</v>
      </c>
      <c r="AY53" s="42">
        <v>0.53039743193402999</v>
      </c>
      <c r="AZ53" s="42">
        <v>0.530270799744055</v>
      </c>
      <c r="BA53" s="42">
        <v>0.53060589674932901</v>
      </c>
      <c r="BB53" s="42">
        <v>0.53196239477922402</v>
      </c>
      <c r="BC53" s="42">
        <v>0.53101155058337668</v>
      </c>
      <c r="BD53" s="42">
        <v>6.3541874169365507E-4</v>
      </c>
      <c r="BE53" s="42">
        <v>0.51664432473783295</v>
      </c>
      <c r="BF53" s="42">
        <v>0.51533767716129197</v>
      </c>
      <c r="BG53" s="42">
        <v>0.51625072531628302</v>
      </c>
      <c r="BH53" s="42">
        <v>0.51607757573846935</v>
      </c>
      <c r="BI53" s="42">
        <v>5.4730707684254667E-4</v>
      </c>
      <c r="BJ53" s="42"/>
      <c r="BK53" s="42"/>
      <c r="BL53" s="42"/>
      <c r="BM53" s="42"/>
      <c r="BN53" s="42"/>
      <c r="BO53" s="42"/>
      <c r="BP53" s="42"/>
      <c r="BQ53" s="42"/>
      <c r="BR53" s="42"/>
      <c r="BS53" s="42"/>
      <c r="BT53" s="42"/>
      <c r="BU53" s="42"/>
      <c r="BV53" s="42"/>
      <c r="BW53" s="42"/>
      <c r="BX53" s="42"/>
      <c r="BY53" s="42"/>
      <c r="BZ53" s="42"/>
      <c r="CA53" s="42"/>
      <c r="CB53" s="42"/>
      <c r="CC53" s="42"/>
      <c r="CD53" s="42"/>
      <c r="CE53" s="42"/>
      <c r="CF53" s="42"/>
      <c r="CG53" s="42"/>
      <c r="CH53" s="42"/>
      <c r="CI53" s="42"/>
      <c r="CJ53" s="42"/>
      <c r="CK53" s="42"/>
      <c r="CL53" s="42"/>
      <c r="CM53" s="42"/>
      <c r="CN53" s="42"/>
      <c r="CO53" s="42"/>
      <c r="CP53" s="42"/>
      <c r="CQ53" s="42"/>
      <c r="CR53" s="42"/>
      <c r="CS53" s="42"/>
      <c r="CT53" s="42"/>
      <c r="CU53" s="42"/>
      <c r="CV53" s="42"/>
      <c r="CW53" s="42"/>
      <c r="CX53" s="42"/>
      <c r="CY53" s="42"/>
      <c r="CZ53" s="42"/>
      <c r="DA53" s="42"/>
      <c r="DB53" s="42"/>
      <c r="DC53" s="42"/>
      <c r="DD53" s="42"/>
      <c r="DE53" s="42"/>
      <c r="DF53" s="42"/>
      <c r="DG53" s="42"/>
      <c r="DH53" s="42"/>
      <c r="DI53" s="42"/>
      <c r="DJ53" s="42"/>
      <c r="DK53" s="42"/>
      <c r="DL53" s="42"/>
      <c r="DM53" s="42"/>
      <c r="DN53" s="42"/>
      <c r="DO53" s="42"/>
      <c r="DP53" s="42"/>
      <c r="DQ53" s="42"/>
      <c r="DR53" s="42"/>
      <c r="DS53" s="42"/>
      <c r="DT53" s="42"/>
      <c r="DU53" s="42"/>
      <c r="DV53" s="42"/>
      <c r="DW53" s="42"/>
      <c r="DX53" s="42"/>
      <c r="DY53" s="42"/>
      <c r="DZ53" s="42"/>
      <c r="EA53" s="42"/>
      <c r="EB53" s="42"/>
      <c r="EC53" s="42"/>
      <c r="ED53" s="42"/>
      <c r="EE53" s="42"/>
      <c r="EF53" s="42"/>
      <c r="EG53" s="42"/>
      <c r="EH53" s="42"/>
      <c r="EI53" s="42"/>
      <c r="EJ53" s="42"/>
      <c r="EK53" s="42"/>
      <c r="EL53" s="42"/>
      <c r="EM53" s="42"/>
      <c r="EN53" s="42"/>
      <c r="EO53" s="42"/>
      <c r="EP53" s="42"/>
      <c r="EQ53" s="42"/>
      <c r="ER53" s="42"/>
      <c r="ES53" s="42"/>
      <c r="ET53" s="42"/>
      <c r="EU53" s="42"/>
      <c r="EV53" s="42"/>
      <c r="EW53" s="42"/>
      <c r="EX53" s="42"/>
      <c r="EY53" s="42"/>
      <c r="EZ53" s="42"/>
      <c r="FA53" s="42"/>
      <c r="FB53" s="42"/>
      <c r="FC53" s="42"/>
      <c r="FD53" s="42"/>
      <c r="FE53" s="42"/>
      <c r="FF53" s="42"/>
      <c r="FG53" s="42"/>
      <c r="FH53" s="42"/>
      <c r="FI53" s="42"/>
      <c r="FJ53" s="42"/>
      <c r="FK53" s="42"/>
      <c r="FL53" s="42"/>
      <c r="FM53" s="42"/>
      <c r="FN53" s="42"/>
      <c r="FO53" s="42"/>
      <c r="FP53" s="42"/>
      <c r="FQ53" s="42"/>
      <c r="FR53" s="42"/>
      <c r="FS53" s="42"/>
      <c r="FT53" s="42"/>
      <c r="FU53" s="42"/>
      <c r="FV53" s="42"/>
      <c r="FW53" s="42"/>
      <c r="FX53" s="42"/>
      <c r="FY53" s="42"/>
      <c r="FZ53" s="42"/>
      <c r="GA53" s="42"/>
    </row>
    <row r="54" spans="1:267" s="26" customFormat="1" ht="13.5" customHeight="1" x14ac:dyDescent="0.2">
      <c r="A54" s="33"/>
      <c r="B54" s="49" t="s">
        <v>54</v>
      </c>
      <c r="C54" s="52">
        <v>0</v>
      </c>
      <c r="D54" s="53">
        <v>0</v>
      </c>
      <c r="E54" s="53">
        <v>0</v>
      </c>
      <c r="F54" s="53">
        <v>0</v>
      </c>
      <c r="G54" s="53">
        <v>0</v>
      </c>
      <c r="H54" s="53">
        <v>0</v>
      </c>
      <c r="I54" s="53">
        <v>0</v>
      </c>
      <c r="J54" s="53">
        <v>0</v>
      </c>
      <c r="K54" s="53">
        <v>0</v>
      </c>
      <c r="L54" s="53">
        <v>0</v>
      </c>
      <c r="M54" s="53">
        <v>0</v>
      </c>
      <c r="N54" s="53">
        <v>0</v>
      </c>
      <c r="O54" s="53">
        <v>0</v>
      </c>
      <c r="P54" s="53">
        <v>0</v>
      </c>
      <c r="Q54" s="53">
        <v>0</v>
      </c>
      <c r="R54" s="53">
        <v>0</v>
      </c>
      <c r="S54" s="53">
        <v>0</v>
      </c>
      <c r="T54" s="53">
        <v>0</v>
      </c>
      <c r="U54" s="53">
        <v>0</v>
      </c>
      <c r="V54" s="53">
        <v>0</v>
      </c>
      <c r="W54" s="53">
        <v>0</v>
      </c>
      <c r="X54" s="53">
        <v>0</v>
      </c>
      <c r="Y54" s="53">
        <v>0</v>
      </c>
      <c r="Z54" s="53">
        <v>0</v>
      </c>
      <c r="AA54" s="53">
        <v>0</v>
      </c>
      <c r="AB54" s="53">
        <v>0</v>
      </c>
      <c r="AC54" s="53">
        <v>0</v>
      </c>
      <c r="AD54" s="53">
        <v>0</v>
      </c>
      <c r="AE54" s="53">
        <v>0</v>
      </c>
      <c r="AF54" s="53">
        <v>0</v>
      </c>
      <c r="AG54" s="53">
        <v>0</v>
      </c>
      <c r="AH54" s="53">
        <v>0</v>
      </c>
      <c r="AI54" s="53">
        <v>0</v>
      </c>
      <c r="AJ54" s="53">
        <v>0</v>
      </c>
      <c r="AK54" s="53">
        <v>0</v>
      </c>
      <c r="AL54" s="53">
        <v>0</v>
      </c>
      <c r="AM54" s="53">
        <v>0</v>
      </c>
      <c r="AN54" s="53">
        <v>0</v>
      </c>
      <c r="AO54" s="53">
        <v>0</v>
      </c>
      <c r="AP54" s="53">
        <v>0</v>
      </c>
      <c r="AQ54" s="53">
        <v>0</v>
      </c>
      <c r="AR54" s="53">
        <v>0</v>
      </c>
      <c r="AS54" s="53">
        <v>0</v>
      </c>
      <c r="AT54" s="53">
        <v>0</v>
      </c>
      <c r="AU54" s="53">
        <v>0</v>
      </c>
      <c r="AV54" s="53">
        <v>0</v>
      </c>
      <c r="AW54" s="53">
        <v>0</v>
      </c>
      <c r="AX54" s="53">
        <v>0</v>
      </c>
      <c r="AY54" s="53">
        <v>0</v>
      </c>
      <c r="AZ54" s="53">
        <v>0</v>
      </c>
      <c r="BA54" s="53">
        <v>0</v>
      </c>
      <c r="BB54" s="53">
        <v>0</v>
      </c>
      <c r="BC54" s="53">
        <v>0</v>
      </c>
      <c r="BD54" s="53">
        <v>0</v>
      </c>
      <c r="BE54" s="53">
        <v>0</v>
      </c>
      <c r="BF54" s="53">
        <v>0</v>
      </c>
      <c r="BG54" s="53">
        <v>0</v>
      </c>
      <c r="BH54" s="53">
        <v>0</v>
      </c>
      <c r="BI54" s="53">
        <v>0</v>
      </c>
      <c r="BJ54" s="53"/>
      <c r="BK54" s="53"/>
      <c r="BL54" s="53"/>
      <c r="BM54" s="53"/>
      <c r="BN54" s="53"/>
      <c r="BO54" s="53"/>
      <c r="BP54" s="53"/>
      <c r="BQ54" s="53"/>
      <c r="BR54" s="53"/>
      <c r="BS54" s="53"/>
      <c r="BT54" s="53"/>
      <c r="BU54" s="53"/>
      <c r="BV54" s="53"/>
      <c r="BW54" s="53"/>
      <c r="BX54" s="53"/>
      <c r="BY54" s="53"/>
      <c r="BZ54" s="53"/>
      <c r="CA54" s="53"/>
      <c r="CB54" s="53"/>
      <c r="CC54" s="53"/>
      <c r="CD54" s="53"/>
      <c r="CE54" s="53"/>
      <c r="CF54" s="53"/>
      <c r="CG54" s="53"/>
      <c r="CH54" s="53"/>
      <c r="CI54" s="53"/>
      <c r="CJ54" s="53"/>
      <c r="CK54" s="53"/>
      <c r="CL54" s="53"/>
      <c r="CM54" s="53"/>
      <c r="CN54" s="53"/>
      <c r="CO54" s="53"/>
      <c r="CP54" s="53"/>
      <c r="CQ54" s="53"/>
      <c r="CR54" s="53"/>
      <c r="CS54" s="53"/>
      <c r="CT54" s="53"/>
      <c r="CU54" s="53"/>
      <c r="CV54" s="53"/>
      <c r="CW54" s="53"/>
      <c r="CX54" s="53"/>
      <c r="CY54" s="53"/>
      <c r="CZ54" s="53"/>
      <c r="DA54" s="53"/>
      <c r="DB54" s="53"/>
      <c r="DC54" s="53"/>
      <c r="DD54" s="53"/>
      <c r="DE54" s="53"/>
      <c r="DF54" s="53"/>
      <c r="DG54" s="53"/>
      <c r="DH54" s="53"/>
      <c r="DI54" s="53"/>
      <c r="DJ54" s="53"/>
      <c r="DK54" s="53"/>
      <c r="DL54" s="53"/>
      <c r="DM54" s="53"/>
      <c r="DN54" s="53"/>
      <c r="DO54" s="53"/>
      <c r="DP54" s="53"/>
      <c r="DQ54" s="53"/>
      <c r="DR54" s="53"/>
      <c r="DS54" s="53"/>
      <c r="DT54" s="53"/>
      <c r="DU54" s="53"/>
      <c r="DV54" s="53"/>
      <c r="DW54" s="53"/>
      <c r="DX54" s="53"/>
      <c r="DY54" s="53"/>
      <c r="DZ54" s="53"/>
      <c r="EA54" s="53"/>
      <c r="EB54" s="53"/>
      <c r="EC54" s="53"/>
      <c r="ED54" s="53"/>
      <c r="EE54" s="53"/>
      <c r="EF54" s="53"/>
      <c r="EG54" s="53"/>
      <c r="EH54" s="53"/>
      <c r="EI54" s="53"/>
      <c r="EJ54" s="53"/>
      <c r="EK54" s="53"/>
      <c r="EL54" s="53"/>
      <c r="EM54" s="53"/>
      <c r="EN54" s="53"/>
      <c r="EO54" s="53"/>
      <c r="EP54" s="53"/>
      <c r="EQ54" s="53"/>
      <c r="ER54" s="53"/>
      <c r="ES54" s="53"/>
      <c r="ET54" s="53"/>
      <c r="EU54" s="53"/>
      <c r="EV54" s="53"/>
      <c r="EW54" s="53"/>
      <c r="EX54" s="53"/>
      <c r="EY54" s="53"/>
      <c r="EZ54" s="53"/>
      <c r="FA54" s="53"/>
      <c r="FB54" s="53"/>
      <c r="FC54" s="53"/>
      <c r="FD54" s="53"/>
      <c r="FE54" s="53"/>
      <c r="FF54" s="53"/>
      <c r="FG54" s="53"/>
      <c r="FH54" s="53"/>
      <c r="FI54" s="53"/>
      <c r="FJ54" s="53"/>
      <c r="FK54" s="53"/>
      <c r="FL54" s="53"/>
      <c r="FM54" s="53"/>
      <c r="FN54" s="53"/>
      <c r="FO54" s="53"/>
      <c r="FP54" s="53"/>
      <c r="FQ54" s="53"/>
      <c r="FR54" s="53"/>
      <c r="FS54" s="53"/>
      <c r="FT54" s="53"/>
      <c r="FU54" s="53"/>
      <c r="FV54" s="53"/>
      <c r="FW54" s="53"/>
      <c r="FX54" s="53"/>
      <c r="FY54" s="53"/>
      <c r="FZ54" s="53"/>
      <c r="GA54" s="53"/>
      <c r="GB54" s="53"/>
      <c r="GC54" s="53"/>
      <c r="GD54" s="53"/>
      <c r="GE54" s="53"/>
      <c r="GF54" s="53"/>
      <c r="GG54" s="53"/>
      <c r="GH54" s="53"/>
      <c r="GI54" s="53"/>
      <c r="GJ54" s="53"/>
      <c r="GK54" s="53"/>
      <c r="GL54" s="53"/>
      <c r="GM54" s="53"/>
      <c r="GN54" s="53"/>
      <c r="GO54" s="53"/>
      <c r="GP54" s="53"/>
      <c r="GQ54" s="53"/>
      <c r="GR54" s="53"/>
      <c r="GS54" s="53"/>
      <c r="GT54" s="53"/>
      <c r="GU54" s="53"/>
      <c r="GV54" s="53"/>
      <c r="GW54" s="53"/>
      <c r="GX54" s="53"/>
      <c r="GY54" s="53"/>
      <c r="GZ54" s="53"/>
      <c r="HA54" s="53"/>
      <c r="HB54" s="53"/>
      <c r="HC54" s="53"/>
      <c r="HD54" s="53"/>
      <c r="HE54" s="53"/>
      <c r="HF54" s="53"/>
      <c r="HG54" s="53"/>
      <c r="HH54" s="53"/>
      <c r="HI54" s="53"/>
      <c r="HJ54" s="53"/>
      <c r="HK54" s="53"/>
      <c r="HL54" s="53"/>
      <c r="HM54" s="53"/>
      <c r="HN54" s="53"/>
      <c r="HO54" s="53"/>
      <c r="HP54" s="53"/>
      <c r="HQ54" s="53"/>
      <c r="HR54" s="53"/>
      <c r="HS54" s="53"/>
      <c r="HT54" s="53"/>
      <c r="HU54" s="53"/>
      <c r="HV54" s="53"/>
      <c r="HW54" s="53"/>
      <c r="HX54" s="53"/>
      <c r="HY54" s="53"/>
      <c r="HZ54" s="53"/>
      <c r="IA54" s="53"/>
      <c r="IB54" s="53"/>
      <c r="IC54" s="53"/>
      <c r="ID54" s="53"/>
      <c r="IE54" s="53"/>
      <c r="IF54" s="53"/>
      <c r="IG54" s="53"/>
      <c r="IH54" s="53"/>
      <c r="II54" s="53"/>
      <c r="IJ54" s="53"/>
      <c r="IK54" s="53"/>
      <c r="IL54" s="53"/>
      <c r="IM54" s="53"/>
      <c r="IN54" s="53"/>
      <c r="IO54" s="53"/>
      <c r="IP54" s="53"/>
      <c r="IQ54" s="53"/>
      <c r="IR54" s="53"/>
      <c r="IS54" s="53"/>
      <c r="IT54" s="53"/>
      <c r="IU54" s="53"/>
      <c r="IV54" s="53"/>
      <c r="IW54" s="53"/>
      <c r="IX54" s="53"/>
      <c r="IY54" s="53"/>
      <c r="IZ54" s="53"/>
      <c r="JA54" s="53"/>
      <c r="JB54" s="53"/>
      <c r="JC54" s="53"/>
      <c r="JD54" s="53"/>
      <c r="JE54" s="53"/>
      <c r="JF54" s="53"/>
      <c r="JG54" s="53"/>
    </row>
    <row r="55" spans="1:267" s="26" customFormat="1" ht="13.5" customHeight="1" x14ac:dyDescent="0.2">
      <c r="A55" s="33"/>
      <c r="B55" s="50" t="s">
        <v>55</v>
      </c>
      <c r="C55" s="25">
        <v>1</v>
      </c>
      <c r="D55" s="26">
        <v>1</v>
      </c>
      <c r="E55" s="26">
        <v>1</v>
      </c>
      <c r="F55" s="26">
        <v>1</v>
      </c>
      <c r="G55" s="26">
        <v>1</v>
      </c>
      <c r="H55" s="26">
        <v>1</v>
      </c>
      <c r="I55" s="26">
        <v>0</v>
      </c>
      <c r="J55" s="26">
        <v>0.98721570100183398</v>
      </c>
      <c r="K55" s="26">
        <v>0.986961946805193</v>
      </c>
      <c r="L55" s="26">
        <v>0.98679181265513405</v>
      </c>
      <c r="M55" s="26">
        <v>1</v>
      </c>
      <c r="N55" s="26">
        <v>1</v>
      </c>
      <c r="O55" s="26">
        <v>1</v>
      </c>
      <c r="P55" s="26">
        <v>0.99349491007702684</v>
      </c>
      <c r="Q55" s="26">
        <v>6.5062556498393775E-3</v>
      </c>
      <c r="R55" s="26">
        <v>1</v>
      </c>
      <c r="S55" s="26">
        <v>0.98710511689603597</v>
      </c>
      <c r="T55" s="26">
        <v>0.986880654726776</v>
      </c>
      <c r="U55" s="26">
        <v>1</v>
      </c>
      <c r="V55" s="26">
        <v>1</v>
      </c>
      <c r="W55" s="26">
        <v>1</v>
      </c>
      <c r="X55" s="26">
        <v>0.99566429527046874</v>
      </c>
      <c r="Y55" s="26">
        <v>6.1319547950725506E-3</v>
      </c>
      <c r="Z55" s="26">
        <v>1</v>
      </c>
      <c r="AA55" s="26">
        <v>1</v>
      </c>
      <c r="AB55" s="26">
        <v>1</v>
      </c>
      <c r="AC55" s="26">
        <v>1</v>
      </c>
      <c r="AD55" s="26">
        <v>1</v>
      </c>
      <c r="AE55" s="26">
        <v>1</v>
      </c>
      <c r="AF55" s="26">
        <v>1</v>
      </c>
      <c r="AG55" s="26">
        <v>0</v>
      </c>
      <c r="AH55" s="26">
        <v>1</v>
      </c>
      <c r="AI55" s="26">
        <v>1</v>
      </c>
      <c r="AJ55" s="26">
        <v>1</v>
      </c>
      <c r="AK55" s="26">
        <v>1</v>
      </c>
      <c r="AL55" s="26">
        <v>1</v>
      </c>
      <c r="AM55" s="26">
        <v>1</v>
      </c>
      <c r="AN55" s="26">
        <v>0</v>
      </c>
      <c r="AO55" s="26">
        <v>1</v>
      </c>
      <c r="AP55" s="26">
        <v>1</v>
      </c>
      <c r="AQ55" s="26">
        <v>1</v>
      </c>
      <c r="AR55" s="26">
        <v>1</v>
      </c>
      <c r="AS55" s="26">
        <v>1</v>
      </c>
      <c r="AT55" s="26">
        <v>1</v>
      </c>
      <c r="AU55" s="26">
        <v>1</v>
      </c>
      <c r="AV55" s="26">
        <v>0</v>
      </c>
      <c r="AW55" s="26">
        <v>0.986551663287622</v>
      </c>
      <c r="AX55" s="26">
        <v>0.98615576959606599</v>
      </c>
      <c r="AY55" s="26">
        <v>0.98590302232832305</v>
      </c>
      <c r="AZ55" s="26">
        <v>0.98658204098521396</v>
      </c>
      <c r="BA55" s="26">
        <v>0.98621714634620405</v>
      </c>
      <c r="BB55" s="26">
        <v>0.98598344266960602</v>
      </c>
      <c r="BC55" s="26">
        <v>0.98623218086883924</v>
      </c>
      <c r="BD55" s="26">
        <v>2.58441441778482E-4</v>
      </c>
      <c r="BE55" s="26">
        <v>0.98481087067032402</v>
      </c>
      <c r="BF55" s="26">
        <v>0.98474016207644899</v>
      </c>
      <c r="BG55" s="26">
        <v>0.98450555708501097</v>
      </c>
      <c r="BH55" s="26">
        <v>0.984685529943928</v>
      </c>
      <c r="BI55" s="26">
        <v>1.3049290854811666E-4</v>
      </c>
    </row>
    <row r="56" spans="1:267" s="26" customFormat="1" ht="13.5" customHeight="1" x14ac:dyDescent="0.2">
      <c r="A56" s="33"/>
      <c r="B56" s="50" t="s">
        <v>56</v>
      </c>
      <c r="C56" s="25">
        <v>0</v>
      </c>
      <c r="D56" s="26">
        <v>0</v>
      </c>
      <c r="E56" s="26">
        <v>0</v>
      </c>
      <c r="F56" s="26">
        <v>0</v>
      </c>
      <c r="G56" s="26">
        <v>0</v>
      </c>
      <c r="H56" s="26">
        <v>0</v>
      </c>
      <c r="I56" s="26">
        <v>0</v>
      </c>
      <c r="J56" s="26">
        <v>1.27842989981659E-2</v>
      </c>
      <c r="K56" s="26">
        <v>1.30380531948074E-2</v>
      </c>
      <c r="L56" s="26">
        <v>1.3208187344866101E-2</v>
      </c>
      <c r="M56" s="26">
        <v>0</v>
      </c>
      <c r="N56" s="26">
        <v>0</v>
      </c>
      <c r="O56" s="26">
        <v>0</v>
      </c>
      <c r="P56" s="26">
        <v>6.5050899229732338E-3</v>
      </c>
      <c r="Q56" s="26">
        <v>6.5062556498394503E-3</v>
      </c>
      <c r="R56" s="26">
        <v>0</v>
      </c>
      <c r="S56" s="26">
        <v>1.2894883103963899E-2</v>
      </c>
      <c r="T56" s="26">
        <v>1.31193452732238E-2</v>
      </c>
      <c r="U56" s="26">
        <v>0</v>
      </c>
      <c r="V56" s="26">
        <v>0</v>
      </c>
      <c r="W56" s="26">
        <v>0</v>
      </c>
      <c r="X56" s="26">
        <v>4.3357047295312827E-3</v>
      </c>
      <c r="Y56" s="26">
        <v>6.1319547950724725E-3</v>
      </c>
      <c r="Z56" s="26">
        <v>0</v>
      </c>
      <c r="AA56" s="26">
        <v>0</v>
      </c>
      <c r="AB56" s="26">
        <v>0</v>
      </c>
      <c r="AC56" s="26">
        <v>0</v>
      </c>
      <c r="AD56" s="26">
        <v>0</v>
      </c>
      <c r="AE56" s="26">
        <v>0</v>
      </c>
      <c r="AF56" s="26">
        <v>0</v>
      </c>
      <c r="AG56" s="26">
        <v>0</v>
      </c>
      <c r="AH56" s="26">
        <v>0</v>
      </c>
      <c r="AI56" s="26">
        <v>0</v>
      </c>
      <c r="AJ56" s="26">
        <v>0</v>
      </c>
      <c r="AK56" s="26">
        <v>0</v>
      </c>
      <c r="AL56" s="26">
        <v>0</v>
      </c>
      <c r="AM56" s="26">
        <v>0</v>
      </c>
      <c r="AN56" s="26">
        <v>0</v>
      </c>
      <c r="AO56" s="26">
        <v>0</v>
      </c>
      <c r="AP56" s="26">
        <v>0</v>
      </c>
      <c r="AQ56" s="26">
        <v>0</v>
      </c>
      <c r="AR56" s="26">
        <v>0</v>
      </c>
      <c r="AS56" s="26">
        <v>0</v>
      </c>
      <c r="AT56" s="26">
        <v>0</v>
      </c>
      <c r="AU56" s="26">
        <v>0</v>
      </c>
      <c r="AV56" s="26">
        <v>0</v>
      </c>
      <c r="AW56" s="26">
        <v>1.3448336712378399E-2</v>
      </c>
      <c r="AX56" s="26">
        <v>1.3844230403933899E-2</v>
      </c>
      <c r="AY56" s="26">
        <v>1.4096977671677099E-2</v>
      </c>
      <c r="AZ56" s="26">
        <v>1.3417959014786001E-2</v>
      </c>
      <c r="BA56" s="26">
        <v>1.37828536537955E-2</v>
      </c>
      <c r="BB56" s="26">
        <v>1.4016557330394299E-2</v>
      </c>
      <c r="BC56" s="26">
        <v>1.3767819131160866E-2</v>
      </c>
      <c r="BD56" s="26">
        <v>2.5844144177848233E-4</v>
      </c>
      <c r="BE56" s="26">
        <v>1.51891293296755E-2</v>
      </c>
      <c r="BF56" s="26">
        <v>1.5259837923550601E-2</v>
      </c>
      <c r="BG56" s="26">
        <v>1.5494442914988599E-2</v>
      </c>
      <c r="BH56" s="26">
        <v>1.5314470056071566E-2</v>
      </c>
      <c r="BI56" s="26">
        <v>1.3049290854813059E-4</v>
      </c>
    </row>
    <row r="57" spans="1:267" s="26" customFormat="1" ht="13.5" customHeight="1" x14ac:dyDescent="0.2">
      <c r="A57" s="33"/>
      <c r="B57" s="50" t="s">
        <v>57</v>
      </c>
      <c r="C57" s="25">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6">
        <v>0</v>
      </c>
      <c r="AG57" s="26">
        <v>0</v>
      </c>
      <c r="AH57" s="26">
        <v>0</v>
      </c>
      <c r="AI57" s="26">
        <v>0</v>
      </c>
      <c r="AJ57" s="26">
        <v>0</v>
      </c>
      <c r="AK57" s="26">
        <v>0</v>
      </c>
      <c r="AL57" s="26">
        <v>0</v>
      </c>
      <c r="AM57" s="26">
        <v>0</v>
      </c>
      <c r="AN57" s="26">
        <v>0</v>
      </c>
      <c r="AO57" s="26">
        <v>0</v>
      </c>
      <c r="AP57" s="26">
        <v>0</v>
      </c>
      <c r="AQ57" s="26">
        <v>0</v>
      </c>
      <c r="AR57" s="26">
        <v>0</v>
      </c>
      <c r="AS57" s="26">
        <v>0</v>
      </c>
      <c r="AT57" s="26">
        <v>0</v>
      </c>
      <c r="AU57" s="26">
        <v>0</v>
      </c>
      <c r="AV57" s="26">
        <v>0</v>
      </c>
      <c r="AW57" s="26">
        <v>0</v>
      </c>
      <c r="AX57" s="26">
        <v>0</v>
      </c>
      <c r="AY57" s="26">
        <v>0</v>
      </c>
      <c r="AZ57" s="26">
        <v>0</v>
      </c>
      <c r="BA57" s="26">
        <v>0</v>
      </c>
      <c r="BB57" s="26">
        <v>0</v>
      </c>
      <c r="BC57" s="26">
        <v>0</v>
      </c>
      <c r="BD57" s="26">
        <v>0</v>
      </c>
      <c r="BE57" s="26">
        <v>0</v>
      </c>
      <c r="BF57" s="26">
        <v>0</v>
      </c>
      <c r="BG57" s="26">
        <v>0</v>
      </c>
      <c r="BH57" s="26">
        <v>0</v>
      </c>
      <c r="BI57" s="26">
        <v>0</v>
      </c>
    </row>
    <row r="58" spans="1:267" s="26" customFormat="1" ht="13.5" customHeight="1" x14ac:dyDescent="0.2">
      <c r="A58" s="33"/>
      <c r="B58" s="50" t="s">
        <v>58</v>
      </c>
      <c r="C58" s="25">
        <v>0</v>
      </c>
      <c r="D58" s="26">
        <v>0</v>
      </c>
      <c r="E58" s="26">
        <v>0</v>
      </c>
      <c r="F58" s="26">
        <v>0</v>
      </c>
      <c r="G58" s="26">
        <v>0</v>
      </c>
      <c r="H58" s="26">
        <v>0</v>
      </c>
      <c r="I58" s="26">
        <v>0</v>
      </c>
      <c r="J58" s="26">
        <v>0</v>
      </c>
      <c r="K58" s="26">
        <v>0</v>
      </c>
      <c r="L58" s="26">
        <v>0</v>
      </c>
      <c r="M58" s="26">
        <v>0</v>
      </c>
      <c r="N58" s="26">
        <v>0</v>
      </c>
      <c r="O58" s="26">
        <v>0</v>
      </c>
      <c r="P58" s="26">
        <v>0</v>
      </c>
      <c r="Q58" s="26">
        <v>0</v>
      </c>
      <c r="R58" s="26">
        <v>0</v>
      </c>
      <c r="S58" s="26">
        <v>0</v>
      </c>
      <c r="T58" s="26">
        <v>0</v>
      </c>
      <c r="U58" s="26">
        <v>0</v>
      </c>
      <c r="V58" s="26">
        <v>0</v>
      </c>
      <c r="W58" s="26">
        <v>0</v>
      </c>
      <c r="X58" s="26">
        <v>0</v>
      </c>
      <c r="Y58" s="26">
        <v>0</v>
      </c>
      <c r="Z58" s="26">
        <v>0</v>
      </c>
      <c r="AA58" s="26">
        <v>0</v>
      </c>
      <c r="AB58" s="26">
        <v>0</v>
      </c>
      <c r="AC58" s="26">
        <v>0</v>
      </c>
      <c r="AD58" s="26">
        <v>0</v>
      </c>
      <c r="AE58" s="26">
        <v>0</v>
      </c>
      <c r="AF58" s="26">
        <v>0</v>
      </c>
      <c r="AG58" s="26">
        <v>0</v>
      </c>
      <c r="AH58" s="26">
        <v>0</v>
      </c>
      <c r="AI58" s="26">
        <v>0</v>
      </c>
      <c r="AJ58" s="26">
        <v>0</v>
      </c>
      <c r="AK58" s="26">
        <v>0</v>
      </c>
      <c r="AL58" s="26">
        <v>0</v>
      </c>
      <c r="AM58" s="26">
        <v>0</v>
      </c>
      <c r="AN58" s="26">
        <v>0</v>
      </c>
      <c r="AO58" s="26">
        <v>0</v>
      </c>
      <c r="AP58" s="26">
        <v>0</v>
      </c>
      <c r="AQ58" s="26">
        <v>0</v>
      </c>
      <c r="AR58" s="26">
        <v>0</v>
      </c>
      <c r="AS58" s="26">
        <v>0</v>
      </c>
      <c r="AT58" s="26">
        <v>0</v>
      </c>
      <c r="AU58" s="26">
        <v>0</v>
      </c>
      <c r="AV58" s="26">
        <v>0</v>
      </c>
      <c r="AW58" s="26">
        <v>0</v>
      </c>
      <c r="AX58" s="26">
        <v>0</v>
      </c>
      <c r="AY58" s="26">
        <v>0</v>
      </c>
      <c r="AZ58" s="26">
        <v>0</v>
      </c>
      <c r="BA58" s="26">
        <v>0</v>
      </c>
      <c r="BB58" s="26">
        <v>0</v>
      </c>
      <c r="BC58" s="26">
        <v>0</v>
      </c>
      <c r="BD58" s="26">
        <v>0</v>
      </c>
      <c r="BE58" s="26">
        <v>0</v>
      </c>
      <c r="BF58" s="26">
        <v>0</v>
      </c>
      <c r="BG58" s="26">
        <v>0</v>
      </c>
      <c r="BH58" s="26">
        <v>0</v>
      </c>
      <c r="BI58" s="26">
        <v>0</v>
      </c>
    </row>
    <row r="59" spans="1:267" s="26" customFormat="1" ht="13.5" customHeight="1" x14ac:dyDescent="0.2">
      <c r="A59" s="33"/>
      <c r="B59" s="50" t="s">
        <v>59</v>
      </c>
      <c r="C59" s="25">
        <v>0</v>
      </c>
      <c r="D59" s="26">
        <v>0</v>
      </c>
      <c r="E59" s="26">
        <v>0</v>
      </c>
      <c r="F59" s="26">
        <v>0</v>
      </c>
      <c r="G59" s="26">
        <v>0</v>
      </c>
      <c r="H59" s="26">
        <v>0</v>
      </c>
      <c r="I59" s="26">
        <v>0</v>
      </c>
      <c r="J59" s="26">
        <v>0</v>
      </c>
      <c r="K59" s="26">
        <v>0</v>
      </c>
      <c r="L59" s="26">
        <v>0</v>
      </c>
      <c r="M59" s="26">
        <v>0</v>
      </c>
      <c r="N59" s="26">
        <v>0</v>
      </c>
      <c r="O59" s="26">
        <v>0</v>
      </c>
      <c r="P59" s="26">
        <v>0</v>
      </c>
      <c r="Q59" s="26">
        <v>0</v>
      </c>
      <c r="R59" s="26">
        <v>0</v>
      </c>
      <c r="S59" s="26">
        <v>0</v>
      </c>
      <c r="T59" s="26">
        <v>0</v>
      </c>
      <c r="U59" s="26">
        <v>0</v>
      </c>
      <c r="V59" s="26">
        <v>0</v>
      </c>
      <c r="W59" s="26">
        <v>0</v>
      </c>
      <c r="X59" s="26">
        <v>0</v>
      </c>
      <c r="Y59" s="26">
        <v>0</v>
      </c>
      <c r="Z59" s="26">
        <v>0</v>
      </c>
      <c r="AA59" s="26">
        <v>0</v>
      </c>
      <c r="AB59" s="26">
        <v>0</v>
      </c>
      <c r="AC59" s="26">
        <v>0</v>
      </c>
      <c r="AD59" s="26">
        <v>0</v>
      </c>
      <c r="AE59" s="26">
        <v>0</v>
      </c>
      <c r="AF59" s="26">
        <v>0</v>
      </c>
      <c r="AG59" s="26">
        <v>0</v>
      </c>
      <c r="AH59" s="26">
        <v>0</v>
      </c>
      <c r="AI59" s="26">
        <v>0</v>
      </c>
      <c r="AJ59" s="26">
        <v>0</v>
      </c>
      <c r="AK59" s="26">
        <v>0</v>
      </c>
      <c r="AL59" s="26">
        <v>0</v>
      </c>
      <c r="AM59" s="26">
        <v>0</v>
      </c>
      <c r="AN59" s="26">
        <v>0</v>
      </c>
      <c r="AO59" s="26">
        <v>0</v>
      </c>
      <c r="AP59" s="26">
        <v>0</v>
      </c>
      <c r="AQ59" s="26">
        <v>0</v>
      </c>
      <c r="AR59" s="26">
        <v>0</v>
      </c>
      <c r="AS59" s="26">
        <v>0</v>
      </c>
      <c r="AT59" s="26">
        <v>0</v>
      </c>
      <c r="AU59" s="26">
        <v>0</v>
      </c>
      <c r="AV59" s="26">
        <v>0</v>
      </c>
      <c r="AW59" s="26">
        <v>0</v>
      </c>
      <c r="AX59" s="26">
        <v>0</v>
      </c>
      <c r="AY59" s="26">
        <v>0</v>
      </c>
      <c r="AZ59" s="26">
        <v>0</v>
      </c>
      <c r="BA59" s="26">
        <v>0</v>
      </c>
      <c r="BB59" s="26">
        <v>0</v>
      </c>
      <c r="BC59" s="26">
        <v>0</v>
      </c>
      <c r="BD59" s="26">
        <v>0</v>
      </c>
      <c r="BE59" s="26">
        <v>0</v>
      </c>
      <c r="BF59" s="26">
        <v>0</v>
      </c>
      <c r="BG59" s="26">
        <v>0</v>
      </c>
      <c r="BH59" s="26">
        <v>0</v>
      </c>
      <c r="BI59" s="26">
        <v>0</v>
      </c>
    </row>
    <row r="60" spans="1:267" s="26" customFormat="1" ht="13.5" customHeight="1" x14ac:dyDescent="0.2">
      <c r="A60" s="33"/>
      <c r="B60" s="50" t="s">
        <v>60</v>
      </c>
      <c r="C60" s="25">
        <v>0</v>
      </c>
      <c r="D60" s="26">
        <v>0</v>
      </c>
      <c r="E60" s="26">
        <v>0</v>
      </c>
      <c r="F60" s="26">
        <v>0</v>
      </c>
      <c r="G60" s="26">
        <v>0</v>
      </c>
      <c r="H60" s="26">
        <v>0</v>
      </c>
      <c r="I60" s="26">
        <v>0</v>
      </c>
      <c r="J60" s="26">
        <v>0</v>
      </c>
      <c r="K60" s="26">
        <v>0</v>
      </c>
      <c r="L60" s="26">
        <v>0</v>
      </c>
      <c r="M60" s="26">
        <v>0</v>
      </c>
      <c r="N60" s="26">
        <v>0</v>
      </c>
      <c r="O60" s="26">
        <v>0</v>
      </c>
      <c r="P60" s="26">
        <v>0</v>
      </c>
      <c r="Q60" s="26">
        <v>0</v>
      </c>
      <c r="R60" s="26">
        <v>0</v>
      </c>
      <c r="S60" s="26">
        <v>0</v>
      </c>
      <c r="T60" s="26">
        <v>0</v>
      </c>
      <c r="U60" s="26">
        <v>0</v>
      </c>
      <c r="V60" s="26">
        <v>0</v>
      </c>
      <c r="W60" s="26">
        <v>0</v>
      </c>
      <c r="X60" s="26">
        <v>0</v>
      </c>
      <c r="Y60" s="26">
        <v>0</v>
      </c>
      <c r="Z60" s="26">
        <v>0</v>
      </c>
      <c r="AA60" s="26">
        <v>0</v>
      </c>
      <c r="AB60" s="26">
        <v>0</v>
      </c>
      <c r="AC60" s="26">
        <v>0</v>
      </c>
      <c r="AD60" s="26">
        <v>0</v>
      </c>
      <c r="AE60" s="26">
        <v>0</v>
      </c>
      <c r="AF60" s="26">
        <v>0</v>
      </c>
      <c r="AG60" s="26">
        <v>0</v>
      </c>
      <c r="AH60" s="26">
        <v>0</v>
      </c>
      <c r="AI60" s="26">
        <v>0</v>
      </c>
      <c r="AJ60" s="26">
        <v>0</v>
      </c>
      <c r="AK60" s="26">
        <v>0</v>
      </c>
      <c r="AL60" s="26">
        <v>0</v>
      </c>
      <c r="AM60" s="26">
        <v>0</v>
      </c>
      <c r="AN60" s="26">
        <v>0</v>
      </c>
      <c r="AO60" s="26">
        <v>0</v>
      </c>
      <c r="AP60" s="26">
        <v>0</v>
      </c>
      <c r="AQ60" s="26">
        <v>0</v>
      </c>
      <c r="AR60" s="26">
        <v>0</v>
      </c>
      <c r="AS60" s="26">
        <v>0</v>
      </c>
      <c r="AT60" s="26">
        <v>0</v>
      </c>
      <c r="AU60" s="26">
        <v>0</v>
      </c>
      <c r="AV60" s="26">
        <v>0</v>
      </c>
      <c r="AW60" s="26">
        <v>0</v>
      </c>
      <c r="AX60" s="26">
        <v>0</v>
      </c>
      <c r="AY60" s="26">
        <v>0</v>
      </c>
      <c r="AZ60" s="26">
        <v>0</v>
      </c>
      <c r="BA60" s="26">
        <v>0</v>
      </c>
      <c r="BB60" s="26">
        <v>0</v>
      </c>
      <c r="BC60" s="26">
        <v>0</v>
      </c>
      <c r="BD60" s="26">
        <v>0</v>
      </c>
      <c r="BE60" s="26">
        <v>0</v>
      </c>
      <c r="BF60" s="26">
        <v>0</v>
      </c>
      <c r="BG60" s="26">
        <v>0</v>
      </c>
      <c r="BH60" s="26">
        <v>0</v>
      </c>
      <c r="BI60" s="26">
        <v>0</v>
      </c>
    </row>
    <row r="61" spans="1:267" s="26" customFormat="1" ht="13.5" customHeight="1" x14ac:dyDescent="0.2">
      <c r="A61" s="33"/>
      <c r="B61" s="50" t="s">
        <v>61</v>
      </c>
      <c r="C61" s="25">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6">
        <v>0</v>
      </c>
      <c r="AG61" s="26">
        <v>0</v>
      </c>
      <c r="AH61" s="26">
        <v>0</v>
      </c>
      <c r="AI61" s="26">
        <v>0</v>
      </c>
      <c r="AJ61" s="26">
        <v>0</v>
      </c>
      <c r="AK61" s="26">
        <v>0</v>
      </c>
      <c r="AL61" s="26">
        <v>0</v>
      </c>
      <c r="AM61" s="26">
        <v>0</v>
      </c>
      <c r="AN61" s="26">
        <v>0</v>
      </c>
      <c r="AO61" s="26">
        <v>0</v>
      </c>
      <c r="AP61" s="26">
        <v>0</v>
      </c>
      <c r="AQ61" s="26">
        <v>0</v>
      </c>
      <c r="AR61" s="26">
        <v>0</v>
      </c>
      <c r="AS61" s="26">
        <v>0</v>
      </c>
      <c r="AT61" s="26">
        <v>0</v>
      </c>
      <c r="AU61" s="26">
        <v>0</v>
      </c>
      <c r="AV61" s="26">
        <v>0</v>
      </c>
      <c r="AW61" s="26">
        <v>0</v>
      </c>
      <c r="AX61" s="26">
        <v>0</v>
      </c>
      <c r="AY61" s="26">
        <v>0</v>
      </c>
      <c r="AZ61" s="26">
        <v>0</v>
      </c>
      <c r="BA61" s="26">
        <v>0</v>
      </c>
      <c r="BB61" s="26">
        <v>0</v>
      </c>
      <c r="BC61" s="26">
        <v>0</v>
      </c>
      <c r="BD61" s="26">
        <v>0</v>
      </c>
      <c r="BE61" s="26">
        <v>0</v>
      </c>
      <c r="BF61" s="26">
        <v>0</v>
      </c>
      <c r="BG61" s="26">
        <v>0</v>
      </c>
      <c r="BH61" s="26">
        <v>0</v>
      </c>
      <c r="BI61" s="26">
        <v>0</v>
      </c>
    </row>
    <row r="62" spans="1:267" s="26" customFormat="1" ht="13.5" customHeight="1" x14ac:dyDescent="0.2">
      <c r="A62" s="33"/>
      <c r="B62" s="50" t="s">
        <v>62</v>
      </c>
      <c r="C62" s="25">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6">
        <v>0</v>
      </c>
      <c r="AG62" s="26">
        <v>0</v>
      </c>
      <c r="AH62" s="26">
        <v>0</v>
      </c>
      <c r="AI62" s="26">
        <v>0</v>
      </c>
      <c r="AJ62" s="26">
        <v>0</v>
      </c>
      <c r="AK62" s="26">
        <v>0</v>
      </c>
      <c r="AL62" s="26">
        <v>0</v>
      </c>
      <c r="AM62" s="26">
        <v>0</v>
      </c>
      <c r="AN62" s="26">
        <v>0</v>
      </c>
      <c r="AO62" s="26">
        <v>0</v>
      </c>
      <c r="AP62" s="26">
        <v>0</v>
      </c>
      <c r="AQ62" s="26">
        <v>0</v>
      </c>
      <c r="AR62" s="26">
        <v>0</v>
      </c>
      <c r="AS62" s="26">
        <v>0</v>
      </c>
      <c r="AT62" s="26">
        <v>0</v>
      </c>
      <c r="AU62" s="26">
        <v>0</v>
      </c>
      <c r="AV62" s="26">
        <v>0</v>
      </c>
      <c r="AW62" s="26">
        <v>0</v>
      </c>
      <c r="AX62" s="26">
        <v>0</v>
      </c>
      <c r="AY62" s="26">
        <v>0</v>
      </c>
      <c r="AZ62" s="26">
        <v>0</v>
      </c>
      <c r="BA62" s="26">
        <v>0</v>
      </c>
      <c r="BB62" s="26">
        <v>0</v>
      </c>
      <c r="BC62" s="26">
        <v>0</v>
      </c>
      <c r="BD62" s="26">
        <v>0</v>
      </c>
      <c r="BE62" s="26">
        <v>0</v>
      </c>
      <c r="BF62" s="26">
        <v>0</v>
      </c>
      <c r="BG62" s="26">
        <v>0</v>
      </c>
      <c r="BH62" s="26">
        <v>0</v>
      </c>
      <c r="BI62" s="26">
        <v>0</v>
      </c>
    </row>
    <row r="63" spans="1:267" s="26" customFormat="1" ht="13.5" customHeight="1" x14ac:dyDescent="0.2">
      <c r="A63" s="33"/>
      <c r="B63" s="50" t="s">
        <v>63</v>
      </c>
      <c r="C63" s="25">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6">
        <v>0</v>
      </c>
      <c r="AG63" s="26">
        <v>0</v>
      </c>
      <c r="AH63" s="26">
        <v>0</v>
      </c>
      <c r="AI63" s="26">
        <v>0</v>
      </c>
      <c r="AJ63" s="26">
        <v>0</v>
      </c>
      <c r="AK63" s="26">
        <v>0</v>
      </c>
      <c r="AL63" s="26">
        <v>0</v>
      </c>
      <c r="AM63" s="26">
        <v>0</v>
      </c>
      <c r="AN63" s="26">
        <v>0</v>
      </c>
      <c r="AO63" s="26">
        <v>0</v>
      </c>
      <c r="AP63" s="26">
        <v>0</v>
      </c>
      <c r="AQ63" s="26">
        <v>0</v>
      </c>
      <c r="AR63" s="26">
        <v>0</v>
      </c>
      <c r="AS63" s="26">
        <v>0</v>
      </c>
      <c r="AT63" s="26">
        <v>0</v>
      </c>
      <c r="AU63" s="26">
        <v>0</v>
      </c>
      <c r="AV63" s="26">
        <v>0</v>
      </c>
      <c r="AW63" s="26">
        <v>0</v>
      </c>
      <c r="AX63" s="26">
        <v>0</v>
      </c>
      <c r="AY63" s="26">
        <v>0</v>
      </c>
      <c r="AZ63" s="26">
        <v>0</v>
      </c>
      <c r="BA63" s="26">
        <v>0</v>
      </c>
      <c r="BB63" s="26">
        <v>0</v>
      </c>
      <c r="BC63" s="26">
        <v>0</v>
      </c>
      <c r="BD63" s="26">
        <v>0</v>
      </c>
      <c r="BE63" s="26">
        <v>0</v>
      </c>
      <c r="BF63" s="26">
        <v>0</v>
      </c>
      <c r="BG63" s="26">
        <v>0</v>
      </c>
      <c r="BH63" s="26">
        <v>0</v>
      </c>
      <c r="BI63" s="26">
        <v>0</v>
      </c>
    </row>
    <row r="64" spans="1:267" s="26" customFormat="1" ht="13.5" customHeight="1" x14ac:dyDescent="0.2">
      <c r="A64" s="33"/>
      <c r="B64" s="50" t="s">
        <v>64</v>
      </c>
      <c r="C64" s="25">
        <v>0.108274395965585</v>
      </c>
      <c r="D64" s="26">
        <v>0.108993372890224</v>
      </c>
      <c r="E64" s="26">
        <v>0.111058707225922</v>
      </c>
      <c r="F64" s="26">
        <v>0.11050617422462999</v>
      </c>
      <c r="G64" s="26">
        <v>0.11131854346415899</v>
      </c>
      <c r="H64" s="26">
        <v>0.110030238754104</v>
      </c>
      <c r="I64" s="26">
        <v>1.1918108669795005E-3</v>
      </c>
      <c r="J64" s="26">
        <v>9.4568689596539607E-2</v>
      </c>
      <c r="K64" s="26">
        <v>9.5027184821322802E-2</v>
      </c>
      <c r="L64" s="26">
        <v>9.4837826379434997E-2</v>
      </c>
      <c r="M64" s="26">
        <v>9.6188076426200794E-2</v>
      </c>
      <c r="N64" s="26">
        <v>9.5786298799574704E-2</v>
      </c>
      <c r="O64" s="26">
        <v>9.9348136275037593E-2</v>
      </c>
      <c r="P64" s="26">
        <v>9.5959368716351745E-2</v>
      </c>
      <c r="Q64" s="26">
        <v>1.6138369610635358E-3</v>
      </c>
      <c r="R64" s="26">
        <v>9.0725374365151004E-2</v>
      </c>
      <c r="S64" s="26">
        <v>8.9492794742616594E-2</v>
      </c>
      <c r="T64" s="26">
        <v>8.9926855629824401E-2</v>
      </c>
      <c r="U64" s="26">
        <v>9.6933337503298994E-2</v>
      </c>
      <c r="V64" s="26">
        <v>9.6692447663106598E-2</v>
      </c>
      <c r="W64" s="26">
        <v>9.6843875811334107E-2</v>
      </c>
      <c r="X64" s="26">
        <v>9.3435780952555281E-2</v>
      </c>
      <c r="Y64" s="26">
        <v>3.4073423538248308E-3</v>
      </c>
      <c r="Z64" s="26">
        <v>0.10007724966346</v>
      </c>
      <c r="AA64" s="26">
        <v>9.5766515237299496E-2</v>
      </c>
      <c r="AB64" s="26">
        <v>9.9648853643108298E-2</v>
      </c>
      <c r="AC64" s="26">
        <v>0.10500918644364</v>
      </c>
      <c r="AD64" s="26">
        <v>0.10633735253721401</v>
      </c>
      <c r="AE64" s="26">
        <v>0.10229756449937299</v>
      </c>
      <c r="AF64" s="26">
        <v>0.10152278700401579</v>
      </c>
      <c r="AG64" s="26">
        <v>3.5277748319524427E-3</v>
      </c>
      <c r="AH64" s="26">
        <v>0.11179184743010501</v>
      </c>
      <c r="AI64" s="26">
        <v>0.111201031902944</v>
      </c>
      <c r="AJ64" s="26">
        <v>0.112110091774815</v>
      </c>
      <c r="AK64" s="26">
        <v>0.111830637184405</v>
      </c>
      <c r="AL64" s="26">
        <v>0.11125238238992401</v>
      </c>
      <c r="AM64" s="26">
        <v>0.1116371981364386</v>
      </c>
      <c r="AN64" s="26">
        <v>3.5306871980762665E-4</v>
      </c>
      <c r="AO64" s="26">
        <v>8.92532497852256E-2</v>
      </c>
      <c r="AP64" s="26">
        <v>9.01922885076787E-2</v>
      </c>
      <c r="AQ64" s="26">
        <v>8.9651678235349405E-2</v>
      </c>
      <c r="AR64" s="26">
        <v>9.4837925313646196E-2</v>
      </c>
      <c r="AS64" s="26">
        <v>9.3969931916437294E-2</v>
      </c>
      <c r="AT64" s="26">
        <v>9.4274058826565393E-2</v>
      </c>
      <c r="AU64" s="26">
        <v>9.2029855430817098E-2</v>
      </c>
      <c r="AV64" s="26">
        <v>2.360350256479671E-3</v>
      </c>
      <c r="AW64" s="26">
        <v>9.6118976640377399E-2</v>
      </c>
      <c r="AX64" s="26">
        <v>9.5875338242558394E-2</v>
      </c>
      <c r="AY64" s="26">
        <v>9.45881526647077E-2</v>
      </c>
      <c r="AZ64" s="26">
        <v>9.2993417216358398E-2</v>
      </c>
      <c r="BA64" s="26">
        <v>9.2882518530109107E-2</v>
      </c>
      <c r="BB64" s="26">
        <v>9.5211771495965394E-2</v>
      </c>
      <c r="BC64" s="26">
        <v>9.4611695798346065E-2</v>
      </c>
      <c r="BD64" s="26">
        <v>1.2805085239526184E-3</v>
      </c>
      <c r="BE64" s="26">
        <v>3.6569217656303901E-2</v>
      </c>
      <c r="BF64" s="26">
        <v>3.5500826678610403E-2</v>
      </c>
      <c r="BG64" s="26">
        <v>3.5950673380096103E-2</v>
      </c>
      <c r="BH64" s="26">
        <v>3.6006905905003467E-2</v>
      </c>
      <c r="BI64" s="26">
        <v>4.3797746741684501E-4</v>
      </c>
    </row>
    <row r="65" spans="1:61" s="26" customFormat="1" ht="13.5" customHeight="1" x14ac:dyDescent="0.2">
      <c r="A65" s="33"/>
      <c r="B65" s="50" t="s">
        <v>65</v>
      </c>
      <c r="C65" s="25">
        <v>0.82773134830079098</v>
      </c>
      <c r="D65" s="26">
        <v>0.82714631593578503</v>
      </c>
      <c r="E65" s="26">
        <v>0.82594587816627096</v>
      </c>
      <c r="F65" s="26">
        <v>0.82646541243382898</v>
      </c>
      <c r="G65" s="26">
        <v>0.82547679677184205</v>
      </c>
      <c r="H65" s="26">
        <v>0.82655315032170373</v>
      </c>
      <c r="I65" s="26">
        <v>8.0932197495017376E-4</v>
      </c>
      <c r="J65" s="26">
        <v>0.80980963006300999</v>
      </c>
      <c r="K65" s="26">
        <v>0.80856610751374103</v>
      </c>
      <c r="L65" s="26">
        <v>0.80861870759402799</v>
      </c>
      <c r="M65" s="26">
        <v>0.82388155786523998</v>
      </c>
      <c r="N65" s="26">
        <v>0.82384058750093903</v>
      </c>
      <c r="O65" s="26">
        <v>0.82077743193288499</v>
      </c>
      <c r="P65" s="26">
        <v>0.81591567041164037</v>
      </c>
      <c r="Q65" s="26">
        <v>7.0052583675410908E-3</v>
      </c>
      <c r="R65" s="26">
        <v>0.82999177539693603</v>
      </c>
      <c r="S65" s="26">
        <v>0.81679064051281602</v>
      </c>
      <c r="T65" s="26">
        <v>0.81593323525771999</v>
      </c>
      <c r="U65" s="26">
        <v>0.82787092477944202</v>
      </c>
      <c r="V65" s="26">
        <v>0.828090029423041</v>
      </c>
      <c r="W65" s="26">
        <v>0.82769941944357295</v>
      </c>
      <c r="X65" s="26">
        <v>0.82439600413558811</v>
      </c>
      <c r="Y65" s="26">
        <v>5.7359410434931748E-3</v>
      </c>
      <c r="Z65" s="26">
        <v>0.82172902752678401</v>
      </c>
      <c r="AA65" s="26">
        <v>0.82563069655160304</v>
      </c>
      <c r="AB65" s="26">
        <v>0.82170897701136003</v>
      </c>
      <c r="AC65" s="26">
        <v>0.82142443485830596</v>
      </c>
      <c r="AD65" s="26">
        <v>0.81993696813995998</v>
      </c>
      <c r="AE65" s="26">
        <v>0.82438533338102704</v>
      </c>
      <c r="AF65" s="26">
        <v>0.82246923957817353</v>
      </c>
      <c r="AG65" s="26">
        <v>1.9276995896296322E-3</v>
      </c>
      <c r="AH65" s="26">
        <v>0.82252805486999403</v>
      </c>
      <c r="AI65" s="26">
        <v>0.82292832782121395</v>
      </c>
      <c r="AJ65" s="26">
        <v>0.82188192638282098</v>
      </c>
      <c r="AK65" s="26">
        <v>0.82219023279758596</v>
      </c>
      <c r="AL65" s="26">
        <v>0.82251993975298898</v>
      </c>
      <c r="AM65" s="26">
        <v>0.82240969632492078</v>
      </c>
      <c r="AN65" s="26">
        <v>3.5266027255295913E-4</v>
      </c>
      <c r="AO65" s="26">
        <v>0.83417893085522299</v>
      </c>
      <c r="AP65" s="26">
        <v>0.83283358895079695</v>
      </c>
      <c r="AQ65" s="26">
        <v>0.83307313909128999</v>
      </c>
      <c r="AR65" s="26">
        <v>0.830003730436781</v>
      </c>
      <c r="AS65" s="26">
        <v>0.83060760919129195</v>
      </c>
      <c r="AT65" s="26">
        <v>0.83008662773519604</v>
      </c>
      <c r="AU65" s="26">
        <v>0.83179727104342982</v>
      </c>
      <c r="AV65" s="26">
        <v>1.6295439698438313E-3</v>
      </c>
      <c r="AW65" s="26">
        <v>0.80535404478873795</v>
      </c>
      <c r="AX65" s="26">
        <v>0.80574495490633702</v>
      </c>
      <c r="AY65" s="26">
        <v>0.80628538851505804</v>
      </c>
      <c r="AZ65" s="26">
        <v>0.80851636536806004</v>
      </c>
      <c r="BA65" s="26">
        <v>0.80801267213366101</v>
      </c>
      <c r="BB65" s="26">
        <v>0.80543599765913199</v>
      </c>
      <c r="BC65" s="26">
        <v>0.80655823722849773</v>
      </c>
      <c r="BD65" s="26">
        <v>1.2513341109453748E-3</v>
      </c>
      <c r="BE65" s="26">
        <v>0.80801821035187504</v>
      </c>
      <c r="BF65" s="26">
        <v>0.80960414581641105</v>
      </c>
      <c r="BG65" s="26">
        <v>0.80851310610093896</v>
      </c>
      <c r="BH65" s="26">
        <v>0.80871182075640835</v>
      </c>
      <c r="BI65" s="26">
        <v>6.6252721209119454E-4</v>
      </c>
    </row>
    <row r="66" spans="1:61" s="26" customFormat="1" ht="13.5" customHeight="1" x14ac:dyDescent="0.2">
      <c r="A66" s="33"/>
      <c r="B66" s="50" t="s">
        <v>66</v>
      </c>
      <c r="C66" s="25">
        <v>6.3994255733624203E-2</v>
      </c>
      <c r="D66" s="26">
        <v>6.3860311173991102E-2</v>
      </c>
      <c r="E66" s="26">
        <v>6.2995414607807304E-2</v>
      </c>
      <c r="F66" s="26">
        <v>6.3028413341540995E-2</v>
      </c>
      <c r="G66" s="26">
        <v>6.3204659763998902E-2</v>
      </c>
      <c r="H66" s="26">
        <v>6.3416610924192512E-2</v>
      </c>
      <c r="I66" s="26">
        <v>4.2510479459894886E-4</v>
      </c>
      <c r="J66" s="26">
        <v>8.28373813422843E-2</v>
      </c>
      <c r="K66" s="26">
        <v>8.3368654470128797E-2</v>
      </c>
      <c r="L66" s="26">
        <v>8.3335278681670399E-2</v>
      </c>
      <c r="M66" s="26">
        <v>7.9930365708558604E-2</v>
      </c>
      <c r="N66" s="26">
        <v>8.0373113699485701E-2</v>
      </c>
      <c r="O66" s="26">
        <v>7.9874431792076997E-2</v>
      </c>
      <c r="P66" s="26">
        <v>8.1619870949034126E-2</v>
      </c>
      <c r="Q66" s="26">
        <v>1.5778988401271591E-3</v>
      </c>
      <c r="R66" s="26">
        <v>7.9282850237913594E-2</v>
      </c>
      <c r="S66" s="26">
        <v>8.0821681640603896E-2</v>
      </c>
      <c r="T66" s="26">
        <v>8.1020563839231396E-2</v>
      </c>
      <c r="U66" s="26">
        <v>7.5195737717258695E-2</v>
      </c>
      <c r="V66" s="26">
        <v>7.5217522913852405E-2</v>
      </c>
      <c r="W66" s="26">
        <v>7.5456704745092903E-2</v>
      </c>
      <c r="X66" s="26">
        <v>7.7832510182325482E-2</v>
      </c>
      <c r="Y66" s="26">
        <v>2.6024827032897946E-3</v>
      </c>
      <c r="Z66" s="26">
        <v>7.8193722809755895E-2</v>
      </c>
      <c r="AA66" s="26">
        <v>7.8602788211097896E-2</v>
      </c>
      <c r="AB66" s="26">
        <v>7.8642169345531407E-2</v>
      </c>
      <c r="AC66" s="26">
        <v>7.3566378698054505E-2</v>
      </c>
      <c r="AD66" s="26">
        <v>7.3725679322825893E-2</v>
      </c>
      <c r="AE66" s="26">
        <v>7.3317102119600394E-2</v>
      </c>
      <c r="AF66" s="26">
        <v>7.6007973417811001E-2</v>
      </c>
      <c r="AG66" s="26">
        <v>2.4785947583441672E-3</v>
      </c>
      <c r="AH66" s="26">
        <v>6.5680097699901005E-2</v>
      </c>
      <c r="AI66" s="26">
        <v>6.5870640275842204E-2</v>
      </c>
      <c r="AJ66" s="26">
        <v>6.6007981842363797E-2</v>
      </c>
      <c r="AK66" s="26">
        <v>6.5979130018008605E-2</v>
      </c>
      <c r="AL66" s="26">
        <v>6.6227677857086706E-2</v>
      </c>
      <c r="AM66" s="26">
        <v>6.5953105538640464E-2</v>
      </c>
      <c r="AN66" s="26">
        <v>1.7911585070855079E-4</v>
      </c>
      <c r="AO66" s="26">
        <v>7.6567819359552106E-2</v>
      </c>
      <c r="AP66" s="26">
        <v>7.6974122541523998E-2</v>
      </c>
      <c r="AQ66" s="26">
        <v>7.7275182673360698E-2</v>
      </c>
      <c r="AR66" s="26">
        <v>7.5158344249572601E-2</v>
      </c>
      <c r="AS66" s="26">
        <v>7.5422458892270894E-2</v>
      </c>
      <c r="AT66" s="26">
        <v>7.5639313438238001E-2</v>
      </c>
      <c r="AU66" s="26">
        <v>7.617287352575304E-2</v>
      </c>
      <c r="AV66" s="26">
        <v>8.0520657754900552E-4</v>
      </c>
      <c r="AW66" s="26">
        <v>8.5078641858505902E-2</v>
      </c>
      <c r="AX66" s="26">
        <v>8.4535476447170799E-2</v>
      </c>
      <c r="AY66" s="26">
        <v>8.5029481148556796E-2</v>
      </c>
      <c r="AZ66" s="26">
        <v>8.5072258400795603E-2</v>
      </c>
      <c r="BA66" s="26">
        <v>8.5321955682434794E-2</v>
      </c>
      <c r="BB66" s="26">
        <v>8.5335673514507798E-2</v>
      </c>
      <c r="BC66" s="26">
        <v>8.5062247841995287E-2</v>
      </c>
      <c r="BD66" s="26">
        <v>2.6493410955800105E-4</v>
      </c>
      <c r="BE66" s="26">
        <v>0.14022344266214601</v>
      </c>
      <c r="BF66" s="26">
        <v>0.13963518958142801</v>
      </c>
      <c r="BG66" s="26">
        <v>0.14004177760397599</v>
      </c>
      <c r="BH66" s="26">
        <v>0.13996680328251665</v>
      </c>
      <c r="BI66" s="26">
        <v>2.4593533486436082E-4</v>
      </c>
    </row>
    <row r="67" spans="1:61" s="26" customFormat="1" ht="13.5" customHeight="1" x14ac:dyDescent="0.2">
      <c r="A67" s="33"/>
      <c r="B67" s="50" t="s">
        <v>67</v>
      </c>
      <c r="C67" s="25">
        <v>0</v>
      </c>
      <c r="D67" s="26">
        <v>0</v>
      </c>
      <c r="E67" s="26">
        <v>0</v>
      </c>
      <c r="F67" s="26">
        <v>0</v>
      </c>
      <c r="G67" s="26">
        <v>0</v>
      </c>
      <c r="H67" s="26">
        <v>0</v>
      </c>
      <c r="I67" s="26">
        <v>0</v>
      </c>
      <c r="J67" s="26">
        <v>4.8048375781404203E-3</v>
      </c>
      <c r="K67" s="26">
        <v>4.84792948361516E-3</v>
      </c>
      <c r="L67" s="26">
        <v>4.9141847426459198E-3</v>
      </c>
      <c r="M67" s="26">
        <v>0</v>
      </c>
      <c r="N67" s="26">
        <v>0</v>
      </c>
      <c r="O67" s="26">
        <v>0</v>
      </c>
      <c r="P67" s="26">
        <v>2.4278253007335832E-3</v>
      </c>
      <c r="Q67" s="26">
        <v>2.4280335654591188E-3</v>
      </c>
      <c r="R67" s="26">
        <v>0</v>
      </c>
      <c r="S67" s="26">
        <v>4.5724703369158697E-3</v>
      </c>
      <c r="T67" s="26">
        <v>4.6186989815602403E-3</v>
      </c>
      <c r="U67" s="26">
        <v>0</v>
      </c>
      <c r="V67" s="26">
        <v>0</v>
      </c>
      <c r="W67" s="26">
        <v>0</v>
      </c>
      <c r="X67" s="26">
        <v>1.5318615530793514E-3</v>
      </c>
      <c r="Y67" s="26">
        <v>2.1664204869409594E-3</v>
      </c>
      <c r="Z67" s="26">
        <v>0</v>
      </c>
      <c r="AA67" s="26">
        <v>0</v>
      </c>
      <c r="AB67" s="26">
        <v>0</v>
      </c>
      <c r="AC67" s="26">
        <v>0</v>
      </c>
      <c r="AD67" s="26">
        <v>0</v>
      </c>
      <c r="AE67" s="26">
        <v>0</v>
      </c>
      <c r="AF67" s="26">
        <v>0</v>
      </c>
      <c r="AG67" s="26">
        <v>0</v>
      </c>
      <c r="AH67" s="26">
        <v>0</v>
      </c>
      <c r="AI67" s="26">
        <v>0</v>
      </c>
      <c r="AJ67" s="26">
        <v>0</v>
      </c>
      <c r="AK67" s="26">
        <v>0</v>
      </c>
      <c r="AL67" s="26">
        <v>0</v>
      </c>
      <c r="AM67" s="26">
        <v>0</v>
      </c>
      <c r="AN67" s="26">
        <v>0</v>
      </c>
      <c r="AO67" s="26">
        <v>0</v>
      </c>
      <c r="AP67" s="26">
        <v>0</v>
      </c>
      <c r="AQ67" s="26">
        <v>0</v>
      </c>
      <c r="AR67" s="26">
        <v>0</v>
      </c>
      <c r="AS67" s="26">
        <v>0</v>
      </c>
      <c r="AT67" s="26">
        <v>0</v>
      </c>
      <c r="AU67" s="26">
        <v>0</v>
      </c>
      <c r="AV67" s="26">
        <v>0</v>
      </c>
      <c r="AW67" s="26">
        <v>4.8900250545504797E-3</v>
      </c>
      <c r="AX67" s="26">
        <v>4.89431183422056E-3</v>
      </c>
      <c r="AY67" s="26">
        <v>4.9332906072343998E-3</v>
      </c>
      <c r="AZ67" s="26">
        <v>4.8442521068082604E-3</v>
      </c>
      <c r="BA67" s="26">
        <v>4.8978173940607004E-3</v>
      </c>
      <c r="BB67" s="26">
        <v>4.90719384455431E-3</v>
      </c>
      <c r="BC67" s="26">
        <v>4.8944818069047843E-3</v>
      </c>
      <c r="BD67" s="26">
        <v>2.6525960020168126E-5</v>
      </c>
      <c r="BE67" s="26">
        <v>5.9905906104764E-3</v>
      </c>
      <c r="BF67" s="26">
        <v>5.8330964337341097E-3</v>
      </c>
      <c r="BG67" s="26">
        <v>5.8926944844706897E-3</v>
      </c>
      <c r="BH67" s="26">
        <v>5.9054605095603995E-3</v>
      </c>
      <c r="BI67" s="26">
        <v>6.4927305372374072E-5</v>
      </c>
    </row>
    <row r="68" spans="1:61" s="26" customFormat="1" ht="13.5" customHeight="1" x14ac:dyDescent="0.2">
      <c r="A68" s="33"/>
      <c r="B68" s="50" t="s">
        <v>68</v>
      </c>
      <c r="C68" s="25">
        <v>0</v>
      </c>
      <c r="D68" s="26">
        <v>0</v>
      </c>
      <c r="E68" s="26">
        <v>0</v>
      </c>
      <c r="F68" s="26">
        <v>0</v>
      </c>
      <c r="G68" s="26">
        <v>0</v>
      </c>
      <c r="H68" s="26">
        <v>0</v>
      </c>
      <c r="I68" s="26">
        <v>0</v>
      </c>
      <c r="J68" s="26">
        <v>1.0006511072644701E-3</v>
      </c>
      <c r="K68" s="26">
        <v>1.04225573758626E-3</v>
      </c>
      <c r="L68" s="26">
        <v>1.06514995641646E-3</v>
      </c>
      <c r="M68" s="26">
        <v>0</v>
      </c>
      <c r="N68" s="26">
        <v>0</v>
      </c>
      <c r="O68" s="26">
        <v>0</v>
      </c>
      <c r="P68" s="26">
        <v>5.1800946687786498E-4</v>
      </c>
      <c r="Q68" s="26">
        <v>5.1835336145730684E-4</v>
      </c>
      <c r="R68" s="26">
        <v>0</v>
      </c>
      <c r="S68" s="26">
        <v>9.9914412646995711E-4</v>
      </c>
      <c r="T68" s="26">
        <v>1.0065278400858801E-3</v>
      </c>
      <c r="U68" s="26">
        <v>0</v>
      </c>
      <c r="V68" s="26">
        <v>0</v>
      </c>
      <c r="W68" s="26">
        <v>0</v>
      </c>
      <c r="X68" s="26">
        <v>3.3427866109263953E-4</v>
      </c>
      <c r="Y68" s="26">
        <v>4.7274622134150623E-4</v>
      </c>
      <c r="Z68" s="26">
        <v>0</v>
      </c>
      <c r="AA68" s="26">
        <v>0</v>
      </c>
      <c r="AB68" s="26">
        <v>0</v>
      </c>
      <c r="AC68" s="26">
        <v>0</v>
      </c>
      <c r="AD68" s="26">
        <v>0</v>
      </c>
      <c r="AE68" s="26">
        <v>0</v>
      </c>
      <c r="AF68" s="26">
        <v>0</v>
      </c>
      <c r="AG68" s="26">
        <v>0</v>
      </c>
      <c r="AH68" s="26">
        <v>0</v>
      </c>
      <c r="AI68" s="26">
        <v>0</v>
      </c>
      <c r="AJ68" s="26">
        <v>0</v>
      </c>
      <c r="AK68" s="26">
        <v>0</v>
      </c>
      <c r="AL68" s="26">
        <v>0</v>
      </c>
      <c r="AM68" s="26">
        <v>0</v>
      </c>
      <c r="AN68" s="26">
        <v>0</v>
      </c>
      <c r="AO68" s="26">
        <v>0</v>
      </c>
      <c r="AP68" s="26">
        <v>0</v>
      </c>
      <c r="AQ68" s="26">
        <v>0</v>
      </c>
      <c r="AR68" s="26">
        <v>0</v>
      </c>
      <c r="AS68" s="26">
        <v>0</v>
      </c>
      <c r="AT68" s="26">
        <v>0</v>
      </c>
      <c r="AU68" s="26">
        <v>0</v>
      </c>
      <c r="AV68" s="26">
        <v>0</v>
      </c>
      <c r="AW68" s="26">
        <v>1.2105963474186899E-3</v>
      </c>
      <c r="AX68" s="26">
        <v>1.2848080909945701E-3</v>
      </c>
      <c r="AY68" s="26">
        <v>1.32552792643068E-3</v>
      </c>
      <c r="AZ68" s="26">
        <v>1.2170106881953301E-3</v>
      </c>
      <c r="BA68" s="26">
        <v>1.25206185303384E-3</v>
      </c>
      <c r="BB68" s="26">
        <v>1.2938951791206001E-3</v>
      </c>
      <c r="BC68" s="26">
        <v>1.2639833475322851E-3</v>
      </c>
      <c r="BD68" s="26">
        <v>4.1462527938709395E-5</v>
      </c>
      <c r="BE68" s="26">
        <v>1.2854727976745999E-3</v>
      </c>
      <c r="BF68" s="26">
        <v>1.30585688692122E-3</v>
      </c>
      <c r="BG68" s="26">
        <v>1.33986719930107E-3</v>
      </c>
      <c r="BH68" s="26">
        <v>1.3103989612989633E-3</v>
      </c>
      <c r="BI68" s="26">
        <v>2.2437477009312592E-5</v>
      </c>
    </row>
    <row r="69" spans="1:61" s="26" customFormat="1" ht="13.5" customHeight="1" x14ac:dyDescent="0.2">
      <c r="A69" s="33"/>
      <c r="B69" s="50" t="s">
        <v>69</v>
      </c>
      <c r="C69" s="25">
        <v>0</v>
      </c>
      <c r="D69" s="26">
        <v>0</v>
      </c>
      <c r="E69" s="26">
        <v>0</v>
      </c>
      <c r="F69" s="26">
        <v>0</v>
      </c>
      <c r="G69" s="26">
        <v>0</v>
      </c>
      <c r="H69" s="26">
        <v>0</v>
      </c>
      <c r="I69" s="26">
        <v>0</v>
      </c>
      <c r="J69" s="26">
        <v>3.8217556637278001E-4</v>
      </c>
      <c r="K69" s="26">
        <v>4.2955132711341499E-4</v>
      </c>
      <c r="L69" s="26">
        <v>4.6878174379401101E-4</v>
      </c>
      <c r="M69" s="26">
        <v>0</v>
      </c>
      <c r="N69" s="26">
        <v>0</v>
      </c>
      <c r="O69" s="26">
        <v>0</v>
      </c>
      <c r="P69" s="26">
        <v>2.1341810621336769E-4</v>
      </c>
      <c r="Q69" s="26">
        <v>2.1488178964010397E-4</v>
      </c>
      <c r="R69" s="26">
        <v>0</v>
      </c>
      <c r="S69" s="26">
        <v>4.2646699711511402E-4</v>
      </c>
      <c r="T69" s="26">
        <v>4.76114015367699E-4</v>
      </c>
      <c r="U69" s="26">
        <v>0</v>
      </c>
      <c r="V69" s="26">
        <v>0</v>
      </c>
      <c r="W69" s="26">
        <v>0</v>
      </c>
      <c r="X69" s="26">
        <v>1.504301687471355E-4</v>
      </c>
      <c r="Y69" s="26">
        <v>2.1322259153374058E-4</v>
      </c>
      <c r="Z69" s="26">
        <v>0</v>
      </c>
      <c r="AA69" s="26">
        <v>0</v>
      </c>
      <c r="AB69" s="26">
        <v>0</v>
      </c>
      <c r="AC69" s="26">
        <v>0</v>
      </c>
      <c r="AD69" s="26">
        <v>0</v>
      </c>
      <c r="AE69" s="26">
        <v>0</v>
      </c>
      <c r="AF69" s="26">
        <v>0</v>
      </c>
      <c r="AG69" s="26">
        <v>0</v>
      </c>
      <c r="AH69" s="26">
        <v>0</v>
      </c>
      <c r="AI69" s="26">
        <v>0</v>
      </c>
      <c r="AJ69" s="26">
        <v>0</v>
      </c>
      <c r="AK69" s="26">
        <v>0</v>
      </c>
      <c r="AL69" s="26">
        <v>0</v>
      </c>
      <c r="AM69" s="26">
        <v>0</v>
      </c>
      <c r="AN69" s="26">
        <v>0</v>
      </c>
      <c r="AO69" s="26">
        <v>0</v>
      </c>
      <c r="AP69" s="26">
        <v>0</v>
      </c>
      <c r="AQ69" s="26">
        <v>0</v>
      </c>
      <c r="AR69" s="26">
        <v>0</v>
      </c>
      <c r="AS69" s="26">
        <v>0</v>
      </c>
      <c r="AT69" s="26">
        <v>0</v>
      </c>
      <c r="AU69" s="26">
        <v>0</v>
      </c>
      <c r="AV69" s="26">
        <v>0</v>
      </c>
      <c r="AW69" s="26">
        <v>5.1472336761875697E-4</v>
      </c>
      <c r="AX69" s="26">
        <v>5.8552572844149597E-4</v>
      </c>
      <c r="AY69" s="26">
        <v>6.4377364646716695E-4</v>
      </c>
      <c r="AZ69" s="26">
        <v>5.1995392101019896E-4</v>
      </c>
      <c r="BA69" s="26">
        <v>5.9263728640388501E-4</v>
      </c>
      <c r="BB69" s="26">
        <v>6.4687630660884596E-4</v>
      </c>
      <c r="BC69" s="26">
        <v>5.8391504275839173E-4</v>
      </c>
      <c r="BD69" s="26">
        <v>5.2447367315731726E-5</v>
      </c>
      <c r="BE69" s="26">
        <v>5.6921523024882996E-4</v>
      </c>
      <c r="BF69" s="26">
        <v>6.0837463076822505E-4</v>
      </c>
      <c r="BG69" s="26">
        <v>6.5673504426314402E-4</v>
      </c>
      <c r="BH69" s="26">
        <v>6.1144163509339975E-4</v>
      </c>
      <c r="BI69" s="26">
        <v>3.5795570935736451E-5</v>
      </c>
    </row>
    <row r="70" spans="1:61" s="26" customFormat="1" ht="13.5" customHeight="1" x14ac:dyDescent="0.2">
      <c r="A70" s="33"/>
      <c r="B70" s="50" t="s">
        <v>70</v>
      </c>
      <c r="C70" s="25">
        <v>0</v>
      </c>
      <c r="D70" s="26">
        <v>0</v>
      </c>
      <c r="E70" s="26">
        <v>0</v>
      </c>
      <c r="F70" s="26">
        <v>0</v>
      </c>
      <c r="G70" s="26">
        <v>0</v>
      </c>
      <c r="H70" s="26">
        <v>0</v>
      </c>
      <c r="I70" s="26">
        <v>0</v>
      </c>
      <c r="J70" s="26">
        <v>3.3928190709289698E-4</v>
      </c>
      <c r="K70" s="26">
        <v>3.8000908377838999E-4</v>
      </c>
      <c r="L70" s="26">
        <v>4.1791474270780799E-4</v>
      </c>
      <c r="M70" s="26">
        <v>0</v>
      </c>
      <c r="N70" s="26">
        <v>0</v>
      </c>
      <c r="O70" s="26">
        <v>0</v>
      </c>
      <c r="P70" s="26">
        <v>1.8953428892984914E-4</v>
      </c>
      <c r="Q70" s="26">
        <v>1.9088930838156648E-4</v>
      </c>
      <c r="R70" s="26">
        <v>0</v>
      </c>
      <c r="S70" s="26">
        <v>4.0564442080366799E-4</v>
      </c>
      <c r="T70" s="26">
        <v>4.5201127280734002E-4</v>
      </c>
      <c r="U70" s="26">
        <v>0</v>
      </c>
      <c r="V70" s="26">
        <v>0</v>
      </c>
      <c r="W70" s="26">
        <v>0</v>
      </c>
      <c r="X70" s="26">
        <v>1.4294261560183466E-4</v>
      </c>
      <c r="Y70" s="26">
        <v>2.0259402703579871E-4</v>
      </c>
      <c r="Z70" s="26">
        <v>0</v>
      </c>
      <c r="AA70" s="26">
        <v>0</v>
      </c>
      <c r="AB70" s="26">
        <v>0</v>
      </c>
      <c r="AC70" s="26">
        <v>0</v>
      </c>
      <c r="AD70" s="26">
        <v>0</v>
      </c>
      <c r="AE70" s="26">
        <v>0</v>
      </c>
      <c r="AF70" s="26">
        <v>0</v>
      </c>
      <c r="AG70" s="26">
        <v>0</v>
      </c>
      <c r="AH70" s="26">
        <v>0</v>
      </c>
      <c r="AI70" s="26">
        <v>0</v>
      </c>
      <c r="AJ70" s="26">
        <v>0</v>
      </c>
      <c r="AK70" s="26">
        <v>0</v>
      </c>
      <c r="AL70" s="26">
        <v>0</v>
      </c>
      <c r="AM70" s="26">
        <v>0</v>
      </c>
      <c r="AN70" s="26">
        <v>0</v>
      </c>
      <c r="AO70" s="26">
        <v>0</v>
      </c>
      <c r="AP70" s="26">
        <v>0</v>
      </c>
      <c r="AQ70" s="26">
        <v>0</v>
      </c>
      <c r="AR70" s="26">
        <v>0</v>
      </c>
      <c r="AS70" s="26">
        <v>0</v>
      </c>
      <c r="AT70" s="26">
        <v>0</v>
      </c>
      <c r="AU70" s="26">
        <v>0</v>
      </c>
      <c r="AV70" s="26">
        <v>0</v>
      </c>
      <c r="AW70" s="26">
        <v>4.5244573328275802E-4</v>
      </c>
      <c r="AX70" s="26">
        <v>5.3719728134168996E-4</v>
      </c>
      <c r="AY70" s="26">
        <v>5.9836328870602499E-4</v>
      </c>
      <c r="AZ70" s="26">
        <v>4.6553704222134201E-4</v>
      </c>
      <c r="BA70" s="26">
        <v>5.4663572772440695E-4</v>
      </c>
      <c r="BB70" s="26">
        <v>6.1072071786980996E-4</v>
      </c>
      <c r="BC70" s="26">
        <v>5.3514996519100531E-4</v>
      </c>
      <c r="BD70" s="26">
        <v>5.9901205044311053E-5</v>
      </c>
      <c r="BE70" s="26">
        <v>4.9089802793886902E-4</v>
      </c>
      <c r="BF70" s="26">
        <v>5.3559797494912703E-4</v>
      </c>
      <c r="BG70" s="26">
        <v>5.7976927926631596E-4</v>
      </c>
      <c r="BH70" s="26">
        <v>5.3542176071810397E-4</v>
      </c>
      <c r="BI70" s="26">
        <v>3.6281750387010193E-5</v>
      </c>
    </row>
    <row r="71" spans="1:61" s="28" customFormat="1" ht="13.5" customHeight="1" x14ac:dyDescent="0.2">
      <c r="A71" s="33"/>
      <c r="B71" s="50" t="s">
        <v>71</v>
      </c>
      <c r="C71" s="27">
        <v>0</v>
      </c>
      <c r="D71" s="28">
        <v>0</v>
      </c>
      <c r="E71" s="28">
        <v>0</v>
      </c>
      <c r="F71" s="28">
        <v>0</v>
      </c>
      <c r="G71" s="28">
        <v>0</v>
      </c>
      <c r="H71" s="28">
        <v>0</v>
      </c>
      <c r="I71" s="28">
        <v>0</v>
      </c>
      <c r="J71" s="28">
        <v>1.5943838705162301E-3</v>
      </c>
      <c r="K71" s="28">
        <v>1.6459568949682101E-3</v>
      </c>
      <c r="L71" s="28">
        <v>1.6487873625384E-3</v>
      </c>
      <c r="M71" s="28">
        <v>0</v>
      </c>
      <c r="N71" s="28">
        <v>0</v>
      </c>
      <c r="O71" s="28">
        <v>0</v>
      </c>
      <c r="P71" s="28">
        <v>8.1485468800380665E-4</v>
      </c>
      <c r="Q71" s="28">
        <v>8.1504650359671212E-4</v>
      </c>
      <c r="R71" s="28">
        <v>0</v>
      </c>
      <c r="S71" s="28">
        <v>1.6647296513239999E-3</v>
      </c>
      <c r="T71" s="28">
        <v>1.7082681969344501E-3</v>
      </c>
      <c r="U71" s="28">
        <v>0</v>
      </c>
      <c r="V71" s="28">
        <v>0</v>
      </c>
      <c r="W71" s="28">
        <v>0</v>
      </c>
      <c r="X71" s="28">
        <v>5.62166308043075E-4</v>
      </c>
      <c r="Y71" s="28">
        <v>7.9512255840030873E-4</v>
      </c>
      <c r="Z71" s="28">
        <v>0</v>
      </c>
      <c r="AA71" s="28">
        <v>0</v>
      </c>
      <c r="AB71" s="28">
        <v>0</v>
      </c>
      <c r="AC71" s="28">
        <v>0</v>
      </c>
      <c r="AD71" s="28">
        <v>0</v>
      </c>
      <c r="AE71" s="28">
        <v>0</v>
      </c>
      <c r="AF71" s="28">
        <v>0</v>
      </c>
      <c r="AG71" s="28">
        <v>0</v>
      </c>
      <c r="AH71" s="28">
        <v>0</v>
      </c>
      <c r="AI71" s="28">
        <v>0</v>
      </c>
      <c r="AJ71" s="28">
        <v>0</v>
      </c>
      <c r="AK71" s="28">
        <v>0</v>
      </c>
      <c r="AL71" s="28">
        <v>0</v>
      </c>
      <c r="AM71" s="28">
        <v>0</v>
      </c>
      <c r="AN71" s="28">
        <v>0</v>
      </c>
      <c r="AO71" s="28">
        <v>0</v>
      </c>
      <c r="AP71" s="28">
        <v>0</v>
      </c>
      <c r="AQ71" s="28">
        <v>0</v>
      </c>
      <c r="AR71" s="28">
        <v>0</v>
      </c>
      <c r="AS71" s="28">
        <v>0</v>
      </c>
      <c r="AT71" s="28">
        <v>0</v>
      </c>
      <c r="AU71" s="28">
        <v>0</v>
      </c>
      <c r="AV71" s="28">
        <v>0</v>
      </c>
      <c r="AW71" s="28">
        <v>1.7032888541233099E-3</v>
      </c>
      <c r="AX71" s="28">
        <v>1.77887600101144E-3</v>
      </c>
      <c r="AY71" s="28">
        <v>1.8024900857217599E-3</v>
      </c>
      <c r="AZ71" s="28">
        <v>1.68035517149121E-3</v>
      </c>
      <c r="BA71" s="28">
        <v>1.73651166636873E-3</v>
      </c>
      <c r="BB71" s="28">
        <v>1.7821508305543401E-3</v>
      </c>
      <c r="BC71" s="28">
        <v>1.7472787682117983E-3</v>
      </c>
      <c r="BD71" s="28">
        <v>4.4333106995852429E-5</v>
      </c>
      <c r="BE71" s="28">
        <v>1.77451432515269E-3</v>
      </c>
      <c r="BF71" s="28">
        <v>1.8124523190057599E-3</v>
      </c>
      <c r="BG71" s="28">
        <v>1.85016024757218E-3</v>
      </c>
      <c r="BH71" s="28">
        <v>1.8123756305768767E-3</v>
      </c>
      <c r="BI71" s="28">
        <v>3.0882366117362393E-5</v>
      </c>
    </row>
    <row r="72" spans="1:61" s="30" customFormat="1" ht="13.5" customHeight="1" thickBot="1" x14ac:dyDescent="0.25">
      <c r="A72" s="33"/>
      <c r="B72" s="175" t="s">
        <v>72</v>
      </c>
      <c r="C72" s="29">
        <v>0</v>
      </c>
      <c r="D72" s="30">
        <v>0</v>
      </c>
      <c r="E72" s="30">
        <v>0</v>
      </c>
      <c r="F72" s="30">
        <v>0</v>
      </c>
      <c r="G72" s="30">
        <v>0</v>
      </c>
      <c r="H72" s="30">
        <v>0</v>
      </c>
      <c r="I72" s="30">
        <v>0</v>
      </c>
      <c r="J72" s="30">
        <v>4.66296896877907E-3</v>
      </c>
      <c r="K72" s="30">
        <v>4.69235066774601E-3</v>
      </c>
      <c r="L72" s="30">
        <v>4.6933687967634797E-3</v>
      </c>
      <c r="M72" s="30">
        <v>0</v>
      </c>
      <c r="N72" s="30">
        <v>0</v>
      </c>
      <c r="O72" s="30">
        <v>0</v>
      </c>
      <c r="P72" s="30">
        <v>2.3414480722147601E-3</v>
      </c>
      <c r="Q72" s="30">
        <v>2.3414692896433194E-3</v>
      </c>
      <c r="R72" s="30">
        <v>0</v>
      </c>
      <c r="S72" s="30">
        <v>4.8264275713353301E-3</v>
      </c>
      <c r="T72" s="30">
        <v>4.8577249664681701E-3</v>
      </c>
      <c r="U72" s="30">
        <v>0</v>
      </c>
      <c r="V72" s="30">
        <v>0</v>
      </c>
      <c r="W72" s="30">
        <v>0</v>
      </c>
      <c r="X72" s="30">
        <v>1.6140254229672503E-3</v>
      </c>
      <c r="Y72" s="30">
        <v>2.2825945236100071E-3</v>
      </c>
      <c r="Z72" s="30">
        <v>0</v>
      </c>
      <c r="AA72" s="30">
        <v>0</v>
      </c>
      <c r="AB72" s="30">
        <v>0</v>
      </c>
      <c r="AC72" s="30">
        <v>0</v>
      </c>
      <c r="AD72" s="30">
        <v>0</v>
      </c>
      <c r="AE72" s="30">
        <v>0</v>
      </c>
      <c r="AF72" s="30">
        <v>0</v>
      </c>
      <c r="AG72" s="30">
        <v>0</v>
      </c>
      <c r="AH72" s="30">
        <v>0</v>
      </c>
      <c r="AI72" s="30">
        <v>0</v>
      </c>
      <c r="AJ72" s="30">
        <v>0</v>
      </c>
      <c r="AK72" s="30">
        <v>0</v>
      </c>
      <c r="AL72" s="30">
        <v>0</v>
      </c>
      <c r="AM72" s="30">
        <v>0</v>
      </c>
      <c r="AN72" s="30">
        <v>0</v>
      </c>
      <c r="AO72" s="30">
        <v>0</v>
      </c>
      <c r="AP72" s="30">
        <v>0</v>
      </c>
      <c r="AQ72" s="30">
        <v>0</v>
      </c>
      <c r="AR72" s="30">
        <v>0</v>
      </c>
      <c r="AS72" s="30">
        <v>0</v>
      </c>
      <c r="AT72" s="30">
        <v>0</v>
      </c>
      <c r="AU72" s="30">
        <v>0</v>
      </c>
      <c r="AV72" s="30">
        <v>0</v>
      </c>
      <c r="AW72" s="30">
        <v>4.6772573553843701E-3</v>
      </c>
      <c r="AX72" s="30">
        <v>4.7635114679241003E-3</v>
      </c>
      <c r="AY72" s="30">
        <v>4.7935321171171099E-3</v>
      </c>
      <c r="AZ72" s="30">
        <v>4.69085008505971E-3</v>
      </c>
      <c r="BA72" s="30">
        <v>4.7571897262039904E-3</v>
      </c>
      <c r="BB72" s="30">
        <v>4.7757204516864302E-3</v>
      </c>
      <c r="BC72" s="30">
        <v>4.7430102005626184E-3</v>
      </c>
      <c r="BD72" s="30">
        <v>4.3374147042669241E-5</v>
      </c>
      <c r="BE72" s="30">
        <v>5.0784383381841302E-3</v>
      </c>
      <c r="BF72" s="30">
        <v>5.16445967817219E-3</v>
      </c>
      <c r="BG72" s="30">
        <v>5.1752166601151802E-3</v>
      </c>
      <c r="BH72" s="30">
        <v>5.1393715588238338E-3</v>
      </c>
      <c r="BI72" s="30">
        <v>4.3309515492368221E-5</v>
      </c>
    </row>
    <row r="73" spans="1:61" x14ac:dyDescent="0.2">
      <c r="A73" s="13"/>
      <c r="B73" s="174"/>
    </row>
    <row r="74" spans="1:61" x14ac:dyDescent="0.2">
      <c r="A74" s="13"/>
      <c r="B74" s="174"/>
    </row>
    <row r="75" spans="1:61" x14ac:dyDescent="0.2">
      <c r="A75" s="13"/>
      <c r="B75" s="174"/>
    </row>
    <row r="76" spans="1:61" x14ac:dyDescent="0.2">
      <c r="A76" s="13"/>
      <c r="B76" s="174"/>
    </row>
  </sheetData>
  <mergeCells count="8">
    <mergeCell ref="AU1:AV3"/>
    <mergeCell ref="BC1:BD3"/>
    <mergeCell ref="BH1:BI3"/>
    <mergeCell ref="H1:I3"/>
    <mergeCell ref="P1:Q3"/>
    <mergeCell ref="X1:Y3"/>
    <mergeCell ref="AF1:AG3"/>
    <mergeCell ref="AM1:AN3"/>
  </mergeCells>
  <phoneticPr fontId="0" type="noConversion"/>
  <pageMargins left="0.75" right="0.75" top="1" bottom="1" header="0.5" footer="0.5"/>
  <pageSetup paperSize="9" orientation="portrait" horizontalDpi="4294967293" verticalDpi="300" r:id="rId1"/>
  <headerFooter alignWithMargins="0"/>
  <drawing r:id="rId2"/>
  <legacyDrawing r:id="rId3"/>
  <oleObjects>
    <mc:AlternateContent xmlns:mc="http://schemas.openxmlformats.org/markup-compatibility/2006">
      <mc:Choice Requires="x14">
        <oleObject progId="Equation.3" shapeId="6165" r:id="rId4">
          <objectPr defaultSize="0" r:id="rId5">
            <anchor moveWithCells="1">
              <from>
                <xdr:col>1</xdr:col>
                <xdr:colOff>619125</xdr:colOff>
                <xdr:row>10</xdr:row>
                <xdr:rowOff>0</xdr:rowOff>
              </from>
              <to>
                <xdr:col>1</xdr:col>
                <xdr:colOff>952500</xdr:colOff>
                <xdr:row>11</xdr:row>
                <xdr:rowOff>19050</xdr:rowOff>
              </to>
            </anchor>
          </objectPr>
        </oleObject>
      </mc:Choice>
      <mc:Fallback>
        <oleObject progId="Equation.3" shapeId="6165" r:id="rId4"/>
      </mc:Fallback>
    </mc:AlternateContent>
    <mc:AlternateContent xmlns:mc="http://schemas.openxmlformats.org/markup-compatibility/2006">
      <mc:Choice Requires="x14">
        <oleObject progId="Equation.3" shapeId="6166" r:id="rId6">
          <objectPr defaultSize="0" r:id="rId7">
            <anchor moveWithCells="1">
              <from>
                <xdr:col>1</xdr:col>
                <xdr:colOff>409575</xdr:colOff>
                <xdr:row>9</xdr:row>
                <xdr:rowOff>0</xdr:rowOff>
              </from>
              <to>
                <xdr:col>1</xdr:col>
                <xdr:colOff>714375</xdr:colOff>
                <xdr:row>10</xdr:row>
                <xdr:rowOff>19050</xdr:rowOff>
              </to>
            </anchor>
          </objectPr>
        </oleObject>
      </mc:Choice>
      <mc:Fallback>
        <oleObject progId="Equation.3" shapeId="6166" r:id="rId6"/>
      </mc:Fallback>
    </mc:AlternateContent>
    <mc:AlternateContent xmlns:mc="http://schemas.openxmlformats.org/markup-compatibility/2006">
      <mc:Choice Requires="x14">
        <oleObject progId="Equation.3" shapeId="6167" r:id="rId8">
          <objectPr defaultSize="0" r:id="rId9">
            <anchor moveWithCells="1">
              <from>
                <xdr:col>1</xdr:col>
                <xdr:colOff>781050</xdr:colOff>
                <xdr:row>11</xdr:row>
                <xdr:rowOff>0</xdr:rowOff>
              </from>
              <to>
                <xdr:col>1</xdr:col>
                <xdr:colOff>1152525</xdr:colOff>
                <xdr:row>12</xdr:row>
                <xdr:rowOff>19050</xdr:rowOff>
              </to>
            </anchor>
          </objectPr>
        </oleObject>
      </mc:Choice>
      <mc:Fallback>
        <oleObject progId="Equation.3" shapeId="6167" r:id="rId8"/>
      </mc:Fallback>
    </mc:AlternateContent>
    <mc:AlternateContent xmlns:mc="http://schemas.openxmlformats.org/markup-compatibility/2006">
      <mc:Choice Requires="x14">
        <oleObject progId="Equation.3" shapeId="6168" r:id="rId10">
          <objectPr defaultSize="0" r:id="rId11">
            <anchor moveWithCells="1">
              <from>
                <xdr:col>1</xdr:col>
                <xdr:colOff>695325</xdr:colOff>
                <xdr:row>12</xdr:row>
                <xdr:rowOff>0</xdr:rowOff>
              </from>
              <to>
                <xdr:col>1</xdr:col>
                <xdr:colOff>1038225</xdr:colOff>
                <xdr:row>13</xdr:row>
                <xdr:rowOff>19050</xdr:rowOff>
              </to>
            </anchor>
          </objectPr>
        </oleObject>
      </mc:Choice>
      <mc:Fallback>
        <oleObject progId="Equation.3" shapeId="6168" r:id="rId10"/>
      </mc:Fallback>
    </mc:AlternateContent>
    <mc:AlternateContent xmlns:mc="http://schemas.openxmlformats.org/markup-compatibility/2006">
      <mc:Choice Requires="x14">
        <oleObject progId="Equation.3" shapeId="6169" r:id="rId12">
          <objectPr defaultSize="0" r:id="rId13">
            <anchor moveWithCells="1">
              <from>
                <xdr:col>1</xdr:col>
                <xdr:colOff>409575</xdr:colOff>
                <xdr:row>13</xdr:row>
                <xdr:rowOff>0</xdr:rowOff>
              </from>
              <to>
                <xdr:col>1</xdr:col>
                <xdr:colOff>723900</xdr:colOff>
                <xdr:row>14</xdr:row>
                <xdr:rowOff>28575</xdr:rowOff>
              </to>
            </anchor>
          </objectPr>
        </oleObject>
      </mc:Choice>
      <mc:Fallback>
        <oleObject progId="Equation.3" shapeId="6169" r:id="rId12"/>
      </mc:Fallback>
    </mc:AlternateContent>
    <mc:AlternateContent xmlns:mc="http://schemas.openxmlformats.org/markup-compatibility/2006">
      <mc:Choice Requires="x14">
        <oleObject progId="Equation.3" shapeId="6170" r:id="rId14">
          <objectPr defaultSize="0" r:id="rId15">
            <anchor moveWithCells="1">
              <from>
                <xdr:col>1</xdr:col>
                <xdr:colOff>619125</xdr:colOff>
                <xdr:row>14</xdr:row>
                <xdr:rowOff>0</xdr:rowOff>
              </from>
              <to>
                <xdr:col>1</xdr:col>
                <xdr:colOff>962025</xdr:colOff>
                <xdr:row>15</xdr:row>
                <xdr:rowOff>28575</xdr:rowOff>
              </to>
            </anchor>
          </objectPr>
        </oleObject>
      </mc:Choice>
      <mc:Fallback>
        <oleObject progId="Equation.3" shapeId="6170" r:id="rId14"/>
      </mc:Fallback>
    </mc:AlternateContent>
    <mc:AlternateContent xmlns:mc="http://schemas.openxmlformats.org/markup-compatibility/2006">
      <mc:Choice Requires="x14">
        <oleObject progId="Equation.3" shapeId="6171" r:id="rId16">
          <objectPr defaultSize="0" r:id="rId17">
            <anchor moveWithCells="1">
              <from>
                <xdr:col>1</xdr:col>
                <xdr:colOff>781050</xdr:colOff>
                <xdr:row>15</xdr:row>
                <xdr:rowOff>0</xdr:rowOff>
              </from>
              <to>
                <xdr:col>1</xdr:col>
                <xdr:colOff>1152525</xdr:colOff>
                <xdr:row>16</xdr:row>
                <xdr:rowOff>28575</xdr:rowOff>
              </to>
            </anchor>
          </objectPr>
        </oleObject>
      </mc:Choice>
      <mc:Fallback>
        <oleObject progId="Equation.3" shapeId="6171" r:id="rId16"/>
      </mc:Fallback>
    </mc:AlternateContent>
    <mc:AlternateContent xmlns:mc="http://schemas.openxmlformats.org/markup-compatibility/2006">
      <mc:Choice Requires="x14">
        <oleObject progId="Equation.3" shapeId="6172" r:id="rId18">
          <objectPr defaultSize="0" r:id="rId19">
            <anchor moveWithCells="1">
              <from>
                <xdr:col>1</xdr:col>
                <xdr:colOff>695325</xdr:colOff>
                <xdr:row>16</xdr:row>
                <xdr:rowOff>0</xdr:rowOff>
              </from>
              <to>
                <xdr:col>1</xdr:col>
                <xdr:colOff>1038225</xdr:colOff>
                <xdr:row>17</xdr:row>
                <xdr:rowOff>28575</xdr:rowOff>
              </to>
            </anchor>
          </objectPr>
        </oleObject>
      </mc:Choice>
      <mc:Fallback>
        <oleObject progId="Equation.3" shapeId="6172" r:id="rId18"/>
      </mc:Fallback>
    </mc:AlternateContent>
    <mc:AlternateContent xmlns:mc="http://schemas.openxmlformats.org/markup-compatibility/2006">
      <mc:Choice Requires="x14">
        <oleObject progId="Equation.3" shapeId="6173" r:id="rId20">
          <objectPr defaultSize="0" r:id="rId21">
            <anchor moveWithCells="1">
              <from>
                <xdr:col>1</xdr:col>
                <xdr:colOff>409575</xdr:colOff>
                <xdr:row>17</xdr:row>
                <xdr:rowOff>0</xdr:rowOff>
              </from>
              <to>
                <xdr:col>1</xdr:col>
                <xdr:colOff>714375</xdr:colOff>
                <xdr:row>18</xdr:row>
                <xdr:rowOff>28575</xdr:rowOff>
              </to>
            </anchor>
          </objectPr>
        </oleObject>
      </mc:Choice>
      <mc:Fallback>
        <oleObject progId="Equation.3" shapeId="6173" r:id="rId20"/>
      </mc:Fallback>
    </mc:AlternateContent>
    <mc:AlternateContent xmlns:mc="http://schemas.openxmlformats.org/markup-compatibility/2006">
      <mc:Choice Requires="x14">
        <oleObject progId="Equation.3" shapeId="6175" r:id="rId22">
          <objectPr defaultSize="0" r:id="rId23">
            <anchor moveWithCells="1">
              <from>
                <xdr:col>1</xdr:col>
                <xdr:colOff>619125</xdr:colOff>
                <xdr:row>18</xdr:row>
                <xdr:rowOff>0</xdr:rowOff>
              </from>
              <to>
                <xdr:col>1</xdr:col>
                <xdr:colOff>952500</xdr:colOff>
                <xdr:row>19</xdr:row>
                <xdr:rowOff>28575</xdr:rowOff>
              </to>
            </anchor>
          </objectPr>
        </oleObject>
      </mc:Choice>
      <mc:Fallback>
        <oleObject progId="Equation.3" shapeId="6175" r:id="rId22"/>
      </mc:Fallback>
    </mc:AlternateContent>
    <mc:AlternateContent xmlns:mc="http://schemas.openxmlformats.org/markup-compatibility/2006">
      <mc:Choice Requires="x14">
        <oleObject progId="Equation.3" shapeId="6176" r:id="rId24">
          <objectPr defaultSize="0" r:id="rId25">
            <anchor moveWithCells="1">
              <from>
                <xdr:col>1</xdr:col>
                <xdr:colOff>781050</xdr:colOff>
                <xdr:row>19</xdr:row>
                <xdr:rowOff>0</xdr:rowOff>
              </from>
              <to>
                <xdr:col>1</xdr:col>
                <xdr:colOff>1133475</xdr:colOff>
                <xdr:row>20</xdr:row>
                <xdr:rowOff>28575</xdr:rowOff>
              </to>
            </anchor>
          </objectPr>
        </oleObject>
      </mc:Choice>
      <mc:Fallback>
        <oleObject progId="Equation.3" shapeId="6176" r:id="rId24"/>
      </mc:Fallback>
    </mc:AlternateContent>
    <mc:AlternateContent xmlns:mc="http://schemas.openxmlformats.org/markup-compatibility/2006">
      <mc:Choice Requires="x14">
        <oleObject progId="Equation.3" shapeId="6177" r:id="rId26">
          <objectPr defaultSize="0" r:id="rId27">
            <anchor moveWithCells="1">
              <from>
                <xdr:col>1</xdr:col>
                <xdr:colOff>704850</xdr:colOff>
                <xdr:row>20</xdr:row>
                <xdr:rowOff>0</xdr:rowOff>
              </from>
              <to>
                <xdr:col>1</xdr:col>
                <xdr:colOff>1047750</xdr:colOff>
                <xdr:row>21</xdr:row>
                <xdr:rowOff>28575</xdr:rowOff>
              </to>
            </anchor>
          </objectPr>
        </oleObject>
      </mc:Choice>
      <mc:Fallback>
        <oleObject progId="Equation.3" shapeId="6177" r:id="rId26"/>
      </mc:Fallback>
    </mc:AlternateContent>
    <mc:AlternateContent xmlns:mc="http://schemas.openxmlformats.org/markup-compatibility/2006">
      <mc:Choice Requires="x14">
        <oleObject progId="Equation.3" shapeId="6178" r:id="rId28">
          <objectPr defaultSize="0" r:id="rId29">
            <anchor moveWithCells="1">
              <from>
                <xdr:col>1</xdr:col>
                <xdr:colOff>409575</xdr:colOff>
                <xdr:row>25</xdr:row>
                <xdr:rowOff>0</xdr:rowOff>
              </from>
              <to>
                <xdr:col>1</xdr:col>
                <xdr:colOff>790575</xdr:colOff>
                <xdr:row>26</xdr:row>
                <xdr:rowOff>19050</xdr:rowOff>
              </to>
            </anchor>
          </objectPr>
        </oleObject>
      </mc:Choice>
      <mc:Fallback>
        <oleObject progId="Equation.3" shapeId="6178" r:id="rId28"/>
      </mc:Fallback>
    </mc:AlternateContent>
    <mc:AlternateContent xmlns:mc="http://schemas.openxmlformats.org/markup-compatibility/2006">
      <mc:Choice Requires="x14">
        <oleObject progId="Equation.3" shapeId="6180" r:id="rId30">
          <objectPr defaultSize="0" r:id="rId31">
            <anchor moveWithCells="1">
              <from>
                <xdr:col>1</xdr:col>
                <xdr:colOff>619125</xdr:colOff>
                <xdr:row>26</xdr:row>
                <xdr:rowOff>0</xdr:rowOff>
              </from>
              <to>
                <xdr:col>1</xdr:col>
                <xdr:colOff>952500</xdr:colOff>
                <xdr:row>27</xdr:row>
                <xdr:rowOff>19050</xdr:rowOff>
              </to>
            </anchor>
          </objectPr>
        </oleObject>
      </mc:Choice>
      <mc:Fallback>
        <oleObject progId="Equation.3" shapeId="6180" r:id="rId30"/>
      </mc:Fallback>
    </mc:AlternateContent>
    <mc:AlternateContent xmlns:mc="http://schemas.openxmlformats.org/markup-compatibility/2006">
      <mc:Choice Requires="x14">
        <oleObject progId="Equation.3" shapeId="6181" r:id="rId32">
          <objectPr defaultSize="0" r:id="rId33">
            <anchor moveWithCells="1">
              <from>
                <xdr:col>1</xdr:col>
                <xdr:colOff>781050</xdr:colOff>
                <xdr:row>27</xdr:row>
                <xdr:rowOff>0</xdr:rowOff>
              </from>
              <to>
                <xdr:col>1</xdr:col>
                <xdr:colOff>1152525</xdr:colOff>
                <xdr:row>28</xdr:row>
                <xdr:rowOff>19050</xdr:rowOff>
              </to>
            </anchor>
          </objectPr>
        </oleObject>
      </mc:Choice>
      <mc:Fallback>
        <oleObject progId="Equation.3" shapeId="6181" r:id="rId32"/>
      </mc:Fallback>
    </mc:AlternateContent>
    <mc:AlternateContent xmlns:mc="http://schemas.openxmlformats.org/markup-compatibility/2006">
      <mc:Choice Requires="x14">
        <oleObject progId="Equation.3" shapeId="6182" r:id="rId34">
          <objectPr defaultSize="0" r:id="rId35">
            <anchor moveWithCells="1">
              <from>
                <xdr:col>1</xdr:col>
                <xdr:colOff>695325</xdr:colOff>
                <xdr:row>28</xdr:row>
                <xdr:rowOff>0</xdr:rowOff>
              </from>
              <to>
                <xdr:col>1</xdr:col>
                <xdr:colOff>1047750</xdr:colOff>
                <xdr:row>29</xdr:row>
                <xdr:rowOff>19050</xdr:rowOff>
              </to>
            </anchor>
          </objectPr>
        </oleObject>
      </mc:Choice>
      <mc:Fallback>
        <oleObject progId="Equation.3" shapeId="6182" r:id="rId34"/>
      </mc:Fallback>
    </mc:AlternateContent>
    <mc:AlternateContent xmlns:mc="http://schemas.openxmlformats.org/markup-compatibility/2006">
      <mc:Choice Requires="x14">
        <oleObject progId="Equation.3" shapeId="6186" r:id="rId36">
          <objectPr defaultSize="0" r:id="rId35">
            <anchor moveWithCells="1">
              <from>
                <xdr:col>1</xdr:col>
                <xdr:colOff>695325</xdr:colOff>
                <xdr:row>24</xdr:row>
                <xdr:rowOff>0</xdr:rowOff>
              </from>
              <to>
                <xdr:col>1</xdr:col>
                <xdr:colOff>1047750</xdr:colOff>
                <xdr:row>25</xdr:row>
                <xdr:rowOff>19050</xdr:rowOff>
              </to>
            </anchor>
          </objectPr>
        </oleObject>
      </mc:Choice>
      <mc:Fallback>
        <oleObject progId="Equation.3" shapeId="6186" r:id="rId36"/>
      </mc:Fallback>
    </mc:AlternateContent>
    <mc:AlternateContent xmlns:mc="http://schemas.openxmlformats.org/markup-compatibility/2006">
      <mc:Choice Requires="x14">
        <oleObject progId="Equation.3" shapeId="6187" r:id="rId37">
          <objectPr defaultSize="0" r:id="rId38">
            <anchor moveWithCells="1">
              <from>
                <xdr:col>1</xdr:col>
                <xdr:colOff>409575</xdr:colOff>
                <xdr:row>21</xdr:row>
                <xdr:rowOff>0</xdr:rowOff>
              </from>
              <to>
                <xdr:col>1</xdr:col>
                <xdr:colOff>790575</xdr:colOff>
                <xdr:row>22</xdr:row>
                <xdr:rowOff>19050</xdr:rowOff>
              </to>
            </anchor>
          </objectPr>
        </oleObject>
      </mc:Choice>
      <mc:Fallback>
        <oleObject progId="Equation.3" shapeId="6187" r:id="rId37"/>
      </mc:Fallback>
    </mc:AlternateContent>
    <mc:AlternateContent xmlns:mc="http://schemas.openxmlformats.org/markup-compatibility/2006">
      <mc:Choice Requires="x14">
        <oleObject progId="Equation.3" shapeId="6188" r:id="rId39">
          <objectPr defaultSize="0" r:id="rId40">
            <anchor moveWithCells="1">
              <from>
                <xdr:col>1</xdr:col>
                <xdr:colOff>628650</xdr:colOff>
                <xdr:row>22</xdr:row>
                <xdr:rowOff>0</xdr:rowOff>
              </from>
              <to>
                <xdr:col>1</xdr:col>
                <xdr:colOff>971550</xdr:colOff>
                <xdr:row>23</xdr:row>
                <xdr:rowOff>19050</xdr:rowOff>
              </to>
            </anchor>
          </objectPr>
        </oleObject>
      </mc:Choice>
      <mc:Fallback>
        <oleObject progId="Equation.3" shapeId="6188" r:id="rId39"/>
      </mc:Fallback>
    </mc:AlternateContent>
    <mc:AlternateContent xmlns:mc="http://schemas.openxmlformats.org/markup-compatibility/2006">
      <mc:Choice Requires="x14">
        <oleObject progId="Equation.3" shapeId="6189" r:id="rId41">
          <objectPr defaultSize="0" r:id="rId42">
            <anchor moveWithCells="1">
              <from>
                <xdr:col>1</xdr:col>
                <xdr:colOff>781050</xdr:colOff>
                <xdr:row>23</xdr:row>
                <xdr:rowOff>0</xdr:rowOff>
              </from>
              <to>
                <xdr:col>1</xdr:col>
                <xdr:colOff>1162050</xdr:colOff>
                <xdr:row>24</xdr:row>
                <xdr:rowOff>19050</xdr:rowOff>
              </to>
            </anchor>
          </objectPr>
        </oleObject>
      </mc:Choice>
      <mc:Fallback>
        <oleObject progId="Equation.3" shapeId="6189" r:id="rId41"/>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BZ250"/>
  <sheetViews>
    <sheetView showGridLines="0" topLeftCell="Z1" zoomScale="75" workbookViewId="0">
      <selection activeCell="AY1" sqref="AY1"/>
    </sheetView>
  </sheetViews>
  <sheetFormatPr defaultRowHeight="12.75" x14ac:dyDescent="0.2"/>
  <cols>
    <col min="1" max="1" width="16.28515625" style="72" customWidth="1"/>
    <col min="2" max="2" width="13.42578125" style="72" customWidth="1"/>
    <col min="3" max="3" width="12.5703125" style="72" customWidth="1"/>
    <col min="4" max="4" width="14.28515625" style="72" customWidth="1"/>
    <col min="5" max="5" width="12.5703125" style="72" customWidth="1"/>
    <col min="6" max="6" width="12.28515625" style="72" customWidth="1"/>
    <col min="7" max="8" width="12.140625" style="72" customWidth="1"/>
    <col min="9" max="9" width="11.42578125" style="72" customWidth="1"/>
    <col min="10" max="10" width="14.5703125" style="72" customWidth="1"/>
    <col min="11" max="11" width="11.85546875" style="72" customWidth="1"/>
    <col min="12" max="12" width="11.7109375" style="72" customWidth="1"/>
    <col min="13" max="13" width="13.85546875" style="72" customWidth="1"/>
    <col min="14" max="14" width="11.28515625" style="72" customWidth="1"/>
    <col min="15" max="15" width="11" style="72" customWidth="1"/>
    <col min="16" max="16" width="6.7109375" style="72" customWidth="1"/>
    <col min="17" max="17" width="11" style="72" customWidth="1"/>
    <col min="18" max="18" width="14.42578125" style="72" customWidth="1"/>
    <col min="19" max="19" width="13.42578125" style="72" customWidth="1"/>
    <col min="20" max="20" width="16.42578125" style="72" customWidth="1"/>
    <col min="21" max="21" width="16.140625" style="72" customWidth="1"/>
    <col min="22" max="22" width="11.85546875" style="72" customWidth="1"/>
    <col min="23" max="23" width="12.7109375" style="72" customWidth="1"/>
    <col min="24" max="24" width="13.42578125" style="72" customWidth="1"/>
    <col min="25" max="25" width="10.85546875" style="72" customWidth="1"/>
    <col min="26" max="26" width="53" style="72" customWidth="1"/>
    <col min="27" max="27" width="11" style="72" customWidth="1"/>
    <col min="28" max="77" width="0.85546875" style="72" customWidth="1"/>
    <col min="78" max="16384" width="9.140625" style="72"/>
  </cols>
  <sheetData>
    <row r="1" spans="1:28" ht="9.75" customHeight="1" x14ac:dyDescent="0.2">
      <c r="R1" s="4"/>
      <c r="S1" s="5"/>
      <c r="T1" s="5"/>
      <c r="U1" s="5"/>
      <c r="V1" s="5"/>
      <c r="W1" s="5"/>
      <c r="X1" s="3"/>
      <c r="Y1" s="2"/>
    </row>
    <row r="2" spans="1:28" ht="15.75" x14ac:dyDescent="0.2">
      <c r="A2" s="73" t="s">
        <v>82</v>
      </c>
      <c r="C2" s="74" t="s">
        <v>81</v>
      </c>
      <c r="D2" s="57" t="s">
        <v>7</v>
      </c>
      <c r="E2" s="57"/>
      <c r="F2" s="57" t="s">
        <v>8</v>
      </c>
      <c r="G2" s="75" t="s">
        <v>9</v>
      </c>
      <c r="H2" s="57" t="s">
        <v>10</v>
      </c>
      <c r="I2" s="76"/>
      <c r="J2" s="76" t="s">
        <v>44</v>
      </c>
      <c r="K2" s="76"/>
      <c r="L2" s="77"/>
      <c r="M2" s="77"/>
      <c r="N2" s="77"/>
      <c r="O2" s="77"/>
      <c r="P2" s="2"/>
      <c r="Q2" s="2"/>
      <c r="R2" s="78"/>
      <c r="S2" s="78"/>
      <c r="T2" s="78"/>
      <c r="U2" s="78"/>
      <c r="V2" s="78"/>
      <c r="W2" s="78"/>
      <c r="X2" s="78"/>
      <c r="Y2" s="78"/>
      <c r="Z2" s="2"/>
      <c r="AA2" s="2"/>
      <c r="AB2" s="2"/>
    </row>
    <row r="3" spans="1:28" ht="16.5" thickBot="1" x14ac:dyDescent="0.25">
      <c r="C3" s="79" t="s">
        <v>237</v>
      </c>
      <c r="D3" s="57">
        <f>LARGE(O30:O250,1)</f>
        <v>13.838767764924178</v>
      </c>
      <c r="E3" s="57"/>
      <c r="F3" s="57">
        <f>LARGE(D6:H6,1)</f>
        <v>13.838767764924178</v>
      </c>
      <c r="G3" s="57" t="e">
        <f>LARGE(D6:H6,2)</f>
        <v>#NUM!</v>
      </c>
      <c r="H3" s="57" t="e">
        <f>LARGE(D6:H6,3)</f>
        <v>#NUM!</v>
      </c>
      <c r="I3" s="57"/>
      <c r="J3" s="57">
        <v>100</v>
      </c>
      <c r="K3" s="57"/>
      <c r="L3" s="77"/>
      <c r="M3" s="77"/>
      <c r="N3" s="77"/>
      <c r="O3" s="77"/>
      <c r="P3" s="2"/>
      <c r="Q3" s="2"/>
      <c r="R3" s="68"/>
      <c r="S3" s="68"/>
      <c r="T3" s="68"/>
      <c r="U3" s="68"/>
      <c r="V3" s="68"/>
      <c r="W3" s="68"/>
      <c r="X3" s="68"/>
      <c r="Y3" s="68"/>
      <c r="Z3" s="2"/>
      <c r="AA3" s="2"/>
      <c r="AB3" s="2"/>
    </row>
    <row r="4" spans="1:28" ht="15.75" x14ac:dyDescent="0.25">
      <c r="A4" s="80" t="s">
        <v>11</v>
      </c>
      <c r="B4" s="81">
        <f>(SUMIF(I30:I250, "&gt;0")+SUMIF(I30:I250, "&lt;0"))/100</f>
        <v>2.6733482416842018</v>
      </c>
      <c r="C4" s="79" t="s">
        <v>237</v>
      </c>
      <c r="D4" s="82"/>
      <c r="E4" s="2"/>
      <c r="F4" s="2"/>
      <c r="H4" s="2"/>
      <c r="I4" s="77"/>
      <c r="J4" s="77"/>
      <c r="K4" s="77"/>
      <c r="L4" s="77"/>
      <c r="M4" s="77"/>
      <c r="N4" s="77"/>
      <c r="O4" s="77"/>
      <c r="P4" s="2"/>
      <c r="Q4" s="2"/>
      <c r="R4" s="68"/>
      <c r="S4" s="68"/>
      <c r="T4" s="68"/>
      <c r="U4" s="68"/>
      <c r="V4" s="68"/>
      <c r="W4" s="68"/>
      <c r="X4" s="68"/>
      <c r="Y4" s="68"/>
      <c r="Z4" s="2"/>
      <c r="AA4" s="2"/>
      <c r="AB4" s="2"/>
    </row>
    <row r="5" spans="1:28" ht="15.75" x14ac:dyDescent="0.25">
      <c r="A5" s="83" t="s">
        <v>12</v>
      </c>
      <c r="B5" s="84">
        <f>SQRT((SUMIF(J30:J250, "&gt;0")+SUMIF(J30:J250, "&lt;0"))/100)</f>
        <v>0.70784678705659843</v>
      </c>
      <c r="C5" s="85"/>
      <c r="D5" s="74" t="s">
        <v>13</v>
      </c>
      <c r="E5" s="74" t="s">
        <v>14</v>
      </c>
      <c r="F5" s="74" t="s">
        <v>15</v>
      </c>
      <c r="G5" s="86" t="s">
        <v>16</v>
      </c>
      <c r="H5" s="74" t="s">
        <v>17</v>
      </c>
      <c r="I5" s="77"/>
      <c r="J5" s="77"/>
      <c r="K5" s="77"/>
      <c r="L5" s="77"/>
      <c r="M5" s="77"/>
      <c r="N5" s="77"/>
      <c r="O5" s="77"/>
      <c r="P5" s="2"/>
      <c r="Q5" s="2"/>
      <c r="R5" s="68"/>
      <c r="S5" s="68"/>
      <c r="T5" s="68"/>
      <c r="U5" s="68"/>
      <c r="V5" s="68"/>
      <c r="W5" s="68"/>
      <c r="X5" s="68"/>
      <c r="Y5" s="68"/>
      <c r="Z5" s="2"/>
      <c r="AA5" s="2"/>
      <c r="AB5" s="2"/>
    </row>
    <row r="6" spans="1:28" ht="15.75" x14ac:dyDescent="0.25">
      <c r="A6" s="83" t="s">
        <v>18</v>
      </c>
      <c r="B6" s="84">
        <f>(SUMIF(K30:K250, "&gt;0")+SUMIF(K30:K250, "&lt;0"))/((100)*(B5)^3)</f>
        <v>6.6758676890948996</v>
      </c>
      <c r="C6" s="85"/>
      <c r="D6" s="74">
        <v>13.838767764924178</v>
      </c>
      <c r="E6" s="74"/>
      <c r="F6" s="74"/>
      <c r="G6" s="86"/>
      <c r="H6" s="74"/>
      <c r="I6" s="77"/>
      <c r="J6" s="77"/>
      <c r="K6" s="77"/>
      <c r="L6" s="77"/>
      <c r="M6" s="77"/>
      <c r="N6" s="77"/>
      <c r="O6" s="77"/>
      <c r="P6" s="2"/>
      <c r="Q6" s="2"/>
      <c r="R6" s="68"/>
      <c r="S6" s="68"/>
      <c r="T6" s="68"/>
      <c r="U6" s="68"/>
      <c r="V6" s="68"/>
      <c r="W6" s="68"/>
      <c r="X6" s="68"/>
      <c r="Y6" s="68"/>
      <c r="Z6" s="2"/>
      <c r="AA6" s="2"/>
      <c r="AB6" s="2"/>
    </row>
    <row r="7" spans="1:28" ht="16.5" thickBot="1" x14ac:dyDescent="0.3">
      <c r="A7" s="87" t="s">
        <v>19</v>
      </c>
      <c r="B7" s="88">
        <f>(SUMIF(L30:L250, "&gt;0")+SUMIF(L30:L250, "&lt;0"))/((100)*(B5)^4)</f>
        <v>63.926438533680304</v>
      </c>
      <c r="C7" s="89"/>
      <c r="D7" s="82"/>
      <c r="E7" s="2"/>
      <c r="F7" s="2"/>
      <c r="H7" s="2"/>
      <c r="I7" s="77"/>
      <c r="J7" s="77"/>
      <c r="K7" s="77"/>
      <c r="L7" s="77"/>
      <c r="M7" s="77"/>
      <c r="N7" s="77"/>
      <c r="O7" s="77"/>
      <c r="P7" s="2"/>
      <c r="Q7" s="2"/>
      <c r="R7" s="68"/>
      <c r="S7" s="68"/>
      <c r="T7" s="68"/>
      <c r="U7" s="68"/>
      <c r="V7" s="68"/>
      <c r="W7" s="68"/>
      <c r="X7" s="68"/>
      <c r="Y7" s="68"/>
      <c r="Z7" s="2"/>
      <c r="AA7" s="2"/>
      <c r="AB7" s="2"/>
    </row>
    <row r="8" spans="1:28" ht="15.75" x14ac:dyDescent="0.25">
      <c r="C8" s="90"/>
      <c r="D8" s="74" t="s">
        <v>107</v>
      </c>
      <c r="E8" s="2" t="s">
        <v>125</v>
      </c>
      <c r="F8" s="2"/>
      <c r="H8" s="2"/>
      <c r="I8" s="77"/>
      <c r="J8" s="77"/>
      <c r="K8" s="77"/>
      <c r="L8" s="77"/>
      <c r="M8" s="77"/>
      <c r="N8" s="77"/>
      <c r="O8" s="77"/>
      <c r="P8" s="2"/>
      <c r="Q8" s="2"/>
      <c r="R8" s="68"/>
      <c r="S8" s="68"/>
      <c r="T8" s="68"/>
      <c r="U8" s="68"/>
      <c r="V8" s="68"/>
      <c r="W8" s="68"/>
      <c r="X8" s="68"/>
      <c r="Y8" s="68"/>
      <c r="Z8" s="2"/>
      <c r="AA8" s="2"/>
      <c r="AB8" s="2"/>
    </row>
    <row r="9" spans="1:28" ht="15.75" x14ac:dyDescent="0.2">
      <c r="A9" s="72" t="s">
        <v>20</v>
      </c>
      <c r="C9" s="74"/>
      <c r="D9" s="74" t="s">
        <v>194</v>
      </c>
      <c r="E9" s="57">
        <f>LARGE(O30:O250,1)</f>
        <v>13.838767764924178</v>
      </c>
      <c r="F9" s="2"/>
      <c r="H9" s="2"/>
      <c r="I9" s="77"/>
      <c r="J9" s="77"/>
      <c r="K9" s="77"/>
      <c r="L9" s="77"/>
      <c r="M9" s="77"/>
      <c r="N9" s="77"/>
      <c r="O9" s="77"/>
      <c r="P9" s="2"/>
      <c r="Q9" s="2"/>
      <c r="R9" s="68"/>
      <c r="S9" s="68"/>
      <c r="T9" s="68"/>
      <c r="U9" s="68"/>
      <c r="V9" s="68"/>
      <c r="W9" s="68"/>
      <c r="X9" s="68"/>
      <c r="Y9" s="68"/>
      <c r="Z9" s="2"/>
      <c r="AA9" s="2"/>
      <c r="AB9" s="2"/>
    </row>
    <row r="10" spans="1:28" ht="15.75" x14ac:dyDescent="0.2">
      <c r="A10" s="91">
        <f>SUM(G30:G250)</f>
        <v>100.02914000000001</v>
      </c>
      <c r="C10" s="92"/>
      <c r="D10" s="179" t="s">
        <v>127</v>
      </c>
      <c r="E10" s="2" t="s">
        <v>128</v>
      </c>
      <c r="F10" s="2"/>
      <c r="H10" s="2"/>
      <c r="I10" s="77"/>
      <c r="J10" s="77"/>
      <c r="K10" s="77"/>
      <c r="L10" s="77"/>
      <c r="M10" s="77"/>
      <c r="N10" s="77"/>
      <c r="O10" s="77"/>
      <c r="P10" s="2"/>
      <c r="Q10" s="2"/>
      <c r="R10" s="68"/>
      <c r="S10" s="68"/>
      <c r="T10" s="68"/>
      <c r="U10" s="68"/>
      <c r="V10" s="68"/>
      <c r="W10" s="68"/>
      <c r="X10" s="68"/>
      <c r="Y10" s="68"/>
      <c r="Z10" s="2"/>
      <c r="AA10" s="2"/>
      <c r="AB10" s="2"/>
    </row>
    <row r="11" spans="1:28" ht="15.75" x14ac:dyDescent="0.25">
      <c r="C11" s="85"/>
      <c r="D11" s="179">
        <v>69</v>
      </c>
      <c r="E11" s="180">
        <v>4</v>
      </c>
      <c r="F11" s="2"/>
      <c r="G11" s="72">
        <f>(((2.095-1)/(11-1))*(513.74-43.91))+43.91</f>
        <v>95.356385000000017</v>
      </c>
      <c r="H11" s="172"/>
      <c r="I11" s="77"/>
      <c r="J11" s="77"/>
      <c r="K11" s="77"/>
      <c r="L11" s="77"/>
      <c r="M11" s="77"/>
      <c r="N11" s="77"/>
      <c r="O11" s="77"/>
      <c r="P11" s="2"/>
      <c r="Q11" s="2"/>
      <c r="R11" s="68"/>
      <c r="S11" s="68"/>
      <c r="T11" s="68"/>
      <c r="U11" s="68"/>
      <c r="V11" s="68"/>
      <c r="W11" s="68"/>
      <c r="X11" s="68"/>
      <c r="Y11" s="68"/>
      <c r="Z11" s="2"/>
      <c r="AA11" s="2"/>
      <c r="AB11" s="2"/>
    </row>
    <row r="12" spans="1:28" ht="15.75" x14ac:dyDescent="0.25">
      <c r="A12" s="72" t="s">
        <v>21</v>
      </c>
      <c r="C12" s="85"/>
      <c r="D12" s="82"/>
      <c r="E12" s="2"/>
      <c r="F12" s="2"/>
      <c r="H12" s="2"/>
      <c r="I12" s="77"/>
      <c r="J12" s="77"/>
      <c r="K12" s="77"/>
      <c r="L12" s="77"/>
      <c r="M12" s="77"/>
      <c r="N12" s="77"/>
      <c r="O12" s="77"/>
      <c r="P12" s="2"/>
      <c r="Q12" s="2"/>
      <c r="R12" s="68"/>
      <c r="S12" s="68"/>
      <c r="T12" s="68"/>
      <c r="U12" s="68"/>
      <c r="V12" s="68"/>
      <c r="W12" s="68"/>
      <c r="X12" s="68"/>
      <c r="Y12" s="68"/>
      <c r="Z12" s="2"/>
      <c r="AA12" s="2"/>
      <c r="AB12" s="2"/>
    </row>
    <row r="13" spans="1:28" ht="15.75" x14ac:dyDescent="0.25">
      <c r="A13" s="72">
        <f>SUMIF(N31:N250, "&gt;0")</f>
        <v>743.1749382374727</v>
      </c>
      <c r="C13" s="85"/>
      <c r="D13" s="82"/>
      <c r="E13" s="2"/>
      <c r="F13" s="2"/>
      <c r="G13" s="2"/>
      <c r="H13" s="2"/>
      <c r="I13" s="77"/>
      <c r="J13" s="77"/>
      <c r="K13" s="77"/>
      <c r="L13" s="77"/>
      <c r="M13" s="77"/>
      <c r="N13" s="77"/>
      <c r="O13" s="77"/>
      <c r="P13" s="2"/>
      <c r="Q13" s="2"/>
      <c r="R13" s="68"/>
      <c r="S13" s="68"/>
      <c r="T13" s="68"/>
      <c r="U13" s="68"/>
      <c r="V13" s="68"/>
      <c r="W13" s="68"/>
      <c r="X13" s="68"/>
      <c r="Y13" s="68"/>
      <c r="Z13" s="2"/>
      <c r="AA13" s="2"/>
      <c r="AB13" s="2"/>
    </row>
    <row r="14" spans="1:28" ht="30.75" thickBot="1" x14ac:dyDescent="0.45">
      <c r="A14" s="72" t="s">
        <v>83</v>
      </c>
      <c r="C14" s="85"/>
      <c r="D14" s="72" t="s">
        <v>94</v>
      </c>
      <c r="F14" s="2"/>
      <c r="G14" s="2"/>
      <c r="H14" s="2"/>
      <c r="I14" s="77"/>
      <c r="J14" s="77"/>
      <c r="K14" s="77"/>
      <c r="L14" s="77"/>
      <c r="M14" s="77"/>
      <c r="N14" s="77"/>
      <c r="O14" s="77"/>
      <c r="P14" s="2"/>
      <c r="Q14" s="2"/>
      <c r="R14" s="68"/>
      <c r="S14" s="68"/>
      <c r="T14" s="68"/>
      <c r="U14" s="68"/>
      <c r="V14" s="68"/>
      <c r="W14" s="68"/>
      <c r="X14" s="68"/>
      <c r="Y14" s="68"/>
      <c r="Z14" s="2"/>
      <c r="AA14" s="2"/>
      <c r="AB14" s="93" t="s">
        <v>78</v>
      </c>
    </row>
    <row r="15" spans="1:28" ht="30" x14ac:dyDescent="0.4">
      <c r="A15" s="80" t="s">
        <v>95</v>
      </c>
      <c r="B15" s="81">
        <f>(SUMIF(Q30:Q250, "&gt;0")+SUMIF(Q30:Q250, "&lt;0"))/100</f>
        <v>167.0769103245315</v>
      </c>
      <c r="C15" s="85"/>
      <c r="D15" s="80" t="s">
        <v>22</v>
      </c>
      <c r="E15" s="81">
        <f>10^((SUMIF(V30:V250, "&gt;0")+SUMIF(V30:V250, "&lt;0"))/100)</f>
        <v>156.76243125239699</v>
      </c>
      <c r="F15" s="2"/>
      <c r="G15" s="2"/>
      <c r="H15" s="58"/>
      <c r="I15" s="77"/>
      <c r="J15" s="77"/>
      <c r="K15" s="77"/>
      <c r="L15" s="77"/>
      <c r="M15" s="77"/>
      <c r="N15" s="77"/>
      <c r="O15" s="77"/>
      <c r="P15" s="2"/>
      <c r="Q15" s="2"/>
      <c r="R15" s="68"/>
      <c r="S15" s="68"/>
      <c r="T15" s="68"/>
      <c r="U15" s="68"/>
      <c r="V15" s="68"/>
      <c r="W15" s="68"/>
      <c r="X15" s="68"/>
      <c r="Y15" s="68"/>
      <c r="Z15" s="2"/>
      <c r="AA15" s="2"/>
      <c r="AB15" s="93" t="s">
        <v>80</v>
      </c>
    </row>
    <row r="16" spans="1:28" ht="15.75" x14ac:dyDescent="0.25">
      <c r="A16" s="83" t="s">
        <v>96</v>
      </c>
      <c r="B16" s="84">
        <f>SQRT((SUMIF(R30:R250, "&gt;0")+SUMIF(R30:R250, "&lt;0"))/100)</f>
        <v>44.545676434737878</v>
      </c>
      <c r="C16" s="85"/>
      <c r="D16" s="83" t="s">
        <v>23</v>
      </c>
      <c r="E16" s="84">
        <f>10^(SQRT((SUMIF(W30:W250, "&gt;0")+SUMIF(W30:W250, "&lt;0"))/100))</f>
        <v>1.6333645111356667</v>
      </c>
      <c r="G16" s="2"/>
      <c r="H16" s="58"/>
      <c r="I16" s="77"/>
      <c r="J16" s="77"/>
      <c r="K16" s="77"/>
      <c r="L16" s="77"/>
      <c r="M16" s="77"/>
      <c r="N16" s="77"/>
      <c r="O16" s="77"/>
      <c r="P16" s="2"/>
      <c r="Q16" s="2"/>
      <c r="R16" s="68"/>
      <c r="S16" s="68"/>
      <c r="T16" s="68"/>
      <c r="U16" s="68"/>
      <c r="V16" s="68"/>
      <c r="W16" s="68"/>
      <c r="X16" s="68"/>
      <c r="Y16" s="68"/>
      <c r="Z16" s="2"/>
      <c r="AA16" s="2"/>
      <c r="AB16" s="2"/>
    </row>
    <row r="17" spans="1:78" ht="15" customHeight="1" x14ac:dyDescent="0.25">
      <c r="A17" s="83" t="s">
        <v>97</v>
      </c>
      <c r="B17" s="84">
        <f>(SUMIF(S30:S250, "&gt;0")+SUMIF(S30:S250, "&lt;0"))/((100)*(B16)^3)</f>
        <v>-0.13997101167896092</v>
      </c>
      <c r="C17" s="94"/>
      <c r="D17" s="83" t="s">
        <v>24</v>
      </c>
      <c r="E17" s="84">
        <f>(SUMIF(X30:X250, "&gt;0")+SUMIF(X30:X250, "&lt;0"))/((100)*(LOG(E16))^3)</f>
        <v>-6.675867689094888</v>
      </c>
      <c r="G17" s="2"/>
      <c r="H17" s="58"/>
      <c r="I17" s="77"/>
      <c r="J17" s="77"/>
      <c r="K17" s="77"/>
      <c r="L17" s="77"/>
      <c r="M17" s="77"/>
      <c r="N17" s="77"/>
      <c r="O17" s="77"/>
      <c r="P17" s="2"/>
      <c r="Q17" s="2"/>
      <c r="R17" s="68"/>
      <c r="S17" s="68"/>
      <c r="T17" s="68"/>
      <c r="U17" s="68"/>
      <c r="V17" s="68"/>
      <c r="W17" s="68"/>
      <c r="X17" s="68"/>
      <c r="Y17" s="68"/>
      <c r="Z17" s="2"/>
      <c r="AA17" s="2"/>
      <c r="AB17" s="2"/>
    </row>
    <row r="18" spans="1:78" ht="22.5" customHeight="1" x14ac:dyDescent="0.35">
      <c r="A18" s="83" t="s">
        <v>98</v>
      </c>
      <c r="B18" s="84">
        <f>(SUMIF(T30:T250, "&gt;0")+SUMIF(T30:T250, "&lt;0"))/((100)*(B16)^4)</f>
        <v>3.9548348268223763</v>
      </c>
      <c r="D18" s="83" t="s">
        <v>25</v>
      </c>
      <c r="E18" s="84">
        <f>(SUMIF(Y30:Y250, "&gt;0")+SUMIF(Y30:Y250, "&lt;0"))/((100)*(LOG(E16))^4)</f>
        <v>63.926438533680226</v>
      </c>
      <c r="F18" s="95"/>
      <c r="G18" s="2"/>
      <c r="H18" s="58"/>
      <c r="I18" s="57"/>
      <c r="J18" s="57"/>
      <c r="K18" s="57"/>
      <c r="L18" s="57"/>
      <c r="N18" s="96"/>
      <c r="O18" s="57"/>
      <c r="P18" s="2"/>
      <c r="Q18" s="2"/>
      <c r="R18" s="4"/>
      <c r="S18" s="2"/>
      <c r="T18" s="6"/>
      <c r="U18" s="9"/>
      <c r="V18" s="6"/>
      <c r="W18" s="97"/>
      <c r="X18" s="98"/>
      <c r="Y18" s="2"/>
      <c r="Z18" s="2"/>
      <c r="AA18" s="2"/>
      <c r="AB18" s="99" t="s">
        <v>79</v>
      </c>
      <c r="AC18" s="100"/>
      <c r="AD18" s="101"/>
      <c r="AE18" s="102"/>
      <c r="BL18" s="193">
        <v>1</v>
      </c>
      <c r="BM18" s="193"/>
      <c r="BN18" s="193"/>
      <c r="BO18" s="193"/>
      <c r="BP18" s="193"/>
      <c r="BQ18" s="193"/>
      <c r="BR18" s="193"/>
      <c r="BS18" s="193"/>
      <c r="BT18" s="193"/>
      <c r="BU18" s="193"/>
      <c r="BV18" s="193"/>
    </row>
    <row r="19" spans="1:78" ht="15" customHeight="1" thickBot="1" x14ac:dyDescent="0.3">
      <c r="A19" s="87" t="s">
        <v>99</v>
      </c>
      <c r="B19" s="103">
        <f>B18-3</f>
        <v>0.9548348268223763</v>
      </c>
      <c r="C19" s="104"/>
      <c r="D19" s="87" t="s">
        <v>26</v>
      </c>
      <c r="E19" s="103">
        <f>E18-3</f>
        <v>60.926438533680226</v>
      </c>
      <c r="F19" s="105"/>
      <c r="G19" s="2"/>
      <c r="H19" s="173"/>
      <c r="I19" s="58"/>
      <c r="J19" s="58"/>
      <c r="K19" s="58"/>
      <c r="L19" s="58"/>
      <c r="N19" s="58"/>
      <c r="O19" s="58"/>
      <c r="P19" s="106"/>
      <c r="Q19" s="2"/>
      <c r="R19" s="107"/>
      <c r="S19" s="108"/>
      <c r="T19" s="109"/>
      <c r="U19" s="4"/>
      <c r="V19" s="4"/>
      <c r="W19" s="4"/>
      <c r="X19" s="2"/>
      <c r="Y19" s="2"/>
      <c r="Z19" s="2"/>
      <c r="AA19" s="2"/>
      <c r="AB19" s="2"/>
    </row>
    <row r="20" spans="1:78" ht="15" x14ac:dyDescent="0.2">
      <c r="A20" s="110"/>
      <c r="B20" s="110"/>
      <c r="C20" s="111"/>
      <c r="D20" s="105"/>
      <c r="E20" s="112"/>
      <c r="F20" s="113"/>
      <c r="H20" s="2"/>
      <c r="I20" s="2"/>
      <c r="J20" s="2"/>
      <c r="K20" s="2"/>
      <c r="L20" s="2"/>
      <c r="M20" s="2"/>
      <c r="N20" s="2"/>
      <c r="O20" s="2"/>
      <c r="P20" s="2"/>
      <c r="Q20" s="2"/>
      <c r="R20" s="4"/>
      <c r="S20" s="6"/>
      <c r="T20" s="114"/>
      <c r="U20" s="4"/>
      <c r="V20" s="4"/>
      <c r="W20" s="2"/>
      <c r="X20" s="6"/>
      <c r="Y20" s="115"/>
      <c r="Z20" s="2"/>
      <c r="AA20" s="2"/>
      <c r="AB20" s="194">
        <v>0</v>
      </c>
      <c r="AC20" s="194"/>
      <c r="AD20" s="194"/>
      <c r="AE20" s="194"/>
      <c r="AF20" s="194"/>
      <c r="BV20" s="192">
        <v>1</v>
      </c>
      <c r="BW20" s="192"/>
      <c r="BX20" s="192"/>
      <c r="BY20" s="192"/>
      <c r="BZ20" s="192"/>
    </row>
    <row r="21" spans="1:78" ht="8.25" customHeight="1" thickBot="1" x14ac:dyDescent="0.25">
      <c r="A21" s="105"/>
      <c r="B21" s="105"/>
      <c r="C21" s="116"/>
      <c r="D21" s="105"/>
      <c r="E21" s="112"/>
      <c r="F21" s="117"/>
      <c r="H21" s="2"/>
      <c r="I21" s="2"/>
      <c r="J21" s="2"/>
      <c r="K21" s="2"/>
      <c r="L21" s="2"/>
      <c r="M21" s="2"/>
      <c r="N21" s="2"/>
      <c r="O21" s="2"/>
      <c r="P21" s="2"/>
      <c r="Q21" s="2"/>
      <c r="R21" s="4"/>
      <c r="S21" s="6"/>
      <c r="T21" s="118"/>
      <c r="U21" s="4"/>
      <c r="V21" s="4"/>
      <c r="W21" s="2"/>
      <c r="X21" s="6"/>
      <c r="Y21" s="115"/>
      <c r="Z21" s="2"/>
      <c r="AA21" s="2"/>
      <c r="AB21" s="2"/>
    </row>
    <row r="22" spans="1:78" ht="18" customHeight="1" thickBot="1" x14ac:dyDescent="0.25">
      <c r="B22" s="105"/>
      <c r="C22" s="116"/>
      <c r="E22" s="112"/>
      <c r="F22" s="119"/>
      <c r="H22" s="2"/>
      <c r="I22" s="2"/>
      <c r="J22" s="2"/>
      <c r="K22" s="2"/>
      <c r="L22" s="2"/>
      <c r="M22" s="2"/>
      <c r="N22" s="2"/>
      <c r="O22" s="2"/>
      <c r="P22" s="2"/>
      <c r="Q22" s="2"/>
      <c r="R22" s="4"/>
      <c r="S22" s="6"/>
      <c r="T22" s="118"/>
      <c r="U22" s="4"/>
      <c r="V22" s="4"/>
      <c r="W22" s="2"/>
      <c r="X22" s="6"/>
      <c r="Y22" s="115"/>
      <c r="Z22" s="2"/>
      <c r="AA22" s="2"/>
      <c r="AB22" s="185"/>
      <c r="AC22" s="186"/>
      <c r="AD22" s="186"/>
      <c r="AE22" s="186"/>
      <c r="AF22" s="186"/>
      <c r="AG22" s="186"/>
      <c r="AH22" s="186"/>
      <c r="AI22" s="186"/>
      <c r="AJ22" s="186"/>
      <c r="AK22" s="186"/>
      <c r="AL22" s="186"/>
      <c r="AM22" s="186"/>
      <c r="AN22" s="186"/>
      <c r="AO22" s="186"/>
      <c r="AP22" s="186"/>
      <c r="AQ22" s="186"/>
      <c r="AR22" s="186"/>
      <c r="AS22" s="186"/>
      <c r="AT22" s="186"/>
      <c r="AU22" s="186"/>
      <c r="AV22" s="186"/>
      <c r="AW22" s="186"/>
      <c r="AX22" s="186"/>
      <c r="AY22" s="186"/>
      <c r="AZ22" s="186"/>
      <c r="BA22" s="186"/>
      <c r="BB22" s="186"/>
      <c r="BC22" s="186"/>
      <c r="BD22" s="186"/>
      <c r="BE22" s="186"/>
      <c r="BF22" s="186"/>
      <c r="BG22" s="186"/>
      <c r="BH22" s="186"/>
      <c r="BI22" s="186"/>
      <c r="BJ22" s="186"/>
      <c r="BK22" s="186"/>
      <c r="BL22" s="186"/>
      <c r="BM22" s="186"/>
      <c r="BN22" s="186"/>
      <c r="BO22" s="186"/>
      <c r="BP22" s="186"/>
      <c r="BQ22" s="186"/>
      <c r="BR22" s="186"/>
      <c r="BS22" s="186"/>
      <c r="BT22" s="186"/>
      <c r="BU22" s="186"/>
      <c r="BV22" s="186"/>
      <c r="BW22" s="186"/>
      <c r="BX22" s="186"/>
      <c r="BY22" s="120"/>
    </row>
    <row r="23" spans="1:78" ht="14.25" customHeight="1" x14ac:dyDescent="0.2">
      <c r="M23" s="2"/>
      <c r="N23" s="2"/>
      <c r="O23" s="2"/>
      <c r="P23" s="2"/>
      <c r="Q23" s="2"/>
      <c r="R23" s="4"/>
      <c r="S23" s="4"/>
      <c r="T23" s="4"/>
      <c r="U23" s="4"/>
      <c r="V23" s="4"/>
      <c r="W23" s="4"/>
      <c r="X23" s="4"/>
      <c r="Y23" s="114"/>
      <c r="Z23" s="2"/>
    </row>
    <row r="24" spans="1:78" x14ac:dyDescent="0.2">
      <c r="A24" s="121"/>
      <c r="B24" s="1"/>
      <c r="C24" s="122"/>
      <c r="D24" s="123"/>
      <c r="E24" s="121"/>
      <c r="F24" s="123"/>
      <c r="G24" s="121"/>
      <c r="H24" s="121"/>
      <c r="I24" s="124" t="s">
        <v>27</v>
      </c>
      <c r="J24" s="125"/>
      <c r="K24" s="125"/>
      <c r="L24" s="126"/>
      <c r="M24" s="1"/>
      <c r="N24" s="127"/>
      <c r="O24" s="1"/>
      <c r="P24" s="2"/>
      <c r="Q24" s="124" t="s">
        <v>27</v>
      </c>
      <c r="R24" s="125"/>
      <c r="S24" s="125"/>
      <c r="T24" s="126"/>
      <c r="U24" s="198" t="s">
        <v>27</v>
      </c>
      <c r="V24" s="199"/>
      <c r="W24" s="199"/>
      <c r="X24" s="199"/>
      <c r="Y24" s="200"/>
      <c r="Z24" s="2"/>
    </row>
    <row r="25" spans="1:78" ht="15.75" customHeight="1" x14ac:dyDescent="0.2">
      <c r="A25" s="128" t="s">
        <v>28</v>
      </c>
      <c r="B25" s="129" t="s">
        <v>85</v>
      </c>
      <c r="C25" s="129" t="s">
        <v>28</v>
      </c>
      <c r="D25" s="129" t="s">
        <v>85</v>
      </c>
      <c r="E25" s="128" t="s">
        <v>29</v>
      </c>
      <c r="F25" s="128" t="s">
        <v>30</v>
      </c>
      <c r="G25" s="128" t="s">
        <v>30</v>
      </c>
      <c r="H25" s="128" t="s">
        <v>28</v>
      </c>
      <c r="I25" s="195" t="s">
        <v>84</v>
      </c>
      <c r="J25" s="196"/>
      <c r="K25" s="196"/>
      <c r="L25" s="197"/>
      <c r="M25" s="129" t="s">
        <v>85</v>
      </c>
      <c r="N25" s="130" t="s">
        <v>31</v>
      </c>
      <c r="O25" s="131"/>
      <c r="P25" s="2"/>
      <c r="Q25" s="195" t="s">
        <v>91</v>
      </c>
      <c r="R25" s="196"/>
      <c r="S25" s="196"/>
      <c r="T25" s="197"/>
      <c r="U25" s="195" t="s">
        <v>102</v>
      </c>
      <c r="V25" s="196"/>
      <c r="W25" s="196"/>
      <c r="X25" s="196"/>
      <c r="Y25" s="197"/>
      <c r="Z25" s="2"/>
      <c r="AB25" s="132"/>
    </row>
    <row r="26" spans="1:78" ht="13.5" customHeight="1" x14ac:dyDescent="0.2">
      <c r="A26" s="128" t="s">
        <v>32</v>
      </c>
      <c r="B26" s="129" t="s">
        <v>32</v>
      </c>
      <c r="C26" s="129" t="s">
        <v>33</v>
      </c>
      <c r="D26" s="75" t="s">
        <v>33</v>
      </c>
      <c r="E26" s="128" t="s">
        <v>34</v>
      </c>
      <c r="F26" s="128" t="s">
        <v>86</v>
      </c>
      <c r="G26" s="128" t="s">
        <v>35</v>
      </c>
      <c r="H26" s="128" t="s">
        <v>32</v>
      </c>
      <c r="I26" s="133"/>
      <c r="J26" s="134"/>
      <c r="K26" s="135"/>
      <c r="L26" s="136"/>
      <c r="M26" s="129" t="s">
        <v>32</v>
      </c>
      <c r="N26" s="130" t="s">
        <v>36</v>
      </c>
      <c r="O26" s="131"/>
      <c r="P26" s="135"/>
      <c r="Q26" s="133"/>
      <c r="R26" s="4"/>
      <c r="S26" s="6"/>
      <c r="T26" s="137"/>
      <c r="U26" s="138"/>
      <c r="V26" s="139"/>
      <c r="W26" s="139"/>
      <c r="X26" s="6"/>
      <c r="Y26" s="140"/>
      <c r="Z26" s="2"/>
      <c r="AB26" s="141"/>
    </row>
    <row r="27" spans="1:78" ht="13.5" customHeight="1" x14ac:dyDescent="0.2">
      <c r="A27" s="136"/>
      <c r="B27" s="136"/>
      <c r="C27" s="136"/>
      <c r="D27" s="136"/>
      <c r="E27" s="136"/>
      <c r="F27" s="136"/>
      <c r="G27" s="128"/>
      <c r="H27" s="136"/>
      <c r="I27" s="133"/>
      <c r="J27" s="2"/>
      <c r="K27" s="2"/>
      <c r="L27" s="136"/>
      <c r="M27" s="136"/>
      <c r="N27" s="142"/>
      <c r="O27" s="143"/>
      <c r="P27" s="2"/>
      <c r="Q27" s="133"/>
      <c r="R27" s="4"/>
      <c r="S27" s="6"/>
      <c r="T27" s="137"/>
      <c r="U27" s="138"/>
      <c r="V27" s="139"/>
      <c r="W27" s="139"/>
      <c r="X27" s="6"/>
      <c r="Y27" s="140"/>
      <c r="Z27" s="2"/>
    </row>
    <row r="28" spans="1:78" ht="14.25" x14ac:dyDescent="0.2">
      <c r="A28" s="128" t="s">
        <v>0</v>
      </c>
      <c r="B28" s="129" t="s">
        <v>0</v>
      </c>
      <c r="C28" s="129" t="s">
        <v>37</v>
      </c>
      <c r="D28" s="129" t="s">
        <v>37</v>
      </c>
      <c r="E28" s="128" t="s">
        <v>38</v>
      </c>
      <c r="F28" s="128" t="s">
        <v>38</v>
      </c>
      <c r="G28" s="128" t="s">
        <v>39</v>
      </c>
      <c r="H28" s="128" t="s">
        <v>106</v>
      </c>
      <c r="I28" s="144" t="s">
        <v>87</v>
      </c>
      <c r="J28" s="57" t="s">
        <v>88</v>
      </c>
      <c r="K28" s="57" t="s">
        <v>90</v>
      </c>
      <c r="L28" s="129" t="s">
        <v>89</v>
      </c>
      <c r="M28" s="129" t="s">
        <v>106</v>
      </c>
      <c r="N28" s="145" t="s">
        <v>40</v>
      </c>
      <c r="O28" s="146" t="s">
        <v>38</v>
      </c>
      <c r="P28" s="57"/>
      <c r="Q28" s="144" t="s">
        <v>87</v>
      </c>
      <c r="R28" s="57" t="s">
        <v>88</v>
      </c>
      <c r="S28" s="57" t="s">
        <v>90</v>
      </c>
      <c r="T28" s="129" t="s">
        <v>89</v>
      </c>
      <c r="U28" s="138" t="s">
        <v>92</v>
      </c>
      <c r="V28" s="147" t="s">
        <v>93</v>
      </c>
      <c r="W28" s="57" t="s">
        <v>103</v>
      </c>
      <c r="X28" s="57" t="s">
        <v>104</v>
      </c>
      <c r="Y28" s="143" t="s">
        <v>105</v>
      </c>
      <c r="Z28" s="2"/>
    </row>
    <row r="29" spans="1:78" x14ac:dyDescent="0.2">
      <c r="A29" s="148"/>
      <c r="B29" s="149"/>
      <c r="C29" s="150"/>
      <c r="D29" s="151"/>
      <c r="E29" s="152"/>
      <c r="F29" s="152"/>
      <c r="G29" s="153"/>
      <c r="H29" s="148"/>
      <c r="I29" s="154"/>
      <c r="J29" s="155"/>
      <c r="K29" s="155"/>
      <c r="L29" s="149"/>
      <c r="M29" s="149"/>
      <c r="N29" s="151"/>
      <c r="O29" s="156"/>
      <c r="P29" s="2"/>
      <c r="Q29" s="153"/>
      <c r="R29" s="153"/>
      <c r="S29" s="153"/>
      <c r="T29" s="153"/>
      <c r="U29" s="157"/>
      <c r="V29" s="158"/>
      <c r="W29" s="158"/>
      <c r="X29" s="159"/>
      <c r="Y29" s="160"/>
      <c r="Z29" s="2"/>
    </row>
    <row r="30" spans="1:78" x14ac:dyDescent="0.2">
      <c r="A30" s="161">
        <v>1.909</v>
      </c>
      <c r="B30" s="161"/>
      <c r="C30" s="7">
        <f>IF(A30=0,IF(B30&gt;0,IF(C29&lt;10,10,-LOG(0,2)),-LOG(0,2)),-LOG(A30,2))</f>
        <v>-0.93281710274185059</v>
      </c>
      <c r="D30" s="162"/>
      <c r="E30" s="163">
        <f>F30</f>
        <v>0</v>
      </c>
      <c r="F30" s="161">
        <f>(G30*100)/$A$10</f>
        <v>0</v>
      </c>
      <c r="G30" s="161">
        <v>0</v>
      </c>
      <c r="H30" s="167">
        <f>A30*1000</f>
        <v>1909</v>
      </c>
      <c r="I30" s="161">
        <f t="shared" ref="I30:I93" si="0">D30*F30</f>
        <v>0</v>
      </c>
      <c r="J30" s="164">
        <f>(F30)*(D30-$B$4)^2</f>
        <v>0</v>
      </c>
      <c r="K30" s="164">
        <f>(F30)*(D30-$B$4)^3</f>
        <v>0</v>
      </c>
      <c r="L30" s="164">
        <f>(F30)*(D30-$B$4)^4</f>
        <v>0</v>
      </c>
      <c r="M30" s="183"/>
      <c r="N30" s="161"/>
      <c r="O30" s="165"/>
      <c r="P30" s="2"/>
      <c r="Q30" s="161">
        <f>(B30*1000)*F30</f>
        <v>0</v>
      </c>
      <c r="R30" s="164">
        <f>(F30)*((B30*1000)-$B$15)^2</f>
        <v>0</v>
      </c>
      <c r="S30" s="164">
        <f>(F30)*((B30*1000)-$B$15)^3</f>
        <v>0</v>
      </c>
      <c r="T30" s="164">
        <f>(F30)*((B30*1000)-$B$15)^4</f>
        <v>0</v>
      </c>
      <c r="U30" s="67"/>
      <c r="V30" s="147">
        <f>U30*F30</f>
        <v>0</v>
      </c>
      <c r="W30" s="166">
        <f>(F30)*(U30-LOG($E$15))^2</f>
        <v>0</v>
      </c>
      <c r="X30" s="166">
        <f>(F30)*(U30-LOG($E$15))^3</f>
        <v>0</v>
      </c>
      <c r="Y30" s="166">
        <f>(F30)*(U30-LOG($E$15))^4</f>
        <v>0</v>
      </c>
      <c r="Z30" s="2"/>
    </row>
    <row r="31" spans="1:78" ht="12.75" customHeight="1" x14ac:dyDescent="0.2">
      <c r="A31" s="161">
        <v>1.7390000000000001</v>
      </c>
      <c r="B31" s="161">
        <f>(A30+A31)/2</f>
        <v>1.8240000000000001</v>
      </c>
      <c r="C31" s="7">
        <f t="shared" ref="C31:C94" si="1">IF(A31=0,IF(B31&gt;0,IF(C30&lt;10,10,-LOG(0,2)),-LOG(0,2)),-LOG(A31,2))</f>
        <v>-0.79825793264450029</v>
      </c>
      <c r="D31" s="162">
        <f t="shared" ref="D31:D48" si="2">(C30+C31)/2</f>
        <v>-0.86553751769317544</v>
      </c>
      <c r="E31" s="163">
        <f>F31+E30</f>
        <v>0</v>
      </c>
      <c r="F31" s="161">
        <f t="shared" ref="F31:F94" si="3">(G31*100)/$A$10</f>
        <v>0</v>
      </c>
      <c r="G31" s="161">
        <v>0</v>
      </c>
      <c r="H31" s="167">
        <f t="shared" ref="H31:H94" si="4">A31*1000</f>
        <v>1739</v>
      </c>
      <c r="I31" s="161">
        <f t="shared" si="0"/>
        <v>0</v>
      </c>
      <c r="J31" s="164">
        <f t="shared" ref="J31:J94" si="5">(F31)*(D31-$B$4)^2</f>
        <v>0</v>
      </c>
      <c r="K31" s="164">
        <f t="shared" ref="K31:K94" si="6">(F31)*(D31-$B$4)^3</f>
        <v>0</v>
      </c>
      <c r="L31" s="164">
        <f t="shared" ref="L31:L94" si="7">(F31)*(D31-$B$4)^4</f>
        <v>0</v>
      </c>
      <c r="M31" s="183">
        <f>((2^(-D31))*1000)</f>
        <v>1822.0183862958136</v>
      </c>
      <c r="N31" s="161">
        <v>0</v>
      </c>
      <c r="O31" s="165">
        <f>(N31*100)/$A$13</f>
        <v>0</v>
      </c>
      <c r="P31" s="106"/>
      <c r="Q31" s="161">
        <f t="shared" ref="Q31:Q94" si="8">(B31*1000)*F31</f>
        <v>0</v>
      </c>
      <c r="R31" s="164">
        <f t="shared" ref="R31:R94" si="9">(F31)*((B31*1000)-$B$15)^2</f>
        <v>0</v>
      </c>
      <c r="S31" s="164">
        <f t="shared" ref="S31:S94" si="10">(F31)*((B31*1000)-$B$15)^3</f>
        <v>0</v>
      </c>
      <c r="T31" s="164">
        <f t="shared" ref="T31:T94" si="11">(F31)*((B31*1000)-$B$15)^4</f>
        <v>0</v>
      </c>
      <c r="U31" s="67">
        <f t="shared" ref="U31:U94" si="12">LOG(((2^(-D31))*1000),10)</f>
        <v>3.2605527551981894</v>
      </c>
      <c r="V31" s="147">
        <f t="shared" ref="V31:V94" si="13">U31*F31</f>
        <v>0</v>
      </c>
      <c r="W31" s="164">
        <f t="shared" ref="W31:W94" si="14">(F31)*(U31-LOG($E$15))^2</f>
        <v>0</v>
      </c>
      <c r="X31" s="164">
        <f t="shared" ref="X31:X94" si="15">(F31)*(U31-LOG($E$15))^3</f>
        <v>0</v>
      </c>
      <c r="Y31" s="164">
        <f t="shared" ref="Y31:Y94" si="16">(F31)*(U31-LOG($E$15))^4</f>
        <v>0</v>
      </c>
      <c r="Z31" s="2"/>
    </row>
    <row r="32" spans="1:78" x14ac:dyDescent="0.2">
      <c r="A32" s="161">
        <v>1.5840000000000001</v>
      </c>
      <c r="B32" s="7">
        <f>IF(A32=0,IF(A31&gt;0,IF(B31&gt;0.001,((A31+(2^(-10)))/2),0),0),(A31+A32)/2)</f>
        <v>1.6615000000000002</v>
      </c>
      <c r="C32" s="7">
        <f t="shared" si="1"/>
        <v>-0.6635723354175227</v>
      </c>
      <c r="D32" s="162">
        <f t="shared" si="2"/>
        <v>-0.73091513403101149</v>
      </c>
      <c r="E32" s="163">
        <f t="shared" ref="E32:E95" si="17">F32+E31</f>
        <v>0</v>
      </c>
      <c r="F32" s="161">
        <f t="shared" si="3"/>
        <v>0</v>
      </c>
      <c r="G32" s="161">
        <v>0</v>
      </c>
      <c r="H32" s="167">
        <f t="shared" si="4"/>
        <v>1584</v>
      </c>
      <c r="I32" s="161">
        <f t="shared" si="0"/>
        <v>0</v>
      </c>
      <c r="J32" s="164">
        <f t="shared" si="5"/>
        <v>0</v>
      </c>
      <c r="K32" s="164">
        <f t="shared" si="6"/>
        <v>0</v>
      </c>
      <c r="L32" s="164">
        <f t="shared" si="7"/>
        <v>0</v>
      </c>
      <c r="M32" s="183">
        <f t="shared" ref="M32:M95" si="18">((2^(-D32))*1000)</f>
        <v>1659.6915376057084</v>
      </c>
      <c r="N32" s="161">
        <v>0</v>
      </c>
      <c r="O32" s="165">
        <f t="shared" ref="O32:O95" si="19">(N32*100)/$A$13</f>
        <v>0</v>
      </c>
      <c r="P32" s="106"/>
      <c r="Q32" s="161">
        <f t="shared" si="8"/>
        <v>0</v>
      </c>
      <c r="R32" s="164">
        <f t="shared" si="9"/>
        <v>0</v>
      </c>
      <c r="S32" s="164">
        <f t="shared" si="10"/>
        <v>0</v>
      </c>
      <c r="T32" s="164">
        <f t="shared" si="11"/>
        <v>0</v>
      </c>
      <c r="U32" s="67">
        <f t="shared" si="12"/>
        <v>3.2200273796280934</v>
      </c>
      <c r="V32" s="147">
        <f t="shared" si="13"/>
        <v>0</v>
      </c>
      <c r="W32" s="164">
        <f t="shared" si="14"/>
        <v>0</v>
      </c>
      <c r="X32" s="164">
        <f t="shared" si="15"/>
        <v>0</v>
      </c>
      <c r="Y32" s="164">
        <f t="shared" si="16"/>
        <v>0</v>
      </c>
      <c r="Z32" s="2"/>
    </row>
    <row r="33" spans="1:26" x14ac:dyDescent="0.2">
      <c r="A33" s="161">
        <v>1.4430000000000001</v>
      </c>
      <c r="B33" s="7">
        <f t="shared" ref="B33:B96" si="20">IF(A33=0,IF(A32&gt;0,IF(B32&gt;0.001,((A32+(2^(-10)))/2),0),0),(A32+A33)/2)</f>
        <v>1.5135000000000001</v>
      </c>
      <c r="C33" s="7">
        <f t="shared" si="1"/>
        <v>-0.52907129982911116</v>
      </c>
      <c r="D33" s="162">
        <f t="shared" si="2"/>
        <v>-0.59632181762331693</v>
      </c>
      <c r="E33" s="163">
        <f t="shared" si="17"/>
        <v>0</v>
      </c>
      <c r="F33" s="161">
        <f t="shared" si="3"/>
        <v>0</v>
      </c>
      <c r="G33" s="161">
        <v>0</v>
      </c>
      <c r="H33" s="167">
        <f t="shared" si="4"/>
        <v>1443</v>
      </c>
      <c r="I33" s="161">
        <f t="shared" si="0"/>
        <v>0</v>
      </c>
      <c r="J33" s="164">
        <f t="shared" si="5"/>
        <v>0</v>
      </c>
      <c r="K33" s="164">
        <f t="shared" si="6"/>
        <v>0</v>
      </c>
      <c r="L33" s="164">
        <f t="shared" si="7"/>
        <v>0</v>
      </c>
      <c r="M33" s="183">
        <f t="shared" si="18"/>
        <v>1511.8571361077738</v>
      </c>
      <c r="N33" s="161">
        <v>0</v>
      </c>
      <c r="O33" s="165">
        <f t="shared" si="19"/>
        <v>0</v>
      </c>
      <c r="P33" s="106"/>
      <c r="Q33" s="161">
        <f t="shared" si="8"/>
        <v>0</v>
      </c>
      <c r="R33" s="164">
        <f t="shared" si="9"/>
        <v>0</v>
      </c>
      <c r="S33" s="164">
        <f t="shared" si="10"/>
        <v>0</v>
      </c>
      <c r="T33" s="164">
        <f t="shared" si="11"/>
        <v>0</v>
      </c>
      <c r="U33" s="67">
        <f t="shared" si="12"/>
        <v>3.1795107541734842</v>
      </c>
      <c r="V33" s="147">
        <f t="shared" si="13"/>
        <v>0</v>
      </c>
      <c r="W33" s="164">
        <f t="shared" si="14"/>
        <v>0</v>
      </c>
      <c r="X33" s="164">
        <f t="shared" si="15"/>
        <v>0</v>
      </c>
      <c r="Y33" s="164">
        <f t="shared" si="16"/>
        <v>0</v>
      </c>
      <c r="Z33" s="2"/>
    </row>
    <row r="34" spans="1:26" ht="13.5" customHeight="1" x14ac:dyDescent="0.2">
      <c r="A34" s="161">
        <v>1.3140000000000001</v>
      </c>
      <c r="B34" s="7">
        <f t="shared" si="20"/>
        <v>1.3785000000000001</v>
      </c>
      <c r="C34" s="7">
        <f t="shared" si="1"/>
        <v>-0.39396527566024264</v>
      </c>
      <c r="D34" s="162">
        <f t="shared" si="2"/>
        <v>-0.4615182877446769</v>
      </c>
      <c r="E34" s="163">
        <f t="shared" si="17"/>
        <v>0</v>
      </c>
      <c r="F34" s="161">
        <f t="shared" si="3"/>
        <v>0</v>
      </c>
      <c r="G34" s="161">
        <v>0</v>
      </c>
      <c r="H34" s="167">
        <f t="shared" si="4"/>
        <v>1314</v>
      </c>
      <c r="I34" s="161">
        <f t="shared" si="0"/>
        <v>0</v>
      </c>
      <c r="J34" s="164">
        <f t="shared" si="5"/>
        <v>0</v>
      </c>
      <c r="K34" s="164">
        <f t="shared" si="6"/>
        <v>0</v>
      </c>
      <c r="L34" s="164">
        <f t="shared" si="7"/>
        <v>0</v>
      </c>
      <c r="M34" s="183">
        <f t="shared" si="18"/>
        <v>1376.9901960435304</v>
      </c>
      <c r="N34" s="161">
        <v>0</v>
      </c>
      <c r="O34" s="165">
        <f t="shared" si="19"/>
        <v>0</v>
      </c>
      <c r="P34" s="106"/>
      <c r="Q34" s="161">
        <f t="shared" si="8"/>
        <v>0</v>
      </c>
      <c r="R34" s="164">
        <f t="shared" si="9"/>
        <v>0</v>
      </c>
      <c r="S34" s="164">
        <f t="shared" si="10"/>
        <v>0</v>
      </c>
      <c r="T34" s="164">
        <f t="shared" si="11"/>
        <v>0</v>
      </c>
      <c r="U34" s="67">
        <f t="shared" si="12"/>
        <v>3.138930848158628</v>
      </c>
      <c r="V34" s="147">
        <f t="shared" si="13"/>
        <v>0</v>
      </c>
      <c r="W34" s="164">
        <f t="shared" si="14"/>
        <v>0</v>
      </c>
      <c r="X34" s="164">
        <f t="shared" si="15"/>
        <v>0</v>
      </c>
      <c r="Y34" s="164">
        <f t="shared" si="16"/>
        <v>0</v>
      </c>
      <c r="Z34" s="2"/>
    </row>
    <row r="35" spans="1:26" ht="12.75" customHeight="1" x14ac:dyDescent="0.2">
      <c r="A35" s="161">
        <v>1.1970000000000001</v>
      </c>
      <c r="B35" s="7">
        <f t="shared" si="20"/>
        <v>1.2555000000000001</v>
      </c>
      <c r="C35" s="7">
        <f t="shared" si="1"/>
        <v>-0.25942315228141505</v>
      </c>
      <c r="D35" s="162">
        <f t="shared" si="2"/>
        <v>-0.32669421397082887</v>
      </c>
      <c r="E35" s="163">
        <f t="shared" si="17"/>
        <v>0</v>
      </c>
      <c r="F35" s="161">
        <f t="shared" si="3"/>
        <v>0</v>
      </c>
      <c r="G35" s="161">
        <v>0</v>
      </c>
      <c r="H35" s="167">
        <f t="shared" si="4"/>
        <v>1197</v>
      </c>
      <c r="I35" s="161">
        <f t="shared" si="0"/>
        <v>0</v>
      </c>
      <c r="J35" s="164">
        <f t="shared" si="5"/>
        <v>0</v>
      </c>
      <c r="K35" s="164">
        <f t="shared" si="6"/>
        <v>0</v>
      </c>
      <c r="L35" s="164">
        <f t="shared" si="7"/>
        <v>0</v>
      </c>
      <c r="M35" s="183">
        <f t="shared" si="18"/>
        <v>1254.1363562228792</v>
      </c>
      <c r="N35" s="161">
        <v>0</v>
      </c>
      <c r="O35" s="165">
        <f t="shared" si="19"/>
        <v>0</v>
      </c>
      <c r="P35" s="106"/>
      <c r="Q35" s="161">
        <f t="shared" si="8"/>
        <v>0</v>
      </c>
      <c r="R35" s="164">
        <f t="shared" si="9"/>
        <v>0</v>
      </c>
      <c r="S35" s="164">
        <f t="shared" si="10"/>
        <v>0</v>
      </c>
      <c r="T35" s="164">
        <f t="shared" si="11"/>
        <v>0</v>
      </c>
      <c r="U35" s="67">
        <f t="shared" si="12"/>
        <v>3.0983447578150862</v>
      </c>
      <c r="V35" s="147">
        <f t="shared" si="13"/>
        <v>0</v>
      </c>
      <c r="W35" s="164">
        <f t="shared" si="14"/>
        <v>0</v>
      </c>
      <c r="X35" s="164">
        <f t="shared" si="15"/>
        <v>0</v>
      </c>
      <c r="Y35" s="164">
        <f t="shared" si="16"/>
        <v>0</v>
      </c>
      <c r="Z35" s="2"/>
    </row>
    <row r="36" spans="1:26" x14ac:dyDescent="0.2">
      <c r="A36" s="161">
        <v>1.091</v>
      </c>
      <c r="B36" s="7">
        <f t="shared" si="20"/>
        <v>1.1440000000000001</v>
      </c>
      <c r="C36" s="7">
        <f t="shared" si="1"/>
        <v>-0.12565110166152013</v>
      </c>
      <c r="D36" s="162">
        <f t="shared" si="2"/>
        <v>-0.19253712697146758</v>
      </c>
      <c r="E36" s="163">
        <f t="shared" si="17"/>
        <v>0</v>
      </c>
      <c r="F36" s="161">
        <f t="shared" si="3"/>
        <v>0</v>
      </c>
      <c r="G36" s="161">
        <v>0</v>
      </c>
      <c r="H36" s="167">
        <f t="shared" si="4"/>
        <v>1091</v>
      </c>
      <c r="I36" s="161">
        <f t="shared" si="0"/>
        <v>0</v>
      </c>
      <c r="J36" s="164">
        <f t="shared" si="5"/>
        <v>0</v>
      </c>
      <c r="K36" s="164">
        <f t="shared" si="6"/>
        <v>0</v>
      </c>
      <c r="L36" s="164">
        <f t="shared" si="7"/>
        <v>0</v>
      </c>
      <c r="M36" s="183">
        <f t="shared" si="18"/>
        <v>1142.7716307294297</v>
      </c>
      <c r="N36" s="161">
        <v>0</v>
      </c>
      <c r="O36" s="165">
        <f t="shared" si="19"/>
        <v>0</v>
      </c>
      <c r="P36" s="106"/>
      <c r="Q36" s="161">
        <f t="shared" si="8"/>
        <v>0</v>
      </c>
      <c r="R36" s="164">
        <f t="shared" si="9"/>
        <v>0</v>
      </c>
      <c r="S36" s="164">
        <f t="shared" si="10"/>
        <v>0</v>
      </c>
      <c r="T36" s="164">
        <f t="shared" si="11"/>
        <v>0</v>
      </c>
      <c r="U36" s="67">
        <f t="shared" si="12"/>
        <v>3.0579594504973762</v>
      </c>
      <c r="V36" s="147">
        <f t="shared" si="13"/>
        <v>0</v>
      </c>
      <c r="W36" s="164">
        <f t="shared" si="14"/>
        <v>0</v>
      </c>
      <c r="X36" s="164">
        <f t="shared" si="15"/>
        <v>0</v>
      </c>
      <c r="Y36" s="164">
        <f t="shared" si="16"/>
        <v>0</v>
      </c>
      <c r="Z36" s="2"/>
    </row>
    <row r="37" spans="1:26" x14ac:dyDescent="0.2">
      <c r="A37" s="161">
        <v>0.99360000000000004</v>
      </c>
      <c r="B37" s="7">
        <f t="shared" si="20"/>
        <v>1.0423</v>
      </c>
      <c r="C37" s="7">
        <f t="shared" si="1"/>
        <v>9.2629213289679192E-3</v>
      </c>
      <c r="D37" s="162">
        <f t="shared" si="2"/>
        <v>-5.8194090166276108E-2</v>
      </c>
      <c r="E37" s="163">
        <f t="shared" si="17"/>
        <v>0</v>
      </c>
      <c r="F37" s="161">
        <f t="shared" si="3"/>
        <v>0</v>
      </c>
      <c r="G37" s="161">
        <v>0</v>
      </c>
      <c r="H37" s="167">
        <f t="shared" si="4"/>
        <v>993.6</v>
      </c>
      <c r="I37" s="161">
        <f t="shared" si="0"/>
        <v>0</v>
      </c>
      <c r="J37" s="164">
        <f t="shared" si="5"/>
        <v>0</v>
      </c>
      <c r="K37" s="164">
        <f t="shared" si="6"/>
        <v>0</v>
      </c>
      <c r="L37" s="164">
        <f t="shared" si="7"/>
        <v>0</v>
      </c>
      <c r="M37" s="183">
        <f t="shared" si="18"/>
        <v>1041.1616589175765</v>
      </c>
      <c r="N37" s="161">
        <v>0</v>
      </c>
      <c r="O37" s="165">
        <f t="shared" si="19"/>
        <v>0</v>
      </c>
      <c r="P37" s="106"/>
      <c r="Q37" s="161">
        <f t="shared" si="8"/>
        <v>0</v>
      </c>
      <c r="R37" s="164">
        <f t="shared" si="9"/>
        <v>0</v>
      </c>
      <c r="S37" s="164">
        <f t="shared" si="10"/>
        <v>0</v>
      </c>
      <c r="T37" s="164">
        <f t="shared" si="11"/>
        <v>0</v>
      </c>
      <c r="U37" s="67">
        <f t="shared" si="12"/>
        <v>3.0175181667104227</v>
      </c>
      <c r="V37" s="147">
        <f t="shared" si="13"/>
        <v>0</v>
      </c>
      <c r="W37" s="164">
        <f t="shared" si="14"/>
        <v>0</v>
      </c>
      <c r="X37" s="164">
        <f t="shared" si="15"/>
        <v>0</v>
      </c>
      <c r="Y37" s="164">
        <f t="shared" si="16"/>
        <v>0</v>
      </c>
      <c r="Z37" s="2"/>
    </row>
    <row r="38" spans="1:26" x14ac:dyDescent="0.2">
      <c r="A38" s="161">
        <v>0.90510000000000002</v>
      </c>
      <c r="B38" s="7">
        <f t="shared" si="20"/>
        <v>0.94935000000000003</v>
      </c>
      <c r="C38" s="7">
        <f t="shared" si="1"/>
        <v>0.14385089768159096</v>
      </c>
      <c r="D38" s="162">
        <f t="shared" si="2"/>
        <v>7.6556909505279436E-2</v>
      </c>
      <c r="E38" s="163">
        <f t="shared" si="17"/>
        <v>0</v>
      </c>
      <c r="F38" s="161">
        <f t="shared" si="3"/>
        <v>0</v>
      </c>
      <c r="G38" s="161">
        <v>0</v>
      </c>
      <c r="H38" s="167">
        <f t="shared" si="4"/>
        <v>905.1</v>
      </c>
      <c r="I38" s="161">
        <f t="shared" si="0"/>
        <v>0</v>
      </c>
      <c r="J38" s="164">
        <f t="shared" si="5"/>
        <v>0</v>
      </c>
      <c r="K38" s="164">
        <f t="shared" si="6"/>
        <v>0</v>
      </c>
      <c r="L38" s="164">
        <f t="shared" si="7"/>
        <v>0</v>
      </c>
      <c r="M38" s="183">
        <f t="shared" si="18"/>
        <v>948.31817445412275</v>
      </c>
      <c r="N38" s="161">
        <v>0</v>
      </c>
      <c r="O38" s="165">
        <f t="shared" si="19"/>
        <v>0</v>
      </c>
      <c r="P38" s="106"/>
      <c r="Q38" s="161">
        <f t="shared" si="8"/>
        <v>0</v>
      </c>
      <c r="R38" s="164">
        <f t="shared" si="9"/>
        <v>0</v>
      </c>
      <c r="S38" s="164">
        <f t="shared" si="10"/>
        <v>0</v>
      </c>
      <c r="T38" s="164">
        <f t="shared" si="11"/>
        <v>0</v>
      </c>
      <c r="U38" s="67">
        <f t="shared" si="12"/>
        <v>2.9769540738635776</v>
      </c>
      <c r="V38" s="147">
        <f t="shared" si="13"/>
        <v>0</v>
      </c>
      <c r="W38" s="164">
        <f t="shared" si="14"/>
        <v>0</v>
      </c>
      <c r="X38" s="164">
        <f t="shared" si="15"/>
        <v>0</v>
      </c>
      <c r="Y38" s="164">
        <f t="shared" si="16"/>
        <v>0</v>
      </c>
      <c r="Z38" s="2"/>
    </row>
    <row r="39" spans="1:26" x14ac:dyDescent="0.2">
      <c r="A39" s="161">
        <v>0.82450000000000001</v>
      </c>
      <c r="B39" s="7">
        <f t="shared" si="20"/>
        <v>0.86480000000000001</v>
      </c>
      <c r="C39" s="7">
        <f t="shared" si="1"/>
        <v>0.27840860122461997</v>
      </c>
      <c r="D39" s="162">
        <f t="shared" si="2"/>
        <v>0.21112974945310548</v>
      </c>
      <c r="E39" s="163">
        <f t="shared" si="17"/>
        <v>0</v>
      </c>
      <c r="F39" s="161">
        <f t="shared" si="3"/>
        <v>0</v>
      </c>
      <c r="G39" s="161">
        <v>0</v>
      </c>
      <c r="H39" s="167">
        <f t="shared" si="4"/>
        <v>824.5</v>
      </c>
      <c r="I39" s="161">
        <f t="shared" si="0"/>
        <v>0</v>
      </c>
      <c r="J39" s="164">
        <f t="shared" si="5"/>
        <v>0</v>
      </c>
      <c r="K39" s="164">
        <f t="shared" si="6"/>
        <v>0</v>
      </c>
      <c r="L39" s="164">
        <f t="shared" si="7"/>
        <v>0</v>
      </c>
      <c r="M39" s="183">
        <f t="shared" si="18"/>
        <v>863.86049220924554</v>
      </c>
      <c r="N39" s="161">
        <v>0</v>
      </c>
      <c r="O39" s="165">
        <f t="shared" si="19"/>
        <v>0</v>
      </c>
      <c r="P39" s="106"/>
      <c r="Q39" s="161">
        <f t="shared" si="8"/>
        <v>0</v>
      </c>
      <c r="R39" s="164">
        <f t="shared" si="9"/>
        <v>0</v>
      </c>
      <c r="S39" s="164">
        <f t="shared" si="10"/>
        <v>0</v>
      </c>
      <c r="T39" s="164">
        <f t="shared" si="11"/>
        <v>0</v>
      </c>
      <c r="U39" s="67">
        <f t="shared" si="12"/>
        <v>2.9364436124375941</v>
      </c>
      <c r="V39" s="147">
        <f t="shared" si="13"/>
        <v>0</v>
      </c>
      <c r="W39" s="164">
        <f t="shared" si="14"/>
        <v>0</v>
      </c>
      <c r="X39" s="164">
        <f t="shared" si="15"/>
        <v>0</v>
      </c>
      <c r="Y39" s="164">
        <f t="shared" si="16"/>
        <v>0</v>
      </c>
      <c r="Z39" s="2"/>
    </row>
    <row r="40" spans="1:26" x14ac:dyDescent="0.2">
      <c r="A40" s="161">
        <v>0.75109999999999999</v>
      </c>
      <c r="B40" s="7">
        <f t="shared" si="20"/>
        <v>0.78780000000000006</v>
      </c>
      <c r="C40" s="7">
        <f t="shared" si="1"/>
        <v>0.41292309673532346</v>
      </c>
      <c r="D40" s="162">
        <f t="shared" si="2"/>
        <v>0.34566584897997171</v>
      </c>
      <c r="E40" s="163">
        <f t="shared" si="17"/>
        <v>0</v>
      </c>
      <c r="F40" s="161">
        <f t="shared" si="3"/>
        <v>0</v>
      </c>
      <c r="G40" s="161">
        <v>0</v>
      </c>
      <c r="H40" s="167">
        <f t="shared" si="4"/>
        <v>751.1</v>
      </c>
      <c r="I40" s="161">
        <f t="shared" si="0"/>
        <v>0</v>
      </c>
      <c r="J40" s="164">
        <f t="shared" si="5"/>
        <v>0</v>
      </c>
      <c r="K40" s="164">
        <f t="shared" si="6"/>
        <v>0</v>
      </c>
      <c r="L40" s="164">
        <f t="shared" si="7"/>
        <v>0</v>
      </c>
      <c r="M40" s="183">
        <f t="shared" si="18"/>
        <v>786.94469310110981</v>
      </c>
      <c r="N40" s="161">
        <v>0</v>
      </c>
      <c r="O40" s="165">
        <f t="shared" si="19"/>
        <v>0</v>
      </c>
      <c r="P40" s="106"/>
      <c r="Q40" s="161">
        <f t="shared" si="8"/>
        <v>0</v>
      </c>
      <c r="R40" s="164">
        <f t="shared" si="9"/>
        <v>0</v>
      </c>
      <c r="S40" s="164">
        <f t="shared" si="10"/>
        <v>0</v>
      </c>
      <c r="T40" s="164">
        <f t="shared" si="11"/>
        <v>0</v>
      </c>
      <c r="U40" s="67">
        <f t="shared" si="12"/>
        <v>2.8959442109803724</v>
      </c>
      <c r="V40" s="147">
        <f t="shared" si="13"/>
        <v>0</v>
      </c>
      <c r="W40" s="164">
        <f t="shared" si="14"/>
        <v>0</v>
      </c>
      <c r="X40" s="164">
        <f t="shared" si="15"/>
        <v>0</v>
      </c>
      <c r="Y40" s="164">
        <f t="shared" si="16"/>
        <v>0</v>
      </c>
      <c r="Z40" s="2"/>
    </row>
    <row r="41" spans="1:26" x14ac:dyDescent="0.2">
      <c r="A41" s="161">
        <v>0.68420000000000003</v>
      </c>
      <c r="B41" s="7">
        <f t="shared" si="20"/>
        <v>0.71765000000000001</v>
      </c>
      <c r="C41" s="7">
        <f t="shared" si="1"/>
        <v>0.5475099907815496</v>
      </c>
      <c r="D41" s="162">
        <f t="shared" si="2"/>
        <v>0.48021654375843653</v>
      </c>
      <c r="E41" s="163">
        <f t="shared" si="17"/>
        <v>0</v>
      </c>
      <c r="F41" s="161">
        <f t="shared" si="3"/>
        <v>0</v>
      </c>
      <c r="G41" s="161">
        <v>0</v>
      </c>
      <c r="H41" s="167">
        <f t="shared" si="4"/>
        <v>684.2</v>
      </c>
      <c r="I41" s="161">
        <f t="shared" si="0"/>
        <v>0</v>
      </c>
      <c r="J41" s="164">
        <f t="shared" si="5"/>
        <v>0</v>
      </c>
      <c r="K41" s="164">
        <f t="shared" si="6"/>
        <v>0</v>
      </c>
      <c r="L41" s="164">
        <f t="shared" si="7"/>
        <v>0</v>
      </c>
      <c r="M41" s="183">
        <f t="shared" si="18"/>
        <v>716.87001611170763</v>
      </c>
      <c r="N41" s="161">
        <v>0</v>
      </c>
      <c r="O41" s="165">
        <f t="shared" si="19"/>
        <v>0</v>
      </c>
      <c r="P41" s="106"/>
      <c r="Q41" s="161">
        <f t="shared" si="8"/>
        <v>0</v>
      </c>
      <c r="R41" s="164">
        <f t="shared" si="9"/>
        <v>0</v>
      </c>
      <c r="S41" s="164">
        <f t="shared" si="10"/>
        <v>0</v>
      </c>
      <c r="T41" s="164">
        <f t="shared" si="11"/>
        <v>0</v>
      </c>
      <c r="U41" s="67">
        <f t="shared" si="12"/>
        <v>2.8554404159146256</v>
      </c>
      <c r="V41" s="147">
        <f t="shared" si="13"/>
        <v>0</v>
      </c>
      <c r="W41" s="164">
        <f t="shared" si="14"/>
        <v>0</v>
      </c>
      <c r="X41" s="164">
        <f t="shared" si="15"/>
        <v>0</v>
      </c>
      <c r="Y41" s="164">
        <f t="shared" si="16"/>
        <v>0</v>
      </c>
      <c r="Z41" s="2"/>
    </row>
    <row r="42" spans="1:26" x14ac:dyDescent="0.2">
      <c r="A42" s="161">
        <v>0.62329999999999997</v>
      </c>
      <c r="B42" s="7">
        <f t="shared" si="20"/>
        <v>0.65375000000000005</v>
      </c>
      <c r="C42" s="7">
        <f t="shared" si="1"/>
        <v>0.68200138213856498</v>
      </c>
      <c r="D42" s="162">
        <f t="shared" si="2"/>
        <v>0.61475568646005729</v>
      </c>
      <c r="E42" s="163">
        <f t="shared" si="17"/>
        <v>0</v>
      </c>
      <c r="F42" s="161">
        <f t="shared" si="3"/>
        <v>0</v>
      </c>
      <c r="G42" s="161">
        <v>0</v>
      </c>
      <c r="H42" s="167">
        <f t="shared" si="4"/>
        <v>623.29999999999995</v>
      </c>
      <c r="I42" s="161">
        <f t="shared" si="0"/>
        <v>0</v>
      </c>
      <c r="J42" s="164">
        <f t="shared" si="5"/>
        <v>0</v>
      </c>
      <c r="K42" s="164">
        <f t="shared" si="6"/>
        <v>0</v>
      </c>
      <c r="L42" s="164">
        <f t="shared" si="7"/>
        <v>0</v>
      </c>
      <c r="M42" s="183">
        <f t="shared" si="18"/>
        <v>653.04047347771632</v>
      </c>
      <c r="N42" s="161">
        <v>0</v>
      </c>
      <c r="O42" s="165">
        <f t="shared" si="19"/>
        <v>0</v>
      </c>
      <c r="P42" s="106"/>
      <c r="Q42" s="161">
        <f t="shared" si="8"/>
        <v>0</v>
      </c>
      <c r="R42" s="164">
        <f t="shared" si="9"/>
        <v>0</v>
      </c>
      <c r="S42" s="164">
        <f t="shared" si="10"/>
        <v>0</v>
      </c>
      <c r="T42" s="164">
        <f t="shared" si="11"/>
        <v>0</v>
      </c>
      <c r="U42" s="67">
        <f t="shared" si="12"/>
        <v>2.8149400983705211</v>
      </c>
      <c r="V42" s="147">
        <f t="shared" si="13"/>
        <v>0</v>
      </c>
      <c r="W42" s="164">
        <f t="shared" si="14"/>
        <v>0</v>
      </c>
      <c r="X42" s="164">
        <f t="shared" si="15"/>
        <v>0</v>
      </c>
      <c r="Y42" s="164">
        <f t="shared" si="16"/>
        <v>0</v>
      </c>
      <c r="Z42" s="2"/>
    </row>
    <row r="43" spans="1:26" x14ac:dyDescent="0.2">
      <c r="A43" s="161">
        <v>0.56779999999999997</v>
      </c>
      <c r="B43" s="7">
        <f t="shared" si="20"/>
        <v>0.59555000000000002</v>
      </c>
      <c r="C43" s="7">
        <f t="shared" si="1"/>
        <v>0.81654524582505783</v>
      </c>
      <c r="D43" s="162">
        <f t="shared" si="2"/>
        <v>0.74927331398181141</v>
      </c>
      <c r="E43" s="163">
        <f t="shared" si="17"/>
        <v>0</v>
      </c>
      <c r="F43" s="161">
        <f t="shared" si="3"/>
        <v>0</v>
      </c>
      <c r="G43" s="161">
        <v>0</v>
      </c>
      <c r="H43" s="167">
        <f t="shared" si="4"/>
        <v>567.79999999999995</v>
      </c>
      <c r="I43" s="161">
        <f t="shared" si="0"/>
        <v>0</v>
      </c>
      <c r="J43" s="164">
        <f t="shared" si="5"/>
        <v>0</v>
      </c>
      <c r="K43" s="164">
        <f t="shared" si="6"/>
        <v>0</v>
      </c>
      <c r="L43" s="164">
        <f t="shared" si="7"/>
        <v>0</v>
      </c>
      <c r="M43" s="183">
        <f t="shared" si="18"/>
        <v>594.90313497240879</v>
      </c>
      <c r="N43" s="161">
        <v>0</v>
      </c>
      <c r="O43" s="165">
        <f t="shared" si="19"/>
        <v>0</v>
      </c>
      <c r="P43" s="106"/>
      <c r="Q43" s="161">
        <f t="shared" si="8"/>
        <v>0</v>
      </c>
      <c r="R43" s="164">
        <f t="shared" si="9"/>
        <v>0</v>
      </c>
      <c r="S43" s="164">
        <f t="shared" si="10"/>
        <v>0</v>
      </c>
      <c r="T43" s="164">
        <f t="shared" si="11"/>
        <v>0</v>
      </c>
      <c r="U43" s="67">
        <f t="shared" si="12"/>
        <v>2.7744462575409181</v>
      </c>
      <c r="V43" s="147">
        <f t="shared" si="13"/>
        <v>0</v>
      </c>
      <c r="W43" s="164">
        <f t="shared" si="14"/>
        <v>0</v>
      </c>
      <c r="X43" s="164">
        <f t="shared" si="15"/>
        <v>0</v>
      </c>
      <c r="Y43" s="164">
        <f t="shared" si="16"/>
        <v>0</v>
      </c>
      <c r="Z43" s="2"/>
    </row>
    <row r="44" spans="1:26" x14ac:dyDescent="0.2">
      <c r="A44" s="161">
        <v>0.51719999999999999</v>
      </c>
      <c r="B44" s="7">
        <f t="shared" si="20"/>
        <v>0.54249999999999998</v>
      </c>
      <c r="C44" s="7">
        <f t="shared" si="1"/>
        <v>0.95120581973919505</v>
      </c>
      <c r="D44" s="162">
        <f t="shared" si="2"/>
        <v>0.88387553278212638</v>
      </c>
      <c r="E44" s="163">
        <f t="shared" si="17"/>
        <v>0</v>
      </c>
      <c r="F44" s="161">
        <f t="shared" si="3"/>
        <v>0</v>
      </c>
      <c r="G44" s="161">
        <v>0</v>
      </c>
      <c r="H44" s="167">
        <f t="shared" si="4"/>
        <v>517.20000000000005</v>
      </c>
      <c r="I44" s="161">
        <f t="shared" si="0"/>
        <v>0</v>
      </c>
      <c r="J44" s="164">
        <f t="shared" si="5"/>
        <v>0</v>
      </c>
      <c r="K44" s="164">
        <f t="shared" si="6"/>
        <v>0</v>
      </c>
      <c r="L44" s="164">
        <f t="shared" si="7"/>
        <v>0</v>
      </c>
      <c r="M44" s="183">
        <f t="shared" si="18"/>
        <v>541.90973418088743</v>
      </c>
      <c r="N44" s="161">
        <v>0</v>
      </c>
      <c r="O44" s="165">
        <f t="shared" si="19"/>
        <v>0</v>
      </c>
      <c r="P44" s="106"/>
      <c r="Q44" s="161">
        <f t="shared" si="8"/>
        <v>0</v>
      </c>
      <c r="R44" s="164">
        <f t="shared" si="9"/>
        <v>0</v>
      </c>
      <c r="S44" s="164">
        <f t="shared" si="10"/>
        <v>0</v>
      </c>
      <c r="T44" s="164">
        <f t="shared" si="11"/>
        <v>0</v>
      </c>
      <c r="U44" s="67">
        <f t="shared" si="12"/>
        <v>2.7339269521990972</v>
      </c>
      <c r="V44" s="147">
        <f t="shared" si="13"/>
        <v>0</v>
      </c>
      <c r="W44" s="164">
        <f t="shared" si="14"/>
        <v>0</v>
      </c>
      <c r="X44" s="164">
        <f t="shared" si="15"/>
        <v>0</v>
      </c>
      <c r="Y44" s="164">
        <f t="shared" si="16"/>
        <v>0</v>
      </c>
      <c r="Z44" s="2"/>
    </row>
    <row r="45" spans="1:26" x14ac:dyDescent="0.2">
      <c r="A45" s="161">
        <v>0.47110000000000002</v>
      </c>
      <c r="B45" s="7">
        <f t="shared" si="20"/>
        <v>0.49414999999999998</v>
      </c>
      <c r="C45" s="7">
        <f t="shared" si="1"/>
        <v>1.0858947628815283</v>
      </c>
      <c r="D45" s="162">
        <f t="shared" si="2"/>
        <v>1.0185502913103617</v>
      </c>
      <c r="E45" s="163">
        <f t="shared" si="17"/>
        <v>0</v>
      </c>
      <c r="F45" s="161">
        <f t="shared" si="3"/>
        <v>0</v>
      </c>
      <c r="G45" s="161">
        <v>0</v>
      </c>
      <c r="H45" s="167">
        <f t="shared" si="4"/>
        <v>471.1</v>
      </c>
      <c r="I45" s="161">
        <f t="shared" si="0"/>
        <v>0</v>
      </c>
      <c r="J45" s="164">
        <f t="shared" si="5"/>
        <v>0</v>
      </c>
      <c r="K45" s="164">
        <f t="shared" si="6"/>
        <v>0</v>
      </c>
      <c r="L45" s="164">
        <f t="shared" si="7"/>
        <v>0</v>
      </c>
      <c r="M45" s="183">
        <f t="shared" si="18"/>
        <v>493.61211492425906</v>
      </c>
      <c r="N45" s="161">
        <v>0</v>
      </c>
      <c r="O45" s="165">
        <f t="shared" si="19"/>
        <v>0</v>
      </c>
      <c r="P45" s="106"/>
      <c r="Q45" s="161">
        <f t="shared" si="8"/>
        <v>0</v>
      </c>
      <c r="R45" s="164">
        <f t="shared" si="9"/>
        <v>0</v>
      </c>
      <c r="S45" s="164">
        <f t="shared" si="10"/>
        <v>0</v>
      </c>
      <c r="T45" s="164">
        <f t="shared" si="11"/>
        <v>0</v>
      </c>
      <c r="U45" s="67">
        <f t="shared" si="12"/>
        <v>2.6933858102232944</v>
      </c>
      <c r="V45" s="147">
        <f t="shared" si="13"/>
        <v>0</v>
      </c>
      <c r="W45" s="164">
        <f t="shared" si="14"/>
        <v>0</v>
      </c>
      <c r="X45" s="164">
        <f t="shared" si="15"/>
        <v>0</v>
      </c>
      <c r="Y45" s="164">
        <f t="shared" si="16"/>
        <v>0</v>
      </c>
      <c r="Z45" s="2"/>
    </row>
    <row r="46" spans="1:26" x14ac:dyDescent="0.2">
      <c r="A46" s="161">
        <v>0.42919999999999997</v>
      </c>
      <c r="B46" s="7">
        <f t="shared" si="20"/>
        <v>0.45014999999999999</v>
      </c>
      <c r="C46" s="7">
        <f t="shared" si="1"/>
        <v>1.2202780187929276</v>
      </c>
      <c r="D46" s="162">
        <f t="shared" si="2"/>
        <v>1.153086390837228</v>
      </c>
      <c r="E46" s="163">
        <f t="shared" si="17"/>
        <v>0</v>
      </c>
      <c r="F46" s="161">
        <f t="shared" si="3"/>
        <v>0</v>
      </c>
      <c r="G46" s="161">
        <v>0</v>
      </c>
      <c r="H46" s="167">
        <f t="shared" si="4"/>
        <v>429.2</v>
      </c>
      <c r="I46" s="161">
        <f t="shared" si="0"/>
        <v>0</v>
      </c>
      <c r="J46" s="164">
        <f t="shared" si="5"/>
        <v>0</v>
      </c>
      <c r="K46" s="164">
        <f t="shared" si="6"/>
        <v>0</v>
      </c>
      <c r="L46" s="164">
        <f t="shared" si="7"/>
        <v>0</v>
      </c>
      <c r="M46" s="183">
        <f t="shared" si="18"/>
        <v>449.66222878956603</v>
      </c>
      <c r="N46" s="161">
        <v>0</v>
      </c>
      <c r="O46" s="165">
        <f t="shared" si="19"/>
        <v>0</v>
      </c>
      <c r="P46" s="106"/>
      <c r="Q46" s="161">
        <f t="shared" si="8"/>
        <v>0</v>
      </c>
      <c r="R46" s="164">
        <f t="shared" si="9"/>
        <v>0</v>
      </c>
      <c r="S46" s="164">
        <f t="shared" si="10"/>
        <v>0</v>
      </c>
      <c r="T46" s="164">
        <f t="shared" si="11"/>
        <v>0</v>
      </c>
      <c r="U46" s="67">
        <f t="shared" si="12"/>
        <v>2.6528864087660735</v>
      </c>
      <c r="V46" s="147">
        <f t="shared" si="13"/>
        <v>0</v>
      </c>
      <c r="W46" s="164">
        <f t="shared" si="14"/>
        <v>0</v>
      </c>
      <c r="X46" s="164">
        <f t="shared" si="15"/>
        <v>0</v>
      </c>
      <c r="Y46" s="164">
        <f t="shared" si="16"/>
        <v>0</v>
      </c>
      <c r="Z46" s="2"/>
    </row>
    <row r="47" spans="1:26" x14ac:dyDescent="0.2">
      <c r="A47" s="161">
        <v>0.39100000000000001</v>
      </c>
      <c r="B47" s="7">
        <f t="shared" si="20"/>
        <v>0.41010000000000002</v>
      </c>
      <c r="C47" s="7">
        <f t="shared" si="1"/>
        <v>1.3547594873547346</v>
      </c>
      <c r="D47" s="162">
        <f t="shared" si="2"/>
        <v>1.2875187530738312</v>
      </c>
      <c r="E47" s="163">
        <f t="shared" si="17"/>
        <v>0</v>
      </c>
      <c r="F47" s="161">
        <f t="shared" si="3"/>
        <v>0</v>
      </c>
      <c r="G47" s="161">
        <v>0</v>
      </c>
      <c r="H47" s="167">
        <f t="shared" si="4"/>
        <v>391</v>
      </c>
      <c r="I47" s="161">
        <f t="shared" si="0"/>
        <v>0</v>
      </c>
      <c r="J47" s="164">
        <f t="shared" si="5"/>
        <v>0</v>
      </c>
      <c r="K47" s="164">
        <f t="shared" si="6"/>
        <v>0</v>
      </c>
      <c r="L47" s="164">
        <f t="shared" si="7"/>
        <v>0</v>
      </c>
      <c r="M47" s="183">
        <f t="shared" si="18"/>
        <v>409.65497677924037</v>
      </c>
      <c r="N47" s="161">
        <v>0</v>
      </c>
      <c r="O47" s="165">
        <f t="shared" si="19"/>
        <v>0</v>
      </c>
      <c r="P47" s="106"/>
      <c r="Q47" s="161">
        <f t="shared" si="8"/>
        <v>0</v>
      </c>
      <c r="R47" s="164">
        <f t="shared" si="9"/>
        <v>0</v>
      </c>
      <c r="S47" s="164">
        <f t="shared" si="10"/>
        <v>0</v>
      </c>
      <c r="T47" s="164">
        <f t="shared" si="11"/>
        <v>0</v>
      </c>
      <c r="U47" s="67">
        <f t="shared" si="12"/>
        <v>2.6124182353448897</v>
      </c>
      <c r="V47" s="147">
        <f t="shared" si="13"/>
        <v>0</v>
      </c>
      <c r="W47" s="164">
        <f t="shared" si="14"/>
        <v>0</v>
      </c>
      <c r="X47" s="164">
        <f t="shared" si="15"/>
        <v>0</v>
      </c>
      <c r="Y47" s="164">
        <f t="shared" si="16"/>
        <v>0</v>
      </c>
      <c r="Z47" s="2"/>
    </row>
    <row r="48" spans="1:26" x14ac:dyDescent="0.2">
      <c r="A48" s="161">
        <v>0.35610000000000003</v>
      </c>
      <c r="B48" s="7">
        <f t="shared" si="20"/>
        <v>0.37355000000000005</v>
      </c>
      <c r="C48" s="7">
        <f t="shared" si="1"/>
        <v>1.4896456591863865</v>
      </c>
      <c r="D48" s="162">
        <f t="shared" si="2"/>
        <v>1.4222025732705605</v>
      </c>
      <c r="E48" s="163">
        <f t="shared" si="17"/>
        <v>0</v>
      </c>
      <c r="F48" s="161">
        <f t="shared" si="3"/>
        <v>0</v>
      </c>
      <c r="G48" s="161">
        <v>0</v>
      </c>
      <c r="H48" s="167">
        <f t="shared" si="4"/>
        <v>356.1</v>
      </c>
      <c r="I48" s="161">
        <f t="shared" si="0"/>
        <v>0</v>
      </c>
      <c r="J48" s="164">
        <f t="shared" si="5"/>
        <v>0</v>
      </c>
      <c r="K48" s="164">
        <f t="shared" si="6"/>
        <v>0</v>
      </c>
      <c r="L48" s="164">
        <f t="shared" si="7"/>
        <v>0</v>
      </c>
      <c r="M48" s="183">
        <f t="shared" si="18"/>
        <v>373.14219809611461</v>
      </c>
      <c r="N48" s="161">
        <v>0</v>
      </c>
      <c r="O48" s="165">
        <f t="shared" si="19"/>
        <v>0</v>
      </c>
      <c r="P48" s="106"/>
      <c r="Q48" s="161">
        <f t="shared" si="8"/>
        <v>0</v>
      </c>
      <c r="R48" s="164">
        <f t="shared" si="9"/>
        <v>0</v>
      </c>
      <c r="S48" s="164">
        <f t="shared" si="10"/>
        <v>0</v>
      </c>
      <c r="T48" s="164">
        <f t="shared" si="11"/>
        <v>0</v>
      </c>
      <c r="U48" s="67">
        <f t="shared" si="12"/>
        <v>2.5718743655350602</v>
      </c>
      <c r="V48" s="147">
        <f t="shared" si="13"/>
        <v>0</v>
      </c>
      <c r="W48" s="164">
        <f t="shared" si="14"/>
        <v>0</v>
      </c>
      <c r="X48" s="164">
        <f t="shared" si="15"/>
        <v>0</v>
      </c>
      <c r="Y48" s="164">
        <f t="shared" si="16"/>
        <v>0</v>
      </c>
      <c r="Z48" s="2"/>
    </row>
    <row r="49" spans="1:26" x14ac:dyDescent="0.2">
      <c r="A49" s="161">
        <v>0.32439999999999997</v>
      </c>
      <c r="B49" s="7">
        <f t="shared" si="20"/>
        <v>0.34025</v>
      </c>
      <c r="C49" s="7">
        <f t="shared" si="1"/>
        <v>1.6241542753321765</v>
      </c>
      <c r="D49" s="162">
        <f>(C48+C49)/2</f>
        <v>1.5568999672592816</v>
      </c>
      <c r="E49" s="163">
        <f t="shared" si="17"/>
        <v>0</v>
      </c>
      <c r="F49" s="161">
        <f t="shared" si="3"/>
        <v>0</v>
      </c>
      <c r="G49" s="161">
        <v>0</v>
      </c>
      <c r="H49" s="167">
        <f t="shared" si="4"/>
        <v>324.39999999999998</v>
      </c>
      <c r="I49" s="161">
        <f t="shared" si="0"/>
        <v>0</v>
      </c>
      <c r="J49" s="164">
        <f t="shared" si="5"/>
        <v>0</v>
      </c>
      <c r="K49" s="164">
        <f t="shared" si="6"/>
        <v>0</v>
      </c>
      <c r="L49" s="164">
        <f t="shared" si="7"/>
        <v>0</v>
      </c>
      <c r="M49" s="183">
        <f t="shared" si="18"/>
        <v>339.88062610275392</v>
      </c>
      <c r="N49" s="161">
        <v>0</v>
      </c>
      <c r="O49" s="165">
        <f t="shared" si="19"/>
        <v>0</v>
      </c>
      <c r="P49" s="106"/>
      <c r="Q49" s="161">
        <f t="shared" si="8"/>
        <v>0</v>
      </c>
      <c r="R49" s="164">
        <f t="shared" si="9"/>
        <v>0</v>
      </c>
      <c r="S49" s="164">
        <f t="shared" si="10"/>
        <v>0</v>
      </c>
      <c r="T49" s="164">
        <f t="shared" si="11"/>
        <v>0</v>
      </c>
      <c r="U49" s="67">
        <f t="shared" si="12"/>
        <v>2.5313264096066859</v>
      </c>
      <c r="V49" s="147">
        <f t="shared" si="13"/>
        <v>0</v>
      </c>
      <c r="W49" s="164">
        <f t="shared" si="14"/>
        <v>0</v>
      </c>
      <c r="X49" s="164">
        <f t="shared" si="15"/>
        <v>0</v>
      </c>
      <c r="Y49" s="164">
        <f t="shared" si="16"/>
        <v>0</v>
      </c>
      <c r="Z49" s="2"/>
    </row>
    <row r="50" spans="1:26" x14ac:dyDescent="0.2">
      <c r="A50" s="161">
        <v>0.29549999999999998</v>
      </c>
      <c r="B50" s="7">
        <f t="shared" si="20"/>
        <v>0.30994999999999995</v>
      </c>
      <c r="C50" s="7">
        <f t="shared" si="1"/>
        <v>1.7587699644845547</v>
      </c>
      <c r="D50" s="162">
        <f>(C49+C50)/2</f>
        <v>1.6914621199083655</v>
      </c>
      <c r="E50" s="163">
        <f t="shared" si="17"/>
        <v>6.4981064517799503E-2</v>
      </c>
      <c r="F50" s="161">
        <f t="shared" si="3"/>
        <v>6.4981064517799503E-2</v>
      </c>
      <c r="G50" s="161">
        <v>6.5000000000000002E-2</v>
      </c>
      <c r="H50" s="167">
        <f t="shared" si="4"/>
        <v>295.5</v>
      </c>
      <c r="I50" s="161">
        <f t="shared" si="0"/>
        <v>0.10991300914317942</v>
      </c>
      <c r="J50" s="164">
        <f t="shared" si="5"/>
        <v>6.2648267443706412E-2</v>
      </c>
      <c r="K50" s="164">
        <f t="shared" si="6"/>
        <v>-6.1513464356276276E-2</v>
      </c>
      <c r="L50" s="164">
        <f t="shared" si="7"/>
        <v>6.0399216953780255E-2</v>
      </c>
      <c r="M50" s="183">
        <f t="shared" si="18"/>
        <v>309.61298422385323</v>
      </c>
      <c r="N50" s="161">
        <v>0.48271538724022128</v>
      </c>
      <c r="O50" s="165">
        <f t="shared" si="19"/>
        <v>6.4953130468182629E-2</v>
      </c>
      <c r="P50" s="106"/>
      <c r="Q50" s="161">
        <f t="shared" si="8"/>
        <v>20.140880947291951</v>
      </c>
      <c r="R50" s="164">
        <f t="shared" si="9"/>
        <v>1326.4402592803842</v>
      </c>
      <c r="S50" s="164">
        <f t="shared" si="10"/>
        <v>189512.61811331796</v>
      </c>
      <c r="T50" s="164">
        <f t="shared" si="11"/>
        <v>27076253.282336876</v>
      </c>
      <c r="U50" s="67">
        <f t="shared" si="12"/>
        <v>2.4908191653781961</v>
      </c>
      <c r="V50" s="147">
        <f t="shared" si="13"/>
        <v>0.16185608088761208</v>
      </c>
      <c r="W50" s="164">
        <f t="shared" si="14"/>
        <v>5.6771269992146982E-3</v>
      </c>
      <c r="X50" s="164">
        <f t="shared" si="15"/>
        <v>1.6780291604345588E-3</v>
      </c>
      <c r="Y50" s="164">
        <f t="shared" si="16"/>
        <v>4.9598711877648846E-4</v>
      </c>
      <c r="Z50" s="2"/>
    </row>
    <row r="51" spans="1:26" x14ac:dyDescent="0.2">
      <c r="A51" s="161">
        <v>0.26919999999999999</v>
      </c>
      <c r="B51" s="7">
        <f t="shared" si="20"/>
        <v>0.28234999999999999</v>
      </c>
      <c r="C51" s="7">
        <f t="shared" si="1"/>
        <v>1.8932496849391323</v>
      </c>
      <c r="D51" s="162">
        <f t="shared" ref="D51:D114" si="21">(C50+C51)/2</f>
        <v>1.8260098247118435</v>
      </c>
      <c r="E51" s="163">
        <f t="shared" si="17"/>
        <v>1.0047072283136693</v>
      </c>
      <c r="F51" s="161">
        <f t="shared" si="3"/>
        <v>0.93972616379586982</v>
      </c>
      <c r="G51" s="161">
        <v>0.94</v>
      </c>
      <c r="H51" s="167">
        <f t="shared" si="4"/>
        <v>269.2</v>
      </c>
      <c r="I51" s="161">
        <f t="shared" si="0"/>
        <v>1.7159492076300293</v>
      </c>
      <c r="J51" s="164">
        <f t="shared" si="5"/>
        <v>0.67470683973149104</v>
      </c>
      <c r="K51" s="164">
        <f t="shared" si="6"/>
        <v>-0.57170502549850433</v>
      </c>
      <c r="L51" s="164">
        <f t="shared" si="7"/>
        <v>0.48442763128104444</v>
      </c>
      <c r="M51" s="183">
        <f t="shared" si="18"/>
        <v>282.04361364866958</v>
      </c>
      <c r="N51" s="161">
        <v>6.9878652381142903</v>
      </c>
      <c r="O51" s="165">
        <f t="shared" si="19"/>
        <v>0.94027191695764645</v>
      </c>
      <c r="P51" s="106"/>
      <c r="Q51" s="161">
        <f t="shared" si="8"/>
        <v>265.33168234776383</v>
      </c>
      <c r="R51" s="164">
        <f t="shared" si="9"/>
        <v>12486.973387083883</v>
      </c>
      <c r="S51" s="164">
        <f t="shared" si="10"/>
        <v>1439412.0030245085</v>
      </c>
      <c r="T51" s="164">
        <f t="shared" si="11"/>
        <v>165925468.90458986</v>
      </c>
      <c r="U51" s="67">
        <f t="shared" si="12"/>
        <v>2.4503162703846066</v>
      </c>
      <c r="V51" s="147">
        <f t="shared" si="13"/>
        <v>2.3026263088551295</v>
      </c>
      <c r="W51" s="164">
        <f t="shared" si="14"/>
        <v>6.1141298437923111E-2</v>
      </c>
      <c r="X51" s="164">
        <f t="shared" si="15"/>
        <v>1.5595572676530493E-2</v>
      </c>
      <c r="Y51" s="164">
        <f t="shared" si="16"/>
        <v>3.9780294714527233E-3</v>
      </c>
      <c r="Z51" s="2"/>
    </row>
    <row r="52" spans="1:26" x14ac:dyDescent="0.2">
      <c r="A52" s="161">
        <v>0.2452</v>
      </c>
      <c r="B52" s="7">
        <f t="shared" si="20"/>
        <v>0.25719999999999998</v>
      </c>
      <c r="C52" s="7">
        <f t="shared" si="1"/>
        <v>2.0279691158586681</v>
      </c>
      <c r="D52" s="162">
        <f t="shared" si="21"/>
        <v>1.9606094003989001</v>
      </c>
      <c r="E52" s="163">
        <f t="shared" si="17"/>
        <v>4.2737546279014289</v>
      </c>
      <c r="F52" s="161">
        <f t="shared" si="3"/>
        <v>3.2690473995877598</v>
      </c>
      <c r="G52" s="161">
        <v>3.27</v>
      </c>
      <c r="H52" s="167">
        <f t="shared" si="4"/>
        <v>245.2</v>
      </c>
      <c r="I52" s="161">
        <f t="shared" si="0"/>
        <v>6.4093250619813409</v>
      </c>
      <c r="J52" s="164">
        <f t="shared" si="5"/>
        <v>1.6606651468930516</v>
      </c>
      <c r="K52" s="164">
        <f t="shared" si="6"/>
        <v>-1.183620552559439</v>
      </c>
      <c r="L52" s="164">
        <f t="shared" si="7"/>
        <v>0.84361234115268302</v>
      </c>
      <c r="M52" s="183">
        <f t="shared" si="18"/>
        <v>256.91990969950149</v>
      </c>
      <c r="N52" s="161">
        <v>24.265596857666878</v>
      </c>
      <c r="O52" s="165">
        <f t="shared" si="19"/>
        <v>3.2651258282761275</v>
      </c>
      <c r="P52" s="106"/>
      <c r="Q52" s="161">
        <f t="shared" si="8"/>
        <v>840.79899117397179</v>
      </c>
      <c r="R52" s="164">
        <f t="shared" si="9"/>
        <v>26551.762943252124</v>
      </c>
      <c r="S52" s="164">
        <f t="shared" si="10"/>
        <v>2392926.9127764925</v>
      </c>
      <c r="T52" s="164">
        <f t="shared" si="11"/>
        <v>215657966.74699777</v>
      </c>
      <c r="U52" s="67">
        <f t="shared" si="12"/>
        <v>2.4097977606991581</v>
      </c>
      <c r="V52" s="147">
        <f t="shared" si="13"/>
        <v>7.8777431031459892</v>
      </c>
      <c r="W52" s="164">
        <f t="shared" si="14"/>
        <v>0.15048791174557039</v>
      </c>
      <c r="X52" s="164">
        <f t="shared" si="15"/>
        <v>3.2288049825659894E-2</v>
      </c>
      <c r="Y52" s="164">
        <f t="shared" si="16"/>
        <v>6.9275874018830111E-3</v>
      </c>
      <c r="Z52" s="2"/>
    </row>
    <row r="53" spans="1:26" x14ac:dyDescent="0.2">
      <c r="A53" s="161">
        <v>0.22340000000000002</v>
      </c>
      <c r="B53" s="7">
        <f t="shared" si="20"/>
        <v>0.23430000000000001</v>
      </c>
      <c r="C53" s="7">
        <f t="shared" si="1"/>
        <v>2.1622989090661346</v>
      </c>
      <c r="D53" s="162">
        <f t="shared" si="21"/>
        <v>2.0951340124624016</v>
      </c>
      <c r="E53" s="163">
        <f t="shared" si="17"/>
        <v>10.581916429552427</v>
      </c>
      <c r="F53" s="161">
        <f t="shared" si="3"/>
        <v>6.3081618016509982</v>
      </c>
      <c r="G53" s="161">
        <v>6.31</v>
      </c>
      <c r="H53" s="167">
        <f t="shared" si="4"/>
        <v>223.4</v>
      </c>
      <c r="I53" s="161">
        <f t="shared" si="0"/>
        <v>13.216444346755107</v>
      </c>
      <c r="J53" s="164">
        <f t="shared" si="5"/>
        <v>2.1090184266889391</v>
      </c>
      <c r="K53" s="164">
        <f t="shared" si="6"/>
        <v>-1.2194644640025187</v>
      </c>
      <c r="L53" s="164">
        <f t="shared" si="7"/>
        <v>0.70511170511659216</v>
      </c>
      <c r="M53" s="183">
        <f t="shared" si="18"/>
        <v>234.04632020179247</v>
      </c>
      <c r="N53" s="161">
        <v>46.96025841347285</v>
      </c>
      <c r="O53" s="165">
        <f t="shared" si="19"/>
        <v>6.3188700260593631</v>
      </c>
      <c r="P53" s="106"/>
      <c r="Q53" s="161">
        <f t="shared" si="8"/>
        <v>1478.0023101268289</v>
      </c>
      <c r="R53" s="164">
        <f t="shared" si="9"/>
        <v>28506.228571600706</v>
      </c>
      <c r="S53" s="164">
        <f t="shared" si="10"/>
        <v>1916276.7595781169</v>
      </c>
      <c r="T53" s="164">
        <f t="shared" si="11"/>
        <v>128818044.45213597</v>
      </c>
      <c r="U53" s="67">
        <f t="shared" si="12"/>
        <v>2.3693018173129836</v>
      </c>
      <c r="V53" s="147">
        <f t="shared" si="13"/>
        <v>14.945939220556054</v>
      </c>
      <c r="W53" s="164">
        <f t="shared" si="14"/>
        <v>0.19111726374166332</v>
      </c>
      <c r="X53" s="164">
        <f t="shared" si="15"/>
        <v>3.3265837847436149E-2</v>
      </c>
      <c r="Y53" s="164">
        <f t="shared" si="16"/>
        <v>5.7902459779235237E-3</v>
      </c>
      <c r="Z53" s="2"/>
    </row>
    <row r="54" spans="1:26" x14ac:dyDescent="0.2">
      <c r="A54" s="161">
        <v>0.20349999999999999</v>
      </c>
      <c r="B54" s="7">
        <f t="shared" si="20"/>
        <v>0.21345</v>
      </c>
      <c r="C54" s="7">
        <f t="shared" si="1"/>
        <v>2.29689930039584</v>
      </c>
      <c r="D54" s="162">
        <f t="shared" si="21"/>
        <v>2.2295991047309873</v>
      </c>
      <c r="E54" s="163">
        <f t="shared" si="17"/>
        <v>20.099143109697831</v>
      </c>
      <c r="F54" s="161">
        <f t="shared" si="3"/>
        <v>9.517226680145404</v>
      </c>
      <c r="G54" s="161">
        <v>9.52</v>
      </c>
      <c r="H54" s="167">
        <f t="shared" si="4"/>
        <v>203.5</v>
      </c>
      <c r="I54" s="161">
        <f t="shared" si="0"/>
        <v>21.219600085574058</v>
      </c>
      <c r="J54" s="164">
        <f t="shared" si="5"/>
        <v>1.8740684795698532</v>
      </c>
      <c r="K54" s="164">
        <f t="shared" si="6"/>
        <v>-0.83161627040034525</v>
      </c>
      <c r="L54" s="164">
        <f t="shared" si="7"/>
        <v>0.36902900226640423</v>
      </c>
      <c r="M54" s="183">
        <f t="shared" si="18"/>
        <v>213.21796359594097</v>
      </c>
      <c r="N54" s="161">
        <v>70.707273479115202</v>
      </c>
      <c r="O54" s="165">
        <f t="shared" si="19"/>
        <v>9.5142166186074402</v>
      </c>
      <c r="P54" s="106"/>
      <c r="Q54" s="161">
        <f t="shared" si="8"/>
        <v>2031.4520348770363</v>
      </c>
      <c r="R54" s="164">
        <f t="shared" si="9"/>
        <v>20466.448083415373</v>
      </c>
      <c r="S54" s="164">
        <f t="shared" si="10"/>
        <v>949092.43231054139</v>
      </c>
      <c r="T54" s="164">
        <f t="shared" si="11"/>
        <v>44012348.473845251</v>
      </c>
      <c r="U54" s="67">
        <f t="shared" si="12"/>
        <v>2.3288237911704144</v>
      </c>
      <c r="V54" s="147">
        <f t="shared" si="13"/>
        <v>22.163943918684435</v>
      </c>
      <c r="W54" s="164">
        <f t="shared" si="14"/>
        <v>0.16982632078857407</v>
      </c>
      <c r="X54" s="164">
        <f t="shared" si="15"/>
        <v>2.2685705749577591E-2</v>
      </c>
      <c r="Y54" s="164">
        <f t="shared" si="16"/>
        <v>3.0303974258331979E-3</v>
      </c>
      <c r="Z54" s="2"/>
    </row>
    <row r="55" spans="1:26" x14ac:dyDescent="0.2">
      <c r="A55" s="161">
        <v>0.18540000000000001</v>
      </c>
      <c r="B55" s="7">
        <f t="shared" si="20"/>
        <v>0.19445000000000001</v>
      </c>
      <c r="C55" s="7">
        <f t="shared" si="1"/>
        <v>2.4312868509239185</v>
      </c>
      <c r="D55" s="162">
        <f t="shared" si="21"/>
        <v>2.3640930756598793</v>
      </c>
      <c r="E55" s="163">
        <f t="shared" si="17"/>
        <v>32.295589065346356</v>
      </c>
      <c r="F55" s="161">
        <f t="shared" si="3"/>
        <v>12.196445955648523</v>
      </c>
      <c r="G55" s="161">
        <v>12.2</v>
      </c>
      <c r="H55" s="167">
        <f t="shared" si="4"/>
        <v>185.4</v>
      </c>
      <c r="I55" s="161">
        <f t="shared" si="0"/>
        <v>28.833533431408611</v>
      </c>
      <c r="J55" s="164">
        <f t="shared" si="5"/>
        <v>1.1664529397086909</v>
      </c>
      <c r="K55" s="164">
        <f t="shared" si="6"/>
        <v>-0.36073159752917033</v>
      </c>
      <c r="L55" s="164">
        <f t="shared" si="7"/>
        <v>0.11155811008410269</v>
      </c>
      <c r="M55" s="183">
        <f t="shared" si="18"/>
        <v>194.23928541878445</v>
      </c>
      <c r="N55" s="161">
        <v>90.755772448581368</v>
      </c>
      <c r="O55" s="165">
        <f t="shared" si="19"/>
        <v>12.211898945868576</v>
      </c>
      <c r="P55" s="106"/>
      <c r="Q55" s="161">
        <f t="shared" si="8"/>
        <v>2371.5989160758554</v>
      </c>
      <c r="R55" s="164">
        <f t="shared" si="9"/>
        <v>9138.6266724387933</v>
      </c>
      <c r="S55" s="164">
        <f t="shared" si="10"/>
        <v>250152.44741529558</v>
      </c>
      <c r="T55" s="164">
        <f t="shared" si="11"/>
        <v>6847445.3756368086</v>
      </c>
      <c r="U55" s="67">
        <f t="shared" si="12"/>
        <v>2.2883370716848583</v>
      </c>
      <c r="V55" s="147">
        <f t="shared" si="13"/>
        <v>27.909579423111374</v>
      </c>
      <c r="W55" s="164">
        <f t="shared" si="14"/>
        <v>0.1057028669353699</v>
      </c>
      <c r="X55" s="164">
        <f t="shared" si="15"/>
        <v>9.8404169896558567E-3</v>
      </c>
      <c r="Y55" s="164">
        <f t="shared" si="16"/>
        <v>9.160944195535861E-4</v>
      </c>
      <c r="Z55" s="2"/>
    </row>
    <row r="56" spans="1:26" x14ac:dyDescent="0.2">
      <c r="A56" s="161">
        <v>0.16889999999999999</v>
      </c>
      <c r="B56" s="7">
        <f t="shared" si="20"/>
        <v>0.17715</v>
      </c>
      <c r="C56" s="7">
        <f t="shared" si="1"/>
        <v>2.5657587667480639</v>
      </c>
      <c r="D56" s="162">
        <f t="shared" si="21"/>
        <v>2.4985228088359914</v>
      </c>
      <c r="E56" s="163">
        <f t="shared" si="17"/>
        <v>46.091568916817636</v>
      </c>
      <c r="F56" s="161">
        <f t="shared" si="3"/>
        <v>13.79597985147128</v>
      </c>
      <c r="G56" s="161">
        <v>13.8</v>
      </c>
      <c r="H56" s="167">
        <f t="shared" si="4"/>
        <v>168.9</v>
      </c>
      <c r="I56" s="161">
        <f t="shared" si="0"/>
        <v>34.469570329142769</v>
      </c>
      <c r="J56" s="164">
        <f t="shared" si="5"/>
        <v>0.42165938964764149</v>
      </c>
      <c r="K56" s="164">
        <f t="shared" si="6"/>
        <v>-7.3716785309661137E-2</v>
      </c>
      <c r="L56" s="164">
        <f t="shared" si="7"/>
        <v>1.2887568899940104E-2</v>
      </c>
      <c r="M56" s="183">
        <f t="shared" si="18"/>
        <v>176.95779157753972</v>
      </c>
      <c r="N56" s="161">
        <v>102.59376292007964</v>
      </c>
      <c r="O56" s="165">
        <f t="shared" si="19"/>
        <v>13.804793143777546</v>
      </c>
      <c r="P56" s="106"/>
      <c r="Q56" s="161">
        <f t="shared" si="8"/>
        <v>2443.9578306881372</v>
      </c>
      <c r="R56" s="164">
        <f t="shared" si="9"/>
        <v>1399.8385584624816</v>
      </c>
      <c r="S56" s="164">
        <f t="shared" si="10"/>
        <v>14100.699330571144</v>
      </c>
      <c r="T56" s="164">
        <f t="shared" si="11"/>
        <v>142037.6088436619</v>
      </c>
      <c r="U56" s="67">
        <f t="shared" si="12"/>
        <v>2.2478696896897432</v>
      </c>
      <c r="V56" s="147">
        <f t="shared" si="13"/>
        <v>31.011564947692698</v>
      </c>
      <c r="W56" s="164">
        <f t="shared" si="14"/>
        <v>3.8210376808776467E-2</v>
      </c>
      <c r="X56" s="164">
        <f t="shared" si="15"/>
        <v>2.0109242205358716E-3</v>
      </c>
      <c r="Y56" s="164">
        <f t="shared" si="16"/>
        <v>1.0583031517786515E-4</v>
      </c>
      <c r="Z56" s="2"/>
    </row>
    <row r="57" spans="1:26" x14ac:dyDescent="0.2">
      <c r="A57" s="161">
        <v>0.15380000000000002</v>
      </c>
      <c r="B57" s="7">
        <f t="shared" si="20"/>
        <v>0.16134999999999999</v>
      </c>
      <c r="C57" s="7">
        <f t="shared" si="1"/>
        <v>2.7008725915876228</v>
      </c>
      <c r="D57" s="162">
        <f t="shared" si="21"/>
        <v>2.6333156791678434</v>
      </c>
      <c r="E57" s="163">
        <f t="shared" si="17"/>
        <v>59.98751963677784</v>
      </c>
      <c r="F57" s="161">
        <f t="shared" si="3"/>
        <v>13.895950719960203</v>
      </c>
      <c r="G57" s="161">
        <v>13.9</v>
      </c>
      <c r="H57" s="167">
        <f t="shared" si="4"/>
        <v>153.80000000000001</v>
      </c>
      <c r="I57" s="161">
        <f t="shared" si="0"/>
        <v>36.59242490781488</v>
      </c>
      <c r="J57" s="164">
        <f t="shared" si="5"/>
        <v>2.226973485586645E-2</v>
      </c>
      <c r="K57" s="164">
        <f t="shared" si="6"/>
        <v>-8.9151455284020053E-4</v>
      </c>
      <c r="L57" s="164">
        <f t="shared" si="7"/>
        <v>3.5689612070818681E-5</v>
      </c>
      <c r="M57" s="183">
        <f t="shared" si="18"/>
        <v>161.17326080960203</v>
      </c>
      <c r="N57" s="161">
        <v>102.84625378980255</v>
      </c>
      <c r="O57" s="165">
        <f t="shared" si="19"/>
        <v>13.838767764924178</v>
      </c>
      <c r="P57" s="106"/>
      <c r="Q57" s="161">
        <f t="shared" si="8"/>
        <v>2242.1116486655787</v>
      </c>
      <c r="R57" s="164">
        <f t="shared" si="9"/>
        <v>455.75246965697664</v>
      </c>
      <c r="S57" s="164">
        <f t="shared" si="10"/>
        <v>-2610.0535239092701</v>
      </c>
      <c r="T57" s="164">
        <f t="shared" si="11"/>
        <v>14947.542473655829</v>
      </c>
      <c r="U57" s="67">
        <f t="shared" si="12"/>
        <v>2.2072929925182105</v>
      </c>
      <c r="V57" s="147">
        <f t="shared" si="13"/>
        <v>30.672434648546538</v>
      </c>
      <c r="W57" s="164">
        <f t="shared" si="14"/>
        <v>2.0180624009946435E-3</v>
      </c>
      <c r="X57" s="164">
        <f t="shared" si="15"/>
        <v>2.4319674274127423E-5</v>
      </c>
      <c r="Y57" s="164">
        <f t="shared" si="16"/>
        <v>2.9307644625267707E-7</v>
      </c>
      <c r="Z57" s="2"/>
    </row>
    <row r="58" spans="1:26" x14ac:dyDescent="0.2">
      <c r="A58" s="161">
        <v>0.1401</v>
      </c>
      <c r="B58" s="7">
        <f t="shared" si="20"/>
        <v>0.14695000000000003</v>
      </c>
      <c r="C58" s="7">
        <f t="shared" si="1"/>
        <v>2.8354711391186314</v>
      </c>
      <c r="D58" s="162">
        <f t="shared" si="21"/>
        <v>2.7681718653531271</v>
      </c>
      <c r="E58" s="163">
        <f t="shared" si="17"/>
        <v>72.583849066382058</v>
      </c>
      <c r="F58" s="161">
        <f t="shared" si="3"/>
        <v>12.596329429604213</v>
      </c>
      <c r="G58" s="161">
        <v>12.6</v>
      </c>
      <c r="H58" s="167">
        <f t="shared" si="4"/>
        <v>140.1</v>
      </c>
      <c r="I58" s="161">
        <f t="shared" si="0"/>
        <v>34.868804733749982</v>
      </c>
      <c r="J58" s="164">
        <f t="shared" si="5"/>
        <v>0.1132601430262173</v>
      </c>
      <c r="K58" s="164">
        <f t="shared" si="6"/>
        <v>1.0739737179006682E-2</v>
      </c>
      <c r="L58" s="164">
        <f t="shared" si="7"/>
        <v>1.0183807965652946E-3</v>
      </c>
      <c r="M58" s="183">
        <f t="shared" si="18"/>
        <v>146.79025853236993</v>
      </c>
      <c r="N58" s="161">
        <v>93.584438024506142</v>
      </c>
      <c r="O58" s="165">
        <f t="shared" si="19"/>
        <v>12.592518020918831</v>
      </c>
      <c r="P58" s="106"/>
      <c r="Q58" s="161">
        <f t="shared" si="8"/>
        <v>1851.0306096803392</v>
      </c>
      <c r="R58" s="164">
        <f t="shared" si="9"/>
        <v>5102.678821459248</v>
      </c>
      <c r="S58" s="164">
        <f t="shared" si="10"/>
        <v>-102701.15905439627</v>
      </c>
      <c r="T58" s="164">
        <f t="shared" si="11"/>
        <v>2067057.0185132781</v>
      </c>
      <c r="U58" s="67">
        <f t="shared" si="12"/>
        <v>2.1666972353755933</v>
      </c>
      <c r="V58" s="147">
        <f t="shared" si="13"/>
        <v>27.292432151003673</v>
      </c>
      <c r="W58" s="164">
        <f t="shared" si="14"/>
        <v>1.0263527502764819E-2</v>
      </c>
      <c r="X58" s="164">
        <f t="shared" si="15"/>
        <v>-2.9296987822694816E-4</v>
      </c>
      <c r="Y58" s="164">
        <f t="shared" si="16"/>
        <v>8.3627534027839179E-6</v>
      </c>
      <c r="Z58" s="2"/>
    </row>
    <row r="59" spans="1:26" x14ac:dyDescent="0.2">
      <c r="A59" s="161">
        <v>0.12770000000000001</v>
      </c>
      <c r="B59" s="7">
        <f t="shared" si="20"/>
        <v>0.13390000000000002</v>
      </c>
      <c r="C59" s="7">
        <f t="shared" si="1"/>
        <v>2.9691695698467258</v>
      </c>
      <c r="D59" s="162">
        <f t="shared" si="21"/>
        <v>2.9023203544826783</v>
      </c>
      <c r="E59" s="163">
        <f t="shared" si="17"/>
        <v>82.78087765225213</v>
      </c>
      <c r="F59" s="161">
        <f t="shared" si="3"/>
        <v>10.197028585870076</v>
      </c>
      <c r="G59" s="161">
        <v>10.199999999999999</v>
      </c>
      <c r="H59" s="167">
        <f t="shared" si="4"/>
        <v>127.7</v>
      </c>
      <c r="I59" s="161">
        <f t="shared" si="0"/>
        <v>29.59504362001244</v>
      </c>
      <c r="J59" s="164">
        <f t="shared" si="5"/>
        <v>0.53461214410307045</v>
      </c>
      <c r="K59" s="164">
        <f t="shared" si="6"/>
        <v>0.12241127216300363</v>
      </c>
      <c r="L59" s="164">
        <f t="shared" si="7"/>
        <v>2.8028767617512274E-2</v>
      </c>
      <c r="M59" s="183">
        <f t="shared" si="18"/>
        <v>133.75638302525979</v>
      </c>
      <c r="N59" s="161">
        <v>76.268872643748594</v>
      </c>
      <c r="O59" s="165">
        <f t="shared" si="19"/>
        <v>10.26257328114821</v>
      </c>
      <c r="P59" s="106"/>
      <c r="Q59" s="161">
        <f t="shared" si="8"/>
        <v>1365.3821276480032</v>
      </c>
      <c r="R59" s="164">
        <f t="shared" si="9"/>
        <v>11223.944605098515</v>
      </c>
      <c r="S59" s="164">
        <f t="shared" si="10"/>
        <v>-372375.80365086248</v>
      </c>
      <c r="T59" s="164">
        <f t="shared" si="11"/>
        <v>12354278.64475001</v>
      </c>
      <c r="U59" s="67">
        <f t="shared" si="12"/>
        <v>2.1263145162745949</v>
      </c>
      <c r="V59" s="147">
        <f t="shared" si="13"/>
        <v>21.682089905002545</v>
      </c>
      <c r="W59" s="164">
        <f t="shared" si="14"/>
        <v>4.8446049048727187E-2</v>
      </c>
      <c r="X59" s="164">
        <f t="shared" si="15"/>
        <v>-3.3392637921627806E-3</v>
      </c>
      <c r="Y59" s="164">
        <f t="shared" si="16"/>
        <v>2.3016701862382962E-4</v>
      </c>
      <c r="Z59" s="2"/>
    </row>
    <row r="60" spans="1:26" x14ac:dyDescent="0.2">
      <c r="A60" s="161">
        <v>0.1163</v>
      </c>
      <c r="B60" s="7">
        <f t="shared" si="20"/>
        <v>0.122</v>
      </c>
      <c r="C60" s="7">
        <f t="shared" si="1"/>
        <v>3.1040769980762311</v>
      </c>
      <c r="D60" s="162">
        <f t="shared" si="21"/>
        <v>3.0366232839614784</v>
      </c>
      <c r="E60" s="163">
        <f t="shared" si="17"/>
        <v>90.068753965094572</v>
      </c>
      <c r="F60" s="161">
        <f t="shared" si="3"/>
        <v>7.2878763128424371</v>
      </c>
      <c r="G60" s="161">
        <v>7.29</v>
      </c>
      <c r="H60" s="167">
        <f t="shared" si="4"/>
        <v>116.3</v>
      </c>
      <c r="I60" s="161">
        <f t="shared" si="0"/>
        <v>22.130534902208673</v>
      </c>
      <c r="J60" s="164">
        <f t="shared" si="5"/>
        <v>0.96177197337690901</v>
      </c>
      <c r="K60" s="164">
        <f t="shared" si="6"/>
        <v>0.34938775428959634</v>
      </c>
      <c r="L60" s="164">
        <f t="shared" si="7"/>
        <v>0.12692385121071584</v>
      </c>
      <c r="M60" s="183">
        <f t="shared" si="18"/>
        <v>121.86677151709567</v>
      </c>
      <c r="N60" s="161">
        <v>54.021312306422885</v>
      </c>
      <c r="O60" s="165">
        <f t="shared" si="19"/>
        <v>7.2689900489029977</v>
      </c>
      <c r="P60" s="106"/>
      <c r="Q60" s="161">
        <f t="shared" si="8"/>
        <v>889.12091016677732</v>
      </c>
      <c r="R60" s="164">
        <f t="shared" si="9"/>
        <v>14808.438806650418</v>
      </c>
      <c r="S60" s="164">
        <f t="shared" si="10"/>
        <v>-667518.66813369317</v>
      </c>
      <c r="T60" s="164">
        <f t="shared" si="11"/>
        <v>30089679.143413186</v>
      </c>
      <c r="U60" s="67">
        <f t="shared" si="12"/>
        <v>2.0858853059959315</v>
      </c>
      <c r="V60" s="147">
        <f t="shared" si="13"/>
        <v>15.201674112873848</v>
      </c>
      <c r="W60" s="164">
        <f t="shared" si="14"/>
        <v>8.7154870516607849E-2</v>
      </c>
      <c r="X60" s="164">
        <f t="shared" si="15"/>
        <v>-9.5309676691436168E-3</v>
      </c>
      <c r="Y60" s="164">
        <f t="shared" si="16"/>
        <v>1.0422750234360221E-3</v>
      </c>
      <c r="Z60" s="2"/>
    </row>
    <row r="61" spans="1:26" x14ac:dyDescent="0.2">
      <c r="A61" s="161">
        <v>0.10590000000000001</v>
      </c>
      <c r="B61" s="7">
        <f t="shared" si="20"/>
        <v>0.1111</v>
      </c>
      <c r="C61" s="7">
        <f t="shared" si="1"/>
        <v>3.2392255055571129</v>
      </c>
      <c r="D61" s="162">
        <f t="shared" si="21"/>
        <v>3.1716512518166722</v>
      </c>
      <c r="E61" s="163">
        <f t="shared" si="17"/>
        <v>94.617428481340539</v>
      </c>
      <c r="F61" s="161">
        <f t="shared" si="3"/>
        <v>4.5486745162459652</v>
      </c>
      <c r="G61" s="161">
        <v>4.55</v>
      </c>
      <c r="H61" s="167">
        <f t="shared" si="4"/>
        <v>105.9</v>
      </c>
      <c r="I61" s="161">
        <f t="shared" si="0"/>
        <v>14.426809223558111</v>
      </c>
      <c r="J61" s="164">
        <f t="shared" si="5"/>
        <v>1.1294626736541149</v>
      </c>
      <c r="K61" s="164">
        <f t="shared" si="6"/>
        <v>0.56281465011411347</v>
      </c>
      <c r="L61" s="164">
        <f t="shared" si="7"/>
        <v>0.28045223429851585</v>
      </c>
      <c r="M61" s="183">
        <f t="shared" si="18"/>
        <v>110.97824111058888</v>
      </c>
      <c r="N61" s="161">
        <v>33.656860893483589</v>
      </c>
      <c r="O61" s="165">
        <f t="shared" si="19"/>
        <v>4.5287938494407278</v>
      </c>
      <c r="P61" s="106"/>
      <c r="Q61" s="161">
        <f t="shared" si="8"/>
        <v>505.3577387549268</v>
      </c>
      <c r="R61" s="164">
        <f t="shared" si="9"/>
        <v>14252.882637136448</v>
      </c>
      <c r="S61" s="164">
        <f t="shared" si="10"/>
        <v>-797832.33324505889</v>
      </c>
      <c r="T61" s="164">
        <f t="shared" si="11"/>
        <v>44660188.972070381</v>
      </c>
      <c r="U61" s="67">
        <f t="shared" si="12"/>
        <v>2.0452378374179663</v>
      </c>
      <c r="V61" s="147">
        <f t="shared" si="13"/>
        <v>9.303121230725111</v>
      </c>
      <c r="W61" s="164">
        <f t="shared" si="14"/>
        <v>0.10235084385962777</v>
      </c>
      <c r="X61" s="164">
        <f t="shared" si="15"/>
        <v>-1.5353051639903224E-2</v>
      </c>
      <c r="Y61" s="164">
        <f t="shared" si="16"/>
        <v>2.3030215068946119E-3</v>
      </c>
      <c r="Z61" s="2"/>
    </row>
    <row r="62" spans="1:26" x14ac:dyDescent="0.2">
      <c r="A62" s="161">
        <v>9.6489999999999992E-2</v>
      </c>
      <c r="B62" s="7">
        <f t="shared" si="20"/>
        <v>0.10119500000000001</v>
      </c>
      <c r="C62" s="7">
        <f t="shared" si="1"/>
        <v>3.3734767572175399</v>
      </c>
      <c r="D62" s="162">
        <f t="shared" si="21"/>
        <v>3.3063511313873262</v>
      </c>
      <c r="E62" s="163">
        <f t="shared" si="17"/>
        <v>96.996735151376896</v>
      </c>
      <c r="F62" s="161">
        <f t="shared" si="3"/>
        <v>2.379306670036351</v>
      </c>
      <c r="G62" s="161">
        <v>2.38</v>
      </c>
      <c r="H62" s="167">
        <f t="shared" si="4"/>
        <v>96.49</v>
      </c>
      <c r="I62" s="161">
        <f t="shared" si="0"/>
        <v>7.8668233003921006</v>
      </c>
      <c r="J62" s="164">
        <f t="shared" si="5"/>
        <v>0.95337071470029988</v>
      </c>
      <c r="K62" s="164">
        <f t="shared" si="6"/>
        <v>0.60348641736362285</v>
      </c>
      <c r="L62" s="164">
        <f t="shared" si="7"/>
        <v>0.38200864608775897</v>
      </c>
      <c r="M62" s="183">
        <f t="shared" si="18"/>
        <v>101.0855627673903</v>
      </c>
      <c r="N62" s="161">
        <v>17.722789475769886</v>
      </c>
      <c r="O62" s="165">
        <f t="shared" si="19"/>
        <v>2.3847399264837401</v>
      </c>
      <c r="P62" s="106"/>
      <c r="Q62" s="161">
        <f t="shared" si="8"/>
        <v>240.77393847432856</v>
      </c>
      <c r="R62" s="164">
        <f t="shared" si="9"/>
        <v>10327.20478958718</v>
      </c>
      <c r="S62" s="164">
        <f t="shared" si="10"/>
        <v>-680375.97985065472</v>
      </c>
      <c r="T62" s="164">
        <f t="shared" si="11"/>
        <v>44824469.29148607</v>
      </c>
      <c r="U62" s="67">
        <f t="shared" si="12"/>
        <v>2.0046891332548737</v>
      </c>
      <c r="V62" s="147">
        <f t="shared" si="13"/>
        <v>4.769770226102712</v>
      </c>
      <c r="W62" s="164">
        <f t="shared" si="14"/>
        <v>8.6393556366887184E-2</v>
      </c>
      <c r="X62" s="164">
        <f t="shared" si="15"/>
        <v>-1.6462539004422249E-2</v>
      </c>
      <c r="Y62" s="164">
        <f t="shared" si="16"/>
        <v>3.1369838431144653E-3</v>
      </c>
      <c r="Z62" s="2"/>
    </row>
    <row r="63" spans="1:26" x14ac:dyDescent="0.2">
      <c r="A63" s="161">
        <v>8.7900000000000006E-2</v>
      </c>
      <c r="B63" s="7">
        <f t="shared" si="20"/>
        <v>9.2194999999999999E-2</v>
      </c>
      <c r="C63" s="7">
        <f t="shared" si="1"/>
        <v>3.5079930244060451</v>
      </c>
      <c r="D63" s="162">
        <f t="shared" si="21"/>
        <v>3.4407348908117923</v>
      </c>
      <c r="E63" s="163">
        <f t="shared" si="17"/>
        <v>97.976449662568328</v>
      </c>
      <c r="F63" s="161">
        <f t="shared" si="3"/>
        <v>0.97971451119143871</v>
      </c>
      <c r="G63" s="161">
        <v>0.98</v>
      </c>
      <c r="H63" s="167">
        <f t="shared" si="4"/>
        <v>87.9</v>
      </c>
      <c r="I63" s="161">
        <f t="shared" si="0"/>
        <v>3.3709379016910033</v>
      </c>
      <c r="J63" s="164">
        <f t="shared" si="5"/>
        <v>0.57693650457665258</v>
      </c>
      <c r="K63" s="164">
        <f t="shared" si="6"/>
        <v>0.44273337100646215</v>
      </c>
      <c r="L63" s="164">
        <f t="shared" si="7"/>
        <v>0.33974767803361133</v>
      </c>
      <c r="M63" s="183">
        <f t="shared" si="18"/>
        <v>92.094902139043512</v>
      </c>
      <c r="N63" s="161">
        <v>7.2832418834408328</v>
      </c>
      <c r="O63" s="165">
        <f t="shared" si="19"/>
        <v>0.98001715460345074</v>
      </c>
      <c r="P63" s="106"/>
      <c r="Q63" s="161">
        <f t="shared" si="8"/>
        <v>90.324779359294681</v>
      </c>
      <c r="R63" s="164">
        <f t="shared" si="9"/>
        <v>5493.5536624369197</v>
      </c>
      <c r="S63" s="164">
        <f t="shared" si="10"/>
        <v>-411367.792713603</v>
      </c>
      <c r="T63" s="164">
        <f t="shared" si="11"/>
        <v>30804006.164380483</v>
      </c>
      <c r="U63" s="67">
        <f t="shared" si="12"/>
        <v>1.9642355907380171</v>
      </c>
      <c r="V63" s="147">
        <f t="shared" si="13"/>
        <v>1.9243901116447233</v>
      </c>
      <c r="W63" s="164">
        <f t="shared" si="14"/>
        <v>5.2281442737546951E-2</v>
      </c>
      <c r="X63" s="164">
        <f t="shared" si="15"/>
        <v>-1.2077347855803758E-2</v>
      </c>
      <c r="Y63" s="164">
        <f t="shared" si="16"/>
        <v>2.789944645604313E-3</v>
      </c>
      <c r="Z63" s="2"/>
    </row>
    <row r="64" spans="1:26" x14ac:dyDescent="0.2">
      <c r="A64" s="161">
        <v>8.0069999999999988E-2</v>
      </c>
      <c r="B64" s="7">
        <f t="shared" si="20"/>
        <v>8.3985000000000004E-2</v>
      </c>
      <c r="C64" s="7">
        <f t="shared" si="1"/>
        <v>3.6425943835736896</v>
      </c>
      <c r="D64" s="162">
        <f t="shared" si="21"/>
        <v>3.5752937039898676</v>
      </c>
      <c r="E64" s="163">
        <f t="shared" si="17"/>
        <v>98.256368094337304</v>
      </c>
      <c r="F64" s="161">
        <f t="shared" si="3"/>
        <v>0.27991843176898251</v>
      </c>
      <c r="G64" s="161">
        <v>0.28000000000000003</v>
      </c>
      <c r="H64" s="167">
        <f t="shared" si="4"/>
        <v>80.069999999999993</v>
      </c>
      <c r="I64" s="161">
        <f t="shared" si="0"/>
        <v>1.0007906067343606</v>
      </c>
      <c r="J64" s="164">
        <f t="shared" si="5"/>
        <v>0.22771521653855936</v>
      </c>
      <c r="K64" s="164">
        <f t="shared" si="6"/>
        <v>0.20538670625490571</v>
      </c>
      <c r="L64" s="164">
        <f t="shared" si="7"/>
        <v>0.1852476077245189</v>
      </c>
      <c r="M64" s="183">
        <f t="shared" si="18"/>
        <v>83.893700597839867</v>
      </c>
      <c r="N64" s="161">
        <v>2.0796107372166075</v>
      </c>
      <c r="O64" s="165">
        <f t="shared" si="19"/>
        <v>0.27982788845768269</v>
      </c>
      <c r="P64" s="106"/>
      <c r="Q64" s="161">
        <f t="shared" si="8"/>
        <v>23.508949492117996</v>
      </c>
      <c r="R64" s="164">
        <f t="shared" si="9"/>
        <v>1932.6311884580789</v>
      </c>
      <c r="S64" s="164">
        <f t="shared" si="10"/>
        <v>-160586.01740175142</v>
      </c>
      <c r="T64" s="164">
        <f t="shared" si="11"/>
        <v>13343398.957319984</v>
      </c>
      <c r="U64" s="67">
        <f t="shared" si="12"/>
        <v>1.9237293517904706</v>
      </c>
      <c r="V64" s="147">
        <f t="shared" si="13"/>
        <v>0.5384873033011498</v>
      </c>
      <c r="W64" s="164">
        <f t="shared" si="14"/>
        <v>2.0635338480903938E-2</v>
      </c>
      <c r="X64" s="164">
        <f t="shared" si="15"/>
        <v>-5.602755199499247E-3</v>
      </c>
      <c r="Y64" s="164">
        <f t="shared" si="16"/>
        <v>1.5212188476852533E-3</v>
      </c>
      <c r="Z64" s="2"/>
    </row>
    <row r="65" spans="1:26" x14ac:dyDescent="0.2">
      <c r="A65" s="161">
        <v>7.2939999999999991E-2</v>
      </c>
      <c r="B65" s="7">
        <f t="shared" si="20"/>
        <v>7.650499999999999E-2</v>
      </c>
      <c r="C65" s="7">
        <f t="shared" si="1"/>
        <v>3.7771459901006996</v>
      </c>
      <c r="D65" s="162">
        <f t="shared" si="21"/>
        <v>3.7098701868371946</v>
      </c>
      <c r="E65" s="163">
        <f t="shared" si="17"/>
        <v>98.321349158855099</v>
      </c>
      <c r="F65" s="161">
        <f t="shared" si="3"/>
        <v>6.4981064517799503E-2</v>
      </c>
      <c r="G65" s="161">
        <v>6.5000000000000002E-2</v>
      </c>
      <c r="H65" s="167">
        <f t="shared" si="4"/>
        <v>72.94</v>
      </c>
      <c r="I65" s="161">
        <f t="shared" si="0"/>
        <v>0.24107131396352863</v>
      </c>
      <c r="J65" s="164">
        <f t="shared" si="5"/>
        <v>6.9814209420318254E-2</v>
      </c>
      <c r="K65" s="164">
        <f t="shared" si="6"/>
        <v>7.2363960147666676E-2</v>
      </c>
      <c r="L65" s="164">
        <f t="shared" si="7"/>
        <v>7.5006832731233111E-2</v>
      </c>
      <c r="M65" s="183">
        <f t="shared" si="18"/>
        <v>76.421893459924163</v>
      </c>
      <c r="N65" s="161">
        <v>0.48294528913525187</v>
      </c>
      <c r="O65" s="165">
        <f t="shared" si="19"/>
        <v>6.4984065566125487E-2</v>
      </c>
      <c r="P65" s="2"/>
      <c r="Q65" s="161">
        <f t="shared" si="8"/>
        <v>4.9713763409342508</v>
      </c>
      <c r="R65" s="164">
        <f t="shared" si="9"/>
        <v>533.05727819840638</v>
      </c>
      <c r="S65" s="164">
        <f t="shared" si="10"/>
        <v>-48280.0159988249</v>
      </c>
      <c r="T65" s="164">
        <f t="shared" si="11"/>
        <v>4372813.2795125153</v>
      </c>
      <c r="U65" s="67">
        <f t="shared" si="12"/>
        <v>1.8832177937424661</v>
      </c>
      <c r="V65" s="147">
        <f t="shared" si="13"/>
        <v>0.12237349695624723</v>
      </c>
      <c r="W65" s="164">
        <f t="shared" si="14"/>
        <v>6.3264979128921373E-3</v>
      </c>
      <c r="X65" s="164">
        <f t="shared" si="15"/>
        <v>-1.9740204289098715E-3</v>
      </c>
      <c r="Y65" s="164">
        <f t="shared" si="16"/>
        <v>6.1594213851121364E-4</v>
      </c>
      <c r="Z65" s="2"/>
    </row>
    <row r="66" spans="1:26" x14ac:dyDescent="0.2">
      <c r="A66" s="161">
        <v>6.6450000000000009E-2</v>
      </c>
      <c r="B66" s="7">
        <f t="shared" si="20"/>
        <v>6.9695000000000007E-2</v>
      </c>
      <c r="C66" s="7">
        <f t="shared" si="1"/>
        <v>3.9115869902732747</v>
      </c>
      <c r="D66" s="162">
        <f t="shared" si="21"/>
        <v>3.844366490186987</v>
      </c>
      <c r="E66" s="163">
        <f t="shared" si="17"/>
        <v>98.378332553893785</v>
      </c>
      <c r="F66" s="161">
        <f t="shared" si="3"/>
        <v>5.698339503868572E-2</v>
      </c>
      <c r="G66" s="161">
        <v>5.7000000000000002E-2</v>
      </c>
      <c r="H66" s="167">
        <f t="shared" si="4"/>
        <v>66.45</v>
      </c>
      <c r="I66" s="161">
        <f t="shared" si="0"/>
        <v>0.2190650543838108</v>
      </c>
      <c r="J66" s="164">
        <f t="shared" si="5"/>
        <v>7.8140402971186435E-2</v>
      </c>
      <c r="K66" s="164">
        <f t="shared" si="6"/>
        <v>9.1503837824620571E-2</v>
      </c>
      <c r="L66" s="164">
        <f t="shared" si="7"/>
        <v>0.10715266390067006</v>
      </c>
      <c r="M66" s="183">
        <f t="shared" si="18"/>
        <v>69.619415395419708</v>
      </c>
      <c r="N66" s="161">
        <v>0.42385429270489677</v>
      </c>
      <c r="O66" s="165">
        <f t="shared" si="19"/>
        <v>5.7032909870469717E-2</v>
      </c>
      <c r="P66" s="2"/>
      <c r="Q66" s="161">
        <f t="shared" si="8"/>
        <v>3.9714577172212016</v>
      </c>
      <c r="R66" s="164">
        <f t="shared" si="9"/>
        <v>540.38700935741349</v>
      </c>
      <c r="S66" s="164">
        <f t="shared" si="10"/>
        <v>-52623.9192857854</v>
      </c>
      <c r="T66" s="164">
        <f t="shared" si="11"/>
        <v>5124617.7888137363</v>
      </c>
      <c r="U66" s="67">
        <f t="shared" si="12"/>
        <v>1.8427303721282566</v>
      </c>
      <c r="V66" s="147">
        <f t="shared" si="13"/>
        <v>0.10500503274476879</v>
      </c>
      <c r="W66" s="164">
        <f t="shared" si="14"/>
        <v>7.0810097316075576E-3</v>
      </c>
      <c r="X66" s="164">
        <f t="shared" si="15"/>
        <v>-2.4961381994691892E-3</v>
      </c>
      <c r="Y66" s="164">
        <f t="shared" si="16"/>
        <v>8.7991771611854101E-4</v>
      </c>
      <c r="Z66" s="2"/>
    </row>
    <row r="67" spans="1:26" x14ac:dyDescent="0.2">
      <c r="A67" s="161">
        <v>6.053E-2</v>
      </c>
      <c r="B67" s="7">
        <f t="shared" si="20"/>
        <v>6.3490000000000005E-2</v>
      </c>
      <c r="C67" s="7">
        <f t="shared" si="1"/>
        <v>4.046205838726614</v>
      </c>
      <c r="D67" s="162">
        <f t="shared" si="21"/>
        <v>3.9788964144999444</v>
      </c>
      <c r="E67" s="163">
        <f t="shared" si="17"/>
        <v>98.488300509231593</v>
      </c>
      <c r="F67" s="161">
        <f t="shared" si="3"/>
        <v>0.10996795533781455</v>
      </c>
      <c r="G67" s="161">
        <v>0.11</v>
      </c>
      <c r="H67" s="167">
        <f t="shared" si="4"/>
        <v>60.53</v>
      </c>
      <c r="I67" s="161">
        <f t="shared" si="0"/>
        <v>0.43755110320352031</v>
      </c>
      <c r="J67" s="164">
        <f t="shared" si="5"/>
        <v>0.18743554475193688</v>
      </c>
      <c r="K67" s="164">
        <f t="shared" si="6"/>
        <v>0.24470613297161453</v>
      </c>
      <c r="L67" s="164">
        <f t="shared" si="7"/>
        <v>0.31947564477789747</v>
      </c>
      <c r="M67" s="183">
        <f t="shared" si="18"/>
        <v>63.420962622779534</v>
      </c>
      <c r="N67" s="161">
        <v>0.81688379154372981</v>
      </c>
      <c r="O67" s="165">
        <f t="shared" si="19"/>
        <v>0.10991810265844895</v>
      </c>
      <c r="P67" s="2"/>
      <c r="Q67" s="161">
        <f t="shared" si="8"/>
        <v>6.9818654843978454</v>
      </c>
      <c r="R67" s="164">
        <f t="shared" si="9"/>
        <v>1179.9834317920536</v>
      </c>
      <c r="S67" s="164">
        <f t="shared" si="10"/>
        <v>-122230.83793347639</v>
      </c>
      <c r="T67" s="164">
        <f t="shared" si="11"/>
        <v>12661514.847907359</v>
      </c>
      <c r="U67" s="67">
        <f t="shared" si="12"/>
        <v>1.8022328295956513</v>
      </c>
      <c r="V67" s="147">
        <f t="shared" si="13"/>
        <v>0.19818785931331773</v>
      </c>
      <c r="W67" s="164">
        <f t="shared" si="14"/>
        <v>1.6985232555391791E-2</v>
      </c>
      <c r="X67" s="164">
        <f t="shared" si="15"/>
        <v>-6.675351992618643E-3</v>
      </c>
      <c r="Y67" s="164">
        <f t="shared" si="16"/>
        <v>2.6234744846759519E-3</v>
      </c>
      <c r="Z67" s="2"/>
    </row>
    <row r="68" spans="1:26" x14ac:dyDescent="0.2">
      <c r="A68" s="161">
        <v>5.5140000000000002E-2</v>
      </c>
      <c r="B68" s="7">
        <f t="shared" si="20"/>
        <v>5.7834999999999998E-2</v>
      </c>
      <c r="C68" s="7">
        <f t="shared" si="1"/>
        <v>4.180756922426621</v>
      </c>
      <c r="D68" s="162">
        <f t="shared" si="21"/>
        <v>4.1134813805766175</v>
      </c>
      <c r="E68" s="163">
        <f t="shared" si="17"/>
        <v>98.638256811964979</v>
      </c>
      <c r="F68" s="161">
        <f t="shared" si="3"/>
        <v>0.14995630273338348</v>
      </c>
      <c r="G68" s="161">
        <v>0.15</v>
      </c>
      <c r="H68" s="167">
        <f t="shared" si="4"/>
        <v>55.14</v>
      </c>
      <c r="I68" s="161">
        <f t="shared" si="0"/>
        <v>0.61684245919388347</v>
      </c>
      <c r="J68" s="164">
        <f t="shared" si="5"/>
        <v>0.31100689125230735</v>
      </c>
      <c r="K68" s="164">
        <f t="shared" si="6"/>
        <v>0.4478913305163576</v>
      </c>
      <c r="L68" s="164">
        <f t="shared" si="7"/>
        <v>0.64502314769922253</v>
      </c>
      <c r="M68" s="183">
        <f t="shared" si="18"/>
        <v>57.772174963385282</v>
      </c>
      <c r="N68" s="161">
        <v>1.1144934593594482</v>
      </c>
      <c r="O68" s="165">
        <f t="shared" si="19"/>
        <v>0.14996381094370612</v>
      </c>
      <c r="P68" s="2"/>
      <c r="Q68" s="161">
        <f t="shared" si="8"/>
        <v>8.6727227685852331</v>
      </c>
      <c r="R68" s="164">
        <f t="shared" si="9"/>
        <v>1789.5477714823369</v>
      </c>
      <c r="S68" s="164">
        <f t="shared" si="10"/>
        <v>-195493.61717373863</v>
      </c>
      <c r="T68" s="164">
        <f t="shared" si="11"/>
        <v>21356096.196311843</v>
      </c>
      <c r="U68" s="67">
        <f t="shared" si="12"/>
        <v>1.7617187178411533</v>
      </c>
      <c r="V68" s="147">
        <f t="shared" si="13"/>
        <v>0.26418082538365617</v>
      </c>
      <c r="W68" s="164">
        <f t="shared" si="14"/>
        <v>2.818315160681549E-2</v>
      </c>
      <c r="X68" s="164">
        <f t="shared" si="15"/>
        <v>-1.2218052115538105E-2</v>
      </c>
      <c r="Y68" s="164">
        <f t="shared" si="16"/>
        <v>5.2968099373919848E-3</v>
      </c>
      <c r="Z68" s="2"/>
    </row>
    <row r="69" spans="1:26" x14ac:dyDescent="0.2">
      <c r="A69" s="161">
        <v>5.0229999999999997E-2</v>
      </c>
      <c r="B69" s="7">
        <f t="shared" si="20"/>
        <v>5.2684999999999996E-2</v>
      </c>
      <c r="C69" s="7">
        <f t="shared" si="1"/>
        <v>4.3153069147649825</v>
      </c>
      <c r="D69" s="162">
        <f t="shared" si="21"/>
        <v>4.2480319185958013</v>
      </c>
      <c r="E69" s="163">
        <f t="shared" si="17"/>
        <v>98.788213114698365</v>
      </c>
      <c r="F69" s="161">
        <f t="shared" si="3"/>
        <v>0.14995630273338348</v>
      </c>
      <c r="G69" s="161">
        <v>0.15</v>
      </c>
      <c r="H69" s="167">
        <f t="shared" si="4"/>
        <v>50.23</v>
      </c>
      <c r="I69" s="161">
        <f t="shared" si="0"/>
        <v>0.6370191604060278</v>
      </c>
      <c r="J69" s="164">
        <f t="shared" si="5"/>
        <v>0.37183594935413333</v>
      </c>
      <c r="K69" s="164">
        <f t="shared" si="6"/>
        <v>0.58552399993688198</v>
      </c>
      <c r="L69" s="164">
        <f t="shared" si="7"/>
        <v>0.92201508514059638</v>
      </c>
      <c r="M69" s="183">
        <f t="shared" si="18"/>
        <v>52.627770235874529</v>
      </c>
      <c r="N69" s="161">
        <v>1.1145024992367054</v>
      </c>
      <c r="O69" s="165">
        <f t="shared" si="19"/>
        <v>0.14996502732988817</v>
      </c>
      <c r="P69" s="2"/>
      <c r="Q69" s="161">
        <f t="shared" si="8"/>
        <v>7.9004478095083082</v>
      </c>
      <c r="R69" s="164">
        <f t="shared" si="9"/>
        <v>1962.2545711723085</v>
      </c>
      <c r="S69" s="164">
        <f t="shared" si="10"/>
        <v>-224466.04893944471</v>
      </c>
      <c r="T69" s="164">
        <f t="shared" si="11"/>
        <v>25677100.141182855</v>
      </c>
      <c r="U69" s="67">
        <f t="shared" si="12"/>
        <v>1.7212149699646522</v>
      </c>
      <c r="V69" s="147">
        <f t="shared" si="13"/>
        <v>0.25810703310525096</v>
      </c>
      <c r="W69" s="164">
        <f t="shared" si="14"/>
        <v>3.3695423568637584E-2</v>
      </c>
      <c r="X69" s="164">
        <f t="shared" si="15"/>
        <v>-1.5972541236463782E-2</v>
      </c>
      <c r="Y69" s="164">
        <f t="shared" si="16"/>
        <v>7.5714161310616061E-3</v>
      </c>
      <c r="Z69" s="2"/>
    </row>
    <row r="70" spans="1:26" x14ac:dyDescent="0.2">
      <c r="A70" s="161">
        <v>4.5759999999999995E-2</v>
      </c>
      <c r="B70" s="7">
        <f t="shared" si="20"/>
        <v>4.7994999999999996E-2</v>
      </c>
      <c r="C70" s="7">
        <f t="shared" si="1"/>
        <v>4.4497691376584223</v>
      </c>
      <c r="D70" s="162">
        <f t="shared" si="21"/>
        <v>4.3825380262117024</v>
      </c>
      <c r="E70" s="163">
        <f t="shared" si="17"/>
        <v>98.898181070036173</v>
      </c>
      <c r="F70" s="161">
        <f t="shared" si="3"/>
        <v>0.10996795533781455</v>
      </c>
      <c r="G70" s="161">
        <v>0.11</v>
      </c>
      <c r="H70" s="167">
        <f t="shared" si="4"/>
        <v>45.76</v>
      </c>
      <c r="I70" s="161">
        <f t="shared" si="0"/>
        <v>0.4819387459327224</v>
      </c>
      <c r="J70" s="164">
        <f t="shared" si="5"/>
        <v>0.32125265612465326</v>
      </c>
      <c r="K70" s="164">
        <f t="shared" si="6"/>
        <v>0.54908175810058335</v>
      </c>
      <c r="L70" s="164">
        <f t="shared" si="7"/>
        <v>0.93848493181591719</v>
      </c>
      <c r="M70" s="183">
        <f t="shared" si="18"/>
        <v>47.942932743001869</v>
      </c>
      <c r="N70" s="161">
        <v>0.81783532185811958</v>
      </c>
      <c r="O70" s="165">
        <f t="shared" si="19"/>
        <v>0.11004613850377044</v>
      </c>
      <c r="P70" s="2"/>
      <c r="Q70" s="161">
        <f t="shared" si="8"/>
        <v>5.2779120164384086</v>
      </c>
      <c r="R70" s="164">
        <f t="shared" si="9"/>
        <v>1559.4007409434626</v>
      </c>
      <c r="S70" s="164">
        <f t="shared" si="10"/>
        <v>-185696.41919303735</v>
      </c>
      <c r="T70" s="164">
        <f t="shared" si="11"/>
        <v>22113084.337931883</v>
      </c>
      <c r="U70" s="67">
        <f t="shared" si="12"/>
        <v>1.6807245969722586</v>
      </c>
      <c r="V70" s="147">
        <f t="shared" si="13"/>
        <v>0.18482584741501168</v>
      </c>
      <c r="W70" s="164">
        <f t="shared" si="14"/>
        <v>2.9111613171002648E-2</v>
      </c>
      <c r="X70" s="164">
        <f t="shared" si="15"/>
        <v>-1.4978431327147995E-2</v>
      </c>
      <c r="Y70" s="164">
        <f t="shared" si="16"/>
        <v>7.7066634440430565E-3</v>
      </c>
      <c r="Z70" s="2"/>
    </row>
    <row r="71" spans="1:26" x14ac:dyDescent="0.2">
      <c r="A71" s="161">
        <v>4.1680000000000002E-2</v>
      </c>
      <c r="B71" s="7">
        <f t="shared" si="20"/>
        <v>4.3719999999999995E-2</v>
      </c>
      <c r="C71" s="7">
        <f t="shared" si="1"/>
        <v>4.5845009121583038</v>
      </c>
      <c r="D71" s="162">
        <f t="shared" si="21"/>
        <v>4.5171350249083631</v>
      </c>
      <c r="E71" s="163">
        <f t="shared" si="17"/>
        <v>98.965161551923757</v>
      </c>
      <c r="F71" s="161">
        <f t="shared" si="3"/>
        <v>6.698048188757795E-2</v>
      </c>
      <c r="G71" s="161">
        <v>6.7000000000000004E-2</v>
      </c>
      <c r="H71" s="167">
        <f t="shared" si="4"/>
        <v>41.68</v>
      </c>
      <c r="I71" s="161">
        <f t="shared" si="0"/>
        <v>0.30255988071961859</v>
      </c>
      <c r="J71" s="164">
        <f t="shared" si="5"/>
        <v>0.22770347724020287</v>
      </c>
      <c r="K71" s="164">
        <f t="shared" si="6"/>
        <v>0.41983666182966967</v>
      </c>
      <c r="L71" s="164">
        <f t="shared" si="7"/>
        <v>0.77408928819449663</v>
      </c>
      <c r="M71" s="183">
        <f t="shared" si="18"/>
        <v>43.672380287774558</v>
      </c>
      <c r="N71" s="161">
        <v>0.49713946198813602</v>
      </c>
      <c r="O71" s="165">
        <f t="shared" si="19"/>
        <v>6.6894002530166197E-2</v>
      </c>
      <c r="P71" s="2"/>
      <c r="Q71" s="161">
        <f t="shared" si="8"/>
        <v>2.9283866681249076</v>
      </c>
      <c r="R71" s="164">
        <f t="shared" si="9"/>
        <v>1019.237125064328</v>
      </c>
      <c r="S71" s="164">
        <f t="shared" si="10"/>
        <v>-125729.9426359936</v>
      </c>
      <c r="T71" s="164">
        <f t="shared" si="11"/>
        <v>15509657.258856753</v>
      </c>
      <c r="U71" s="67">
        <f t="shared" si="12"/>
        <v>1.6402068630382176</v>
      </c>
      <c r="V71" s="147">
        <f t="shared" si="13"/>
        <v>0.10986184608161238</v>
      </c>
      <c r="W71" s="164">
        <f t="shared" si="14"/>
        <v>2.0634274676741882E-2</v>
      </c>
      <c r="X71" s="164">
        <f t="shared" si="15"/>
        <v>-1.1452747273171696E-2</v>
      </c>
      <c r="Y71" s="164">
        <f t="shared" si="16"/>
        <v>6.3566770413784422E-3</v>
      </c>
      <c r="Z71" s="2"/>
    </row>
    <row r="72" spans="1:26" x14ac:dyDescent="0.2">
      <c r="A72" s="161">
        <v>3.7969999999999997E-2</v>
      </c>
      <c r="B72" s="7">
        <f t="shared" si="20"/>
        <v>3.9824999999999999E-2</v>
      </c>
      <c r="C72" s="7">
        <f t="shared" si="1"/>
        <v>4.7189961908177231</v>
      </c>
      <c r="D72" s="162">
        <f t="shared" si="21"/>
        <v>4.6517485514880139</v>
      </c>
      <c r="E72" s="163">
        <f t="shared" si="17"/>
        <v>99.000151355894886</v>
      </c>
      <c r="F72" s="161">
        <f t="shared" si="3"/>
        <v>3.4989803971122814E-2</v>
      </c>
      <c r="G72" s="161">
        <v>3.5000000000000003E-2</v>
      </c>
      <c r="H72" s="167">
        <f t="shared" si="4"/>
        <v>37.97</v>
      </c>
      <c r="I72" s="161">
        <f t="shared" si="0"/>
        <v>0.1627637699395201</v>
      </c>
      <c r="J72" s="164">
        <f t="shared" si="5"/>
        <v>0.13695246455594209</v>
      </c>
      <c r="K72" s="164">
        <f t="shared" si="6"/>
        <v>0.27094679830587143</v>
      </c>
      <c r="L72" s="164">
        <f t="shared" si="7"/>
        <v>0.53604122970868706</v>
      </c>
      <c r="M72" s="183">
        <f t="shared" si="18"/>
        <v>39.781774721598303</v>
      </c>
      <c r="N72" s="161">
        <v>0.26015637366518302</v>
      </c>
      <c r="O72" s="165">
        <f t="shared" si="19"/>
        <v>3.5006074650764551E-2</v>
      </c>
      <c r="P72" s="2"/>
      <c r="Q72" s="161">
        <f t="shared" si="8"/>
        <v>1.3934689431499663</v>
      </c>
      <c r="R72" s="164">
        <f t="shared" si="9"/>
        <v>566.59159905152751</v>
      </c>
      <c r="S72" s="164">
        <f t="shared" si="10"/>
        <v>-72099.863353137887</v>
      </c>
      <c r="T72" s="164">
        <f t="shared" si="11"/>
        <v>9174845.3458244763</v>
      </c>
      <c r="U72" s="67">
        <f t="shared" si="12"/>
        <v>1.5996841537156323</v>
      </c>
      <c r="V72" s="147">
        <f t="shared" si="13"/>
        <v>5.5972634954221473E-2</v>
      </c>
      <c r="W72" s="164">
        <f t="shared" si="14"/>
        <v>1.2410503368479636E-2</v>
      </c>
      <c r="X72" s="164">
        <f t="shared" si="15"/>
        <v>-7.3911725382646721E-3</v>
      </c>
      <c r="Y72" s="164">
        <f t="shared" si="16"/>
        <v>4.4018707274312832E-3</v>
      </c>
      <c r="Z72" s="2"/>
    </row>
    <row r="73" spans="1:26" x14ac:dyDescent="0.2">
      <c r="A73" s="161">
        <v>3.4590000000000003E-2</v>
      </c>
      <c r="B73" s="7">
        <f t="shared" si="20"/>
        <v>3.628E-2</v>
      </c>
      <c r="C73" s="7">
        <f t="shared" si="1"/>
        <v>4.853501176063884</v>
      </c>
      <c r="D73" s="162">
        <f t="shared" si="21"/>
        <v>4.7862486834408031</v>
      </c>
      <c r="E73" s="163">
        <f t="shared" si="17"/>
        <v>99.021145238277555</v>
      </c>
      <c r="F73" s="161">
        <f t="shared" si="3"/>
        <v>2.0993882382673686E-2</v>
      </c>
      <c r="G73" s="161">
        <v>2.1000000000000001E-2</v>
      </c>
      <c r="H73" s="167">
        <f t="shared" si="4"/>
        <v>34.590000000000003</v>
      </c>
      <c r="I73" s="161">
        <f t="shared" si="0"/>
        <v>0.10048194191438301</v>
      </c>
      <c r="J73" s="164">
        <f t="shared" si="5"/>
        <v>9.3724002637911363E-2</v>
      </c>
      <c r="K73" s="164">
        <f t="shared" si="6"/>
        <v>0.19802948657683977</v>
      </c>
      <c r="L73" s="164">
        <f t="shared" si="7"/>
        <v>0.41841658966903778</v>
      </c>
      <c r="M73" s="183">
        <f t="shared" si="18"/>
        <v>36.240616716606795</v>
      </c>
      <c r="N73" s="161">
        <v>0.15608255964827084</v>
      </c>
      <c r="O73" s="165">
        <f t="shared" si="19"/>
        <v>2.1002129057048007E-2</v>
      </c>
      <c r="P73" s="2"/>
      <c r="Q73" s="161">
        <f t="shared" si="8"/>
        <v>0.76165805284340138</v>
      </c>
      <c r="R73" s="164">
        <f t="shared" si="9"/>
        <v>359.15980759138199</v>
      </c>
      <c r="S73" s="164">
        <f t="shared" si="10"/>
        <v>-46976.993145705979</v>
      </c>
      <c r="T73" s="164">
        <f t="shared" si="11"/>
        <v>6144445.559795036</v>
      </c>
      <c r="U73" s="67">
        <f t="shared" si="12"/>
        <v>1.5591955795770791</v>
      </c>
      <c r="V73" s="147">
        <f t="shared" si="13"/>
        <v>3.2733568609225931E-2</v>
      </c>
      <c r="W73" s="164">
        <f t="shared" si="14"/>
        <v>8.4931808581660672E-3</v>
      </c>
      <c r="X73" s="164">
        <f t="shared" si="15"/>
        <v>-5.4020572012851665E-3</v>
      </c>
      <c r="Y73" s="164">
        <f t="shared" si="16"/>
        <v>3.4359590939239994E-3</v>
      </c>
      <c r="Z73" s="2"/>
    </row>
    <row r="74" spans="1:26" x14ac:dyDescent="0.2">
      <c r="A74" s="161">
        <v>3.1510000000000003E-2</v>
      </c>
      <c r="B74" s="7">
        <f t="shared" si="20"/>
        <v>3.3050000000000003E-2</v>
      </c>
      <c r="C74" s="7">
        <f t="shared" si="1"/>
        <v>4.9880464354192728</v>
      </c>
      <c r="D74" s="162">
        <f t="shared" si="21"/>
        <v>4.9207738057415789</v>
      </c>
      <c r="E74" s="163">
        <f t="shared" si="17"/>
        <v>99.038140285920676</v>
      </c>
      <c r="F74" s="161">
        <f t="shared" si="3"/>
        <v>1.6995047643116795E-2</v>
      </c>
      <c r="G74" s="161">
        <v>1.7000000000000001E-2</v>
      </c>
      <c r="H74" s="167">
        <f t="shared" si="4"/>
        <v>31.51</v>
      </c>
      <c r="I74" s="161">
        <f t="shared" si="0"/>
        <v>8.3628785269579287E-2</v>
      </c>
      <c r="J74" s="164">
        <f t="shared" si="5"/>
        <v>8.5840654354957496E-2</v>
      </c>
      <c r="K74" s="164">
        <f t="shared" si="6"/>
        <v>0.19292048103274467</v>
      </c>
      <c r="L74" s="164">
        <f t="shared" si="7"/>
        <v>0.43357442090323678</v>
      </c>
      <c r="M74" s="183">
        <f t="shared" si="18"/>
        <v>33.014101532526965</v>
      </c>
      <c r="N74" s="161">
        <v>0.1263147265428799</v>
      </c>
      <c r="O74" s="165">
        <f t="shared" si="19"/>
        <v>1.6996634310953787E-2</v>
      </c>
      <c r="P74" s="2"/>
      <c r="Q74" s="161">
        <f t="shared" si="8"/>
        <v>0.56168632460501011</v>
      </c>
      <c r="R74" s="164">
        <f t="shared" si="9"/>
        <v>305.28565550936463</v>
      </c>
      <c r="S74" s="164">
        <f t="shared" si="10"/>
        <v>-40916.493174319425</v>
      </c>
      <c r="T74" s="164">
        <f t="shared" si="11"/>
        <v>5483911.1614688141</v>
      </c>
      <c r="U74" s="67">
        <f t="shared" si="12"/>
        <v>1.5186994825941802</v>
      </c>
      <c r="V74" s="147">
        <f t="shared" si="13"/>
        <v>2.5810370062264918E-2</v>
      </c>
      <c r="W74" s="164">
        <f t="shared" si="14"/>
        <v>7.7787992605969792E-3</v>
      </c>
      <c r="X74" s="164">
        <f t="shared" si="15"/>
        <v>-5.2626883594628334E-3</v>
      </c>
      <c r="Y74" s="164">
        <f t="shared" si="16"/>
        <v>3.5604323804982858E-3</v>
      </c>
      <c r="Z74" s="2"/>
    </row>
    <row r="75" spans="1:26" x14ac:dyDescent="0.2">
      <c r="A75" s="161">
        <v>2.87E-2</v>
      </c>
      <c r="B75" s="7">
        <f t="shared" si="20"/>
        <v>3.0105E-2</v>
      </c>
      <c r="C75" s="7">
        <f t="shared" si="1"/>
        <v>5.1228054528737621</v>
      </c>
      <c r="D75" s="162">
        <f t="shared" si="21"/>
        <v>5.055425944146517</v>
      </c>
      <c r="E75" s="163">
        <f t="shared" si="17"/>
        <v>99.057134750933571</v>
      </c>
      <c r="F75" s="161">
        <f t="shared" si="3"/>
        <v>1.8994465012895239E-2</v>
      </c>
      <c r="G75" s="161">
        <v>1.9E-2</v>
      </c>
      <c r="H75" s="167">
        <f t="shared" si="4"/>
        <v>28.7</v>
      </c>
      <c r="I75" s="161">
        <f t="shared" si="0"/>
        <v>9.6025111221373902E-2</v>
      </c>
      <c r="J75" s="164">
        <f t="shared" si="5"/>
        <v>0.10778018228567664</v>
      </c>
      <c r="K75" s="164">
        <f t="shared" si="6"/>
        <v>0.25674076899003412</v>
      </c>
      <c r="L75" s="164">
        <f t="shared" si="7"/>
        <v>0.61157646112418851</v>
      </c>
      <c r="M75" s="183">
        <f t="shared" si="18"/>
        <v>30.072196461183211</v>
      </c>
      <c r="N75" s="161">
        <v>0.14095134686856883</v>
      </c>
      <c r="O75" s="165">
        <f t="shared" si="19"/>
        <v>1.8966106042656878E-2</v>
      </c>
      <c r="P75" s="2"/>
      <c r="Q75" s="161">
        <f t="shared" si="8"/>
        <v>0.57182836921321123</v>
      </c>
      <c r="R75" s="164">
        <f t="shared" si="9"/>
        <v>356.36093656416364</v>
      </c>
      <c r="S75" s="164">
        <f t="shared" si="10"/>
        <v>-48811.438246232676</v>
      </c>
      <c r="T75" s="164">
        <f t="shared" si="11"/>
        <v>6685795.9422743898</v>
      </c>
      <c r="U75" s="67">
        <f t="shared" si="12"/>
        <v>1.4781651499539958</v>
      </c>
      <c r="V75" s="147">
        <f t="shared" si="13"/>
        <v>2.8076956224082218E-2</v>
      </c>
      <c r="W75" s="164">
        <f t="shared" si="14"/>
        <v>9.766938620993976E-3</v>
      </c>
      <c r="X75" s="164">
        <f t="shared" si="15"/>
        <v>-7.0036454871479246E-3</v>
      </c>
      <c r="Y75" s="164">
        <f t="shared" si="16"/>
        <v>5.0221519775103893E-3</v>
      </c>
      <c r="Z75" s="2"/>
    </row>
    <row r="76" spans="1:26" x14ac:dyDescent="0.2">
      <c r="A76" s="161">
        <v>2.615E-2</v>
      </c>
      <c r="B76" s="7">
        <f t="shared" si="20"/>
        <v>2.7424999999999998E-2</v>
      </c>
      <c r="C76" s="7">
        <f t="shared" si="1"/>
        <v>5.2570452433025086</v>
      </c>
      <c r="D76" s="162">
        <f t="shared" si="21"/>
        <v>5.1899253480881349</v>
      </c>
      <c r="E76" s="163">
        <f t="shared" si="17"/>
        <v>99.079128342001127</v>
      </c>
      <c r="F76" s="161">
        <f t="shared" si="3"/>
        <v>2.1993591067562906E-2</v>
      </c>
      <c r="G76" s="161">
        <v>2.1999999999999999E-2</v>
      </c>
      <c r="H76" s="167">
        <f t="shared" si="4"/>
        <v>26.15</v>
      </c>
      <c r="I76" s="161">
        <f t="shared" si="0"/>
        <v>0.11414509577702951</v>
      </c>
      <c r="J76" s="164">
        <f t="shared" si="5"/>
        <v>0.1392889385177965</v>
      </c>
      <c r="K76" s="164">
        <f t="shared" si="6"/>
        <v>0.35053135384919165</v>
      </c>
      <c r="L76" s="164">
        <f t="shared" si="7"/>
        <v>0.882139180173652</v>
      </c>
      <c r="M76" s="183">
        <f t="shared" si="18"/>
        <v>27.395346320132553</v>
      </c>
      <c r="N76" s="161">
        <v>0.16383809150266032</v>
      </c>
      <c r="O76" s="165">
        <f t="shared" si="19"/>
        <v>2.2045696520824793E-2</v>
      </c>
      <c r="P76" s="2"/>
      <c r="Q76" s="161">
        <f t="shared" si="8"/>
        <v>0.60317423502791268</v>
      </c>
      <c r="R76" s="164">
        <f t="shared" si="9"/>
        <v>428.93344205538676</v>
      </c>
      <c r="S76" s="164">
        <f t="shared" si="10"/>
        <v>-59901.374585111502</v>
      </c>
      <c r="T76" s="164">
        <f t="shared" si="11"/>
        <v>8365341.391876163</v>
      </c>
      <c r="U76" s="67">
        <f t="shared" si="12"/>
        <v>1.4376767949686426</v>
      </c>
      <c r="V76" s="147">
        <f t="shared" si="13"/>
        <v>3.1619675515864809E-2</v>
      </c>
      <c r="W76" s="164">
        <f t="shared" si="14"/>
        <v>1.2622232438620722E-2</v>
      </c>
      <c r="X76" s="164">
        <f t="shared" si="15"/>
        <v>-9.5621639841120768E-3</v>
      </c>
      <c r="Y76" s="164">
        <f t="shared" si="16"/>
        <v>7.2439626273465762E-3</v>
      </c>
      <c r="Z76" s="2"/>
    </row>
    <row r="77" spans="1:26" x14ac:dyDescent="0.2">
      <c r="A77" s="161">
        <v>2.3820000000000001E-2</v>
      </c>
      <c r="B77" s="7">
        <f t="shared" si="20"/>
        <v>2.4985E-2</v>
      </c>
      <c r="C77" s="7">
        <f t="shared" si="1"/>
        <v>5.391682776572698</v>
      </c>
      <c r="D77" s="162">
        <f t="shared" si="21"/>
        <v>5.3243640099376037</v>
      </c>
      <c r="E77" s="163">
        <f t="shared" si="17"/>
        <v>99.102121641753584</v>
      </c>
      <c r="F77" s="161">
        <f t="shared" si="3"/>
        <v>2.299329975245213E-2</v>
      </c>
      <c r="G77" s="161">
        <v>2.3E-2</v>
      </c>
      <c r="H77" s="167">
        <f t="shared" si="4"/>
        <v>23.82</v>
      </c>
      <c r="I77" s="161">
        <f t="shared" si="0"/>
        <v>0.12242469767166334</v>
      </c>
      <c r="J77" s="164">
        <f t="shared" si="5"/>
        <v>0.1615942573145665</v>
      </c>
      <c r="K77" s="164">
        <f t="shared" si="6"/>
        <v>0.42838892420011343</v>
      </c>
      <c r="L77" s="164">
        <f t="shared" si="7"/>
        <v>1.1356657929996121</v>
      </c>
      <c r="M77" s="183">
        <f t="shared" si="18"/>
        <v>24.957824424416472</v>
      </c>
      <c r="N77" s="161">
        <v>0.17077927078706479</v>
      </c>
      <c r="O77" s="165">
        <f t="shared" si="19"/>
        <v>2.297968647759948E-2</v>
      </c>
      <c r="P77" s="2"/>
      <c r="Q77" s="161">
        <f t="shared" si="8"/>
        <v>0.5744875943150165</v>
      </c>
      <c r="R77" s="164">
        <f t="shared" si="9"/>
        <v>464.23727379093543</v>
      </c>
      <c r="S77" s="164">
        <f t="shared" si="10"/>
        <v>-65964.36107680657</v>
      </c>
      <c r="T77" s="164">
        <f t="shared" si="11"/>
        <v>9373002.0787406154</v>
      </c>
      <c r="U77" s="67">
        <f t="shared" si="12"/>
        <v>1.3972067251750255</v>
      </c>
      <c r="V77" s="147">
        <f t="shared" si="13"/>
        <v>3.2126393048091367E-2</v>
      </c>
      <c r="W77" s="164">
        <f t="shared" si="14"/>
        <v>1.4643519422830134E-2</v>
      </c>
      <c r="X77" s="164">
        <f t="shared" si="15"/>
        <v>-1.1686044906388596E-2</v>
      </c>
      <c r="Y77" s="164">
        <f t="shared" si="16"/>
        <v>9.3258759462714839E-3</v>
      </c>
      <c r="Z77" s="2"/>
    </row>
    <row r="78" spans="1:26" x14ac:dyDescent="0.2">
      <c r="A78" s="161">
        <v>2.1700000000000001E-2</v>
      </c>
      <c r="B78" s="7">
        <f t="shared" si="20"/>
        <v>2.2760000000000002E-2</v>
      </c>
      <c r="C78" s="7">
        <f t="shared" si="1"/>
        <v>5.5261611471049701</v>
      </c>
      <c r="D78" s="162">
        <f t="shared" si="21"/>
        <v>5.4589219618388345</v>
      </c>
      <c r="E78" s="163">
        <f t="shared" si="17"/>
        <v>99.123115524136253</v>
      </c>
      <c r="F78" s="161">
        <f t="shared" si="3"/>
        <v>2.0993882382673686E-2</v>
      </c>
      <c r="G78" s="161">
        <v>2.1000000000000001E-2</v>
      </c>
      <c r="H78" s="167">
        <f t="shared" si="4"/>
        <v>21.7</v>
      </c>
      <c r="I78" s="161">
        <f t="shared" si="0"/>
        <v>0.11460396560303879</v>
      </c>
      <c r="J78" s="164">
        <f t="shared" si="5"/>
        <v>0.16290037079069009</v>
      </c>
      <c r="K78" s="164">
        <f t="shared" si="6"/>
        <v>0.45377099187799164</v>
      </c>
      <c r="L78" s="164">
        <f t="shared" si="7"/>
        <v>1.2640125499438346</v>
      </c>
      <c r="M78" s="183">
        <f t="shared" si="18"/>
        <v>22.73530294497964</v>
      </c>
      <c r="N78" s="161">
        <v>0.15611345006322472</v>
      </c>
      <c r="O78" s="165">
        <f t="shared" si="19"/>
        <v>2.1006285603961058E-2</v>
      </c>
      <c r="P78" s="2"/>
      <c r="Q78" s="161">
        <f t="shared" si="8"/>
        <v>0.47782076302965315</v>
      </c>
      <c r="R78" s="164">
        <f t="shared" si="9"/>
        <v>437.24736883471775</v>
      </c>
      <c r="S78" s="164">
        <f t="shared" si="10"/>
        <v>-63102.189317757307</v>
      </c>
      <c r="T78" s="164">
        <f t="shared" si="11"/>
        <v>9106712.997052392</v>
      </c>
      <c r="U78" s="67">
        <f t="shared" si="12"/>
        <v>1.3567007454976439</v>
      </c>
      <c r="V78" s="147">
        <f t="shared" si="13"/>
        <v>2.8482415879463242E-2</v>
      </c>
      <c r="W78" s="164">
        <f t="shared" si="14"/>
        <v>1.4761878196055621E-2</v>
      </c>
      <c r="X78" s="164">
        <f t="shared" si="15"/>
        <v>-1.2378443719580415E-2</v>
      </c>
      <c r="Y78" s="164">
        <f t="shared" si="16"/>
        <v>1.0379835606539677E-2</v>
      </c>
      <c r="Z78" s="2"/>
    </row>
    <row r="79" spans="1:26" x14ac:dyDescent="0.2">
      <c r="A79" s="161">
        <v>1.9760000000000003E-2</v>
      </c>
      <c r="B79" s="7">
        <f t="shared" si="20"/>
        <v>2.0730000000000002E-2</v>
      </c>
      <c r="C79" s="7">
        <f t="shared" si="1"/>
        <v>5.6612732428521335</v>
      </c>
      <c r="D79" s="162">
        <f t="shared" si="21"/>
        <v>5.5937171949785522</v>
      </c>
      <c r="E79" s="163">
        <f t="shared" si="17"/>
        <v>99.141110280464261</v>
      </c>
      <c r="F79" s="161">
        <f t="shared" si="3"/>
        <v>1.7994756328006015E-2</v>
      </c>
      <c r="G79" s="161">
        <v>1.7999999999999999E-2</v>
      </c>
      <c r="H79" s="167">
        <f t="shared" si="4"/>
        <v>19.760000000000002</v>
      </c>
      <c r="I79" s="161">
        <f t="shared" si="0"/>
        <v>0.10065757789141636</v>
      </c>
      <c r="J79" s="164">
        <f t="shared" si="5"/>
        <v>0.15346926587650325</v>
      </c>
      <c r="K79" s="164">
        <f t="shared" si="6"/>
        <v>0.44818687935061619</v>
      </c>
      <c r="L79" s="164">
        <f t="shared" si="7"/>
        <v>1.3088710477294203</v>
      </c>
      <c r="M79" s="183">
        <f t="shared" si="18"/>
        <v>20.70729340111836</v>
      </c>
      <c r="N79" s="161">
        <v>0.13318390354687248</v>
      </c>
      <c r="O79" s="165">
        <f t="shared" si="19"/>
        <v>1.7920935797799357E-2</v>
      </c>
      <c r="P79" s="2"/>
      <c r="Q79" s="161">
        <f t="shared" si="8"/>
        <v>0.37303129867956469</v>
      </c>
      <c r="R79" s="164">
        <f t="shared" si="9"/>
        <v>385.40122099185925</v>
      </c>
      <c r="S79" s="164">
        <f t="shared" si="10"/>
        <v>-56402.277927460578</v>
      </c>
      <c r="T79" s="164">
        <f t="shared" si="11"/>
        <v>8254299.1099493755</v>
      </c>
      <c r="U79" s="67">
        <f t="shared" si="12"/>
        <v>1.3161233370500693</v>
      </c>
      <c r="V79" s="147">
        <f t="shared" si="13"/>
        <v>2.3683318747818129E-2</v>
      </c>
      <c r="W79" s="164">
        <f t="shared" si="14"/>
        <v>1.3907240350102944E-2</v>
      </c>
      <c r="X79" s="164">
        <f t="shared" si="15"/>
        <v>-1.222611440836145E-2</v>
      </c>
      <c r="Y79" s="164">
        <f t="shared" si="16"/>
        <v>1.0748205234350248E-2</v>
      </c>
      <c r="Z79" s="2"/>
    </row>
    <row r="80" spans="1:26" x14ac:dyDescent="0.2">
      <c r="A80" s="161">
        <v>1.7999999999999999E-2</v>
      </c>
      <c r="B80" s="7">
        <f t="shared" si="20"/>
        <v>1.8880000000000001E-2</v>
      </c>
      <c r="C80" s="7">
        <f t="shared" si="1"/>
        <v>5.7958592832197748</v>
      </c>
      <c r="D80" s="162">
        <f t="shared" si="21"/>
        <v>5.7285662630359546</v>
      </c>
      <c r="E80" s="163">
        <f t="shared" si="17"/>
        <v>99.156105910737594</v>
      </c>
      <c r="F80" s="161">
        <f t="shared" si="3"/>
        <v>1.4995630273338348E-2</v>
      </c>
      <c r="G80" s="161">
        <v>1.4999999999999999E-2</v>
      </c>
      <c r="H80" s="167">
        <f t="shared" si="4"/>
        <v>18</v>
      </c>
      <c r="I80" s="161">
        <f t="shared" si="0"/>
        <v>8.5903461676806694E-2</v>
      </c>
      <c r="J80" s="164">
        <f t="shared" si="5"/>
        <v>0.13997456878054512</v>
      </c>
      <c r="K80" s="164">
        <f t="shared" si="6"/>
        <v>0.42765282506926189</v>
      </c>
      <c r="L80" s="164">
        <f t="shared" si="7"/>
        <v>1.3065726180335977</v>
      </c>
      <c r="M80" s="183">
        <f t="shared" si="18"/>
        <v>18.859480374602057</v>
      </c>
      <c r="N80" s="161">
        <v>0.11142039867118168</v>
      </c>
      <c r="O80" s="165">
        <f t="shared" si="19"/>
        <v>1.4992486013512288E-2</v>
      </c>
      <c r="P80" s="2"/>
      <c r="Q80" s="161">
        <f t="shared" si="8"/>
        <v>0.28311749956062804</v>
      </c>
      <c r="R80" s="164">
        <f t="shared" si="9"/>
        <v>329.33889409231995</v>
      </c>
      <c r="S80" s="164">
        <f t="shared" si="10"/>
        <v>-48807.006554179912</v>
      </c>
      <c r="T80" s="164">
        <f t="shared" si="11"/>
        <v>7233047.5735186217</v>
      </c>
      <c r="U80" s="67">
        <f t="shared" si="12"/>
        <v>1.2755297226774578</v>
      </c>
      <c r="V80" s="147">
        <f t="shared" si="13"/>
        <v>1.9127372123924954E-2</v>
      </c>
      <c r="W80" s="164">
        <f t="shared" si="14"/>
        <v>1.268436360736575E-2</v>
      </c>
      <c r="X80" s="164">
        <f t="shared" si="15"/>
        <v>-1.1665964817915837E-2</v>
      </c>
      <c r="Y80" s="164">
        <f t="shared" si="16"/>
        <v>1.0729330957827517E-2</v>
      </c>
      <c r="Z80" s="2"/>
    </row>
    <row r="81" spans="1:26" x14ac:dyDescent="0.2">
      <c r="A81" s="161">
        <v>1.6399999999999998E-2</v>
      </c>
      <c r="B81" s="7">
        <f t="shared" si="20"/>
        <v>1.72E-2</v>
      </c>
      <c r="C81" s="7">
        <f t="shared" si="1"/>
        <v>5.9301603749313667</v>
      </c>
      <c r="D81" s="162">
        <f t="shared" si="21"/>
        <v>5.8630098290755708</v>
      </c>
      <c r="E81" s="163">
        <f t="shared" si="17"/>
        <v>99.168102414956266</v>
      </c>
      <c r="F81" s="161">
        <f t="shared" si="3"/>
        <v>1.1996504218670677E-2</v>
      </c>
      <c r="G81" s="161">
        <v>1.2E-2</v>
      </c>
      <c r="H81" s="167">
        <f t="shared" si="4"/>
        <v>16.399999999999999</v>
      </c>
      <c r="I81" s="161">
        <f t="shared" si="0"/>
        <v>7.0335622148612734E-2</v>
      </c>
      <c r="J81" s="164">
        <f t="shared" si="5"/>
        <v>0.12205172663181979</v>
      </c>
      <c r="K81" s="164">
        <f t="shared" si="6"/>
        <v>0.38930370411230775</v>
      </c>
      <c r="L81" s="164">
        <f t="shared" si="7"/>
        <v>1.2417470708362033</v>
      </c>
      <c r="M81" s="183">
        <f t="shared" si="18"/>
        <v>17.181385275931621</v>
      </c>
      <c r="N81" s="161">
        <v>8.9325440811999196E-2</v>
      </c>
      <c r="O81" s="165">
        <f t="shared" si="19"/>
        <v>1.2019436638141357E-2</v>
      </c>
      <c r="P81" s="2"/>
      <c r="Q81" s="161">
        <f t="shared" si="8"/>
        <v>0.20633987256113565</v>
      </c>
      <c r="R81" s="164">
        <f t="shared" si="9"/>
        <v>269.47853293663411</v>
      </c>
      <c r="S81" s="164">
        <f t="shared" si="10"/>
        <v>-40388.60991533022</v>
      </c>
      <c r="T81" s="164">
        <f t="shared" si="11"/>
        <v>6053320.0664124321</v>
      </c>
      <c r="U81" s="67">
        <f t="shared" si="12"/>
        <v>1.2350581765755018</v>
      </c>
      <c r="V81" s="147">
        <f t="shared" si="13"/>
        <v>1.4816380625591721E-2</v>
      </c>
      <c r="W81" s="164">
        <f t="shared" si="14"/>
        <v>1.1060212529977687E-2</v>
      </c>
      <c r="X81" s="164">
        <f t="shared" si="15"/>
        <v>-1.0619837048715747E-2</v>
      </c>
      <c r="Y81" s="164">
        <f t="shared" si="16"/>
        <v>1.0196995639603962E-2</v>
      </c>
      <c r="Z81" s="2"/>
    </row>
    <row r="82" spans="1:26" x14ac:dyDescent="0.2">
      <c r="A82" s="161">
        <v>1.494E-2</v>
      </c>
      <c r="B82" s="7">
        <f t="shared" si="20"/>
        <v>1.567E-2</v>
      </c>
      <c r="C82" s="7">
        <f t="shared" si="1"/>
        <v>6.0646760416475747</v>
      </c>
      <c r="D82" s="162">
        <f t="shared" si="21"/>
        <v>5.9974182082894707</v>
      </c>
      <c r="E82" s="163">
        <f t="shared" si="17"/>
        <v>99.179099210490051</v>
      </c>
      <c r="F82" s="161">
        <f t="shared" si="3"/>
        <v>1.0996795533781453E-2</v>
      </c>
      <c r="G82" s="161">
        <v>1.0999999999999999E-2</v>
      </c>
      <c r="H82" s="167">
        <f t="shared" si="4"/>
        <v>14.94</v>
      </c>
      <c r="I82" s="161">
        <f t="shared" si="0"/>
        <v>6.5952381767137219E-2</v>
      </c>
      <c r="J82" s="164">
        <f t="shared" si="5"/>
        <v>0.12150844501088248</v>
      </c>
      <c r="K82" s="164">
        <f t="shared" si="6"/>
        <v>0.40390257274958224</v>
      </c>
      <c r="L82" s="164">
        <f t="shared" si="7"/>
        <v>1.342600411511486</v>
      </c>
      <c r="M82" s="183">
        <f t="shared" si="18"/>
        <v>15.652986935406284</v>
      </c>
      <c r="N82" s="161">
        <v>8.1751039133469469E-2</v>
      </c>
      <c r="O82" s="165">
        <f t="shared" si="19"/>
        <v>1.1000241656069798E-2</v>
      </c>
      <c r="P82" s="2"/>
      <c r="Q82" s="161">
        <f t="shared" si="8"/>
        <v>0.17231978601435538</v>
      </c>
      <c r="R82" s="164">
        <f t="shared" si="9"/>
        <v>252.09111808241869</v>
      </c>
      <c r="S82" s="164">
        <f t="shared" si="10"/>
        <v>-38168.337309115654</v>
      </c>
      <c r="T82" s="164">
        <f t="shared" si="11"/>
        <v>5778950.0241977433</v>
      </c>
      <c r="U82" s="67">
        <f t="shared" si="12"/>
        <v>1.1945972227635386</v>
      </c>
      <c r="V82" s="147">
        <f t="shared" si="13"/>
        <v>1.313674140395381E-2</v>
      </c>
      <c r="W82" s="164">
        <f t="shared" si="14"/>
        <v>1.101098086110238E-2</v>
      </c>
      <c r="X82" s="164">
        <f t="shared" si="15"/>
        <v>-1.1018080385179705E-2</v>
      </c>
      <c r="Y82" s="164">
        <f t="shared" si="16"/>
        <v>1.1025184486800375E-2</v>
      </c>
      <c r="Z82" s="2"/>
    </row>
    <row r="83" spans="1:26" x14ac:dyDescent="0.2">
      <c r="A83" s="161">
        <v>1.3609999999999999E-2</v>
      </c>
      <c r="B83" s="7">
        <f t="shared" si="20"/>
        <v>1.4274999999999999E-2</v>
      </c>
      <c r="C83" s="7">
        <f t="shared" si="1"/>
        <v>6.1991891229328173</v>
      </c>
      <c r="D83" s="162">
        <f t="shared" si="21"/>
        <v>6.1319325822901956</v>
      </c>
      <c r="E83" s="163">
        <f t="shared" si="17"/>
        <v>99.188696413864989</v>
      </c>
      <c r="F83" s="161">
        <f t="shared" si="3"/>
        <v>9.5972033749365422E-3</v>
      </c>
      <c r="G83" s="161">
        <v>9.5999999999999992E-3</v>
      </c>
      <c r="H83" s="167">
        <f t="shared" si="4"/>
        <v>13.61</v>
      </c>
      <c r="I83" s="161">
        <f t="shared" si="0"/>
        <v>5.8849404073638811E-2</v>
      </c>
      <c r="J83" s="164">
        <f t="shared" si="5"/>
        <v>0.11479988146895589</v>
      </c>
      <c r="K83" s="164">
        <f t="shared" si="6"/>
        <v>0.39704507235195513</v>
      </c>
      <c r="L83" s="164">
        <f t="shared" si="7"/>
        <v>1.3732138697512457</v>
      </c>
      <c r="M83" s="183">
        <f t="shared" si="18"/>
        <v>14.259502095094357</v>
      </c>
      <c r="N83" s="161">
        <v>7.1347732750133994E-2</v>
      </c>
      <c r="O83" s="165">
        <f t="shared" si="19"/>
        <v>9.6003954222869236E-3</v>
      </c>
      <c r="P83" s="2"/>
      <c r="Q83" s="161">
        <f t="shared" si="8"/>
        <v>0.13700007817721915</v>
      </c>
      <c r="R83" s="164">
        <f t="shared" si="9"/>
        <v>224.07957168154314</v>
      </c>
      <c r="S83" s="164">
        <f t="shared" si="10"/>
        <v>-34239.786617642581</v>
      </c>
      <c r="T83" s="164">
        <f t="shared" si="11"/>
        <v>5231904.8042801144</v>
      </c>
      <c r="U83" s="67">
        <f t="shared" si="12"/>
        <v>1.1541043613413575</v>
      </c>
      <c r="V83" s="147">
        <f t="shared" si="13"/>
        <v>1.1076174271694258E-2</v>
      </c>
      <c r="W83" s="164">
        <f t="shared" si="14"/>
        <v>1.0403057150458007E-2</v>
      </c>
      <c r="X83" s="164">
        <f t="shared" si="15"/>
        <v>-1.0831014256563324E-2</v>
      </c>
      <c r="Y83" s="164">
        <f t="shared" si="16"/>
        <v>1.1276576503351537E-2</v>
      </c>
      <c r="Z83" s="2"/>
    </row>
    <row r="84" spans="1:26" x14ac:dyDescent="0.2">
      <c r="A84" s="161">
        <v>1.24E-2</v>
      </c>
      <c r="B84" s="7">
        <f t="shared" si="20"/>
        <v>1.3004999999999999E-2</v>
      </c>
      <c r="C84" s="7">
        <f t="shared" si="1"/>
        <v>6.3335160691625738</v>
      </c>
      <c r="D84" s="162">
        <f t="shared" si="21"/>
        <v>6.266352596047696</v>
      </c>
      <c r="E84" s="163">
        <f t="shared" si="17"/>
        <v>99.197693792028986</v>
      </c>
      <c r="F84" s="161">
        <f t="shared" si="3"/>
        <v>8.9973781640030077E-3</v>
      </c>
      <c r="G84" s="161">
        <v>8.9999999999999993E-3</v>
      </c>
      <c r="H84" s="167">
        <f t="shared" si="4"/>
        <v>12.4</v>
      </c>
      <c r="I84" s="161">
        <f t="shared" si="0"/>
        <v>5.6380744015623097E-2</v>
      </c>
      <c r="J84" s="164">
        <f t="shared" si="5"/>
        <v>0.11615327554978004</v>
      </c>
      <c r="K84" s="164">
        <f t="shared" si="6"/>
        <v>0.41733922482394248</v>
      </c>
      <c r="L84" s="164">
        <f t="shared" si="7"/>
        <v>1.4995016520391107</v>
      </c>
      <c r="M84" s="183">
        <f t="shared" si="18"/>
        <v>12.99091990584192</v>
      </c>
      <c r="N84" s="161">
        <v>6.6981185953662981E-2</v>
      </c>
      <c r="O84" s="165">
        <f t="shared" si="19"/>
        <v>9.0128424018868E-3</v>
      </c>
      <c r="P84" s="2"/>
      <c r="Q84" s="161">
        <f t="shared" si="8"/>
        <v>0.1170109030228591</v>
      </c>
      <c r="R84" s="164">
        <f t="shared" si="9"/>
        <v>213.581144413972</v>
      </c>
      <c r="S84" s="164">
        <f t="shared" si="10"/>
        <v>-32906.854929160312</v>
      </c>
      <c r="T84" s="164">
        <f t="shared" si="11"/>
        <v>5070022.0017079543</v>
      </c>
      <c r="U84" s="67">
        <f t="shared" si="12"/>
        <v>1.1136399051827846</v>
      </c>
      <c r="V84" s="147">
        <f t="shared" si="13"/>
        <v>1.0019839365453965E-2</v>
      </c>
      <c r="W84" s="164">
        <f t="shared" si="14"/>
        <v>1.0525700447556822E-2</v>
      </c>
      <c r="X84" s="164">
        <f t="shared" si="15"/>
        <v>-1.1384619552422846E-2</v>
      </c>
      <c r="Y84" s="164">
        <f t="shared" si="16"/>
        <v>1.2313628247276685E-2</v>
      </c>
      <c r="Z84" s="2"/>
    </row>
    <row r="85" spans="1:26" x14ac:dyDescent="0.2">
      <c r="A85" s="161">
        <v>1.129E-2</v>
      </c>
      <c r="B85" s="7">
        <f t="shared" si="20"/>
        <v>1.1845E-2</v>
      </c>
      <c r="C85" s="7">
        <f t="shared" si="1"/>
        <v>6.4688107036638103</v>
      </c>
      <c r="D85" s="162">
        <f t="shared" si="21"/>
        <v>6.4011633864131916</v>
      </c>
      <c r="E85" s="163">
        <f t="shared" si="17"/>
        <v>99.206491228456017</v>
      </c>
      <c r="F85" s="161">
        <f t="shared" si="3"/>
        <v>8.797436427025164E-3</v>
      </c>
      <c r="G85" s="161">
        <v>8.8000000000000005E-3</v>
      </c>
      <c r="H85" s="167">
        <f t="shared" si="4"/>
        <v>11.29</v>
      </c>
      <c r="I85" s="161">
        <f t="shared" si="0"/>
        <v>5.6313827950971167E-2</v>
      </c>
      <c r="J85" s="164">
        <f t="shared" si="5"/>
        <v>0.12225450566583217</v>
      </c>
      <c r="K85" s="164">
        <f t="shared" si="6"/>
        <v>0.45574219773244529</v>
      </c>
      <c r="L85" s="164">
        <f t="shared" si="7"/>
        <v>1.6989226667990833</v>
      </c>
      <c r="M85" s="183">
        <f t="shared" si="18"/>
        <v>11.831990534140919</v>
      </c>
      <c r="N85" s="161">
        <v>6.5024281705308606E-2</v>
      </c>
      <c r="O85" s="165">
        <f t="shared" si="19"/>
        <v>8.7495256311416244E-3</v>
      </c>
      <c r="P85" s="2"/>
      <c r="Q85" s="161">
        <f t="shared" si="8"/>
        <v>0.10420563447811305</v>
      </c>
      <c r="R85" s="164">
        <f t="shared" si="9"/>
        <v>211.99135037093171</v>
      </c>
      <c r="S85" s="164">
        <f t="shared" si="10"/>
        <v>-32907.822290356809</v>
      </c>
      <c r="T85" s="164">
        <f t="shared" si="11"/>
        <v>5108344.1187522868</v>
      </c>
      <c r="U85" s="67">
        <f t="shared" si="12"/>
        <v>1.0730578135436017</v>
      </c>
      <c r="V85" s="147">
        <f t="shared" si="13"/>
        <v>9.440157897172459E-3</v>
      </c>
      <c r="W85" s="164">
        <f t="shared" si="14"/>
        <v>1.1078588175080735E-2</v>
      </c>
      <c r="X85" s="164">
        <f t="shared" si="15"/>
        <v>-1.2432216351956226E-2</v>
      </c>
      <c r="Y85" s="164">
        <f t="shared" si="16"/>
        <v>1.3951236473389479E-2</v>
      </c>
      <c r="Z85" s="2"/>
    </row>
    <row r="86" spans="1:26" x14ac:dyDescent="0.2">
      <c r="A86" s="161">
        <v>1.0289999999999999E-2</v>
      </c>
      <c r="B86" s="7">
        <f t="shared" si="20"/>
        <v>1.0789999999999999E-2</v>
      </c>
      <c r="C86" s="7">
        <f t="shared" si="1"/>
        <v>6.6026132075428441</v>
      </c>
      <c r="D86" s="162">
        <f t="shared" si="21"/>
        <v>6.5357119556033272</v>
      </c>
      <c r="E86" s="163">
        <f t="shared" si="17"/>
        <v>99.215188694014557</v>
      </c>
      <c r="F86" s="161">
        <f t="shared" si="3"/>
        <v>8.6974655585362395E-3</v>
      </c>
      <c r="G86" s="161">
        <v>8.6999999999999994E-3</v>
      </c>
      <c r="H86" s="167">
        <f t="shared" si="4"/>
        <v>10.29</v>
      </c>
      <c r="I86" s="161">
        <f t="shared" si="0"/>
        <v>5.6844129634373471E-2</v>
      </c>
      <c r="J86" s="164">
        <f t="shared" si="5"/>
        <v>0.12974751666345674</v>
      </c>
      <c r="K86" s="164">
        <f t="shared" si="6"/>
        <v>0.50113210033205235</v>
      </c>
      <c r="L86" s="164">
        <f t="shared" si="7"/>
        <v>1.9355544402025979</v>
      </c>
      <c r="M86" s="183">
        <f t="shared" si="18"/>
        <v>10.778408973498825</v>
      </c>
      <c r="N86" s="161">
        <v>6.5002263084697698E-2</v>
      </c>
      <c r="O86" s="165">
        <f t="shared" si="19"/>
        <v>8.7465628535400106E-3</v>
      </c>
      <c r="P86" s="2"/>
      <c r="Q86" s="161">
        <f t="shared" si="8"/>
        <v>9.3845653376606011E-2</v>
      </c>
      <c r="R86" s="164">
        <f t="shared" si="9"/>
        <v>212.44080029824994</v>
      </c>
      <c r="S86" s="164">
        <f t="shared" si="10"/>
        <v>-33201.716305484297</v>
      </c>
      <c r="T86" s="164">
        <f t="shared" si="11"/>
        <v>5188993.6588557605</v>
      </c>
      <c r="U86" s="67">
        <f t="shared" si="12"/>
        <v>1.0325546583437002</v>
      </c>
      <c r="V86" s="147">
        <f t="shared" si="13"/>
        <v>8.9806085782504867E-3</v>
      </c>
      <c r="W86" s="164">
        <f t="shared" si="14"/>
        <v>1.1757597775438016E-2</v>
      </c>
      <c r="X86" s="164">
        <f t="shared" si="15"/>
        <v>-1.3670409988885633E-2</v>
      </c>
      <c r="Y86" s="164">
        <f t="shared" si="16"/>
        <v>1.589441251805895E-2</v>
      </c>
      <c r="Z86" s="2"/>
    </row>
    <row r="87" spans="1:26" x14ac:dyDescent="0.2">
      <c r="A87" s="161">
        <v>9.3710000000000009E-3</v>
      </c>
      <c r="B87" s="7">
        <f t="shared" si="20"/>
        <v>9.830499999999999E-3</v>
      </c>
      <c r="C87" s="7">
        <f t="shared" si="1"/>
        <v>6.7375812754049926</v>
      </c>
      <c r="D87" s="162">
        <f t="shared" si="21"/>
        <v>6.6700972414739184</v>
      </c>
      <c r="E87" s="163">
        <f t="shared" si="17"/>
        <v>99.223686217836118</v>
      </c>
      <c r="F87" s="161">
        <f t="shared" si="3"/>
        <v>8.4975238215583976E-3</v>
      </c>
      <c r="G87" s="161">
        <v>8.5000000000000006E-3</v>
      </c>
      <c r="H87" s="167">
        <f t="shared" si="4"/>
        <v>9.3710000000000004</v>
      </c>
      <c r="I87" s="161">
        <f t="shared" si="0"/>
        <v>5.6679310201535577E-2</v>
      </c>
      <c r="J87" s="164">
        <f t="shared" si="5"/>
        <v>0.13573946734143755</v>
      </c>
      <c r="K87" s="164">
        <f t="shared" si="6"/>
        <v>0.54251658032887939</v>
      </c>
      <c r="L87" s="164">
        <f t="shared" si="7"/>
        <v>2.1683025997987859</v>
      </c>
      <c r="M87" s="183">
        <f t="shared" si="18"/>
        <v>9.8197550885956382</v>
      </c>
      <c r="N87" s="161">
        <v>6.295951298819405E-2</v>
      </c>
      <c r="O87" s="165">
        <f t="shared" si="19"/>
        <v>8.4716948525618996E-3</v>
      </c>
      <c r="Q87" s="161">
        <f t="shared" si="8"/>
        <v>8.3534907927829818E-2</v>
      </c>
      <c r="R87" s="164">
        <f t="shared" si="9"/>
        <v>210.11345819786399</v>
      </c>
      <c r="S87" s="164">
        <f t="shared" si="10"/>
        <v>-33039.587062487619</v>
      </c>
      <c r="T87" s="164">
        <f t="shared" si="11"/>
        <v>5195356.4641810097</v>
      </c>
      <c r="U87" s="67">
        <f t="shared" si="12"/>
        <v>0.99210065632077338</v>
      </c>
      <c r="V87" s="147">
        <f t="shared" si="13"/>
        <v>8.4303989604694925E-3</v>
      </c>
      <c r="W87" s="164">
        <f t="shared" si="14"/>
        <v>1.2300582703193503E-2</v>
      </c>
      <c r="X87" s="164">
        <f t="shared" si="15"/>
        <v>-1.4799339483441249E-2</v>
      </c>
      <c r="Y87" s="164">
        <f t="shared" si="16"/>
        <v>1.7805697049561767E-2</v>
      </c>
    </row>
    <row r="88" spans="1:26" x14ac:dyDescent="0.2">
      <c r="A88" s="161">
        <v>8.5370000000000012E-3</v>
      </c>
      <c r="B88" s="7">
        <f t="shared" si="20"/>
        <v>8.9540000000000002E-3</v>
      </c>
      <c r="C88" s="7">
        <f t="shared" si="1"/>
        <v>6.8720551053904488</v>
      </c>
      <c r="D88" s="162">
        <f t="shared" si="21"/>
        <v>6.8048181903977207</v>
      </c>
      <c r="E88" s="163">
        <f t="shared" si="17"/>
        <v>99.231983799920698</v>
      </c>
      <c r="F88" s="161">
        <f t="shared" si="3"/>
        <v>8.2975820845805522E-3</v>
      </c>
      <c r="G88" s="161">
        <v>8.3000000000000001E-3</v>
      </c>
      <c r="H88" s="167">
        <f t="shared" si="4"/>
        <v>8.5370000000000008</v>
      </c>
      <c r="I88" s="161">
        <f t="shared" si="0"/>
        <v>5.6463537505471978E-2</v>
      </c>
      <c r="J88" s="164">
        <f t="shared" si="5"/>
        <v>0.1416317931735892</v>
      </c>
      <c r="K88" s="164">
        <f t="shared" si="6"/>
        <v>0.58514749727909243</v>
      </c>
      <c r="L88" s="164">
        <f t="shared" si="7"/>
        <v>2.4175193005734963</v>
      </c>
      <c r="M88" s="183">
        <f t="shared" si="18"/>
        <v>8.9442845996759335</v>
      </c>
      <c r="N88" s="161">
        <v>6.1704066028891745E-2</v>
      </c>
      <c r="O88" s="165">
        <f t="shared" si="19"/>
        <v>8.3027646458625533E-3</v>
      </c>
      <c r="Q88" s="161">
        <f t="shared" si="8"/>
        <v>7.4296549985334276E-2</v>
      </c>
      <c r="R88" s="164">
        <f t="shared" si="9"/>
        <v>207.46323979877118</v>
      </c>
      <c r="S88" s="164">
        <f t="shared" si="10"/>
        <v>-32804.691262337867</v>
      </c>
      <c r="T88" s="164">
        <f t="shared" si="11"/>
        <v>5187173.2546985913</v>
      </c>
      <c r="U88" s="67">
        <f t="shared" si="12"/>
        <v>0.95154560965039403</v>
      </c>
      <c r="V88" s="147">
        <f t="shared" si="13"/>
        <v>7.8955278032963889E-3</v>
      </c>
      <c r="W88" s="164">
        <f t="shared" si="14"/>
        <v>1.2834539721237718E-2</v>
      </c>
      <c r="X88" s="164">
        <f t="shared" si="15"/>
        <v>-1.5962270599858226E-2</v>
      </c>
      <c r="Y88" s="164">
        <f t="shared" si="16"/>
        <v>1.9852218173549496E-2</v>
      </c>
    </row>
    <row r="89" spans="1:26" x14ac:dyDescent="0.2">
      <c r="A89" s="161">
        <v>7.7759999999999999E-3</v>
      </c>
      <c r="B89" s="7">
        <f t="shared" si="20"/>
        <v>8.1565000000000006E-3</v>
      </c>
      <c r="C89" s="7">
        <f t="shared" si="1"/>
        <v>7.0067560657183936</v>
      </c>
      <c r="D89" s="162">
        <f t="shared" si="21"/>
        <v>6.9394055855544217</v>
      </c>
      <c r="E89" s="163">
        <f t="shared" si="17"/>
        <v>99.239881498531318</v>
      </c>
      <c r="F89" s="161">
        <f t="shared" si="3"/>
        <v>7.897698610624863E-3</v>
      </c>
      <c r="G89" s="161">
        <v>7.9000000000000008E-3</v>
      </c>
      <c r="H89" s="167">
        <f t="shared" si="4"/>
        <v>7.7759999999999998</v>
      </c>
      <c r="I89" s="161">
        <f t="shared" si="0"/>
        <v>5.480533385159557E-2</v>
      </c>
      <c r="J89" s="164">
        <f t="shared" si="5"/>
        <v>0.14373215401371373</v>
      </c>
      <c r="K89" s="164">
        <f t="shared" si="6"/>
        <v>0.61316961118048885</v>
      </c>
      <c r="L89" s="164">
        <f t="shared" si="7"/>
        <v>2.6158167228145714</v>
      </c>
      <c r="M89" s="183">
        <f t="shared" si="18"/>
        <v>8.1476200205949674</v>
      </c>
      <c r="N89" s="161">
        <v>5.8631345993354615E-2</v>
      </c>
      <c r="O89" s="165">
        <f t="shared" si="19"/>
        <v>7.889306134623672E-3</v>
      </c>
      <c r="Q89" s="161">
        <f t="shared" si="8"/>
        <v>6.4417578717561708E-2</v>
      </c>
      <c r="R89" s="164">
        <f t="shared" si="9"/>
        <v>199.46188166764995</v>
      </c>
      <c r="S89" s="164">
        <f t="shared" si="10"/>
        <v>-31698.564078726078</v>
      </c>
      <c r="T89" s="164">
        <f t="shared" si="11"/>
        <v>5037548.810089604</v>
      </c>
      <c r="U89" s="67">
        <f t="shared" si="12"/>
        <v>0.91103076666994531</v>
      </c>
      <c r="V89" s="147">
        <f t="shared" si="13"/>
        <v>7.1950464201657313E-3</v>
      </c>
      <c r="W89" s="164">
        <f t="shared" si="14"/>
        <v>1.3024872442637872E-2</v>
      </c>
      <c r="X89" s="164">
        <f t="shared" si="15"/>
        <v>-1.6726687378455191E-2</v>
      </c>
      <c r="Y89" s="164">
        <f t="shared" si="16"/>
        <v>2.1480599667194063E-2</v>
      </c>
    </row>
    <row r="90" spans="1:26" x14ac:dyDescent="0.2">
      <c r="A90" s="161">
        <v>7.084E-3</v>
      </c>
      <c r="B90" s="7">
        <f t="shared" si="20"/>
        <v>7.43E-3</v>
      </c>
      <c r="C90" s="7">
        <f t="shared" si="1"/>
        <v>7.1412200725722599</v>
      </c>
      <c r="D90" s="162">
        <f t="shared" si="21"/>
        <v>7.0739880691453267</v>
      </c>
      <c r="E90" s="163">
        <f t="shared" si="17"/>
        <v>99.247479284536482</v>
      </c>
      <c r="F90" s="161">
        <f t="shared" si="3"/>
        <v>7.5977860051580958E-3</v>
      </c>
      <c r="G90" s="161">
        <v>7.6E-3</v>
      </c>
      <c r="H90" s="167">
        <f t="shared" si="4"/>
        <v>7.0839999999999996</v>
      </c>
      <c r="I90" s="161">
        <f t="shared" si="0"/>
        <v>5.3746647552407704E-2</v>
      </c>
      <c r="J90" s="164">
        <f t="shared" si="5"/>
        <v>0.14713591936497886</v>
      </c>
      <c r="K90" s="164">
        <f t="shared" si="6"/>
        <v>0.64749218680763454</v>
      </c>
      <c r="L90" s="164">
        <f t="shared" si="7"/>
        <v>2.8493799052355753</v>
      </c>
      <c r="M90" s="183">
        <f t="shared" si="18"/>
        <v>7.4219393691945541</v>
      </c>
      <c r="N90" s="161">
        <v>5.6504236211072228E-2</v>
      </c>
      <c r="O90" s="165">
        <f t="shared" si="19"/>
        <v>7.6030868781822364E-3</v>
      </c>
      <c r="Q90" s="161">
        <f t="shared" si="8"/>
        <v>5.645155001832465E-2</v>
      </c>
      <c r="R90" s="164">
        <f t="shared" si="9"/>
        <v>193.64580503129824</v>
      </c>
      <c r="S90" s="164">
        <f t="shared" si="10"/>
        <v>-30914.954470553381</v>
      </c>
      <c r="T90" s="164">
        <f t="shared" si="11"/>
        <v>4935476.9640474096</v>
      </c>
      <c r="U90" s="67">
        <f t="shared" si="12"/>
        <v>0.87051740221812779</v>
      </c>
      <c r="V90" s="147">
        <f t="shared" si="13"/>
        <v>6.614004935819472E-3</v>
      </c>
      <c r="W90" s="164">
        <f t="shared" si="14"/>
        <v>1.3333318453407786E-2</v>
      </c>
      <c r="X90" s="164">
        <f t="shared" si="15"/>
        <v>-1.7662974797254954E-2</v>
      </c>
      <c r="Y90" s="164">
        <f t="shared" si="16"/>
        <v>2.3398577014316073E-2</v>
      </c>
    </row>
    <row r="91" spans="1:26" x14ac:dyDescent="0.2">
      <c r="A91" s="161">
        <v>6.4530000000000004E-3</v>
      </c>
      <c r="B91" s="7">
        <f t="shared" si="20"/>
        <v>6.7685000000000002E-3</v>
      </c>
      <c r="C91" s="7">
        <f t="shared" si="1"/>
        <v>7.2758142591799571</v>
      </c>
      <c r="D91" s="162">
        <f t="shared" si="21"/>
        <v>7.208517165876108</v>
      </c>
      <c r="E91" s="163">
        <f t="shared" si="17"/>
        <v>99.254677187067685</v>
      </c>
      <c r="F91" s="161">
        <f t="shared" si="3"/>
        <v>7.1979025312024067E-3</v>
      </c>
      <c r="G91" s="161">
        <v>7.1999999999999998E-3</v>
      </c>
      <c r="H91" s="167">
        <f t="shared" si="4"/>
        <v>6.4530000000000003</v>
      </c>
      <c r="I91" s="161">
        <f t="shared" si="0"/>
        <v>5.1886203954475636E-2</v>
      </c>
      <c r="J91" s="164">
        <f t="shared" si="5"/>
        <v>0.14804471140198042</v>
      </c>
      <c r="K91" s="164">
        <f t="shared" si="6"/>
        <v>0.67140777454122069</v>
      </c>
      <c r="L91" s="164">
        <f t="shared" si="7"/>
        <v>3.0449476745601896</v>
      </c>
      <c r="M91" s="183">
        <f t="shared" si="18"/>
        <v>6.7611428028107783</v>
      </c>
      <c r="N91" s="161">
        <v>5.3478554405787186E-2</v>
      </c>
      <c r="O91" s="165">
        <f t="shared" si="19"/>
        <v>7.1959577286900851E-3</v>
      </c>
      <c r="Q91" s="161">
        <f t="shared" si="8"/>
        <v>4.8719003282443489E-2</v>
      </c>
      <c r="R91" s="164">
        <f t="shared" si="9"/>
        <v>184.97735982695059</v>
      </c>
      <c r="S91" s="164">
        <f t="shared" si="10"/>
        <v>-29653.426499887308</v>
      </c>
      <c r="T91" s="164">
        <f t="shared" si="11"/>
        <v>4753693.6628722707</v>
      </c>
      <c r="U91" s="67">
        <f t="shared" si="12"/>
        <v>0.83002010881258093</v>
      </c>
      <c r="V91" s="147">
        <f t="shared" si="13"/>
        <v>5.9744038421709732E-3</v>
      </c>
      <c r="W91" s="164">
        <f t="shared" si="14"/>
        <v>1.3415672331981836E-2</v>
      </c>
      <c r="X91" s="164">
        <f t="shared" si="15"/>
        <v>-1.8315369423794883E-2</v>
      </c>
      <c r="Y91" s="164">
        <f t="shared" si="16"/>
        <v>2.5004543106676009E-2</v>
      </c>
    </row>
    <row r="92" spans="1:26" x14ac:dyDescent="0.2">
      <c r="A92" s="161">
        <v>5.8780000000000004E-3</v>
      </c>
      <c r="B92" s="7">
        <f t="shared" si="20"/>
        <v>6.1655000000000008E-3</v>
      </c>
      <c r="C92" s="7">
        <f t="shared" si="1"/>
        <v>7.4104589256728426</v>
      </c>
      <c r="D92" s="162">
        <f t="shared" si="21"/>
        <v>7.3431365924263998</v>
      </c>
      <c r="E92" s="163">
        <f t="shared" si="17"/>
        <v>99.261675147861908</v>
      </c>
      <c r="F92" s="161">
        <f t="shared" si="3"/>
        <v>6.997960794224563E-3</v>
      </c>
      <c r="G92" s="161">
        <v>7.0000000000000001E-3</v>
      </c>
      <c r="H92" s="167">
        <f t="shared" si="4"/>
        <v>5.8780000000000001</v>
      </c>
      <c r="I92" s="161">
        <f t="shared" si="0"/>
        <v>5.1386981980435703E-2</v>
      </c>
      <c r="J92" s="164">
        <f t="shared" si="5"/>
        <v>0.1526039938812758</v>
      </c>
      <c r="K92" s="164">
        <f t="shared" si="6"/>
        <v>0.71262835290351545</v>
      </c>
      <c r="L92" s="164">
        <f t="shared" si="7"/>
        <v>3.3278235807974363</v>
      </c>
      <c r="M92" s="183">
        <f t="shared" si="18"/>
        <v>6.1587932259493821</v>
      </c>
      <c r="N92" s="161">
        <v>5.1973546197571274E-2</v>
      </c>
      <c r="O92" s="165">
        <f t="shared" si="19"/>
        <v>6.9934471042353346E-3</v>
      </c>
      <c r="Q92" s="161">
        <f t="shared" si="8"/>
        <v>4.3145927276791549E-2</v>
      </c>
      <c r="R92" s="164">
        <f t="shared" si="9"/>
        <v>181.1945737096292</v>
      </c>
      <c r="S92" s="164">
        <f t="shared" si="10"/>
        <v>-29156.274398768706</v>
      </c>
      <c r="T92" s="164">
        <f t="shared" si="11"/>
        <v>4691577.2333149044</v>
      </c>
      <c r="U92" s="67">
        <f t="shared" si="12"/>
        <v>0.78949562342185919</v>
      </c>
      <c r="V92" s="147">
        <f t="shared" si="13"/>
        <v>5.52485941991805E-3</v>
      </c>
      <c r="W92" s="164">
        <f t="shared" si="14"/>
        <v>1.3828830216731194E-2</v>
      </c>
      <c r="X92" s="164">
        <f t="shared" si="15"/>
        <v>-1.9439827836692739E-2</v>
      </c>
      <c r="Y92" s="164">
        <f t="shared" si="16"/>
        <v>2.7327467356062608E-2</v>
      </c>
    </row>
    <row r="93" spans="1:26" x14ac:dyDescent="0.2">
      <c r="A93" s="161">
        <v>5.3550000000000004E-3</v>
      </c>
      <c r="B93" s="7">
        <f t="shared" si="20"/>
        <v>5.6165E-3</v>
      </c>
      <c r="C93" s="7">
        <f t="shared" si="1"/>
        <v>7.5448977096865564</v>
      </c>
      <c r="D93" s="162">
        <f t="shared" si="21"/>
        <v>7.4776783176796995</v>
      </c>
      <c r="E93" s="163">
        <f t="shared" si="17"/>
        <v>99.268673108656131</v>
      </c>
      <c r="F93" s="161">
        <f t="shared" si="3"/>
        <v>6.997960794224563E-3</v>
      </c>
      <c r="G93" s="161">
        <v>7.0000000000000001E-3</v>
      </c>
      <c r="H93" s="167">
        <f t="shared" si="4"/>
        <v>5.3550000000000004</v>
      </c>
      <c r="I93" s="161">
        <f t="shared" si="0"/>
        <v>5.2328499698945624E-2</v>
      </c>
      <c r="J93" s="164">
        <f t="shared" si="5"/>
        <v>0.16152404424731071</v>
      </c>
      <c r="K93" s="164">
        <f t="shared" si="6"/>
        <v>0.77601482377378239</v>
      </c>
      <c r="L93" s="164">
        <f t="shared" si="7"/>
        <v>3.728231357274729</v>
      </c>
      <c r="M93" s="183">
        <f t="shared" si="18"/>
        <v>5.6104090759943661</v>
      </c>
      <c r="N93" s="161">
        <v>5.2053139617141413E-2</v>
      </c>
      <c r="O93" s="165">
        <f t="shared" si="19"/>
        <v>7.0041570213053191E-3</v>
      </c>
      <c r="Q93" s="161">
        <f t="shared" si="8"/>
        <v>3.9304046800762257E-2</v>
      </c>
      <c r="R93" s="164">
        <f t="shared" si="9"/>
        <v>182.43308771340284</v>
      </c>
      <c r="S93" s="164">
        <f t="shared" si="10"/>
        <v>-29455.721198977266</v>
      </c>
      <c r="T93" s="164">
        <f t="shared" si="11"/>
        <v>4755932.8311918704</v>
      </c>
      <c r="U93" s="67">
        <f t="shared" si="12"/>
        <v>0.74899452845223369</v>
      </c>
      <c r="V93" s="147">
        <f t="shared" si="13"/>
        <v>5.241434345197445E-3</v>
      </c>
      <c r="W93" s="164">
        <f t="shared" si="14"/>
        <v>1.46371567807958E-2</v>
      </c>
      <c r="X93" s="164">
        <f t="shared" si="15"/>
        <v>-2.1168950844320765E-2</v>
      </c>
      <c r="Y93" s="164">
        <f t="shared" si="16"/>
        <v>3.0615541430642858E-2</v>
      </c>
    </row>
    <row r="94" spans="1:26" x14ac:dyDescent="0.2">
      <c r="A94" s="161">
        <v>4.8780000000000004E-3</v>
      </c>
      <c r="B94" s="7">
        <f t="shared" si="20"/>
        <v>5.1165000000000004E-3</v>
      </c>
      <c r="C94" s="7">
        <f t="shared" si="1"/>
        <v>7.6794945265279901</v>
      </c>
      <c r="D94" s="162">
        <f t="shared" si="21"/>
        <v>7.6121961181072733</v>
      </c>
      <c r="E94" s="163">
        <f t="shared" si="17"/>
        <v>99.275970982055824</v>
      </c>
      <c r="F94" s="161">
        <f t="shared" si="3"/>
        <v>7.2978733996913285E-3</v>
      </c>
      <c r="G94" s="161">
        <v>7.3000000000000001E-3</v>
      </c>
      <c r="H94" s="167">
        <f t="shared" si="4"/>
        <v>4.8780000000000001</v>
      </c>
      <c r="I94" s="161">
        <f t="shared" ref="I94:I157" si="22">D94*F94</f>
        <v>5.5552843563568662E-2</v>
      </c>
      <c r="J94" s="164">
        <f t="shared" si="5"/>
        <v>0.17801132143001067</v>
      </c>
      <c r="K94" s="164">
        <f t="shared" si="6"/>
        <v>0.87917083682387309</v>
      </c>
      <c r="L94" s="164">
        <f t="shared" si="7"/>
        <v>4.3420910204606802</v>
      </c>
      <c r="M94" s="183">
        <f t="shared" si="18"/>
        <v>5.1109382700243975</v>
      </c>
      <c r="N94" s="161">
        <v>5.4220252536052393E-2</v>
      </c>
      <c r="O94" s="165">
        <f t="shared" si="19"/>
        <v>7.2957590126279202E-3</v>
      </c>
      <c r="Q94" s="161">
        <f t="shared" si="8"/>
        <v>3.7339569249520685E-2</v>
      </c>
      <c r="R94" s="164">
        <f t="shared" si="9"/>
        <v>191.43179071736637</v>
      </c>
      <c r="S94" s="164">
        <f t="shared" si="10"/>
        <v>-31004.371373744492</v>
      </c>
      <c r="T94" s="164">
        <f t="shared" si="11"/>
        <v>5021480.7095458163</v>
      </c>
      <c r="U94" s="67">
        <f t="shared" si="12"/>
        <v>0.70850063557279286</v>
      </c>
      <c r="V94" s="147">
        <f t="shared" si="13"/>
        <v>5.1705479420110848E-3</v>
      </c>
      <c r="W94" s="164">
        <f t="shared" si="14"/>
        <v>1.6131218312849312E-2</v>
      </c>
      <c r="X94" s="164">
        <f t="shared" si="15"/>
        <v>-2.3982949369418596E-2</v>
      </c>
      <c r="Y94" s="164">
        <f t="shared" si="16"/>
        <v>3.565644263818158E-2</v>
      </c>
    </row>
    <row r="95" spans="1:26" x14ac:dyDescent="0.2">
      <c r="A95" s="161">
        <v>4.444E-3</v>
      </c>
      <c r="B95" s="7">
        <f t="shared" si="20"/>
        <v>4.6610000000000002E-3</v>
      </c>
      <c r="C95" s="7">
        <f t="shared" ref="C95:C158" si="23">IF(A95=0,IF(B95&gt;0,IF(C94&lt;10,10,-LOG(0,2)),-LOG(0,2)),-LOG(A95,2))</f>
        <v>7.813925467935082</v>
      </c>
      <c r="D95" s="162">
        <f t="shared" si="21"/>
        <v>7.7467099972315356</v>
      </c>
      <c r="E95" s="163">
        <f t="shared" si="17"/>
        <v>99.283968651534934</v>
      </c>
      <c r="F95" s="161">
        <f t="shared" ref="F95:F158" si="24">(G95*100)/$A$10</f>
        <v>7.9976694791137858E-3</v>
      </c>
      <c r="G95" s="161">
        <v>8.0000000000000002E-3</v>
      </c>
      <c r="H95" s="167">
        <f t="shared" ref="H95:H158" si="25">A95*1000</f>
        <v>4.444</v>
      </c>
      <c r="I95" s="161">
        <f t="shared" si="22"/>
        <v>6.1955626108404292E-2</v>
      </c>
      <c r="J95" s="164">
        <f t="shared" ref="J95:J158" si="26">(F95)*(D95-$B$4)^2</f>
        <v>0.20585201074527137</v>
      </c>
      <c r="K95" s="164">
        <f t="shared" ref="K95:K158" si="27">(F95)*(D95-$B$4)^3</f>
        <v>1.0443617186175784</v>
      </c>
      <c r="L95" s="164">
        <f t="shared" ref="L95:L158" si="28">(F95)*(D95-$B$4)^4</f>
        <v>5.2984248021921081</v>
      </c>
      <c r="M95" s="183">
        <f t="shared" si="18"/>
        <v>4.6559458759740791</v>
      </c>
      <c r="N95" s="161">
        <v>5.9492772983674648E-2</v>
      </c>
      <c r="O95" s="165">
        <f t="shared" si="19"/>
        <v>8.0052178730311858E-3</v>
      </c>
      <c r="Q95" s="161">
        <f t="shared" ref="Q95:Q158" si="29">(B95*1000)*F95</f>
        <v>3.7277137442149361E-2</v>
      </c>
      <c r="R95" s="164">
        <f t="shared" ref="R95:R158" si="30">(F95)*((B95*1000)-$B$15)^2</f>
        <v>210.96994676988129</v>
      </c>
      <c r="S95" s="164">
        <f t="shared" ref="S95:S158" si="31">(F95)*((B95*1000)-$B$15)^3</f>
        <v>-34264.875955748226</v>
      </c>
      <c r="T95" s="164">
        <f t="shared" ref="T95:T158" si="32">(F95)*((B95*1000)-$B$15)^4</f>
        <v>5565161.0205099992</v>
      </c>
      <c r="U95" s="67">
        <f t="shared" ref="U95:U158" si="33">LOG(((2^(-D95))*1000),10)</f>
        <v>0.66800792312327117</v>
      </c>
      <c r="V95" s="147">
        <f t="shared" ref="V95:V158" si="34">U95*F95</f>
        <v>5.3425065785691738E-3</v>
      </c>
      <c r="W95" s="164">
        <f t="shared" ref="W95:W158" si="35">(F95)*(U95-LOG($E$15))^2</f>
        <v>1.8654115360727572E-2</v>
      </c>
      <c r="X95" s="164">
        <f t="shared" ref="X95:X158" si="36">(F95)*(U95-LOG($E$15))^3</f>
        <v>-2.8489200473766501E-2</v>
      </c>
      <c r="Y95" s="164">
        <f t="shared" ref="Y95:Y158" si="37">(F95)*(U95-LOG($E$15))^4</f>
        <v>4.3509677512941089E-2</v>
      </c>
    </row>
    <row r="96" spans="1:26" x14ac:dyDescent="0.2">
      <c r="A96" s="161">
        <v>4.0480000000000004E-3</v>
      </c>
      <c r="B96" s="7">
        <f t="shared" si="20"/>
        <v>4.2459999999999998E-3</v>
      </c>
      <c r="C96" s="7">
        <f t="shared" si="23"/>
        <v>7.9485749946298645</v>
      </c>
      <c r="D96" s="162">
        <f t="shared" si="21"/>
        <v>7.8812502312824737</v>
      </c>
      <c r="E96" s="163">
        <f t="shared" ref="E96:E159" si="38">F96+E95</f>
        <v>99.293265942304402</v>
      </c>
      <c r="F96" s="161">
        <f t="shared" si="24"/>
        <v>9.2972907694697741E-3</v>
      </c>
      <c r="G96" s="161">
        <v>9.2999999999999992E-3</v>
      </c>
      <c r="H96" s="167">
        <f t="shared" si="25"/>
        <v>4.048</v>
      </c>
      <c r="I96" s="161">
        <f t="shared" si="22"/>
        <v>7.327427502718406E-2</v>
      </c>
      <c r="J96" s="164">
        <f t="shared" si="26"/>
        <v>0.25216338073018835</v>
      </c>
      <c r="K96" s="164">
        <f t="shared" si="27"/>
        <v>1.3132421722085743</v>
      </c>
      <c r="L96" s="164">
        <f t="shared" si="28"/>
        <v>6.83923652146939</v>
      </c>
      <c r="M96" s="183">
        <f t="shared" ref="M96:M159" si="39">((2^(-D96))*1000)</f>
        <v>4.2413809072046318</v>
      </c>
      <c r="N96" s="161">
        <v>6.9048076125395208E-2</v>
      </c>
      <c r="O96" s="165">
        <f t="shared" ref="O96:O159" si="40">(N96*100)/$A$13</f>
        <v>9.2909586387763411E-3</v>
      </c>
      <c r="Q96" s="161">
        <f t="shared" si="29"/>
        <v>3.9476296607168657E-2</v>
      </c>
      <c r="R96" s="164">
        <f t="shared" si="30"/>
        <v>246.5074875393062</v>
      </c>
      <c r="S96" s="164">
        <f t="shared" si="31"/>
        <v>-40139.038597838335</v>
      </c>
      <c r="T96" s="164">
        <f t="shared" si="32"/>
        <v>6535876.1944375206</v>
      </c>
      <c r="U96" s="67">
        <f t="shared" si="33"/>
        <v>0.62750727705028608</v>
      </c>
      <c r="V96" s="147">
        <f t="shared" si="34"/>
        <v>5.8341176146947367E-3</v>
      </c>
      <c r="W96" s="164">
        <f t="shared" si="35"/>
        <v>2.2850808096855357E-2</v>
      </c>
      <c r="X96" s="164">
        <f t="shared" si="36"/>
        <v>-3.5824005081475561E-2</v>
      </c>
      <c r="Y96" s="164">
        <f t="shared" si="37"/>
        <v>5.6162536337355969E-2</v>
      </c>
    </row>
    <row r="97" spans="1:25" x14ac:dyDescent="0.2">
      <c r="A97" s="161">
        <v>3.6869999999999997E-3</v>
      </c>
      <c r="B97" s="7">
        <f t="shared" ref="B97:B160" si="41">IF(A97=0,IF(A96&gt;0,IF(B96&gt;0.001,((A96+(2^(-10)))/2),0),0),(A96+A97)/2)</f>
        <v>3.8675000000000003E-3</v>
      </c>
      <c r="C97" s="7">
        <f t="shared" si="23"/>
        <v>8.0833368682303579</v>
      </c>
      <c r="D97" s="162">
        <f t="shared" si="21"/>
        <v>8.0159559314301116</v>
      </c>
      <c r="E97" s="163">
        <f t="shared" si="38"/>
        <v>99.304262737838187</v>
      </c>
      <c r="F97" s="161">
        <f t="shared" si="24"/>
        <v>1.0996795533781453E-2</v>
      </c>
      <c r="G97" s="161">
        <v>1.0999999999999999E-2</v>
      </c>
      <c r="H97" s="167">
        <f t="shared" si="25"/>
        <v>3.6869999999999998</v>
      </c>
      <c r="I97" s="161">
        <f t="shared" si="22"/>
        <v>8.8149828385739606E-2</v>
      </c>
      <c r="J97" s="164">
        <f t="shared" si="26"/>
        <v>0.31388655964837175</v>
      </c>
      <c r="K97" s="164">
        <f t="shared" si="27"/>
        <v>1.6769727472852789</v>
      </c>
      <c r="L97" s="164">
        <f t="shared" si="28"/>
        <v>8.9594074951406544</v>
      </c>
      <c r="M97" s="183">
        <f t="shared" si="39"/>
        <v>3.8632856482533078</v>
      </c>
      <c r="N97" s="161">
        <v>8.1601681840532014E-2</v>
      </c>
      <c r="O97" s="165">
        <f t="shared" si="40"/>
        <v>1.0980144464244187E-2</v>
      </c>
      <c r="Q97" s="161">
        <f t="shared" si="29"/>
        <v>4.2530106726899775E-2</v>
      </c>
      <c r="R97" s="164">
        <f t="shared" si="30"/>
        <v>292.92506943805984</v>
      </c>
      <c r="S97" s="164">
        <f t="shared" si="31"/>
        <v>-47808.127852258185</v>
      </c>
      <c r="T97" s="164">
        <f t="shared" si="32"/>
        <v>7802736.3554868679</v>
      </c>
      <c r="U97" s="67">
        <f t="shared" si="33"/>
        <v>0.5869568207189293</v>
      </c>
      <c r="V97" s="147">
        <f t="shared" si="34"/>
        <v>6.4546441446044827E-3</v>
      </c>
      <c r="W97" s="164">
        <f t="shared" si="35"/>
        <v>2.8444104445052763E-2</v>
      </c>
      <c r="X97" s="164">
        <f t="shared" si="36"/>
        <v>-4.5746231343766458E-2</v>
      </c>
      <c r="Y97" s="164">
        <f t="shared" si="37"/>
        <v>7.3572985438864258E-2</v>
      </c>
    </row>
    <row r="98" spans="1:25" x14ac:dyDescent="0.2">
      <c r="A98" s="161">
        <v>3.359E-3</v>
      </c>
      <c r="B98" s="7">
        <f t="shared" si="41"/>
        <v>3.5230000000000001E-3</v>
      </c>
      <c r="C98" s="7">
        <f t="shared" si="23"/>
        <v>8.2177524890896745</v>
      </c>
      <c r="D98" s="162">
        <f t="shared" si="21"/>
        <v>8.1505446786600153</v>
      </c>
      <c r="E98" s="163">
        <f t="shared" si="38"/>
        <v>99.318258659426633</v>
      </c>
      <c r="F98" s="161">
        <f t="shared" si="24"/>
        <v>1.3995921588449126E-2</v>
      </c>
      <c r="G98" s="161">
        <v>1.4E-2</v>
      </c>
      <c r="H98" s="167">
        <f t="shared" si="25"/>
        <v>3.359</v>
      </c>
      <c r="I98" s="161">
        <f t="shared" si="22"/>
        <v>0.11407438422567685</v>
      </c>
      <c r="J98" s="164">
        <f t="shared" si="26"/>
        <v>0.41987318028435272</v>
      </c>
      <c r="K98" s="164">
        <f t="shared" si="27"/>
        <v>2.2997278870351598</v>
      </c>
      <c r="L98" s="164">
        <f t="shared" si="28"/>
        <v>12.596061388882895</v>
      </c>
      <c r="M98" s="183">
        <f t="shared" si="39"/>
        <v>3.5191807285219108</v>
      </c>
      <c r="N98" s="161">
        <v>0.10412421933532322</v>
      </c>
      <c r="O98" s="165">
        <f t="shared" si="40"/>
        <v>1.4010728023507644E-2</v>
      </c>
      <c r="Q98" s="161">
        <f t="shared" si="29"/>
        <v>4.9307631756106272E-2</v>
      </c>
      <c r="R98" s="164">
        <f t="shared" si="30"/>
        <v>374.38924512819813</v>
      </c>
      <c r="S98" s="164">
        <f t="shared" si="31"/>
        <v>-61232.825024166348</v>
      </c>
      <c r="T98" s="164">
        <f t="shared" si="32"/>
        <v>10014867.972920232</v>
      </c>
      <c r="U98" s="67">
        <f t="shared" si="33"/>
        <v>0.54644157072389055</v>
      </c>
      <c r="V98" s="147">
        <f t="shared" si="34"/>
        <v>7.6479533765205499E-3</v>
      </c>
      <c r="W98" s="164">
        <f t="shared" si="35"/>
        <v>3.8048512198367246E-2</v>
      </c>
      <c r="X98" s="164">
        <f t="shared" si="36"/>
        <v>-6.2734402880624082E-2</v>
      </c>
      <c r="Y98" s="164">
        <f t="shared" si="37"/>
        <v>0.10343650979754583</v>
      </c>
    </row>
    <row r="99" spans="1:25" x14ac:dyDescent="0.2">
      <c r="A99" s="161">
        <v>3.0600000000000002E-3</v>
      </c>
      <c r="B99" s="7">
        <f t="shared" si="41"/>
        <v>3.2095000000000001E-3</v>
      </c>
      <c r="C99" s="7">
        <f t="shared" si="23"/>
        <v>8.352252631744161</v>
      </c>
      <c r="D99" s="162">
        <f t="shared" si="21"/>
        <v>8.2850025604169169</v>
      </c>
      <c r="E99" s="163">
        <f t="shared" si="38"/>
        <v>99.335253707069754</v>
      </c>
      <c r="F99" s="161">
        <f t="shared" si="24"/>
        <v>1.6995047643116795E-2</v>
      </c>
      <c r="G99" s="161">
        <v>1.7000000000000001E-2</v>
      </c>
      <c r="H99" s="167">
        <f t="shared" si="25"/>
        <v>3.06</v>
      </c>
      <c r="I99" s="161">
        <f t="shared" si="22"/>
        <v>0.14080401323763014</v>
      </c>
      <c r="J99" s="164">
        <f t="shared" si="26"/>
        <v>0.53518533827260328</v>
      </c>
      <c r="K99" s="164">
        <f t="shared" si="27"/>
        <v>3.0032751148398833</v>
      </c>
      <c r="L99" s="164">
        <f t="shared" si="28"/>
        <v>16.853341768533721</v>
      </c>
      <c r="M99" s="183">
        <f t="shared" si="39"/>
        <v>3.2060162195472452</v>
      </c>
      <c r="N99" s="161">
        <v>0.12635709752944185</v>
      </c>
      <c r="O99" s="165">
        <f t="shared" si="40"/>
        <v>1.7002335658561449E-2</v>
      </c>
      <c r="Q99" s="161">
        <f t="shared" si="29"/>
        <v>5.4545605410583356E-2</v>
      </c>
      <c r="R99" s="164">
        <f t="shared" si="30"/>
        <v>456.35999552726571</v>
      </c>
      <c r="S99" s="164">
        <f t="shared" si="31"/>
        <v>-74782.530642767815</v>
      </c>
      <c r="T99" s="164">
        <f t="shared" si="32"/>
        <v>12254419.633945284</v>
      </c>
      <c r="U99" s="67">
        <f t="shared" si="33"/>
        <v>0.50596571516162225</v>
      </c>
      <c r="V99" s="147">
        <f t="shared" si="34"/>
        <v>8.5989114349554318E-3</v>
      </c>
      <c r="W99" s="164">
        <f t="shared" si="35"/>
        <v>4.8497991364587559E-2</v>
      </c>
      <c r="X99" s="164">
        <f t="shared" si="36"/>
        <v>-8.1926506208791883E-2</v>
      </c>
      <c r="Y99" s="164">
        <f t="shared" si="37"/>
        <v>0.13839650325147637</v>
      </c>
    </row>
    <row r="100" spans="1:25" x14ac:dyDescent="0.2">
      <c r="A100" s="161">
        <v>2.787E-3</v>
      </c>
      <c r="B100" s="7">
        <f t="shared" si="41"/>
        <v>2.9234999999999999E-3</v>
      </c>
      <c r="C100" s="7">
        <f t="shared" si="23"/>
        <v>8.4870712822203664</v>
      </c>
      <c r="D100" s="162">
        <f t="shared" si="21"/>
        <v>8.4196619569822637</v>
      </c>
      <c r="E100" s="163">
        <f t="shared" si="38"/>
        <v>99.356247589452423</v>
      </c>
      <c r="F100" s="161">
        <f t="shared" si="24"/>
        <v>2.0993882382673686E-2</v>
      </c>
      <c r="G100" s="161">
        <v>2.1000000000000001E-2</v>
      </c>
      <c r="H100" s="167">
        <f t="shared" si="25"/>
        <v>2.7869999999999999</v>
      </c>
      <c r="I100" s="161">
        <f t="shared" si="22"/>
        <v>0.17676139282675779</v>
      </c>
      <c r="J100" s="164">
        <f t="shared" si="26"/>
        <v>0.69322054314080361</v>
      </c>
      <c r="K100" s="164">
        <f t="shared" si="27"/>
        <v>3.9834627147763713</v>
      </c>
      <c r="L100" s="164">
        <f t="shared" si="28"/>
        <v>22.890226432297911</v>
      </c>
      <c r="M100" s="183">
        <f t="shared" si="39"/>
        <v>2.9203116272069298</v>
      </c>
      <c r="N100" s="161">
        <v>0.1557194224131398</v>
      </c>
      <c r="O100" s="165">
        <f t="shared" si="40"/>
        <v>2.0953266102116796E-2</v>
      </c>
      <c r="Q100" s="161">
        <f t="shared" si="29"/>
        <v>6.137561514574652E-2</v>
      </c>
      <c r="R100" s="164">
        <f t="shared" si="30"/>
        <v>565.7083371352129</v>
      </c>
      <c r="S100" s="164">
        <f t="shared" si="31"/>
        <v>-92862.952789764997</v>
      </c>
      <c r="T100" s="164">
        <f t="shared" si="32"/>
        <v>15243770.393245891</v>
      </c>
      <c r="U100" s="67">
        <f t="shared" si="33"/>
        <v>0.46542919759744172</v>
      </c>
      <c r="V100" s="147">
        <f t="shared" si="34"/>
        <v>9.7711658318228815E-3</v>
      </c>
      <c r="W100" s="164">
        <f t="shared" si="35"/>
        <v>6.2818992806325177E-2</v>
      </c>
      <c r="X100" s="164">
        <f t="shared" si="36"/>
        <v>-0.10866509738719567</v>
      </c>
      <c r="Y100" s="164">
        <f t="shared" si="37"/>
        <v>0.18797027559123441</v>
      </c>
    </row>
    <row r="101" spans="1:25" x14ac:dyDescent="0.2">
      <c r="A101" s="161">
        <v>2.539E-3</v>
      </c>
      <c r="B101" s="7">
        <f t="shared" si="41"/>
        <v>2.663E-3</v>
      </c>
      <c r="C101" s="7">
        <f t="shared" si="23"/>
        <v>8.6215238896766682</v>
      </c>
      <c r="D101" s="162">
        <f t="shared" si="21"/>
        <v>8.5542975859485182</v>
      </c>
      <c r="E101" s="163">
        <f t="shared" si="38"/>
        <v>99.382240015259541</v>
      </c>
      <c r="F101" s="161">
        <f t="shared" si="24"/>
        <v>2.5992425807119805E-2</v>
      </c>
      <c r="G101" s="161">
        <v>2.5999999999999999E-2</v>
      </c>
      <c r="H101" s="167">
        <f t="shared" si="25"/>
        <v>2.5390000000000001</v>
      </c>
      <c r="I101" s="161">
        <f t="shared" si="22"/>
        <v>0.22234694533479091</v>
      </c>
      <c r="J101" s="164">
        <f t="shared" si="26"/>
        <v>0.89896273719325692</v>
      </c>
      <c r="K101" s="164">
        <f t="shared" si="27"/>
        <v>5.2867543198147384</v>
      </c>
      <c r="L101" s="164">
        <f t="shared" si="28"/>
        <v>31.091134350401024</v>
      </c>
      <c r="M101" s="183">
        <f t="shared" si="39"/>
        <v>2.6601114638300376</v>
      </c>
      <c r="N101" s="161">
        <v>0.1933203550222525</v>
      </c>
      <c r="O101" s="165">
        <f t="shared" si="40"/>
        <v>2.6012765645829578E-2</v>
      </c>
      <c r="Q101" s="161">
        <f t="shared" si="29"/>
        <v>6.9217829924360041E-2</v>
      </c>
      <c r="R101" s="164">
        <f t="shared" si="30"/>
        <v>702.6255365319347</v>
      </c>
      <c r="S101" s="164">
        <f t="shared" si="31"/>
        <v>-115521.41195508734</v>
      </c>
      <c r="T101" s="164">
        <f t="shared" si="32"/>
        <v>18993327.065746989</v>
      </c>
      <c r="U101" s="67">
        <f t="shared" si="33"/>
        <v>0.42489983479351273</v>
      </c>
      <c r="V101" s="147">
        <f t="shared" si="34"/>
        <v>1.1044177431327842E-2</v>
      </c>
      <c r="W101" s="164">
        <f t="shared" si="35"/>
        <v>8.1463156681765153E-2</v>
      </c>
      <c r="X101" s="164">
        <f t="shared" si="36"/>
        <v>-0.14421766040230088</v>
      </c>
      <c r="Y101" s="164">
        <f t="shared" si="37"/>
        <v>0.2553146037927721</v>
      </c>
    </row>
    <row r="102" spans="1:25" x14ac:dyDescent="0.2">
      <c r="A102" s="161">
        <v>2.313E-3</v>
      </c>
      <c r="B102" s="7">
        <f t="shared" si="41"/>
        <v>2.4260000000000002E-3</v>
      </c>
      <c r="C102" s="7">
        <f t="shared" si="23"/>
        <v>8.7560190186879847</v>
      </c>
      <c r="D102" s="162">
        <f t="shared" si="21"/>
        <v>8.6887714541823264</v>
      </c>
      <c r="E102" s="163">
        <f t="shared" si="38"/>
        <v>99.413230984491108</v>
      </c>
      <c r="F102" s="161">
        <f t="shared" si="24"/>
        <v>3.0990969231565919E-2</v>
      </c>
      <c r="G102" s="161">
        <v>3.1E-2</v>
      </c>
      <c r="H102" s="167">
        <f t="shared" si="25"/>
        <v>2.3130000000000002</v>
      </c>
      <c r="I102" s="161">
        <f t="shared" si="22"/>
        <v>0.26927344879667275</v>
      </c>
      <c r="J102" s="164">
        <f t="shared" si="26"/>
        <v>1.1214180279759465</v>
      </c>
      <c r="K102" s="164">
        <f t="shared" si="27"/>
        <v>6.7458040364003793</v>
      </c>
      <c r="L102" s="164">
        <f t="shared" si="28"/>
        <v>40.578866187526387</v>
      </c>
      <c r="M102" s="183">
        <f t="shared" si="39"/>
        <v>2.4233668727619433</v>
      </c>
      <c r="N102" s="161">
        <v>0.2304244730599746</v>
      </c>
      <c r="O102" s="165">
        <f t="shared" si="40"/>
        <v>3.1005414903582929E-2</v>
      </c>
      <c r="Q102" s="161">
        <f t="shared" si="29"/>
        <v>7.5184091355778929E-2</v>
      </c>
      <c r="R102" s="164">
        <f t="shared" si="30"/>
        <v>840.16276696131183</v>
      </c>
      <c r="S102" s="164">
        <f t="shared" si="31"/>
        <v>-138333.5644009572</v>
      </c>
      <c r="T102" s="164">
        <f t="shared" si="32"/>
        <v>22776747.30705481</v>
      </c>
      <c r="U102" s="67">
        <f t="shared" si="33"/>
        <v>0.38441916682217081</v>
      </c>
      <c r="V102" s="147">
        <f t="shared" si="34"/>
        <v>1.1913522571010101E-2</v>
      </c>
      <c r="W102" s="164">
        <f t="shared" si="35"/>
        <v>0.10162184564399968</v>
      </c>
      <c r="X102" s="164">
        <f t="shared" si="36"/>
        <v>-0.184019157466003</v>
      </c>
      <c r="Y102" s="164">
        <f t="shared" si="37"/>
        <v>0.33322609031453931</v>
      </c>
    </row>
    <row r="103" spans="1:25" x14ac:dyDescent="0.2">
      <c r="A103" s="161">
        <v>2.1070000000000004E-3</v>
      </c>
      <c r="B103" s="7">
        <f t="shared" si="41"/>
        <v>2.2100000000000002E-3</v>
      </c>
      <c r="C103" s="7">
        <f t="shared" si="23"/>
        <v>8.8905939705068686</v>
      </c>
      <c r="D103" s="162">
        <f t="shared" si="21"/>
        <v>8.8233064945974267</v>
      </c>
      <c r="E103" s="163">
        <f t="shared" si="38"/>
        <v>99.449220497147124</v>
      </c>
      <c r="F103" s="161">
        <f t="shared" si="24"/>
        <v>3.5989512656012031E-2</v>
      </c>
      <c r="G103" s="161">
        <v>3.5999999999999997E-2</v>
      </c>
      <c r="H103" s="167">
        <f t="shared" si="25"/>
        <v>2.1070000000000002</v>
      </c>
      <c r="I103" s="161">
        <f t="shared" si="22"/>
        <v>0.31754650075518726</v>
      </c>
      <c r="J103" s="164">
        <f t="shared" si="26"/>
        <v>1.3611948622698515</v>
      </c>
      <c r="K103" s="164">
        <f t="shared" si="27"/>
        <v>8.3712915770395533</v>
      </c>
      <c r="L103" s="164">
        <f t="shared" si="28"/>
        <v>51.483093721757356</v>
      </c>
      <c r="M103" s="183">
        <f t="shared" si="39"/>
        <v>2.2075984689249979</v>
      </c>
      <c r="N103" s="161">
        <v>0.2674309904598598</v>
      </c>
      <c r="O103" s="165">
        <f t="shared" si="40"/>
        <v>3.5984931232221587E-2</v>
      </c>
      <c r="Q103" s="161">
        <f t="shared" si="29"/>
        <v>7.9536822969786591E-2</v>
      </c>
      <c r="R103" s="164">
        <f t="shared" si="30"/>
        <v>978.23447479250115</v>
      </c>
      <c r="S103" s="164">
        <f t="shared" si="31"/>
        <v>-161278.49543198044</v>
      </c>
      <c r="T103" s="164">
        <f t="shared" si="32"/>
        <v>26589487.243659683</v>
      </c>
      <c r="U103" s="67">
        <f t="shared" si="33"/>
        <v>0.34392008418935954</v>
      </c>
      <c r="V103" s="147">
        <f t="shared" si="34"/>
        <v>1.2377516222589679E-2</v>
      </c>
      <c r="W103" s="164">
        <f t="shared" si="35"/>
        <v>0.12335019656734042</v>
      </c>
      <c r="X103" s="164">
        <f t="shared" si="36"/>
        <v>-0.22836092104019659</v>
      </c>
      <c r="Y103" s="164">
        <f t="shared" si="37"/>
        <v>0.42276957564358175</v>
      </c>
    </row>
    <row r="104" spans="1:25" x14ac:dyDescent="0.2">
      <c r="A104" s="161">
        <v>1.9190000000000001E-3</v>
      </c>
      <c r="B104" s="7">
        <f t="shared" si="41"/>
        <v>2.013E-3</v>
      </c>
      <c r="C104" s="7">
        <f t="shared" si="23"/>
        <v>9.0254295731287932</v>
      </c>
      <c r="D104" s="162">
        <f t="shared" si="21"/>
        <v>8.95801177181783</v>
      </c>
      <c r="E104" s="163">
        <f t="shared" si="38"/>
        <v>99.490208553227589</v>
      </c>
      <c r="F104" s="161">
        <f t="shared" si="24"/>
        <v>4.0988056080458156E-2</v>
      </c>
      <c r="G104" s="161">
        <v>4.1000000000000002E-2</v>
      </c>
      <c r="H104" s="167">
        <f t="shared" si="25"/>
        <v>1.919</v>
      </c>
      <c r="I104" s="161">
        <f t="shared" si="22"/>
        <v>0.36717148887267353</v>
      </c>
      <c r="J104" s="164">
        <f t="shared" si="26"/>
        <v>1.6189050742280287</v>
      </c>
      <c r="K104" s="164">
        <f t="shared" si="27"/>
        <v>10.174273678749165</v>
      </c>
      <c r="L104" s="164">
        <f t="shared" si="28"/>
        <v>63.941886734433382</v>
      </c>
      <c r="M104" s="183">
        <f t="shared" si="39"/>
        <v>2.0108040680285106</v>
      </c>
      <c r="N104" s="161">
        <v>0.30398541099999793</v>
      </c>
      <c r="O104" s="165">
        <f t="shared" si="40"/>
        <v>4.0903614392720951E-2</v>
      </c>
      <c r="Q104" s="161">
        <f t="shared" si="29"/>
        <v>8.2508956889962265E-2</v>
      </c>
      <c r="R104" s="164">
        <f t="shared" si="30"/>
        <v>1116.7644489961865</v>
      </c>
      <c r="S104" s="164">
        <f t="shared" si="31"/>
        <v>-184337.50686273136</v>
      </c>
      <c r="T104" s="164">
        <f t="shared" si="32"/>
        <v>30427469.702237599</v>
      </c>
      <c r="U104" s="67">
        <f t="shared" si="33"/>
        <v>0.30336975517178622</v>
      </c>
      <c r="V104" s="147">
        <f t="shared" si="34"/>
        <v>1.2434536538096034E-2</v>
      </c>
      <c r="W104" s="164">
        <f t="shared" si="35"/>
        <v>0.14670365328656665</v>
      </c>
      <c r="X104" s="164">
        <f t="shared" si="36"/>
        <v>-0.27754456845903391</v>
      </c>
      <c r="Y104" s="164">
        <f t="shared" si="37"/>
        <v>0.52507886310534657</v>
      </c>
    </row>
    <row r="105" spans="1:25" x14ac:dyDescent="0.2">
      <c r="A105" s="161">
        <v>1.748E-3</v>
      </c>
      <c r="B105" s="7">
        <f t="shared" si="41"/>
        <v>1.8335000000000001E-3</v>
      </c>
      <c r="C105" s="7">
        <f t="shared" si="23"/>
        <v>9.1600790998235748</v>
      </c>
      <c r="D105" s="162">
        <f t="shared" si="21"/>
        <v>9.0927543364761831</v>
      </c>
      <c r="E105" s="163">
        <f t="shared" si="38"/>
        <v>99.535195444047602</v>
      </c>
      <c r="F105" s="161">
        <f t="shared" si="24"/>
        <v>4.4986890820015044E-2</v>
      </c>
      <c r="G105" s="161">
        <v>4.4999999999999998E-2</v>
      </c>
      <c r="H105" s="167">
        <f t="shared" si="25"/>
        <v>1.748</v>
      </c>
      <c r="I105" s="161">
        <f t="shared" si="22"/>
        <v>0.4090547465882724</v>
      </c>
      <c r="J105" s="164">
        <f t="shared" si="26"/>
        <v>1.8538546442000394</v>
      </c>
      <c r="K105" s="164">
        <f t="shared" si="27"/>
        <v>11.900645801836152</v>
      </c>
      <c r="L105" s="164">
        <f t="shared" si="28"/>
        <v>76.395078192267604</v>
      </c>
      <c r="M105" s="183">
        <f t="shared" si="39"/>
        <v>1.8315053917474569</v>
      </c>
      <c r="N105" s="161">
        <v>0.33410359415514035</v>
      </c>
      <c r="O105" s="165">
        <f t="shared" si="40"/>
        <v>4.4956251477950342E-2</v>
      </c>
      <c r="Q105" s="161">
        <f t="shared" si="29"/>
        <v>8.2483464318497582E-2</v>
      </c>
      <c r="R105" s="164">
        <f t="shared" si="30"/>
        <v>1228.3843583036571</v>
      </c>
      <c r="S105" s="164">
        <f t="shared" si="31"/>
        <v>-202982.42055540753</v>
      </c>
      <c r="T105" s="164">
        <f t="shared" si="32"/>
        <v>33541507.408503827</v>
      </c>
      <c r="U105" s="67">
        <f t="shared" si="33"/>
        <v>0.26280820151692819</v>
      </c>
      <c r="V105" s="147">
        <f t="shared" si="34"/>
        <v>1.1822923868246561E-2</v>
      </c>
      <c r="W105" s="164">
        <f t="shared" si="35"/>
        <v>0.16799456206294308</v>
      </c>
      <c r="X105" s="164">
        <f t="shared" si="36"/>
        <v>-0.32463836807862423</v>
      </c>
      <c r="Y105" s="164">
        <f t="shared" si="37"/>
        <v>0.62734215164217921</v>
      </c>
    </row>
    <row r="106" spans="1:25" x14ac:dyDescent="0.2">
      <c r="A106" s="161">
        <v>1.593E-3</v>
      </c>
      <c r="B106" s="7">
        <f t="shared" si="41"/>
        <v>1.6705000000000001E-3</v>
      </c>
      <c r="C106" s="7">
        <f t="shared" si="23"/>
        <v>9.2940380177988651</v>
      </c>
      <c r="D106" s="162">
        <f t="shared" si="21"/>
        <v>9.2270585588112191</v>
      </c>
      <c r="E106" s="163">
        <f t="shared" si="38"/>
        <v>99.584181169607177</v>
      </c>
      <c r="F106" s="161">
        <f t="shared" si="24"/>
        <v>4.8985725559571938E-2</v>
      </c>
      <c r="G106" s="161">
        <v>4.9000000000000002E-2</v>
      </c>
      <c r="H106" s="167">
        <f t="shared" si="25"/>
        <v>1.593</v>
      </c>
      <c r="I106" s="161">
        <f t="shared" si="22"/>
        <v>0.45199415828402573</v>
      </c>
      <c r="J106" s="164">
        <f t="shared" si="26"/>
        <v>2.1039917239316841</v>
      </c>
      <c r="K106" s="164">
        <f t="shared" si="27"/>
        <v>13.788952268280937</v>
      </c>
      <c r="L106" s="164">
        <f t="shared" si="28"/>
        <v>90.36879874300476</v>
      </c>
      <c r="M106" s="183">
        <f t="shared" si="39"/>
        <v>1.6687012914239643</v>
      </c>
      <c r="N106" s="161">
        <v>0.36567722627177185</v>
      </c>
      <c r="O106" s="165">
        <f t="shared" si="40"/>
        <v>4.9204730603405251E-2</v>
      </c>
      <c r="Q106" s="161">
        <f t="shared" si="29"/>
        <v>8.183065454726493E-2</v>
      </c>
      <c r="R106" s="164">
        <f t="shared" si="30"/>
        <v>1340.2142098251736</v>
      </c>
      <c r="S106" s="164">
        <f t="shared" si="31"/>
        <v>-221680.02151311041</v>
      </c>
      <c r="T106" s="164">
        <f t="shared" si="32"/>
        <v>36667296.599148512</v>
      </c>
      <c r="U106" s="67">
        <f t="shared" si="33"/>
        <v>0.22237860204975834</v>
      </c>
      <c r="V106" s="147">
        <f t="shared" si="34"/>
        <v>1.0893377170330724E-2</v>
      </c>
      <c r="W106" s="164">
        <f t="shared" si="35"/>
        <v>0.19066174867149935</v>
      </c>
      <c r="X106" s="164">
        <f t="shared" si="36"/>
        <v>-0.37614958351235828</v>
      </c>
      <c r="Y106" s="164">
        <f t="shared" si="37"/>
        <v>0.74209174185378013</v>
      </c>
    </row>
    <row r="107" spans="1:25" x14ac:dyDescent="0.2">
      <c r="A107" s="161">
        <v>1.451E-3</v>
      </c>
      <c r="B107" s="7">
        <f t="shared" si="41"/>
        <v>1.5219999999999999E-3</v>
      </c>
      <c r="C107" s="7">
        <f t="shared" si="23"/>
        <v>9.4287367652574314</v>
      </c>
      <c r="D107" s="162">
        <f t="shared" si="21"/>
        <v>9.3613873915281474</v>
      </c>
      <c r="E107" s="163">
        <f t="shared" si="38"/>
        <v>99.635166312536526</v>
      </c>
      <c r="F107" s="161">
        <f t="shared" si="24"/>
        <v>5.0985142929350379E-2</v>
      </c>
      <c r="G107" s="161">
        <v>5.0999999999999997E-2</v>
      </c>
      <c r="H107" s="167">
        <f t="shared" si="25"/>
        <v>1.4510000000000001</v>
      </c>
      <c r="I107" s="161">
        <f t="shared" si="22"/>
        <v>0.47729167417408108</v>
      </c>
      <c r="J107" s="164">
        <f t="shared" si="26"/>
        <v>2.2805586963579922</v>
      </c>
      <c r="K107" s="164">
        <f t="shared" si="27"/>
        <v>15.252465844759321</v>
      </c>
      <c r="L107" s="164">
        <f t="shared" si="28"/>
        <v>102.00908870140795</v>
      </c>
      <c r="M107" s="183">
        <f t="shared" si="39"/>
        <v>1.5203430533928846</v>
      </c>
      <c r="N107" s="161">
        <v>0.37851237588555547</v>
      </c>
      <c r="O107" s="165">
        <f t="shared" si="40"/>
        <v>5.093180036227303E-2</v>
      </c>
      <c r="Q107" s="161">
        <f t="shared" si="29"/>
        <v>7.7599387538471273E-2</v>
      </c>
      <c r="R107" s="164">
        <f t="shared" si="30"/>
        <v>1397.422636004615</v>
      </c>
      <c r="S107" s="164">
        <f t="shared" si="31"/>
        <v>-231350.17918921445</v>
      </c>
      <c r="T107" s="164">
        <f t="shared" si="32"/>
        <v>38301158.169234701</v>
      </c>
      <c r="U107" s="67">
        <f t="shared" si="33"/>
        <v>0.18194159411943361</v>
      </c>
      <c r="V107" s="147">
        <f t="shared" si="34"/>
        <v>9.2763181809731778E-3</v>
      </c>
      <c r="W107" s="164">
        <f t="shared" si="35"/>
        <v>0.20666208143779183</v>
      </c>
      <c r="X107" s="164">
        <f t="shared" si="36"/>
        <v>-0.41607285045435483</v>
      </c>
      <c r="Y107" s="164">
        <f t="shared" si="37"/>
        <v>0.83767963470029405</v>
      </c>
    </row>
    <row r="108" spans="1:25" x14ac:dyDescent="0.2">
      <c r="A108" s="161">
        <v>1.322E-3</v>
      </c>
      <c r="B108" s="7">
        <f t="shared" si="41"/>
        <v>1.3865000000000001E-3</v>
      </c>
      <c r="C108" s="7">
        <f t="shared" si="23"/>
        <v>9.5630621078164832</v>
      </c>
      <c r="D108" s="162">
        <f t="shared" si="21"/>
        <v>9.4958994365369573</v>
      </c>
      <c r="E108" s="163">
        <f t="shared" si="38"/>
        <v>99.688150872835649</v>
      </c>
      <c r="F108" s="161">
        <f t="shared" si="24"/>
        <v>5.2984560299128826E-2</v>
      </c>
      <c r="G108" s="161">
        <v>5.2999999999999999E-2</v>
      </c>
      <c r="H108" s="167">
        <f t="shared" si="25"/>
        <v>1.3220000000000001</v>
      </c>
      <c r="I108" s="161">
        <f t="shared" si="22"/>
        <v>0.50313605628965585</v>
      </c>
      <c r="J108" s="164">
        <f t="shared" si="26"/>
        <v>2.4662831798198983</v>
      </c>
      <c r="K108" s="164">
        <f t="shared" si="27"/>
        <v>16.826343255325501</v>
      </c>
      <c r="L108" s="164">
        <f t="shared" si="28"/>
        <v>114.79858828162359</v>
      </c>
      <c r="M108" s="183">
        <f t="shared" si="39"/>
        <v>1.3849989169670849</v>
      </c>
      <c r="N108" s="161">
        <v>0.39444947088696886</v>
      </c>
      <c r="O108" s="165">
        <f t="shared" si="40"/>
        <v>5.3076261132062992E-2</v>
      </c>
      <c r="Q108" s="161">
        <f t="shared" si="29"/>
        <v>7.3463092854742118E-2</v>
      </c>
      <c r="R108" s="164">
        <f t="shared" si="30"/>
        <v>1454.6016689697774</v>
      </c>
      <c r="S108" s="164">
        <f t="shared" si="31"/>
        <v>-241013.54739035072</v>
      </c>
      <c r="T108" s="164">
        <f t="shared" si="32"/>
        <v>39933633.56087812</v>
      </c>
      <c r="U108" s="67">
        <f t="shared" si="33"/>
        <v>0.14144943379367844</v>
      </c>
      <c r="V108" s="147">
        <f t="shared" si="34"/>
        <v>7.4946360541187857E-3</v>
      </c>
      <c r="W108" s="164">
        <f t="shared" si="35"/>
        <v>0.2234922592304055</v>
      </c>
      <c r="X108" s="164">
        <f t="shared" si="36"/>
        <v>-0.45900673846597684</v>
      </c>
      <c r="Y108" s="164">
        <f t="shared" si="37"/>
        <v>0.94270462289241697</v>
      </c>
    </row>
    <row r="109" spans="1:25" x14ac:dyDescent="0.2">
      <c r="A109" s="161">
        <v>1.204E-3</v>
      </c>
      <c r="B109" s="7">
        <f t="shared" si="41"/>
        <v>1.263E-3</v>
      </c>
      <c r="C109" s="7">
        <f t="shared" si="23"/>
        <v>9.6979488925644723</v>
      </c>
      <c r="D109" s="162">
        <f t="shared" si="21"/>
        <v>9.6305055001904769</v>
      </c>
      <c r="E109" s="163">
        <f t="shared" si="38"/>
        <v>99.741135433134772</v>
      </c>
      <c r="F109" s="161">
        <f t="shared" si="24"/>
        <v>5.2984560299128826E-2</v>
      </c>
      <c r="G109" s="161">
        <v>5.2999999999999999E-2</v>
      </c>
      <c r="H109" s="167">
        <f t="shared" si="25"/>
        <v>1.204</v>
      </c>
      <c r="I109" s="161">
        <f t="shared" si="22"/>
        <v>0.51026809938593409</v>
      </c>
      <c r="J109" s="164">
        <f t="shared" si="26"/>
        <v>2.564560654363405</v>
      </c>
      <c r="K109" s="164">
        <f t="shared" si="27"/>
        <v>17.842051771383964</v>
      </c>
      <c r="L109" s="164">
        <f t="shared" si="28"/>
        <v>124.12995998792869</v>
      </c>
      <c r="M109" s="183">
        <f t="shared" si="39"/>
        <v>1.2616211792768866</v>
      </c>
      <c r="N109" s="161">
        <v>0.39280764530135875</v>
      </c>
      <c r="O109" s="165">
        <f t="shared" si="40"/>
        <v>5.2855340659488409E-2</v>
      </c>
      <c r="Q109" s="161">
        <f t="shared" si="29"/>
        <v>6.6919499657799711E-2</v>
      </c>
      <c r="R109" s="164">
        <f t="shared" si="30"/>
        <v>1456.7708983871337</v>
      </c>
      <c r="S109" s="164">
        <f t="shared" si="31"/>
        <v>-241552.87910855137</v>
      </c>
      <c r="T109" s="164">
        <f t="shared" si="32"/>
        <v>40052827.435137734</v>
      </c>
      <c r="U109" s="67">
        <f t="shared" si="33"/>
        <v>0.10092897103571384</v>
      </c>
      <c r="V109" s="147">
        <f t="shared" si="34"/>
        <v>5.3476771517708063E-3</v>
      </c>
      <c r="W109" s="164">
        <f t="shared" si="35"/>
        <v>0.23239807142460411</v>
      </c>
      <c r="X109" s="164">
        <f t="shared" si="36"/>
        <v>-0.48671430665911702</v>
      </c>
      <c r="Y109" s="164">
        <f t="shared" si="37"/>
        <v>1.0193321091458301</v>
      </c>
    </row>
    <row r="110" spans="1:25" x14ac:dyDescent="0.2">
      <c r="A110" s="161">
        <v>1.0969999999999999E-3</v>
      </c>
      <c r="B110" s="7">
        <f t="shared" si="41"/>
        <v>1.1505E-3</v>
      </c>
      <c r="C110" s="7">
        <f t="shared" si="23"/>
        <v>9.8322207589209807</v>
      </c>
      <c r="D110" s="162">
        <f t="shared" si="21"/>
        <v>9.7650848257427256</v>
      </c>
      <c r="E110" s="163">
        <f t="shared" si="38"/>
        <v>99.793120284749008</v>
      </c>
      <c r="F110" s="161">
        <f t="shared" si="24"/>
        <v>5.1984851614239609E-2</v>
      </c>
      <c r="G110" s="161">
        <v>5.1999999999999998E-2</v>
      </c>
      <c r="H110" s="167">
        <f t="shared" si="25"/>
        <v>1.097</v>
      </c>
      <c r="I110" s="161">
        <f t="shared" si="22"/>
        <v>0.50763648566669839</v>
      </c>
      <c r="J110" s="164">
        <f t="shared" si="26"/>
        <v>2.6144599907977324</v>
      </c>
      <c r="K110" s="164">
        <f t="shared" si="27"/>
        <v>18.541061564297589</v>
      </c>
      <c r="L110" s="164">
        <f t="shared" si="28"/>
        <v>131.48832460281056</v>
      </c>
      <c r="M110" s="183">
        <f t="shared" si="39"/>
        <v>1.1492554111249609</v>
      </c>
      <c r="N110" s="161">
        <v>0.38716116059795747</v>
      </c>
      <c r="O110" s="165">
        <f t="shared" si="40"/>
        <v>5.2095561983852137E-2</v>
      </c>
      <c r="Q110" s="161">
        <f t="shared" si="29"/>
        <v>5.9808571782182678E-2</v>
      </c>
      <c r="R110" s="164">
        <f t="shared" si="30"/>
        <v>1431.2247705474717</v>
      </c>
      <c r="S110" s="164">
        <f t="shared" si="31"/>
        <v>-237477.98854449324</v>
      </c>
      <c r="T110" s="164">
        <f t="shared" si="32"/>
        <v>39403870.170277975</v>
      </c>
      <c r="U110" s="67">
        <f t="shared" si="33"/>
        <v>6.0416557248258902E-2</v>
      </c>
      <c r="V110" s="147">
        <f t="shared" si="34"/>
        <v>3.1407457635939514E-3</v>
      </c>
      <c r="W110" s="164">
        <f t="shared" si="35"/>
        <v>0.2369199023015516</v>
      </c>
      <c r="X110" s="164">
        <f t="shared" si="36"/>
        <v>-0.50578263305258397</v>
      </c>
      <c r="Y110" s="164">
        <f t="shared" si="37"/>
        <v>1.0797576286858426</v>
      </c>
    </row>
    <row r="111" spans="1:25" x14ac:dyDescent="0.2">
      <c r="A111" s="161">
        <v>9.990000000000001E-4</v>
      </c>
      <c r="B111" s="7">
        <f t="shared" si="41"/>
        <v>1.0479999999999999E-3</v>
      </c>
      <c r="C111" s="7">
        <f t="shared" si="23"/>
        <v>9.9672277015317565</v>
      </c>
      <c r="D111" s="162">
        <f t="shared" si="21"/>
        <v>9.8997242302263686</v>
      </c>
      <c r="E111" s="163">
        <f t="shared" si="38"/>
        <v>99.842106010308584</v>
      </c>
      <c r="F111" s="161">
        <f t="shared" si="24"/>
        <v>4.8985725559571938E-2</v>
      </c>
      <c r="G111" s="161">
        <v>4.9000000000000002E-2</v>
      </c>
      <c r="H111" s="167">
        <f t="shared" si="25"/>
        <v>0.99900000000000011</v>
      </c>
      <c r="I111" s="161">
        <f t="shared" si="22"/>
        <v>0.48494517425731348</v>
      </c>
      <c r="J111" s="164">
        <f t="shared" si="26"/>
        <v>2.5580595679030727</v>
      </c>
      <c r="K111" s="164">
        <f t="shared" si="27"/>
        <v>18.485500238755311</v>
      </c>
      <c r="L111" s="164">
        <f t="shared" si="28"/>
        <v>133.58317506153188</v>
      </c>
      <c r="M111" s="183">
        <f t="shared" si="39"/>
        <v>1.0468538579954705</v>
      </c>
      <c r="N111" s="161">
        <v>0.36283856676021081</v>
      </c>
      <c r="O111" s="165">
        <f t="shared" si="40"/>
        <v>4.8822766766156753E-2</v>
      </c>
      <c r="Q111" s="161">
        <f t="shared" si="29"/>
        <v>5.133704038643138E-2</v>
      </c>
      <c r="R111" s="164">
        <f t="shared" si="30"/>
        <v>1350.3208706123182</v>
      </c>
      <c r="S111" s="164">
        <f t="shared" si="31"/>
        <v>-224192.30273623584</v>
      </c>
      <c r="T111" s="164">
        <f t="shared" si="32"/>
        <v>37222403.726444714</v>
      </c>
      <c r="U111" s="67">
        <f t="shared" si="33"/>
        <v>1.9886057900346855E-2</v>
      </c>
      <c r="V111" s="147">
        <f t="shared" si="34"/>
        <v>9.7413297476814842E-4</v>
      </c>
      <c r="W111" s="164">
        <f t="shared" si="35"/>
        <v>0.23180894909171051</v>
      </c>
      <c r="X111" s="164">
        <f t="shared" si="36"/>
        <v>-0.50426697261258135</v>
      </c>
      <c r="Y111" s="164">
        <f t="shared" si="37"/>
        <v>1.0969601504351547</v>
      </c>
    </row>
    <row r="112" spans="1:25" x14ac:dyDescent="0.2">
      <c r="A112" s="161">
        <v>9.1E-4</v>
      </c>
      <c r="B112" s="7">
        <f t="shared" si="41"/>
        <v>9.5450000000000005E-4</v>
      </c>
      <c r="C112" s="7">
        <f t="shared" si="23"/>
        <v>10.101845834238116</v>
      </c>
      <c r="D112" s="162">
        <f t="shared" si="21"/>
        <v>10.034536767884937</v>
      </c>
      <c r="E112" s="163">
        <f t="shared" si="38"/>
        <v>99.887092901128597</v>
      </c>
      <c r="F112" s="161">
        <f t="shared" si="24"/>
        <v>4.4986890820015044E-2</v>
      </c>
      <c r="G112" s="161">
        <v>4.4999999999999998E-2</v>
      </c>
      <c r="H112" s="167">
        <f t="shared" si="25"/>
        <v>0.91</v>
      </c>
      <c r="I112" s="161">
        <f t="shared" si="22"/>
        <v>0.45142261000626632</v>
      </c>
      <c r="J112" s="164">
        <f t="shared" si="26"/>
        <v>2.4377089949210005</v>
      </c>
      <c r="K112" s="164">
        <f t="shared" si="27"/>
        <v>17.944435483628794</v>
      </c>
      <c r="L112" s="164">
        <f t="shared" si="28"/>
        <v>132.09237259123762</v>
      </c>
      <c r="M112" s="183">
        <f t="shared" si="39"/>
        <v>0.95346211251417734</v>
      </c>
      <c r="N112" s="161">
        <v>0.33418150969412358</v>
      </c>
      <c r="O112" s="165">
        <f t="shared" si="40"/>
        <v>4.4966735623065357E-2</v>
      </c>
      <c r="Q112" s="161">
        <f t="shared" si="29"/>
        <v>4.2939987287704359E-2</v>
      </c>
      <c r="R112" s="164">
        <f t="shared" si="30"/>
        <v>1241.4877150212831</v>
      </c>
      <c r="S112" s="164">
        <f t="shared" si="31"/>
        <v>-206238.9316076306</v>
      </c>
      <c r="T112" s="164">
        <f t="shared" si="32"/>
        <v>34260908.421415806</v>
      </c>
      <c r="U112" s="67">
        <f t="shared" si="33"/>
        <v>-2.0696559726462577E-2</v>
      </c>
      <c r="V112" s="147">
        <f t="shared" si="34"/>
        <v>-9.310738727642924E-4</v>
      </c>
      <c r="W112" s="164">
        <f t="shared" si="35"/>
        <v>0.22090289350347861</v>
      </c>
      <c r="X112" s="164">
        <f t="shared" si="36"/>
        <v>-0.4895072375482849</v>
      </c>
      <c r="Y112" s="164">
        <f t="shared" si="37"/>
        <v>1.0847179582479289</v>
      </c>
    </row>
    <row r="113" spans="1:25" x14ac:dyDescent="0.2">
      <c r="A113" s="161">
        <v>8.2899999999999998E-4</v>
      </c>
      <c r="B113" s="7">
        <f t="shared" si="41"/>
        <v>8.6950000000000005E-4</v>
      </c>
      <c r="C113" s="7">
        <f t="shared" si="23"/>
        <v>10.236340277828424</v>
      </c>
      <c r="D113" s="162">
        <f t="shared" si="21"/>
        <v>10.169093056033269</v>
      </c>
      <c r="E113" s="163">
        <f t="shared" si="38"/>
        <v>99.926081539839274</v>
      </c>
      <c r="F113" s="161">
        <f t="shared" si="24"/>
        <v>3.8988638710679702E-2</v>
      </c>
      <c r="G113" s="161">
        <v>3.9E-2</v>
      </c>
      <c r="H113" s="167">
        <f t="shared" si="25"/>
        <v>0.82899999999999996</v>
      </c>
      <c r="I113" s="161">
        <f t="shared" si="22"/>
        <v>0.39647909517696284</v>
      </c>
      <c r="J113" s="164">
        <f t="shared" si="26"/>
        <v>2.1906230749877444</v>
      </c>
      <c r="K113" s="164">
        <f t="shared" si="27"/>
        <v>16.42035155453279</v>
      </c>
      <c r="L113" s="164">
        <f t="shared" si="28"/>
        <v>123.0827650146778</v>
      </c>
      <c r="M113" s="183">
        <f t="shared" si="39"/>
        <v>0.86855627336402375</v>
      </c>
      <c r="N113" s="161">
        <v>0.28989033055852875</v>
      </c>
      <c r="O113" s="165">
        <f t="shared" si="40"/>
        <v>3.900701108759641E-2</v>
      </c>
      <c r="Q113" s="161">
        <f t="shared" si="29"/>
        <v>3.3900621358936005E-2</v>
      </c>
      <c r="R113" s="164">
        <f t="shared" si="30"/>
        <v>1077.0573721064682</v>
      </c>
      <c r="S113" s="164">
        <f t="shared" si="31"/>
        <v>-179014.91658876138</v>
      </c>
      <c r="T113" s="164">
        <f t="shared" si="32"/>
        <v>29753605.695680048</v>
      </c>
      <c r="U113" s="67">
        <f t="shared" si="33"/>
        <v>-6.1202038564316198E-2</v>
      </c>
      <c r="V113" s="147">
        <f t="shared" si="34"/>
        <v>-2.3861841699412104E-3</v>
      </c>
      <c r="W113" s="164">
        <f t="shared" si="35"/>
        <v>0.19851220012254292</v>
      </c>
      <c r="X113" s="164">
        <f t="shared" si="36"/>
        <v>-0.44793166864258366</v>
      </c>
      <c r="Y113" s="164">
        <f t="shared" si="37"/>
        <v>1.0107327390914576</v>
      </c>
    </row>
    <row r="114" spans="1:25" x14ac:dyDescent="0.2">
      <c r="A114" s="161">
        <v>7.5500000000000003E-4</v>
      </c>
      <c r="B114" s="7">
        <f t="shared" si="41"/>
        <v>7.9199999999999995E-4</v>
      </c>
      <c r="C114" s="7">
        <f t="shared" si="23"/>
        <v>10.371235735111734</v>
      </c>
      <c r="D114" s="162">
        <f t="shared" si="21"/>
        <v>10.303788006470079</v>
      </c>
      <c r="E114" s="163">
        <f t="shared" si="38"/>
        <v>99.958072217755728</v>
      </c>
      <c r="F114" s="161">
        <f t="shared" si="24"/>
        <v>3.1990677916455143E-2</v>
      </c>
      <c r="G114" s="161">
        <v>3.2000000000000001E-2</v>
      </c>
      <c r="H114" s="167">
        <f t="shared" si="25"/>
        <v>0.755</v>
      </c>
      <c r="I114" s="161">
        <f t="shared" si="22"/>
        <v>0.32962516343441772</v>
      </c>
      <c r="J114" s="164">
        <f t="shared" si="26"/>
        <v>1.8626127867627547</v>
      </c>
      <c r="K114" s="164">
        <f t="shared" si="27"/>
        <v>14.212554674513159</v>
      </c>
      <c r="L114" s="164">
        <f t="shared" si="28"/>
        <v>108.4480423475986</v>
      </c>
      <c r="M114" s="183">
        <f t="shared" si="39"/>
        <v>0.79113526024315206</v>
      </c>
      <c r="N114" s="161">
        <v>0.23715163253620686</v>
      </c>
      <c r="O114" s="165">
        <f t="shared" si="40"/>
        <v>3.1910606821408699E-2</v>
      </c>
      <c r="Q114" s="161">
        <f t="shared" si="29"/>
        <v>2.5336616909832473E-2</v>
      </c>
      <c r="R114" s="164">
        <f t="shared" si="30"/>
        <v>884.56372298352198</v>
      </c>
      <c r="S114" s="164">
        <f t="shared" si="31"/>
        <v>-147089.59935264866</v>
      </c>
      <c r="T114" s="164">
        <f t="shared" si="32"/>
        <v>24458780.838026453</v>
      </c>
      <c r="U114" s="67">
        <f t="shared" si="33"/>
        <v>-0.10174925891026912</v>
      </c>
      <c r="V114" s="147">
        <f t="shared" si="34"/>
        <v>-3.2550277700364228E-3</v>
      </c>
      <c r="W114" s="164">
        <f t="shared" si="35"/>
        <v>0.16878821669434108</v>
      </c>
      <c r="X114" s="164">
        <f t="shared" si="36"/>
        <v>-0.38770505673316374</v>
      </c>
      <c r="Y114" s="164">
        <f t="shared" si="37"/>
        <v>0.89055512262844638</v>
      </c>
    </row>
    <row r="115" spans="1:25" x14ac:dyDescent="0.2">
      <c r="A115" s="161">
        <v>6.8799999999999992E-4</v>
      </c>
      <c r="B115" s="7">
        <f t="shared" si="41"/>
        <v>7.2149999999999992E-4</v>
      </c>
      <c r="C115" s="7">
        <f t="shared" si="23"/>
        <v>10.505303814622078</v>
      </c>
      <c r="D115" s="162">
        <f t="shared" ref="D115:D178" si="42">(C114+C115)/2</f>
        <v>10.438269774866907</v>
      </c>
      <c r="E115" s="163">
        <f t="shared" si="38"/>
        <v>99.981065517508185</v>
      </c>
      <c r="F115" s="161">
        <f t="shared" si="24"/>
        <v>2.299329975245213E-2</v>
      </c>
      <c r="G115" s="161">
        <v>2.3E-2</v>
      </c>
      <c r="H115" s="167">
        <f t="shared" si="25"/>
        <v>0.68799999999999994</v>
      </c>
      <c r="I115" s="161">
        <f t="shared" si="22"/>
        <v>0.2400102658304758</v>
      </c>
      <c r="J115" s="164">
        <f t="shared" si="26"/>
        <v>1.3863581628104988</v>
      </c>
      <c r="K115" s="164">
        <f t="shared" si="27"/>
        <v>10.764962351110857</v>
      </c>
      <c r="L115" s="164">
        <f t="shared" si="28"/>
        <v>83.589087964041809</v>
      </c>
      <c r="M115" s="183">
        <f t="shared" si="39"/>
        <v>0.7207218603594584</v>
      </c>
      <c r="N115" s="161">
        <v>0.17150465522017161</v>
      </c>
      <c r="O115" s="165">
        <f t="shared" si="40"/>
        <v>2.3077292626002055E-2</v>
      </c>
      <c r="Q115" s="161">
        <f t="shared" si="29"/>
        <v>1.6589665771394209E-2</v>
      </c>
      <c r="R115" s="164">
        <f t="shared" si="30"/>
        <v>636.31939504587808</v>
      </c>
      <c r="S115" s="164">
        <f t="shared" si="31"/>
        <v>-105855.17406031472</v>
      </c>
      <c r="T115" s="164">
        <f t="shared" si="32"/>
        <v>17609580.915778358</v>
      </c>
      <c r="U115" s="67">
        <f t="shared" si="33"/>
        <v>-0.14223230506765078</v>
      </c>
      <c r="V115" s="147">
        <f t="shared" si="34"/>
        <v>-3.2703900249027103E-3</v>
      </c>
      <c r="W115" s="164">
        <f t="shared" si="35"/>
        <v>0.1256304711657884</v>
      </c>
      <c r="X115" s="164">
        <f t="shared" si="36"/>
        <v>-0.2936579970772053</v>
      </c>
      <c r="Y115" s="164">
        <f t="shared" si="37"/>
        <v>0.68641801982574546</v>
      </c>
    </row>
    <row r="116" spans="1:25" x14ac:dyDescent="0.2">
      <c r="A116" s="161">
        <v>6.2699999999999995E-4</v>
      </c>
      <c r="B116" s="7">
        <f t="shared" si="41"/>
        <v>6.5749999999999988E-4</v>
      </c>
      <c r="C116" s="7">
        <f t="shared" si="23"/>
        <v>10.639246936522136</v>
      </c>
      <c r="D116" s="162">
        <f t="shared" si="42"/>
        <v>10.572275375572108</v>
      </c>
      <c r="E116" s="163">
        <f t="shared" si="38"/>
        <v>99.995061439096631</v>
      </c>
      <c r="F116" s="161">
        <f t="shared" si="24"/>
        <v>1.3995921588449126E-2</v>
      </c>
      <c r="G116" s="161">
        <v>1.4E-2</v>
      </c>
      <c r="H116" s="167">
        <f t="shared" si="25"/>
        <v>0.627</v>
      </c>
      <c r="I116" s="161">
        <f t="shared" si="22"/>
        <v>0.14796873716799874</v>
      </c>
      <c r="J116" s="164">
        <f t="shared" si="26"/>
        <v>0.87324823359531878</v>
      </c>
      <c r="K116" s="164">
        <f t="shared" si="27"/>
        <v>6.8977241669657472</v>
      </c>
      <c r="L116" s="164">
        <f t="shared" si="28"/>
        <v>54.484620584520101</v>
      </c>
      <c r="M116" s="183">
        <f t="shared" si="39"/>
        <v>0.65679220458223964</v>
      </c>
      <c r="N116" s="161">
        <v>0.10449152886620169</v>
      </c>
      <c r="O116" s="165">
        <f t="shared" si="40"/>
        <v>1.4060152393461452E-2</v>
      </c>
      <c r="Q116" s="161">
        <f t="shared" si="29"/>
        <v>9.2023184444052983E-3</v>
      </c>
      <c r="R116" s="164">
        <f t="shared" si="30"/>
        <v>387.62292853733118</v>
      </c>
      <c r="S116" s="164">
        <f t="shared" si="31"/>
        <v>-64507.979195450665</v>
      </c>
      <c r="T116" s="164">
        <f t="shared" si="32"/>
        <v>10735379.858934045</v>
      </c>
      <c r="U116" s="67">
        <f t="shared" si="33"/>
        <v>-0.18257201046688684</v>
      </c>
      <c r="V116" s="147">
        <f t="shared" si="34"/>
        <v>-2.5552635427400611E-3</v>
      </c>
      <c r="W116" s="164">
        <f t="shared" si="35"/>
        <v>7.9132932581339147E-2</v>
      </c>
      <c r="X116" s="164">
        <f t="shared" si="36"/>
        <v>-0.18816339502136525</v>
      </c>
      <c r="Y116" s="164">
        <f t="shared" si="37"/>
        <v>0.44741755513197717</v>
      </c>
    </row>
    <row r="117" spans="1:25" x14ac:dyDescent="0.2">
      <c r="A117" s="161">
        <v>5.71E-4</v>
      </c>
      <c r="B117" s="7">
        <f t="shared" si="41"/>
        <v>5.9899999999999992E-4</v>
      </c>
      <c r="C117" s="7">
        <f t="shared" si="23"/>
        <v>10.774221633961332</v>
      </c>
      <c r="D117" s="162">
        <f t="shared" si="42"/>
        <v>10.706734285241733</v>
      </c>
      <c r="E117" s="163">
        <f t="shared" si="38"/>
        <v>99.999660099047119</v>
      </c>
      <c r="F117" s="161">
        <f t="shared" si="24"/>
        <v>4.5986599504904265E-3</v>
      </c>
      <c r="G117" s="161">
        <v>4.5999999999999999E-3</v>
      </c>
      <c r="H117" s="167">
        <f t="shared" si="25"/>
        <v>0.57099999999999995</v>
      </c>
      <c r="I117" s="161">
        <f t="shared" si="22"/>
        <v>4.9236630158083904E-2</v>
      </c>
      <c r="J117" s="164">
        <f t="shared" si="26"/>
        <v>0.29677585960870462</v>
      </c>
      <c r="K117" s="164">
        <f t="shared" si="27"/>
        <v>2.3841150486453571</v>
      </c>
      <c r="L117" s="164">
        <f t="shared" si="28"/>
        <v>19.152516558023098</v>
      </c>
      <c r="M117" s="183">
        <f t="shared" si="39"/>
        <v>0.5983452180806661</v>
      </c>
      <c r="N117" s="161">
        <v>3.4070533498043627E-2</v>
      </c>
      <c r="O117" s="165">
        <f t="shared" si="40"/>
        <v>4.5844567335445851E-3</v>
      </c>
      <c r="Q117" s="161">
        <f t="shared" si="29"/>
        <v>2.7545973103437656E-3</v>
      </c>
      <c r="R117" s="164">
        <f t="shared" si="30"/>
        <v>127.45137594875318</v>
      </c>
      <c r="S117" s="164">
        <f t="shared" si="31"/>
        <v>-21217.838735934685</v>
      </c>
      <c r="T117" s="164">
        <f t="shared" si="32"/>
        <v>3532301.4543613051</v>
      </c>
      <c r="U117" s="67">
        <f t="shared" si="33"/>
        <v>-0.22304817546171782</v>
      </c>
      <c r="V117" s="147">
        <f t="shared" si="34"/>
        <v>-1.0257227115257632E-3</v>
      </c>
      <c r="W117" s="164">
        <f t="shared" si="35"/>
        <v>2.6893548920784778E-2</v>
      </c>
      <c r="X117" s="164">
        <f t="shared" si="36"/>
        <v>-6.5036404880187415E-2</v>
      </c>
      <c r="Y117" s="164">
        <f t="shared" si="37"/>
        <v>0.15727689834459521</v>
      </c>
    </row>
    <row r="118" spans="1:25" x14ac:dyDescent="0.2">
      <c r="A118" s="161">
        <v>5.2000000000000006E-4</v>
      </c>
      <c r="B118" s="7">
        <f t="shared" si="41"/>
        <v>5.4549999999999998E-4</v>
      </c>
      <c r="C118" s="7">
        <f t="shared" si="23"/>
        <v>10.90920075629572</v>
      </c>
      <c r="D118" s="162">
        <f t="shared" si="42"/>
        <v>10.841711195128525</v>
      </c>
      <c r="E118" s="163">
        <f t="shared" si="38"/>
        <v>99.999999999999986</v>
      </c>
      <c r="F118" s="161">
        <f t="shared" si="24"/>
        <v>3.3990095286233588E-4</v>
      </c>
      <c r="G118" s="161">
        <v>3.4000000000000002E-4</v>
      </c>
      <c r="H118" s="167">
        <f t="shared" si="25"/>
        <v>0.52</v>
      </c>
      <c r="I118" s="161">
        <f t="shared" si="22"/>
        <v>3.68510796588244E-3</v>
      </c>
      <c r="J118" s="164">
        <f t="shared" si="26"/>
        <v>2.2678923497021528E-2</v>
      </c>
      <c r="K118" s="164">
        <f t="shared" si="27"/>
        <v>0.18524967851706861</v>
      </c>
      <c r="L118" s="164">
        <f t="shared" si="28"/>
        <v>1.5131866111362937</v>
      </c>
      <c r="M118" s="183">
        <f t="shared" si="39"/>
        <v>0.54490366120994305</v>
      </c>
      <c r="N118" s="161">
        <v>2.5181742700940814E-3</v>
      </c>
      <c r="O118" s="165">
        <f t="shared" si="40"/>
        <v>3.3884004162818373E-4</v>
      </c>
      <c r="Q118" s="161">
        <f t="shared" si="29"/>
        <v>1.854159697864042E-4</v>
      </c>
      <c r="R118" s="164">
        <f t="shared" si="30"/>
        <v>9.4263747667832991</v>
      </c>
      <c r="S118" s="164">
        <f t="shared" si="31"/>
        <v>-1569.7874841599996</v>
      </c>
      <c r="T118" s="164">
        <f t="shared" si="32"/>
        <v>261418.92364696285</v>
      </c>
      <c r="U118" s="67">
        <f t="shared" si="33"/>
        <v>-0.26368027405967609</v>
      </c>
      <c r="V118" s="147">
        <f t="shared" si="34"/>
        <v>-8.9625176403885772E-5</v>
      </c>
      <c r="W118" s="164">
        <f t="shared" si="35"/>
        <v>2.0551426903187191E-3</v>
      </c>
      <c r="X118" s="164">
        <f t="shared" si="36"/>
        <v>-5.0534361178611034E-3</v>
      </c>
      <c r="Y118" s="164">
        <f t="shared" si="37"/>
        <v>1.2426006582220669E-2</v>
      </c>
    </row>
    <row r="119" spans="1:25" x14ac:dyDescent="0.2">
      <c r="A119" s="161">
        <v>4.7399999999999997E-4</v>
      </c>
      <c r="B119" s="7">
        <f t="shared" si="41"/>
        <v>4.9700000000000005E-4</v>
      </c>
      <c r="C119" s="7">
        <f t="shared" si="23"/>
        <v>11.042825320425916</v>
      </c>
      <c r="D119" s="162">
        <f t="shared" si="42"/>
        <v>10.976013038360819</v>
      </c>
      <c r="E119" s="163">
        <f t="shared" si="38"/>
        <v>99.999999999999986</v>
      </c>
      <c r="F119" s="161">
        <f t="shared" si="24"/>
        <v>0</v>
      </c>
      <c r="G119" s="161">
        <v>0</v>
      </c>
      <c r="H119" s="167">
        <f t="shared" si="25"/>
        <v>0.47399999999999998</v>
      </c>
      <c r="I119" s="161">
        <f t="shared" si="22"/>
        <v>0</v>
      </c>
      <c r="J119" s="164">
        <f t="shared" si="26"/>
        <v>0</v>
      </c>
      <c r="K119" s="164">
        <f t="shared" si="27"/>
        <v>0</v>
      </c>
      <c r="L119" s="164">
        <f t="shared" si="28"/>
        <v>0</v>
      </c>
      <c r="M119" s="183">
        <f t="shared" si="39"/>
        <v>0.49646752159632723</v>
      </c>
      <c r="N119" s="161">
        <v>0</v>
      </c>
      <c r="O119" s="165">
        <f t="shared" si="40"/>
        <v>0</v>
      </c>
      <c r="Q119" s="161">
        <f t="shared" si="29"/>
        <v>0</v>
      </c>
      <c r="R119" s="164">
        <f t="shared" si="30"/>
        <v>0</v>
      </c>
      <c r="S119" s="164">
        <f t="shared" si="31"/>
        <v>0</v>
      </c>
      <c r="T119" s="164">
        <f t="shared" si="32"/>
        <v>0</v>
      </c>
      <c r="U119" s="67">
        <f t="shared" si="33"/>
        <v>-0.30410915734555816</v>
      </c>
      <c r="V119" s="147">
        <f t="shared" si="34"/>
        <v>0</v>
      </c>
      <c r="W119" s="164">
        <f t="shared" si="35"/>
        <v>0</v>
      </c>
      <c r="X119" s="164">
        <f t="shared" si="36"/>
        <v>0</v>
      </c>
      <c r="Y119" s="164">
        <f t="shared" si="37"/>
        <v>0</v>
      </c>
    </row>
    <row r="120" spans="1:25" x14ac:dyDescent="0.2">
      <c r="A120" s="161">
        <v>4.3199999999999998E-4</v>
      </c>
      <c r="B120" s="7">
        <f t="shared" si="41"/>
        <v>4.5299999999999995E-4</v>
      </c>
      <c r="C120" s="7">
        <f t="shared" si="23"/>
        <v>11.176681067160706</v>
      </c>
      <c r="D120" s="162">
        <f t="shared" si="42"/>
        <v>11.10975319379331</v>
      </c>
      <c r="E120" s="163">
        <f t="shared" si="38"/>
        <v>99.999999999999986</v>
      </c>
      <c r="F120" s="161">
        <f t="shared" si="24"/>
        <v>0</v>
      </c>
      <c r="G120" s="161">
        <v>0</v>
      </c>
      <c r="H120" s="167">
        <f t="shared" si="25"/>
        <v>0.432</v>
      </c>
      <c r="I120" s="161">
        <f t="shared" si="22"/>
        <v>0</v>
      </c>
      <c r="J120" s="164">
        <f t="shared" si="26"/>
        <v>0</v>
      </c>
      <c r="K120" s="164">
        <f t="shared" si="27"/>
        <v>0</v>
      </c>
      <c r="L120" s="164">
        <f t="shared" si="28"/>
        <v>0</v>
      </c>
      <c r="M120" s="183">
        <f t="shared" si="39"/>
        <v>0.45251298323915562</v>
      </c>
      <c r="N120" s="161">
        <v>0</v>
      </c>
      <c r="O120" s="165">
        <f t="shared" si="40"/>
        <v>0</v>
      </c>
      <c r="Q120" s="161">
        <f t="shared" si="29"/>
        <v>0</v>
      </c>
      <c r="R120" s="164">
        <f t="shared" si="30"/>
        <v>0</v>
      </c>
      <c r="S120" s="164">
        <f t="shared" si="31"/>
        <v>0</v>
      </c>
      <c r="T120" s="164">
        <f t="shared" si="32"/>
        <v>0</v>
      </c>
      <c r="U120" s="67">
        <f t="shared" si="33"/>
        <v>-0.34436895575550103</v>
      </c>
      <c r="V120" s="147">
        <f t="shared" si="34"/>
        <v>0</v>
      </c>
      <c r="W120" s="164">
        <f t="shared" si="35"/>
        <v>0</v>
      </c>
      <c r="X120" s="164">
        <f t="shared" si="36"/>
        <v>0</v>
      </c>
      <c r="Y120" s="164">
        <f t="shared" si="37"/>
        <v>0</v>
      </c>
    </row>
    <row r="121" spans="1:25" x14ac:dyDescent="0.2">
      <c r="A121" s="161">
        <v>3.9300000000000001E-4</v>
      </c>
      <c r="B121" s="7">
        <f t="shared" si="41"/>
        <v>4.125E-4</v>
      </c>
      <c r="C121" s="7">
        <f t="shared" si="23"/>
        <v>11.313183067065568</v>
      </c>
      <c r="D121" s="162">
        <f t="shared" si="42"/>
        <v>11.244932067113137</v>
      </c>
      <c r="E121" s="163">
        <f t="shared" si="38"/>
        <v>99.999999999999986</v>
      </c>
      <c r="F121" s="161">
        <f t="shared" si="24"/>
        <v>0</v>
      </c>
      <c r="G121" s="161">
        <v>0</v>
      </c>
      <c r="H121" s="167">
        <f t="shared" si="25"/>
        <v>0.39300000000000002</v>
      </c>
      <c r="I121" s="161">
        <f t="shared" si="22"/>
        <v>0</v>
      </c>
      <c r="J121" s="164">
        <f t="shared" si="26"/>
        <v>0</v>
      </c>
      <c r="K121" s="164">
        <f t="shared" si="27"/>
        <v>0</v>
      </c>
      <c r="L121" s="164">
        <f t="shared" si="28"/>
        <v>0</v>
      </c>
      <c r="M121" s="183">
        <f t="shared" si="39"/>
        <v>0.41203883312134559</v>
      </c>
      <c r="N121" s="161">
        <v>0</v>
      </c>
      <c r="O121" s="165">
        <f t="shared" si="40"/>
        <v>0</v>
      </c>
      <c r="Q121" s="161">
        <f t="shared" si="29"/>
        <v>0</v>
      </c>
      <c r="R121" s="164">
        <f t="shared" si="30"/>
        <v>0</v>
      </c>
      <c r="S121" s="164">
        <f t="shared" si="31"/>
        <v>0</v>
      </c>
      <c r="T121" s="164">
        <f t="shared" si="32"/>
        <v>0</v>
      </c>
      <c r="U121" s="67">
        <f t="shared" si="33"/>
        <v>-0.38506185140483051</v>
      </c>
      <c r="V121" s="147">
        <f t="shared" si="34"/>
        <v>0</v>
      </c>
      <c r="W121" s="164">
        <f t="shared" si="35"/>
        <v>0</v>
      </c>
      <c r="X121" s="164">
        <f t="shared" si="36"/>
        <v>0</v>
      </c>
      <c r="Y121" s="164">
        <f t="shared" si="37"/>
        <v>0</v>
      </c>
    </row>
    <row r="122" spans="1:25" x14ac:dyDescent="0.2">
      <c r="A122" s="161"/>
      <c r="B122" s="7">
        <f t="shared" si="41"/>
        <v>0</v>
      </c>
      <c r="C122" s="7" t="e">
        <f t="shared" si="23"/>
        <v>#NUM!</v>
      </c>
      <c r="D122" s="162" t="e">
        <f t="shared" si="42"/>
        <v>#NUM!</v>
      </c>
      <c r="E122" s="163">
        <f t="shared" si="38"/>
        <v>99.999999999999986</v>
      </c>
      <c r="F122" s="161">
        <f t="shared" si="24"/>
        <v>0</v>
      </c>
      <c r="G122" s="161"/>
      <c r="H122" s="167">
        <f t="shared" si="25"/>
        <v>0</v>
      </c>
      <c r="I122" s="161" t="e">
        <f t="shared" si="22"/>
        <v>#NUM!</v>
      </c>
      <c r="J122" s="164" t="e">
        <f t="shared" si="26"/>
        <v>#NUM!</v>
      </c>
      <c r="K122" s="164" t="e">
        <f t="shared" si="27"/>
        <v>#NUM!</v>
      </c>
      <c r="L122" s="164" t="e">
        <f t="shared" si="28"/>
        <v>#NUM!</v>
      </c>
      <c r="M122" s="183" t="e">
        <f t="shared" si="39"/>
        <v>#NUM!</v>
      </c>
      <c r="N122" s="161">
        <v>0</v>
      </c>
      <c r="O122" s="165">
        <f t="shared" si="40"/>
        <v>0</v>
      </c>
      <c r="Q122" s="161">
        <f t="shared" si="29"/>
        <v>0</v>
      </c>
      <c r="R122" s="164">
        <f t="shared" si="30"/>
        <v>0</v>
      </c>
      <c r="S122" s="164">
        <f t="shared" si="31"/>
        <v>0</v>
      </c>
      <c r="T122" s="164">
        <f t="shared" si="32"/>
        <v>0</v>
      </c>
      <c r="U122" s="67" t="e">
        <f t="shared" si="33"/>
        <v>#NUM!</v>
      </c>
      <c r="V122" s="147" t="e">
        <f t="shared" si="34"/>
        <v>#NUM!</v>
      </c>
      <c r="W122" s="164" t="e">
        <f t="shared" si="35"/>
        <v>#NUM!</v>
      </c>
      <c r="X122" s="164" t="e">
        <f t="shared" si="36"/>
        <v>#NUM!</v>
      </c>
      <c r="Y122" s="164" t="e">
        <f t="shared" si="37"/>
        <v>#NUM!</v>
      </c>
    </row>
    <row r="123" spans="1:25" x14ac:dyDescent="0.2">
      <c r="A123" s="161"/>
      <c r="B123" s="7">
        <f t="shared" si="41"/>
        <v>0</v>
      </c>
      <c r="C123" s="7" t="e">
        <f t="shared" si="23"/>
        <v>#NUM!</v>
      </c>
      <c r="D123" s="162" t="e">
        <f t="shared" si="42"/>
        <v>#NUM!</v>
      </c>
      <c r="E123" s="163">
        <f t="shared" si="38"/>
        <v>99.999999999999986</v>
      </c>
      <c r="F123" s="161">
        <f t="shared" si="24"/>
        <v>0</v>
      </c>
      <c r="G123" s="161"/>
      <c r="H123" s="167">
        <f t="shared" si="25"/>
        <v>0</v>
      </c>
      <c r="I123" s="161" t="e">
        <f t="shared" si="22"/>
        <v>#NUM!</v>
      </c>
      <c r="J123" s="164" t="e">
        <f t="shared" si="26"/>
        <v>#NUM!</v>
      </c>
      <c r="K123" s="164" t="e">
        <f t="shared" si="27"/>
        <v>#NUM!</v>
      </c>
      <c r="L123" s="164" t="e">
        <f t="shared" si="28"/>
        <v>#NUM!</v>
      </c>
      <c r="M123" s="183" t="e">
        <f t="shared" si="39"/>
        <v>#NUM!</v>
      </c>
      <c r="N123" s="161">
        <v>0</v>
      </c>
      <c r="O123" s="165">
        <f t="shared" si="40"/>
        <v>0</v>
      </c>
      <c r="Q123" s="161">
        <f t="shared" si="29"/>
        <v>0</v>
      </c>
      <c r="R123" s="164">
        <f t="shared" si="30"/>
        <v>0</v>
      </c>
      <c r="S123" s="164">
        <f t="shared" si="31"/>
        <v>0</v>
      </c>
      <c r="T123" s="164">
        <f t="shared" si="32"/>
        <v>0</v>
      </c>
      <c r="U123" s="67" t="e">
        <f t="shared" si="33"/>
        <v>#NUM!</v>
      </c>
      <c r="V123" s="147" t="e">
        <f t="shared" si="34"/>
        <v>#NUM!</v>
      </c>
      <c r="W123" s="164" t="e">
        <f t="shared" si="35"/>
        <v>#NUM!</v>
      </c>
      <c r="X123" s="164" t="e">
        <f t="shared" si="36"/>
        <v>#NUM!</v>
      </c>
      <c r="Y123" s="164" t="e">
        <f t="shared" si="37"/>
        <v>#NUM!</v>
      </c>
    </row>
    <row r="124" spans="1:25" x14ac:dyDescent="0.2">
      <c r="A124" s="161"/>
      <c r="B124" s="7">
        <f t="shared" si="41"/>
        <v>0</v>
      </c>
      <c r="C124" s="7" t="e">
        <f t="shared" si="23"/>
        <v>#NUM!</v>
      </c>
      <c r="D124" s="162" t="e">
        <f t="shared" si="42"/>
        <v>#NUM!</v>
      </c>
      <c r="E124" s="163">
        <f t="shared" si="38"/>
        <v>99.999999999999986</v>
      </c>
      <c r="F124" s="161">
        <f t="shared" si="24"/>
        <v>0</v>
      </c>
      <c r="G124" s="161"/>
      <c r="H124" s="167">
        <f t="shared" si="25"/>
        <v>0</v>
      </c>
      <c r="I124" s="161" t="e">
        <f t="shared" si="22"/>
        <v>#NUM!</v>
      </c>
      <c r="J124" s="164" t="e">
        <f t="shared" si="26"/>
        <v>#NUM!</v>
      </c>
      <c r="K124" s="164" t="e">
        <f t="shared" si="27"/>
        <v>#NUM!</v>
      </c>
      <c r="L124" s="164" t="e">
        <f t="shared" si="28"/>
        <v>#NUM!</v>
      </c>
      <c r="M124" s="183" t="e">
        <f t="shared" si="39"/>
        <v>#NUM!</v>
      </c>
      <c r="N124" s="161">
        <v>0</v>
      </c>
      <c r="O124" s="165">
        <f t="shared" si="40"/>
        <v>0</v>
      </c>
      <c r="Q124" s="161">
        <f t="shared" si="29"/>
        <v>0</v>
      </c>
      <c r="R124" s="164">
        <f t="shared" si="30"/>
        <v>0</v>
      </c>
      <c r="S124" s="164">
        <f t="shared" si="31"/>
        <v>0</v>
      </c>
      <c r="T124" s="164">
        <f t="shared" si="32"/>
        <v>0</v>
      </c>
      <c r="U124" s="67" t="e">
        <f t="shared" si="33"/>
        <v>#NUM!</v>
      </c>
      <c r="V124" s="147" t="e">
        <f t="shared" si="34"/>
        <v>#NUM!</v>
      </c>
      <c r="W124" s="164" t="e">
        <f t="shared" si="35"/>
        <v>#NUM!</v>
      </c>
      <c r="X124" s="164" t="e">
        <f t="shared" si="36"/>
        <v>#NUM!</v>
      </c>
      <c r="Y124" s="164" t="e">
        <f t="shared" si="37"/>
        <v>#NUM!</v>
      </c>
    </row>
    <row r="125" spans="1:25" x14ac:dyDescent="0.2">
      <c r="A125" s="161"/>
      <c r="B125" s="7">
        <f t="shared" si="41"/>
        <v>0</v>
      </c>
      <c r="C125" s="7" t="e">
        <f t="shared" si="23"/>
        <v>#NUM!</v>
      </c>
      <c r="D125" s="162" t="e">
        <f t="shared" si="42"/>
        <v>#NUM!</v>
      </c>
      <c r="E125" s="163">
        <f t="shared" si="38"/>
        <v>99.999999999999986</v>
      </c>
      <c r="F125" s="161">
        <f t="shared" si="24"/>
        <v>0</v>
      </c>
      <c r="G125" s="161"/>
      <c r="H125" s="167">
        <f t="shared" si="25"/>
        <v>0</v>
      </c>
      <c r="I125" s="161" t="e">
        <f t="shared" si="22"/>
        <v>#NUM!</v>
      </c>
      <c r="J125" s="164" t="e">
        <f t="shared" si="26"/>
        <v>#NUM!</v>
      </c>
      <c r="K125" s="164" t="e">
        <f t="shared" si="27"/>
        <v>#NUM!</v>
      </c>
      <c r="L125" s="164" t="e">
        <f t="shared" si="28"/>
        <v>#NUM!</v>
      </c>
      <c r="M125" s="183" t="e">
        <f t="shared" si="39"/>
        <v>#NUM!</v>
      </c>
      <c r="N125" s="161">
        <v>0</v>
      </c>
      <c r="O125" s="165">
        <f t="shared" si="40"/>
        <v>0</v>
      </c>
      <c r="Q125" s="161">
        <f t="shared" si="29"/>
        <v>0</v>
      </c>
      <c r="R125" s="164">
        <f t="shared" si="30"/>
        <v>0</v>
      </c>
      <c r="S125" s="164">
        <f t="shared" si="31"/>
        <v>0</v>
      </c>
      <c r="T125" s="164">
        <f t="shared" si="32"/>
        <v>0</v>
      </c>
      <c r="U125" s="67" t="e">
        <f t="shared" si="33"/>
        <v>#NUM!</v>
      </c>
      <c r="V125" s="147" t="e">
        <f t="shared" si="34"/>
        <v>#NUM!</v>
      </c>
      <c r="W125" s="164" t="e">
        <f t="shared" si="35"/>
        <v>#NUM!</v>
      </c>
      <c r="X125" s="164" t="e">
        <f t="shared" si="36"/>
        <v>#NUM!</v>
      </c>
      <c r="Y125" s="164" t="e">
        <f t="shared" si="37"/>
        <v>#NUM!</v>
      </c>
    </row>
    <row r="126" spans="1:25" x14ac:dyDescent="0.2">
      <c r="A126" s="161"/>
      <c r="B126" s="7">
        <f t="shared" si="41"/>
        <v>0</v>
      </c>
      <c r="C126" s="7" t="e">
        <f t="shared" si="23"/>
        <v>#NUM!</v>
      </c>
      <c r="D126" s="162" t="e">
        <f t="shared" si="42"/>
        <v>#NUM!</v>
      </c>
      <c r="E126" s="163">
        <f t="shared" si="38"/>
        <v>99.999999999999986</v>
      </c>
      <c r="F126" s="161">
        <f t="shared" si="24"/>
        <v>0</v>
      </c>
      <c r="G126" s="161"/>
      <c r="H126" s="167">
        <f t="shared" si="25"/>
        <v>0</v>
      </c>
      <c r="I126" s="161" t="e">
        <f t="shared" si="22"/>
        <v>#NUM!</v>
      </c>
      <c r="J126" s="164" t="e">
        <f t="shared" si="26"/>
        <v>#NUM!</v>
      </c>
      <c r="K126" s="164" t="e">
        <f t="shared" si="27"/>
        <v>#NUM!</v>
      </c>
      <c r="L126" s="164" t="e">
        <f t="shared" si="28"/>
        <v>#NUM!</v>
      </c>
      <c r="M126" s="183" t="e">
        <f t="shared" si="39"/>
        <v>#NUM!</v>
      </c>
      <c r="N126" s="161">
        <v>0</v>
      </c>
      <c r="O126" s="165">
        <f t="shared" si="40"/>
        <v>0</v>
      </c>
      <c r="Q126" s="161">
        <f t="shared" si="29"/>
        <v>0</v>
      </c>
      <c r="R126" s="164">
        <f t="shared" si="30"/>
        <v>0</v>
      </c>
      <c r="S126" s="164">
        <f t="shared" si="31"/>
        <v>0</v>
      </c>
      <c r="T126" s="164">
        <f t="shared" si="32"/>
        <v>0</v>
      </c>
      <c r="U126" s="67" t="e">
        <f t="shared" si="33"/>
        <v>#NUM!</v>
      </c>
      <c r="V126" s="147" t="e">
        <f t="shared" si="34"/>
        <v>#NUM!</v>
      </c>
      <c r="W126" s="164" t="e">
        <f t="shared" si="35"/>
        <v>#NUM!</v>
      </c>
      <c r="X126" s="164" t="e">
        <f t="shared" si="36"/>
        <v>#NUM!</v>
      </c>
      <c r="Y126" s="164" t="e">
        <f t="shared" si="37"/>
        <v>#NUM!</v>
      </c>
    </row>
    <row r="127" spans="1:25" x14ac:dyDescent="0.2">
      <c r="A127" s="161"/>
      <c r="B127" s="7">
        <f t="shared" si="41"/>
        <v>0</v>
      </c>
      <c r="C127" s="7" t="e">
        <f t="shared" si="23"/>
        <v>#NUM!</v>
      </c>
      <c r="D127" s="162" t="e">
        <f t="shared" si="42"/>
        <v>#NUM!</v>
      </c>
      <c r="E127" s="163">
        <f t="shared" si="38"/>
        <v>99.999999999999986</v>
      </c>
      <c r="F127" s="161">
        <f t="shared" si="24"/>
        <v>0</v>
      </c>
      <c r="G127" s="161"/>
      <c r="H127" s="167">
        <f t="shared" si="25"/>
        <v>0</v>
      </c>
      <c r="I127" s="161" t="e">
        <f t="shared" si="22"/>
        <v>#NUM!</v>
      </c>
      <c r="J127" s="164" t="e">
        <f t="shared" si="26"/>
        <v>#NUM!</v>
      </c>
      <c r="K127" s="164" t="e">
        <f t="shared" si="27"/>
        <v>#NUM!</v>
      </c>
      <c r="L127" s="164" t="e">
        <f t="shared" si="28"/>
        <v>#NUM!</v>
      </c>
      <c r="M127" s="183" t="e">
        <f t="shared" si="39"/>
        <v>#NUM!</v>
      </c>
      <c r="N127" s="161">
        <v>0</v>
      </c>
      <c r="O127" s="165">
        <f t="shared" si="40"/>
        <v>0</v>
      </c>
      <c r="Q127" s="161">
        <f t="shared" si="29"/>
        <v>0</v>
      </c>
      <c r="R127" s="164">
        <f t="shared" si="30"/>
        <v>0</v>
      </c>
      <c r="S127" s="164">
        <f t="shared" si="31"/>
        <v>0</v>
      </c>
      <c r="T127" s="164">
        <f t="shared" si="32"/>
        <v>0</v>
      </c>
      <c r="U127" s="67" t="e">
        <f t="shared" si="33"/>
        <v>#NUM!</v>
      </c>
      <c r="V127" s="147" t="e">
        <f t="shared" si="34"/>
        <v>#NUM!</v>
      </c>
      <c r="W127" s="164" t="e">
        <f t="shared" si="35"/>
        <v>#NUM!</v>
      </c>
      <c r="X127" s="164" t="e">
        <f t="shared" si="36"/>
        <v>#NUM!</v>
      </c>
      <c r="Y127" s="164" t="e">
        <f t="shared" si="37"/>
        <v>#NUM!</v>
      </c>
    </row>
    <row r="128" spans="1:25" x14ac:dyDescent="0.2">
      <c r="A128" s="161"/>
      <c r="B128" s="7">
        <f t="shared" si="41"/>
        <v>0</v>
      </c>
      <c r="C128" s="7" t="e">
        <f t="shared" si="23"/>
        <v>#NUM!</v>
      </c>
      <c r="D128" s="162" t="e">
        <f t="shared" si="42"/>
        <v>#NUM!</v>
      </c>
      <c r="E128" s="163">
        <f t="shared" si="38"/>
        <v>99.999999999999986</v>
      </c>
      <c r="F128" s="161">
        <f t="shared" si="24"/>
        <v>0</v>
      </c>
      <c r="G128" s="161"/>
      <c r="H128" s="167">
        <f t="shared" si="25"/>
        <v>0</v>
      </c>
      <c r="I128" s="161" t="e">
        <f t="shared" si="22"/>
        <v>#NUM!</v>
      </c>
      <c r="J128" s="164" t="e">
        <f t="shared" si="26"/>
        <v>#NUM!</v>
      </c>
      <c r="K128" s="164" t="e">
        <f t="shared" si="27"/>
        <v>#NUM!</v>
      </c>
      <c r="L128" s="164" t="e">
        <f t="shared" si="28"/>
        <v>#NUM!</v>
      </c>
      <c r="M128" s="183" t="e">
        <f t="shared" si="39"/>
        <v>#NUM!</v>
      </c>
      <c r="N128" s="161">
        <v>0</v>
      </c>
      <c r="O128" s="165">
        <f t="shared" si="40"/>
        <v>0</v>
      </c>
      <c r="Q128" s="161">
        <f t="shared" si="29"/>
        <v>0</v>
      </c>
      <c r="R128" s="164">
        <f t="shared" si="30"/>
        <v>0</v>
      </c>
      <c r="S128" s="164">
        <f t="shared" si="31"/>
        <v>0</v>
      </c>
      <c r="T128" s="164">
        <f t="shared" si="32"/>
        <v>0</v>
      </c>
      <c r="U128" s="67" t="e">
        <f t="shared" si="33"/>
        <v>#NUM!</v>
      </c>
      <c r="V128" s="147" t="e">
        <f t="shared" si="34"/>
        <v>#NUM!</v>
      </c>
      <c r="W128" s="164" t="e">
        <f t="shared" si="35"/>
        <v>#NUM!</v>
      </c>
      <c r="X128" s="164" t="e">
        <f t="shared" si="36"/>
        <v>#NUM!</v>
      </c>
      <c r="Y128" s="164" t="e">
        <f t="shared" si="37"/>
        <v>#NUM!</v>
      </c>
    </row>
    <row r="129" spans="1:25" x14ac:dyDescent="0.2">
      <c r="A129" s="161"/>
      <c r="B129" s="7">
        <f t="shared" si="41"/>
        <v>0</v>
      </c>
      <c r="C129" s="7" t="e">
        <f t="shared" si="23"/>
        <v>#NUM!</v>
      </c>
      <c r="D129" s="162" t="e">
        <f t="shared" si="42"/>
        <v>#NUM!</v>
      </c>
      <c r="E129" s="163">
        <f t="shared" si="38"/>
        <v>99.999999999999986</v>
      </c>
      <c r="F129" s="161">
        <f t="shared" si="24"/>
        <v>0</v>
      </c>
      <c r="G129" s="161"/>
      <c r="H129" s="167">
        <f t="shared" si="25"/>
        <v>0</v>
      </c>
      <c r="I129" s="161" t="e">
        <f t="shared" si="22"/>
        <v>#NUM!</v>
      </c>
      <c r="J129" s="164" t="e">
        <f t="shared" si="26"/>
        <v>#NUM!</v>
      </c>
      <c r="K129" s="164" t="e">
        <f t="shared" si="27"/>
        <v>#NUM!</v>
      </c>
      <c r="L129" s="164" t="e">
        <f t="shared" si="28"/>
        <v>#NUM!</v>
      </c>
      <c r="M129" s="183" t="e">
        <f t="shared" si="39"/>
        <v>#NUM!</v>
      </c>
      <c r="N129" s="161">
        <v>0</v>
      </c>
      <c r="O129" s="165">
        <f t="shared" si="40"/>
        <v>0</v>
      </c>
      <c r="Q129" s="161">
        <f t="shared" si="29"/>
        <v>0</v>
      </c>
      <c r="R129" s="164">
        <f t="shared" si="30"/>
        <v>0</v>
      </c>
      <c r="S129" s="164">
        <f t="shared" si="31"/>
        <v>0</v>
      </c>
      <c r="T129" s="164">
        <f t="shared" si="32"/>
        <v>0</v>
      </c>
      <c r="U129" s="67" t="e">
        <f t="shared" si="33"/>
        <v>#NUM!</v>
      </c>
      <c r="V129" s="147" t="e">
        <f t="shared" si="34"/>
        <v>#NUM!</v>
      </c>
      <c r="W129" s="164" t="e">
        <f t="shared" si="35"/>
        <v>#NUM!</v>
      </c>
      <c r="X129" s="164" t="e">
        <f t="shared" si="36"/>
        <v>#NUM!</v>
      </c>
      <c r="Y129" s="164" t="e">
        <f t="shared" si="37"/>
        <v>#NUM!</v>
      </c>
    </row>
    <row r="130" spans="1:25" x14ac:dyDescent="0.2">
      <c r="A130" s="161"/>
      <c r="B130" s="7">
        <f t="shared" si="41"/>
        <v>0</v>
      </c>
      <c r="C130" s="7" t="e">
        <f t="shared" si="23"/>
        <v>#NUM!</v>
      </c>
      <c r="D130" s="162" t="e">
        <f t="shared" si="42"/>
        <v>#NUM!</v>
      </c>
      <c r="E130" s="163">
        <f t="shared" si="38"/>
        <v>99.999999999999986</v>
      </c>
      <c r="F130" s="161">
        <f t="shared" si="24"/>
        <v>0</v>
      </c>
      <c r="G130" s="161"/>
      <c r="H130" s="167">
        <f t="shared" si="25"/>
        <v>0</v>
      </c>
      <c r="I130" s="161" t="e">
        <f t="shared" si="22"/>
        <v>#NUM!</v>
      </c>
      <c r="J130" s="164" t="e">
        <f t="shared" si="26"/>
        <v>#NUM!</v>
      </c>
      <c r="K130" s="164" t="e">
        <f t="shared" si="27"/>
        <v>#NUM!</v>
      </c>
      <c r="L130" s="164" t="e">
        <f t="shared" si="28"/>
        <v>#NUM!</v>
      </c>
      <c r="M130" s="183" t="e">
        <f t="shared" si="39"/>
        <v>#NUM!</v>
      </c>
      <c r="N130" s="161">
        <v>0</v>
      </c>
      <c r="O130" s="165">
        <f t="shared" si="40"/>
        <v>0</v>
      </c>
      <c r="Q130" s="161">
        <f t="shared" si="29"/>
        <v>0</v>
      </c>
      <c r="R130" s="164">
        <f t="shared" si="30"/>
        <v>0</v>
      </c>
      <c r="S130" s="164">
        <f t="shared" si="31"/>
        <v>0</v>
      </c>
      <c r="T130" s="164">
        <f t="shared" si="32"/>
        <v>0</v>
      </c>
      <c r="U130" s="67" t="e">
        <f t="shared" si="33"/>
        <v>#NUM!</v>
      </c>
      <c r="V130" s="147" t="e">
        <f t="shared" si="34"/>
        <v>#NUM!</v>
      </c>
      <c r="W130" s="164" t="e">
        <f t="shared" si="35"/>
        <v>#NUM!</v>
      </c>
      <c r="X130" s="164" t="e">
        <f t="shared" si="36"/>
        <v>#NUM!</v>
      </c>
      <c r="Y130" s="164" t="e">
        <f t="shared" si="37"/>
        <v>#NUM!</v>
      </c>
    </row>
    <row r="131" spans="1:25" x14ac:dyDescent="0.2">
      <c r="A131" s="161"/>
      <c r="B131" s="7">
        <f t="shared" si="41"/>
        <v>0</v>
      </c>
      <c r="C131" s="7" t="e">
        <f t="shared" si="23"/>
        <v>#NUM!</v>
      </c>
      <c r="D131" s="162" t="e">
        <f t="shared" si="42"/>
        <v>#NUM!</v>
      </c>
      <c r="E131" s="163">
        <f t="shared" si="38"/>
        <v>99.999999999999986</v>
      </c>
      <c r="F131" s="161">
        <f t="shared" si="24"/>
        <v>0</v>
      </c>
      <c r="G131" s="161"/>
      <c r="H131" s="167">
        <f t="shared" si="25"/>
        <v>0</v>
      </c>
      <c r="I131" s="161" t="e">
        <f t="shared" si="22"/>
        <v>#NUM!</v>
      </c>
      <c r="J131" s="164" t="e">
        <f t="shared" si="26"/>
        <v>#NUM!</v>
      </c>
      <c r="K131" s="164" t="e">
        <f t="shared" si="27"/>
        <v>#NUM!</v>
      </c>
      <c r="L131" s="164" t="e">
        <f t="shared" si="28"/>
        <v>#NUM!</v>
      </c>
      <c r="M131" s="183" t="e">
        <f t="shared" si="39"/>
        <v>#NUM!</v>
      </c>
      <c r="N131" s="161">
        <v>0</v>
      </c>
      <c r="O131" s="165">
        <f t="shared" si="40"/>
        <v>0</v>
      </c>
      <c r="Q131" s="161">
        <f t="shared" si="29"/>
        <v>0</v>
      </c>
      <c r="R131" s="164">
        <f t="shared" si="30"/>
        <v>0</v>
      </c>
      <c r="S131" s="164">
        <f t="shared" si="31"/>
        <v>0</v>
      </c>
      <c r="T131" s="164">
        <f t="shared" si="32"/>
        <v>0</v>
      </c>
      <c r="U131" s="67" t="e">
        <f t="shared" si="33"/>
        <v>#NUM!</v>
      </c>
      <c r="V131" s="147" t="e">
        <f t="shared" si="34"/>
        <v>#NUM!</v>
      </c>
      <c r="W131" s="164" t="e">
        <f t="shared" si="35"/>
        <v>#NUM!</v>
      </c>
      <c r="X131" s="164" t="e">
        <f t="shared" si="36"/>
        <v>#NUM!</v>
      </c>
      <c r="Y131" s="164" t="e">
        <f t="shared" si="37"/>
        <v>#NUM!</v>
      </c>
    </row>
    <row r="132" spans="1:25" x14ac:dyDescent="0.2">
      <c r="A132" s="161"/>
      <c r="B132" s="7">
        <f t="shared" si="41"/>
        <v>0</v>
      </c>
      <c r="C132" s="7" t="e">
        <f t="shared" si="23"/>
        <v>#NUM!</v>
      </c>
      <c r="D132" s="162" t="e">
        <f t="shared" si="42"/>
        <v>#NUM!</v>
      </c>
      <c r="E132" s="163">
        <f t="shared" si="38"/>
        <v>99.999999999999986</v>
      </c>
      <c r="F132" s="161">
        <f t="shared" si="24"/>
        <v>0</v>
      </c>
      <c r="G132" s="161"/>
      <c r="H132" s="167">
        <f t="shared" si="25"/>
        <v>0</v>
      </c>
      <c r="I132" s="161" t="e">
        <f t="shared" si="22"/>
        <v>#NUM!</v>
      </c>
      <c r="J132" s="164" t="e">
        <f t="shared" si="26"/>
        <v>#NUM!</v>
      </c>
      <c r="K132" s="164" t="e">
        <f t="shared" si="27"/>
        <v>#NUM!</v>
      </c>
      <c r="L132" s="164" t="e">
        <f t="shared" si="28"/>
        <v>#NUM!</v>
      </c>
      <c r="M132" s="183" t="e">
        <f t="shared" si="39"/>
        <v>#NUM!</v>
      </c>
      <c r="N132" s="161">
        <v>0</v>
      </c>
      <c r="O132" s="165">
        <f t="shared" si="40"/>
        <v>0</v>
      </c>
      <c r="Q132" s="161">
        <f t="shared" si="29"/>
        <v>0</v>
      </c>
      <c r="R132" s="164">
        <f t="shared" si="30"/>
        <v>0</v>
      </c>
      <c r="S132" s="164">
        <f t="shared" si="31"/>
        <v>0</v>
      </c>
      <c r="T132" s="164">
        <f t="shared" si="32"/>
        <v>0</v>
      </c>
      <c r="U132" s="67" t="e">
        <f t="shared" si="33"/>
        <v>#NUM!</v>
      </c>
      <c r="V132" s="147" t="e">
        <f t="shared" si="34"/>
        <v>#NUM!</v>
      </c>
      <c r="W132" s="164" t="e">
        <f t="shared" si="35"/>
        <v>#NUM!</v>
      </c>
      <c r="X132" s="164" t="e">
        <f t="shared" si="36"/>
        <v>#NUM!</v>
      </c>
      <c r="Y132" s="164" t="e">
        <f t="shared" si="37"/>
        <v>#NUM!</v>
      </c>
    </row>
    <row r="133" spans="1:25" x14ac:dyDescent="0.2">
      <c r="A133" s="161"/>
      <c r="B133" s="7">
        <f t="shared" si="41"/>
        <v>0</v>
      </c>
      <c r="C133" s="7" t="e">
        <f t="shared" si="23"/>
        <v>#NUM!</v>
      </c>
      <c r="D133" s="162" t="e">
        <f t="shared" si="42"/>
        <v>#NUM!</v>
      </c>
      <c r="E133" s="163">
        <f t="shared" si="38"/>
        <v>99.999999999999986</v>
      </c>
      <c r="F133" s="161">
        <f t="shared" si="24"/>
        <v>0</v>
      </c>
      <c r="G133" s="161"/>
      <c r="H133" s="167">
        <f t="shared" si="25"/>
        <v>0</v>
      </c>
      <c r="I133" s="161" t="e">
        <f t="shared" si="22"/>
        <v>#NUM!</v>
      </c>
      <c r="J133" s="164" t="e">
        <f t="shared" si="26"/>
        <v>#NUM!</v>
      </c>
      <c r="K133" s="164" t="e">
        <f t="shared" si="27"/>
        <v>#NUM!</v>
      </c>
      <c r="L133" s="164" t="e">
        <f t="shared" si="28"/>
        <v>#NUM!</v>
      </c>
      <c r="M133" s="183" t="e">
        <f t="shared" si="39"/>
        <v>#NUM!</v>
      </c>
      <c r="N133" s="161">
        <v>0</v>
      </c>
      <c r="O133" s="165">
        <f t="shared" si="40"/>
        <v>0</v>
      </c>
      <c r="Q133" s="161">
        <f t="shared" si="29"/>
        <v>0</v>
      </c>
      <c r="R133" s="164">
        <f t="shared" si="30"/>
        <v>0</v>
      </c>
      <c r="S133" s="164">
        <f t="shared" si="31"/>
        <v>0</v>
      </c>
      <c r="T133" s="164">
        <f t="shared" si="32"/>
        <v>0</v>
      </c>
      <c r="U133" s="67" t="e">
        <f t="shared" si="33"/>
        <v>#NUM!</v>
      </c>
      <c r="V133" s="147" t="e">
        <f t="shared" si="34"/>
        <v>#NUM!</v>
      </c>
      <c r="W133" s="164" t="e">
        <f t="shared" si="35"/>
        <v>#NUM!</v>
      </c>
      <c r="X133" s="164" t="e">
        <f t="shared" si="36"/>
        <v>#NUM!</v>
      </c>
      <c r="Y133" s="164" t="e">
        <f t="shared" si="37"/>
        <v>#NUM!</v>
      </c>
    </row>
    <row r="134" spans="1:25" x14ac:dyDescent="0.2">
      <c r="A134" s="161"/>
      <c r="B134" s="7">
        <f t="shared" si="41"/>
        <v>0</v>
      </c>
      <c r="C134" s="7" t="e">
        <f t="shared" si="23"/>
        <v>#NUM!</v>
      </c>
      <c r="D134" s="162" t="e">
        <f t="shared" si="42"/>
        <v>#NUM!</v>
      </c>
      <c r="E134" s="163">
        <f t="shared" si="38"/>
        <v>99.999999999999986</v>
      </c>
      <c r="F134" s="161">
        <f t="shared" si="24"/>
        <v>0</v>
      </c>
      <c r="G134" s="161"/>
      <c r="H134" s="167">
        <f t="shared" si="25"/>
        <v>0</v>
      </c>
      <c r="I134" s="161" t="e">
        <f t="shared" si="22"/>
        <v>#NUM!</v>
      </c>
      <c r="J134" s="164" t="e">
        <f t="shared" si="26"/>
        <v>#NUM!</v>
      </c>
      <c r="K134" s="164" t="e">
        <f t="shared" si="27"/>
        <v>#NUM!</v>
      </c>
      <c r="L134" s="164" t="e">
        <f t="shared" si="28"/>
        <v>#NUM!</v>
      </c>
      <c r="M134" s="183" t="e">
        <f t="shared" si="39"/>
        <v>#NUM!</v>
      </c>
      <c r="N134" s="161">
        <v>0</v>
      </c>
      <c r="O134" s="165">
        <f t="shared" si="40"/>
        <v>0</v>
      </c>
      <c r="Q134" s="161">
        <f t="shared" si="29"/>
        <v>0</v>
      </c>
      <c r="R134" s="164">
        <f t="shared" si="30"/>
        <v>0</v>
      </c>
      <c r="S134" s="164">
        <f t="shared" si="31"/>
        <v>0</v>
      </c>
      <c r="T134" s="164">
        <f t="shared" si="32"/>
        <v>0</v>
      </c>
      <c r="U134" s="67" t="e">
        <f t="shared" si="33"/>
        <v>#NUM!</v>
      </c>
      <c r="V134" s="147" t="e">
        <f t="shared" si="34"/>
        <v>#NUM!</v>
      </c>
      <c r="W134" s="164" t="e">
        <f t="shared" si="35"/>
        <v>#NUM!</v>
      </c>
      <c r="X134" s="164" t="e">
        <f t="shared" si="36"/>
        <v>#NUM!</v>
      </c>
      <c r="Y134" s="164" t="e">
        <f t="shared" si="37"/>
        <v>#NUM!</v>
      </c>
    </row>
    <row r="135" spans="1:25" x14ac:dyDescent="0.2">
      <c r="A135" s="161"/>
      <c r="B135" s="7">
        <f t="shared" si="41"/>
        <v>0</v>
      </c>
      <c r="C135" s="7" t="e">
        <f t="shared" si="23"/>
        <v>#NUM!</v>
      </c>
      <c r="D135" s="162" t="e">
        <f t="shared" si="42"/>
        <v>#NUM!</v>
      </c>
      <c r="E135" s="163">
        <f t="shared" si="38"/>
        <v>99.999999999999986</v>
      </c>
      <c r="F135" s="161">
        <f t="shared" si="24"/>
        <v>0</v>
      </c>
      <c r="G135" s="161"/>
      <c r="H135" s="167">
        <f t="shared" si="25"/>
        <v>0</v>
      </c>
      <c r="I135" s="161" t="e">
        <f t="shared" si="22"/>
        <v>#NUM!</v>
      </c>
      <c r="J135" s="164" t="e">
        <f t="shared" si="26"/>
        <v>#NUM!</v>
      </c>
      <c r="K135" s="164" t="e">
        <f t="shared" si="27"/>
        <v>#NUM!</v>
      </c>
      <c r="L135" s="164" t="e">
        <f t="shared" si="28"/>
        <v>#NUM!</v>
      </c>
      <c r="M135" s="183" t="e">
        <f t="shared" si="39"/>
        <v>#NUM!</v>
      </c>
      <c r="N135" s="161">
        <v>0</v>
      </c>
      <c r="O135" s="165">
        <f t="shared" si="40"/>
        <v>0</v>
      </c>
      <c r="Q135" s="161">
        <f t="shared" si="29"/>
        <v>0</v>
      </c>
      <c r="R135" s="164">
        <f t="shared" si="30"/>
        <v>0</v>
      </c>
      <c r="S135" s="164">
        <f t="shared" si="31"/>
        <v>0</v>
      </c>
      <c r="T135" s="164">
        <f t="shared" si="32"/>
        <v>0</v>
      </c>
      <c r="U135" s="67" t="e">
        <f t="shared" si="33"/>
        <v>#NUM!</v>
      </c>
      <c r="V135" s="147" t="e">
        <f t="shared" si="34"/>
        <v>#NUM!</v>
      </c>
      <c r="W135" s="164" t="e">
        <f t="shared" si="35"/>
        <v>#NUM!</v>
      </c>
      <c r="X135" s="164" t="e">
        <f t="shared" si="36"/>
        <v>#NUM!</v>
      </c>
      <c r="Y135" s="164" t="e">
        <f t="shared" si="37"/>
        <v>#NUM!</v>
      </c>
    </row>
    <row r="136" spans="1:25" x14ac:dyDescent="0.2">
      <c r="A136" s="161"/>
      <c r="B136" s="7">
        <f t="shared" si="41"/>
        <v>0</v>
      </c>
      <c r="C136" s="7" t="e">
        <f t="shared" si="23"/>
        <v>#NUM!</v>
      </c>
      <c r="D136" s="162" t="e">
        <f t="shared" si="42"/>
        <v>#NUM!</v>
      </c>
      <c r="E136" s="163">
        <f t="shared" si="38"/>
        <v>99.999999999999986</v>
      </c>
      <c r="F136" s="161">
        <f t="shared" si="24"/>
        <v>0</v>
      </c>
      <c r="G136" s="161"/>
      <c r="H136" s="167">
        <f t="shared" si="25"/>
        <v>0</v>
      </c>
      <c r="I136" s="161" t="e">
        <f t="shared" si="22"/>
        <v>#NUM!</v>
      </c>
      <c r="J136" s="164" t="e">
        <f t="shared" si="26"/>
        <v>#NUM!</v>
      </c>
      <c r="K136" s="164" t="e">
        <f t="shared" si="27"/>
        <v>#NUM!</v>
      </c>
      <c r="L136" s="164" t="e">
        <f t="shared" si="28"/>
        <v>#NUM!</v>
      </c>
      <c r="M136" s="183" t="e">
        <f t="shared" si="39"/>
        <v>#NUM!</v>
      </c>
      <c r="N136" s="161">
        <v>0</v>
      </c>
      <c r="O136" s="165">
        <f t="shared" si="40"/>
        <v>0</v>
      </c>
      <c r="Q136" s="161">
        <f t="shared" si="29"/>
        <v>0</v>
      </c>
      <c r="R136" s="164">
        <f t="shared" si="30"/>
        <v>0</v>
      </c>
      <c r="S136" s="164">
        <f t="shared" si="31"/>
        <v>0</v>
      </c>
      <c r="T136" s="164">
        <f t="shared" si="32"/>
        <v>0</v>
      </c>
      <c r="U136" s="67" t="e">
        <f t="shared" si="33"/>
        <v>#NUM!</v>
      </c>
      <c r="V136" s="147" t="e">
        <f t="shared" si="34"/>
        <v>#NUM!</v>
      </c>
      <c r="W136" s="164" t="e">
        <f t="shared" si="35"/>
        <v>#NUM!</v>
      </c>
      <c r="X136" s="164" t="e">
        <f t="shared" si="36"/>
        <v>#NUM!</v>
      </c>
      <c r="Y136" s="164" t="e">
        <f t="shared" si="37"/>
        <v>#NUM!</v>
      </c>
    </row>
    <row r="137" spans="1:25" x14ac:dyDescent="0.2">
      <c r="A137" s="161"/>
      <c r="B137" s="7">
        <f t="shared" si="41"/>
        <v>0</v>
      </c>
      <c r="C137" s="7" t="e">
        <f t="shared" si="23"/>
        <v>#NUM!</v>
      </c>
      <c r="D137" s="162" t="e">
        <f t="shared" si="42"/>
        <v>#NUM!</v>
      </c>
      <c r="E137" s="163">
        <f t="shared" si="38"/>
        <v>99.999999999999986</v>
      </c>
      <c r="F137" s="161">
        <f t="shared" si="24"/>
        <v>0</v>
      </c>
      <c r="G137" s="161"/>
      <c r="H137" s="167">
        <f t="shared" si="25"/>
        <v>0</v>
      </c>
      <c r="I137" s="161" t="e">
        <f t="shared" si="22"/>
        <v>#NUM!</v>
      </c>
      <c r="J137" s="164" t="e">
        <f t="shared" si="26"/>
        <v>#NUM!</v>
      </c>
      <c r="K137" s="164" t="e">
        <f t="shared" si="27"/>
        <v>#NUM!</v>
      </c>
      <c r="L137" s="164" t="e">
        <f t="shared" si="28"/>
        <v>#NUM!</v>
      </c>
      <c r="M137" s="183" t="e">
        <f t="shared" si="39"/>
        <v>#NUM!</v>
      </c>
      <c r="N137" s="161">
        <v>0</v>
      </c>
      <c r="O137" s="165">
        <f t="shared" si="40"/>
        <v>0</v>
      </c>
      <c r="Q137" s="161">
        <f t="shared" si="29"/>
        <v>0</v>
      </c>
      <c r="R137" s="164">
        <f t="shared" si="30"/>
        <v>0</v>
      </c>
      <c r="S137" s="164">
        <f t="shared" si="31"/>
        <v>0</v>
      </c>
      <c r="T137" s="164">
        <f t="shared" si="32"/>
        <v>0</v>
      </c>
      <c r="U137" s="67" t="e">
        <f t="shared" si="33"/>
        <v>#NUM!</v>
      </c>
      <c r="V137" s="147" t="e">
        <f t="shared" si="34"/>
        <v>#NUM!</v>
      </c>
      <c r="W137" s="164" t="e">
        <f t="shared" si="35"/>
        <v>#NUM!</v>
      </c>
      <c r="X137" s="164" t="e">
        <f t="shared" si="36"/>
        <v>#NUM!</v>
      </c>
      <c r="Y137" s="164" t="e">
        <f t="shared" si="37"/>
        <v>#NUM!</v>
      </c>
    </row>
    <row r="138" spans="1:25" x14ac:dyDescent="0.2">
      <c r="A138" s="161"/>
      <c r="B138" s="7">
        <f t="shared" si="41"/>
        <v>0</v>
      </c>
      <c r="C138" s="7" t="e">
        <f t="shared" si="23"/>
        <v>#NUM!</v>
      </c>
      <c r="D138" s="162" t="e">
        <f t="shared" si="42"/>
        <v>#NUM!</v>
      </c>
      <c r="E138" s="163">
        <f t="shared" si="38"/>
        <v>99.999999999999986</v>
      </c>
      <c r="F138" s="161">
        <f t="shared" si="24"/>
        <v>0</v>
      </c>
      <c r="G138" s="161"/>
      <c r="H138" s="167">
        <f t="shared" si="25"/>
        <v>0</v>
      </c>
      <c r="I138" s="161" t="e">
        <f t="shared" si="22"/>
        <v>#NUM!</v>
      </c>
      <c r="J138" s="164" t="e">
        <f t="shared" si="26"/>
        <v>#NUM!</v>
      </c>
      <c r="K138" s="164" t="e">
        <f t="shared" si="27"/>
        <v>#NUM!</v>
      </c>
      <c r="L138" s="164" t="e">
        <f t="shared" si="28"/>
        <v>#NUM!</v>
      </c>
      <c r="M138" s="183" t="e">
        <f t="shared" si="39"/>
        <v>#NUM!</v>
      </c>
      <c r="N138" s="161">
        <v>0</v>
      </c>
      <c r="O138" s="165">
        <f t="shared" si="40"/>
        <v>0</v>
      </c>
      <c r="Q138" s="161">
        <f t="shared" si="29"/>
        <v>0</v>
      </c>
      <c r="R138" s="164">
        <f t="shared" si="30"/>
        <v>0</v>
      </c>
      <c r="S138" s="164">
        <f t="shared" si="31"/>
        <v>0</v>
      </c>
      <c r="T138" s="164">
        <f t="shared" si="32"/>
        <v>0</v>
      </c>
      <c r="U138" s="67" t="e">
        <f t="shared" si="33"/>
        <v>#NUM!</v>
      </c>
      <c r="V138" s="147" t="e">
        <f t="shared" si="34"/>
        <v>#NUM!</v>
      </c>
      <c r="W138" s="164" t="e">
        <f t="shared" si="35"/>
        <v>#NUM!</v>
      </c>
      <c r="X138" s="164" t="e">
        <f t="shared" si="36"/>
        <v>#NUM!</v>
      </c>
      <c r="Y138" s="164" t="e">
        <f t="shared" si="37"/>
        <v>#NUM!</v>
      </c>
    </row>
    <row r="139" spans="1:25" x14ac:dyDescent="0.2">
      <c r="A139" s="161"/>
      <c r="B139" s="7">
        <f t="shared" si="41"/>
        <v>0</v>
      </c>
      <c r="C139" s="7" t="e">
        <f t="shared" si="23"/>
        <v>#NUM!</v>
      </c>
      <c r="D139" s="162" t="e">
        <f t="shared" si="42"/>
        <v>#NUM!</v>
      </c>
      <c r="E139" s="163">
        <f t="shared" si="38"/>
        <v>99.999999999999986</v>
      </c>
      <c r="F139" s="161">
        <f t="shared" si="24"/>
        <v>0</v>
      </c>
      <c r="G139" s="161"/>
      <c r="H139" s="167">
        <f t="shared" si="25"/>
        <v>0</v>
      </c>
      <c r="I139" s="161" t="e">
        <f t="shared" si="22"/>
        <v>#NUM!</v>
      </c>
      <c r="J139" s="164" t="e">
        <f t="shared" si="26"/>
        <v>#NUM!</v>
      </c>
      <c r="K139" s="164" t="e">
        <f t="shared" si="27"/>
        <v>#NUM!</v>
      </c>
      <c r="L139" s="164" t="e">
        <f t="shared" si="28"/>
        <v>#NUM!</v>
      </c>
      <c r="M139" s="183" t="e">
        <f t="shared" si="39"/>
        <v>#NUM!</v>
      </c>
      <c r="N139" s="161">
        <v>0</v>
      </c>
      <c r="O139" s="165">
        <f t="shared" si="40"/>
        <v>0</v>
      </c>
      <c r="Q139" s="161">
        <f t="shared" si="29"/>
        <v>0</v>
      </c>
      <c r="R139" s="164">
        <f t="shared" si="30"/>
        <v>0</v>
      </c>
      <c r="S139" s="164">
        <f t="shared" si="31"/>
        <v>0</v>
      </c>
      <c r="T139" s="164">
        <f t="shared" si="32"/>
        <v>0</v>
      </c>
      <c r="U139" s="67" t="e">
        <f t="shared" si="33"/>
        <v>#NUM!</v>
      </c>
      <c r="V139" s="147" t="e">
        <f t="shared" si="34"/>
        <v>#NUM!</v>
      </c>
      <c r="W139" s="164" t="e">
        <f t="shared" si="35"/>
        <v>#NUM!</v>
      </c>
      <c r="X139" s="164" t="e">
        <f t="shared" si="36"/>
        <v>#NUM!</v>
      </c>
      <c r="Y139" s="164" t="e">
        <f t="shared" si="37"/>
        <v>#NUM!</v>
      </c>
    </row>
    <row r="140" spans="1:25" x14ac:dyDescent="0.2">
      <c r="A140" s="161"/>
      <c r="B140" s="7">
        <f t="shared" si="41"/>
        <v>0</v>
      </c>
      <c r="C140" s="7" t="e">
        <f t="shared" si="23"/>
        <v>#NUM!</v>
      </c>
      <c r="D140" s="162" t="e">
        <f t="shared" si="42"/>
        <v>#NUM!</v>
      </c>
      <c r="E140" s="163">
        <f t="shared" si="38"/>
        <v>99.999999999999986</v>
      </c>
      <c r="F140" s="161">
        <f t="shared" si="24"/>
        <v>0</v>
      </c>
      <c r="G140" s="161"/>
      <c r="H140" s="167">
        <f t="shared" si="25"/>
        <v>0</v>
      </c>
      <c r="I140" s="161" t="e">
        <f t="shared" si="22"/>
        <v>#NUM!</v>
      </c>
      <c r="J140" s="164" t="e">
        <f t="shared" si="26"/>
        <v>#NUM!</v>
      </c>
      <c r="K140" s="164" t="e">
        <f t="shared" si="27"/>
        <v>#NUM!</v>
      </c>
      <c r="L140" s="164" t="e">
        <f t="shared" si="28"/>
        <v>#NUM!</v>
      </c>
      <c r="M140" s="183" t="e">
        <f t="shared" si="39"/>
        <v>#NUM!</v>
      </c>
      <c r="N140" s="161">
        <v>0</v>
      </c>
      <c r="O140" s="165">
        <f t="shared" si="40"/>
        <v>0</v>
      </c>
      <c r="Q140" s="161">
        <f t="shared" si="29"/>
        <v>0</v>
      </c>
      <c r="R140" s="164">
        <f t="shared" si="30"/>
        <v>0</v>
      </c>
      <c r="S140" s="164">
        <f t="shared" si="31"/>
        <v>0</v>
      </c>
      <c r="T140" s="164">
        <f t="shared" si="32"/>
        <v>0</v>
      </c>
      <c r="U140" s="67" t="e">
        <f t="shared" si="33"/>
        <v>#NUM!</v>
      </c>
      <c r="V140" s="147" t="e">
        <f t="shared" si="34"/>
        <v>#NUM!</v>
      </c>
      <c r="W140" s="164" t="e">
        <f t="shared" si="35"/>
        <v>#NUM!</v>
      </c>
      <c r="X140" s="164" t="e">
        <f t="shared" si="36"/>
        <v>#NUM!</v>
      </c>
      <c r="Y140" s="164" t="e">
        <f t="shared" si="37"/>
        <v>#NUM!</v>
      </c>
    </row>
    <row r="141" spans="1:25" x14ac:dyDescent="0.2">
      <c r="A141" s="161"/>
      <c r="B141" s="7">
        <f t="shared" si="41"/>
        <v>0</v>
      </c>
      <c r="C141" s="7" t="e">
        <f t="shared" si="23"/>
        <v>#NUM!</v>
      </c>
      <c r="D141" s="162" t="e">
        <f t="shared" si="42"/>
        <v>#NUM!</v>
      </c>
      <c r="E141" s="163">
        <f t="shared" si="38"/>
        <v>99.999999999999986</v>
      </c>
      <c r="F141" s="161">
        <f t="shared" si="24"/>
        <v>0</v>
      </c>
      <c r="G141" s="161"/>
      <c r="H141" s="167">
        <f t="shared" si="25"/>
        <v>0</v>
      </c>
      <c r="I141" s="161" t="e">
        <f t="shared" si="22"/>
        <v>#NUM!</v>
      </c>
      <c r="J141" s="164" t="e">
        <f t="shared" si="26"/>
        <v>#NUM!</v>
      </c>
      <c r="K141" s="164" t="e">
        <f t="shared" si="27"/>
        <v>#NUM!</v>
      </c>
      <c r="L141" s="164" t="e">
        <f t="shared" si="28"/>
        <v>#NUM!</v>
      </c>
      <c r="M141" s="183" t="e">
        <f t="shared" si="39"/>
        <v>#NUM!</v>
      </c>
      <c r="N141" s="161">
        <v>0</v>
      </c>
      <c r="O141" s="165">
        <f t="shared" si="40"/>
        <v>0</v>
      </c>
      <c r="Q141" s="161">
        <f t="shared" si="29"/>
        <v>0</v>
      </c>
      <c r="R141" s="164">
        <f t="shared" si="30"/>
        <v>0</v>
      </c>
      <c r="S141" s="164">
        <f t="shared" si="31"/>
        <v>0</v>
      </c>
      <c r="T141" s="164">
        <f t="shared" si="32"/>
        <v>0</v>
      </c>
      <c r="U141" s="67" t="e">
        <f t="shared" si="33"/>
        <v>#NUM!</v>
      </c>
      <c r="V141" s="147" t="e">
        <f t="shared" si="34"/>
        <v>#NUM!</v>
      </c>
      <c r="W141" s="164" t="e">
        <f t="shared" si="35"/>
        <v>#NUM!</v>
      </c>
      <c r="X141" s="164" t="e">
        <f t="shared" si="36"/>
        <v>#NUM!</v>
      </c>
      <c r="Y141" s="164" t="e">
        <f t="shared" si="37"/>
        <v>#NUM!</v>
      </c>
    </row>
    <row r="142" spans="1:25" x14ac:dyDescent="0.2">
      <c r="A142" s="161"/>
      <c r="B142" s="7">
        <f t="shared" si="41"/>
        <v>0</v>
      </c>
      <c r="C142" s="7" t="e">
        <f t="shared" si="23"/>
        <v>#NUM!</v>
      </c>
      <c r="D142" s="162" t="e">
        <f t="shared" si="42"/>
        <v>#NUM!</v>
      </c>
      <c r="E142" s="163">
        <f t="shared" si="38"/>
        <v>99.999999999999986</v>
      </c>
      <c r="F142" s="161">
        <f t="shared" si="24"/>
        <v>0</v>
      </c>
      <c r="G142" s="161"/>
      <c r="H142" s="167">
        <f t="shared" si="25"/>
        <v>0</v>
      </c>
      <c r="I142" s="161" t="e">
        <f t="shared" si="22"/>
        <v>#NUM!</v>
      </c>
      <c r="J142" s="164" t="e">
        <f t="shared" si="26"/>
        <v>#NUM!</v>
      </c>
      <c r="K142" s="164" t="e">
        <f t="shared" si="27"/>
        <v>#NUM!</v>
      </c>
      <c r="L142" s="164" t="e">
        <f t="shared" si="28"/>
        <v>#NUM!</v>
      </c>
      <c r="M142" s="183" t="e">
        <f t="shared" si="39"/>
        <v>#NUM!</v>
      </c>
      <c r="N142" s="161">
        <v>0</v>
      </c>
      <c r="O142" s="165">
        <f t="shared" si="40"/>
        <v>0</v>
      </c>
      <c r="Q142" s="161">
        <f t="shared" si="29"/>
        <v>0</v>
      </c>
      <c r="R142" s="164">
        <f t="shared" si="30"/>
        <v>0</v>
      </c>
      <c r="S142" s="164">
        <f t="shared" si="31"/>
        <v>0</v>
      </c>
      <c r="T142" s="164">
        <f t="shared" si="32"/>
        <v>0</v>
      </c>
      <c r="U142" s="67" t="e">
        <f t="shared" si="33"/>
        <v>#NUM!</v>
      </c>
      <c r="V142" s="147" t="e">
        <f t="shared" si="34"/>
        <v>#NUM!</v>
      </c>
      <c r="W142" s="164" t="e">
        <f t="shared" si="35"/>
        <v>#NUM!</v>
      </c>
      <c r="X142" s="164" t="e">
        <f t="shared" si="36"/>
        <v>#NUM!</v>
      </c>
      <c r="Y142" s="164" t="e">
        <f t="shared" si="37"/>
        <v>#NUM!</v>
      </c>
    </row>
    <row r="143" spans="1:25" x14ac:dyDescent="0.2">
      <c r="A143" s="161"/>
      <c r="B143" s="7">
        <f t="shared" si="41"/>
        <v>0</v>
      </c>
      <c r="C143" s="7" t="e">
        <f t="shared" si="23"/>
        <v>#NUM!</v>
      </c>
      <c r="D143" s="162" t="e">
        <f t="shared" si="42"/>
        <v>#NUM!</v>
      </c>
      <c r="E143" s="163">
        <f t="shared" si="38"/>
        <v>99.999999999999986</v>
      </c>
      <c r="F143" s="161">
        <f t="shared" si="24"/>
        <v>0</v>
      </c>
      <c r="G143" s="161"/>
      <c r="H143" s="167">
        <f t="shared" si="25"/>
        <v>0</v>
      </c>
      <c r="I143" s="161" t="e">
        <f t="shared" si="22"/>
        <v>#NUM!</v>
      </c>
      <c r="J143" s="164" t="e">
        <f t="shared" si="26"/>
        <v>#NUM!</v>
      </c>
      <c r="K143" s="164" t="e">
        <f t="shared" si="27"/>
        <v>#NUM!</v>
      </c>
      <c r="L143" s="164" t="e">
        <f t="shared" si="28"/>
        <v>#NUM!</v>
      </c>
      <c r="M143" s="183" t="e">
        <f t="shared" si="39"/>
        <v>#NUM!</v>
      </c>
      <c r="N143" s="161">
        <v>0</v>
      </c>
      <c r="O143" s="165">
        <f t="shared" si="40"/>
        <v>0</v>
      </c>
      <c r="Q143" s="161">
        <f t="shared" si="29"/>
        <v>0</v>
      </c>
      <c r="R143" s="164">
        <f t="shared" si="30"/>
        <v>0</v>
      </c>
      <c r="S143" s="164">
        <f t="shared" si="31"/>
        <v>0</v>
      </c>
      <c r="T143" s="164">
        <f t="shared" si="32"/>
        <v>0</v>
      </c>
      <c r="U143" s="67" t="e">
        <f t="shared" si="33"/>
        <v>#NUM!</v>
      </c>
      <c r="V143" s="147" t="e">
        <f t="shared" si="34"/>
        <v>#NUM!</v>
      </c>
      <c r="W143" s="164" t="e">
        <f t="shared" si="35"/>
        <v>#NUM!</v>
      </c>
      <c r="X143" s="164" t="e">
        <f t="shared" si="36"/>
        <v>#NUM!</v>
      </c>
      <c r="Y143" s="164" t="e">
        <f t="shared" si="37"/>
        <v>#NUM!</v>
      </c>
    </row>
    <row r="144" spans="1:25" x14ac:dyDescent="0.2">
      <c r="A144" s="161"/>
      <c r="B144" s="7">
        <f t="shared" si="41"/>
        <v>0</v>
      </c>
      <c r="C144" s="7" t="e">
        <f t="shared" si="23"/>
        <v>#NUM!</v>
      </c>
      <c r="D144" s="162" t="e">
        <f t="shared" si="42"/>
        <v>#NUM!</v>
      </c>
      <c r="E144" s="163">
        <f t="shared" si="38"/>
        <v>99.999999999999986</v>
      </c>
      <c r="F144" s="161">
        <f t="shared" si="24"/>
        <v>0</v>
      </c>
      <c r="G144" s="161"/>
      <c r="H144" s="167">
        <f t="shared" si="25"/>
        <v>0</v>
      </c>
      <c r="I144" s="161" t="e">
        <f t="shared" si="22"/>
        <v>#NUM!</v>
      </c>
      <c r="J144" s="164" t="e">
        <f t="shared" si="26"/>
        <v>#NUM!</v>
      </c>
      <c r="K144" s="164" t="e">
        <f t="shared" si="27"/>
        <v>#NUM!</v>
      </c>
      <c r="L144" s="164" t="e">
        <f t="shared" si="28"/>
        <v>#NUM!</v>
      </c>
      <c r="M144" s="183" t="e">
        <f t="shared" si="39"/>
        <v>#NUM!</v>
      </c>
      <c r="N144" s="161">
        <v>0</v>
      </c>
      <c r="O144" s="165">
        <f t="shared" si="40"/>
        <v>0</v>
      </c>
      <c r="Q144" s="161">
        <f t="shared" si="29"/>
        <v>0</v>
      </c>
      <c r="R144" s="164">
        <f t="shared" si="30"/>
        <v>0</v>
      </c>
      <c r="S144" s="164">
        <f t="shared" si="31"/>
        <v>0</v>
      </c>
      <c r="T144" s="164">
        <f t="shared" si="32"/>
        <v>0</v>
      </c>
      <c r="U144" s="67" t="e">
        <f t="shared" si="33"/>
        <v>#NUM!</v>
      </c>
      <c r="V144" s="147" t="e">
        <f t="shared" si="34"/>
        <v>#NUM!</v>
      </c>
      <c r="W144" s="164" t="e">
        <f t="shared" si="35"/>
        <v>#NUM!</v>
      </c>
      <c r="X144" s="164" t="e">
        <f t="shared" si="36"/>
        <v>#NUM!</v>
      </c>
      <c r="Y144" s="164" t="e">
        <f t="shared" si="37"/>
        <v>#NUM!</v>
      </c>
    </row>
    <row r="145" spans="1:25" x14ac:dyDescent="0.2">
      <c r="A145" s="161"/>
      <c r="B145" s="7">
        <f t="shared" si="41"/>
        <v>0</v>
      </c>
      <c r="C145" s="7" t="e">
        <f t="shared" si="23"/>
        <v>#NUM!</v>
      </c>
      <c r="D145" s="162" t="e">
        <f t="shared" si="42"/>
        <v>#NUM!</v>
      </c>
      <c r="E145" s="163">
        <f t="shared" si="38"/>
        <v>99.999999999999986</v>
      </c>
      <c r="F145" s="161">
        <f t="shared" si="24"/>
        <v>0</v>
      </c>
      <c r="G145" s="161"/>
      <c r="H145" s="167">
        <f t="shared" si="25"/>
        <v>0</v>
      </c>
      <c r="I145" s="161" t="e">
        <f t="shared" si="22"/>
        <v>#NUM!</v>
      </c>
      <c r="J145" s="164" t="e">
        <f t="shared" si="26"/>
        <v>#NUM!</v>
      </c>
      <c r="K145" s="164" t="e">
        <f t="shared" si="27"/>
        <v>#NUM!</v>
      </c>
      <c r="L145" s="164" t="e">
        <f t="shared" si="28"/>
        <v>#NUM!</v>
      </c>
      <c r="M145" s="183" t="e">
        <f t="shared" si="39"/>
        <v>#NUM!</v>
      </c>
      <c r="N145" s="161">
        <v>0</v>
      </c>
      <c r="O145" s="165">
        <f t="shared" si="40"/>
        <v>0</v>
      </c>
      <c r="Q145" s="161">
        <f t="shared" si="29"/>
        <v>0</v>
      </c>
      <c r="R145" s="164">
        <f t="shared" si="30"/>
        <v>0</v>
      </c>
      <c r="S145" s="164">
        <f t="shared" si="31"/>
        <v>0</v>
      </c>
      <c r="T145" s="164">
        <f t="shared" si="32"/>
        <v>0</v>
      </c>
      <c r="U145" s="67" t="e">
        <f t="shared" si="33"/>
        <v>#NUM!</v>
      </c>
      <c r="V145" s="147" t="e">
        <f t="shared" si="34"/>
        <v>#NUM!</v>
      </c>
      <c r="W145" s="164" t="e">
        <f t="shared" si="35"/>
        <v>#NUM!</v>
      </c>
      <c r="X145" s="164" t="e">
        <f t="shared" si="36"/>
        <v>#NUM!</v>
      </c>
      <c r="Y145" s="164" t="e">
        <f t="shared" si="37"/>
        <v>#NUM!</v>
      </c>
    </row>
    <row r="146" spans="1:25" x14ac:dyDescent="0.2">
      <c r="A146" s="161"/>
      <c r="B146" s="7">
        <f t="shared" si="41"/>
        <v>0</v>
      </c>
      <c r="C146" s="7" t="e">
        <f t="shared" si="23"/>
        <v>#NUM!</v>
      </c>
      <c r="D146" s="162" t="e">
        <f t="shared" si="42"/>
        <v>#NUM!</v>
      </c>
      <c r="E146" s="163">
        <f t="shared" si="38"/>
        <v>99.999999999999986</v>
      </c>
      <c r="F146" s="161">
        <f t="shared" si="24"/>
        <v>0</v>
      </c>
      <c r="G146" s="161"/>
      <c r="H146" s="167">
        <f t="shared" si="25"/>
        <v>0</v>
      </c>
      <c r="I146" s="161" t="e">
        <f t="shared" si="22"/>
        <v>#NUM!</v>
      </c>
      <c r="J146" s="164" t="e">
        <f t="shared" si="26"/>
        <v>#NUM!</v>
      </c>
      <c r="K146" s="164" t="e">
        <f t="shared" si="27"/>
        <v>#NUM!</v>
      </c>
      <c r="L146" s="164" t="e">
        <f t="shared" si="28"/>
        <v>#NUM!</v>
      </c>
      <c r="M146" s="183" t="e">
        <f t="shared" si="39"/>
        <v>#NUM!</v>
      </c>
      <c r="N146" s="161">
        <v>0</v>
      </c>
      <c r="O146" s="165">
        <f t="shared" si="40"/>
        <v>0</v>
      </c>
      <c r="Q146" s="161">
        <f t="shared" si="29"/>
        <v>0</v>
      </c>
      <c r="R146" s="164">
        <f t="shared" si="30"/>
        <v>0</v>
      </c>
      <c r="S146" s="164">
        <f t="shared" si="31"/>
        <v>0</v>
      </c>
      <c r="T146" s="164">
        <f t="shared" si="32"/>
        <v>0</v>
      </c>
      <c r="U146" s="67" t="e">
        <f t="shared" si="33"/>
        <v>#NUM!</v>
      </c>
      <c r="V146" s="147" t="e">
        <f t="shared" si="34"/>
        <v>#NUM!</v>
      </c>
      <c r="W146" s="164" t="e">
        <f t="shared" si="35"/>
        <v>#NUM!</v>
      </c>
      <c r="X146" s="164" t="e">
        <f t="shared" si="36"/>
        <v>#NUM!</v>
      </c>
      <c r="Y146" s="164" t="e">
        <f t="shared" si="37"/>
        <v>#NUM!</v>
      </c>
    </row>
    <row r="147" spans="1:25" x14ac:dyDescent="0.2">
      <c r="A147" s="161"/>
      <c r="B147" s="7">
        <f t="shared" si="41"/>
        <v>0</v>
      </c>
      <c r="C147" s="7" t="e">
        <f t="shared" si="23"/>
        <v>#NUM!</v>
      </c>
      <c r="D147" s="162" t="e">
        <f t="shared" si="42"/>
        <v>#NUM!</v>
      </c>
      <c r="E147" s="163">
        <f t="shared" si="38"/>
        <v>99.999999999999986</v>
      </c>
      <c r="F147" s="161">
        <f t="shared" si="24"/>
        <v>0</v>
      </c>
      <c r="G147" s="161"/>
      <c r="H147" s="167">
        <f t="shared" si="25"/>
        <v>0</v>
      </c>
      <c r="I147" s="161" t="e">
        <f t="shared" si="22"/>
        <v>#NUM!</v>
      </c>
      <c r="J147" s="164" t="e">
        <f t="shared" si="26"/>
        <v>#NUM!</v>
      </c>
      <c r="K147" s="164" t="e">
        <f t="shared" si="27"/>
        <v>#NUM!</v>
      </c>
      <c r="L147" s="164" t="e">
        <f t="shared" si="28"/>
        <v>#NUM!</v>
      </c>
      <c r="M147" s="183" t="e">
        <f t="shared" si="39"/>
        <v>#NUM!</v>
      </c>
      <c r="N147" s="161">
        <v>0</v>
      </c>
      <c r="O147" s="165">
        <f t="shared" si="40"/>
        <v>0</v>
      </c>
      <c r="Q147" s="161">
        <f t="shared" si="29"/>
        <v>0</v>
      </c>
      <c r="R147" s="164">
        <f t="shared" si="30"/>
        <v>0</v>
      </c>
      <c r="S147" s="164">
        <f t="shared" si="31"/>
        <v>0</v>
      </c>
      <c r="T147" s="164">
        <f t="shared" si="32"/>
        <v>0</v>
      </c>
      <c r="U147" s="67" t="e">
        <f t="shared" si="33"/>
        <v>#NUM!</v>
      </c>
      <c r="V147" s="147" t="e">
        <f t="shared" si="34"/>
        <v>#NUM!</v>
      </c>
      <c r="W147" s="164" t="e">
        <f t="shared" si="35"/>
        <v>#NUM!</v>
      </c>
      <c r="X147" s="164" t="e">
        <f t="shared" si="36"/>
        <v>#NUM!</v>
      </c>
      <c r="Y147" s="164" t="e">
        <f t="shared" si="37"/>
        <v>#NUM!</v>
      </c>
    </row>
    <row r="148" spans="1:25" x14ac:dyDescent="0.2">
      <c r="A148" s="161"/>
      <c r="B148" s="7">
        <f t="shared" si="41"/>
        <v>0</v>
      </c>
      <c r="C148" s="7" t="e">
        <f t="shared" si="23"/>
        <v>#NUM!</v>
      </c>
      <c r="D148" s="162" t="e">
        <f t="shared" si="42"/>
        <v>#NUM!</v>
      </c>
      <c r="E148" s="163">
        <f t="shared" si="38"/>
        <v>99.999999999999986</v>
      </c>
      <c r="F148" s="161">
        <f t="shared" si="24"/>
        <v>0</v>
      </c>
      <c r="G148" s="161"/>
      <c r="H148" s="167">
        <f t="shared" si="25"/>
        <v>0</v>
      </c>
      <c r="I148" s="161" t="e">
        <f t="shared" si="22"/>
        <v>#NUM!</v>
      </c>
      <c r="J148" s="164" t="e">
        <f t="shared" si="26"/>
        <v>#NUM!</v>
      </c>
      <c r="K148" s="164" t="e">
        <f t="shared" si="27"/>
        <v>#NUM!</v>
      </c>
      <c r="L148" s="164" t="e">
        <f t="shared" si="28"/>
        <v>#NUM!</v>
      </c>
      <c r="M148" s="183" t="e">
        <f t="shared" si="39"/>
        <v>#NUM!</v>
      </c>
      <c r="N148" s="161">
        <v>0</v>
      </c>
      <c r="O148" s="165">
        <f t="shared" si="40"/>
        <v>0</v>
      </c>
      <c r="Q148" s="161">
        <f t="shared" si="29"/>
        <v>0</v>
      </c>
      <c r="R148" s="164">
        <f t="shared" si="30"/>
        <v>0</v>
      </c>
      <c r="S148" s="164">
        <f t="shared" si="31"/>
        <v>0</v>
      </c>
      <c r="T148" s="164">
        <f t="shared" si="32"/>
        <v>0</v>
      </c>
      <c r="U148" s="67" t="e">
        <f t="shared" si="33"/>
        <v>#NUM!</v>
      </c>
      <c r="V148" s="147" t="e">
        <f t="shared" si="34"/>
        <v>#NUM!</v>
      </c>
      <c r="W148" s="164" t="e">
        <f t="shared" si="35"/>
        <v>#NUM!</v>
      </c>
      <c r="X148" s="164" t="e">
        <f t="shared" si="36"/>
        <v>#NUM!</v>
      </c>
      <c r="Y148" s="164" t="e">
        <f t="shared" si="37"/>
        <v>#NUM!</v>
      </c>
    </row>
    <row r="149" spans="1:25" x14ac:dyDescent="0.2">
      <c r="A149" s="161"/>
      <c r="B149" s="7">
        <f t="shared" si="41"/>
        <v>0</v>
      </c>
      <c r="C149" s="7" t="e">
        <f t="shared" si="23"/>
        <v>#NUM!</v>
      </c>
      <c r="D149" s="162" t="e">
        <f t="shared" si="42"/>
        <v>#NUM!</v>
      </c>
      <c r="E149" s="163">
        <f t="shared" si="38"/>
        <v>99.999999999999986</v>
      </c>
      <c r="F149" s="161">
        <f t="shared" si="24"/>
        <v>0</v>
      </c>
      <c r="G149" s="161"/>
      <c r="H149" s="167">
        <f t="shared" si="25"/>
        <v>0</v>
      </c>
      <c r="I149" s="161" t="e">
        <f t="shared" si="22"/>
        <v>#NUM!</v>
      </c>
      <c r="J149" s="164" t="e">
        <f t="shared" si="26"/>
        <v>#NUM!</v>
      </c>
      <c r="K149" s="164" t="e">
        <f t="shared" si="27"/>
        <v>#NUM!</v>
      </c>
      <c r="L149" s="164" t="e">
        <f t="shared" si="28"/>
        <v>#NUM!</v>
      </c>
      <c r="M149" s="183" t="e">
        <f t="shared" si="39"/>
        <v>#NUM!</v>
      </c>
      <c r="N149" s="161">
        <v>0</v>
      </c>
      <c r="O149" s="165">
        <f t="shared" si="40"/>
        <v>0</v>
      </c>
      <c r="Q149" s="161">
        <f t="shared" si="29"/>
        <v>0</v>
      </c>
      <c r="R149" s="164">
        <f t="shared" si="30"/>
        <v>0</v>
      </c>
      <c r="S149" s="164">
        <f t="shared" si="31"/>
        <v>0</v>
      </c>
      <c r="T149" s="164">
        <f t="shared" si="32"/>
        <v>0</v>
      </c>
      <c r="U149" s="67" t="e">
        <f t="shared" si="33"/>
        <v>#NUM!</v>
      </c>
      <c r="V149" s="147" t="e">
        <f t="shared" si="34"/>
        <v>#NUM!</v>
      </c>
      <c r="W149" s="164" t="e">
        <f t="shared" si="35"/>
        <v>#NUM!</v>
      </c>
      <c r="X149" s="164" t="e">
        <f t="shared" si="36"/>
        <v>#NUM!</v>
      </c>
      <c r="Y149" s="164" t="e">
        <f t="shared" si="37"/>
        <v>#NUM!</v>
      </c>
    </row>
    <row r="150" spans="1:25" x14ac:dyDescent="0.2">
      <c r="A150" s="161"/>
      <c r="B150" s="7">
        <f t="shared" si="41"/>
        <v>0</v>
      </c>
      <c r="C150" s="7" t="e">
        <f t="shared" si="23"/>
        <v>#NUM!</v>
      </c>
      <c r="D150" s="162" t="e">
        <f t="shared" si="42"/>
        <v>#NUM!</v>
      </c>
      <c r="E150" s="163">
        <f t="shared" si="38"/>
        <v>99.999999999999986</v>
      </c>
      <c r="F150" s="161">
        <f t="shared" si="24"/>
        <v>0</v>
      </c>
      <c r="G150" s="161"/>
      <c r="H150" s="167">
        <f t="shared" si="25"/>
        <v>0</v>
      </c>
      <c r="I150" s="161" t="e">
        <f t="shared" si="22"/>
        <v>#NUM!</v>
      </c>
      <c r="J150" s="164" t="e">
        <f t="shared" si="26"/>
        <v>#NUM!</v>
      </c>
      <c r="K150" s="164" t="e">
        <f t="shared" si="27"/>
        <v>#NUM!</v>
      </c>
      <c r="L150" s="164" t="e">
        <f t="shared" si="28"/>
        <v>#NUM!</v>
      </c>
      <c r="M150" s="183" t="e">
        <f t="shared" si="39"/>
        <v>#NUM!</v>
      </c>
      <c r="N150" s="161">
        <v>0</v>
      </c>
      <c r="O150" s="165">
        <f t="shared" si="40"/>
        <v>0</v>
      </c>
      <c r="Q150" s="161">
        <f t="shared" si="29"/>
        <v>0</v>
      </c>
      <c r="R150" s="164">
        <f t="shared" si="30"/>
        <v>0</v>
      </c>
      <c r="S150" s="164">
        <f t="shared" si="31"/>
        <v>0</v>
      </c>
      <c r="T150" s="164">
        <f t="shared" si="32"/>
        <v>0</v>
      </c>
      <c r="U150" s="67" t="e">
        <f t="shared" si="33"/>
        <v>#NUM!</v>
      </c>
      <c r="V150" s="147" t="e">
        <f t="shared" si="34"/>
        <v>#NUM!</v>
      </c>
      <c r="W150" s="164" t="e">
        <f t="shared" si="35"/>
        <v>#NUM!</v>
      </c>
      <c r="X150" s="164" t="e">
        <f t="shared" si="36"/>
        <v>#NUM!</v>
      </c>
      <c r="Y150" s="164" t="e">
        <f t="shared" si="37"/>
        <v>#NUM!</v>
      </c>
    </row>
    <row r="151" spans="1:25" x14ac:dyDescent="0.2">
      <c r="A151" s="161"/>
      <c r="B151" s="7">
        <f t="shared" si="41"/>
        <v>0</v>
      </c>
      <c r="C151" s="7" t="e">
        <f t="shared" si="23"/>
        <v>#NUM!</v>
      </c>
      <c r="D151" s="162" t="e">
        <f t="shared" si="42"/>
        <v>#NUM!</v>
      </c>
      <c r="E151" s="163">
        <f t="shared" si="38"/>
        <v>99.999999999999986</v>
      </c>
      <c r="F151" s="161">
        <f t="shared" si="24"/>
        <v>0</v>
      </c>
      <c r="G151" s="161"/>
      <c r="H151" s="167">
        <f t="shared" si="25"/>
        <v>0</v>
      </c>
      <c r="I151" s="161" t="e">
        <f t="shared" si="22"/>
        <v>#NUM!</v>
      </c>
      <c r="J151" s="164" t="e">
        <f t="shared" si="26"/>
        <v>#NUM!</v>
      </c>
      <c r="K151" s="164" t="e">
        <f t="shared" si="27"/>
        <v>#NUM!</v>
      </c>
      <c r="L151" s="164" t="e">
        <f t="shared" si="28"/>
        <v>#NUM!</v>
      </c>
      <c r="M151" s="183" t="e">
        <f t="shared" si="39"/>
        <v>#NUM!</v>
      </c>
      <c r="N151" s="161">
        <v>0</v>
      </c>
      <c r="O151" s="165">
        <f t="shared" si="40"/>
        <v>0</v>
      </c>
      <c r="Q151" s="161">
        <f t="shared" si="29"/>
        <v>0</v>
      </c>
      <c r="R151" s="164">
        <f t="shared" si="30"/>
        <v>0</v>
      </c>
      <c r="S151" s="164">
        <f t="shared" si="31"/>
        <v>0</v>
      </c>
      <c r="T151" s="164">
        <f t="shared" si="32"/>
        <v>0</v>
      </c>
      <c r="U151" s="67" t="e">
        <f t="shared" si="33"/>
        <v>#NUM!</v>
      </c>
      <c r="V151" s="147" t="e">
        <f t="shared" si="34"/>
        <v>#NUM!</v>
      </c>
      <c r="W151" s="164" t="e">
        <f t="shared" si="35"/>
        <v>#NUM!</v>
      </c>
      <c r="X151" s="164" t="e">
        <f t="shared" si="36"/>
        <v>#NUM!</v>
      </c>
      <c r="Y151" s="164" t="e">
        <f t="shared" si="37"/>
        <v>#NUM!</v>
      </c>
    </row>
    <row r="152" spans="1:25" x14ac:dyDescent="0.2">
      <c r="A152" s="161"/>
      <c r="B152" s="7">
        <f t="shared" si="41"/>
        <v>0</v>
      </c>
      <c r="C152" s="7" t="e">
        <f t="shared" si="23"/>
        <v>#NUM!</v>
      </c>
      <c r="D152" s="162" t="e">
        <f t="shared" si="42"/>
        <v>#NUM!</v>
      </c>
      <c r="E152" s="163">
        <f t="shared" si="38"/>
        <v>99.999999999999986</v>
      </c>
      <c r="F152" s="161">
        <f t="shared" si="24"/>
        <v>0</v>
      </c>
      <c r="G152" s="161"/>
      <c r="H152" s="167">
        <f t="shared" si="25"/>
        <v>0</v>
      </c>
      <c r="I152" s="161" t="e">
        <f t="shared" si="22"/>
        <v>#NUM!</v>
      </c>
      <c r="J152" s="164" t="e">
        <f t="shared" si="26"/>
        <v>#NUM!</v>
      </c>
      <c r="K152" s="164" t="e">
        <f t="shared" si="27"/>
        <v>#NUM!</v>
      </c>
      <c r="L152" s="164" t="e">
        <f t="shared" si="28"/>
        <v>#NUM!</v>
      </c>
      <c r="M152" s="183" t="e">
        <f t="shared" si="39"/>
        <v>#NUM!</v>
      </c>
      <c r="N152" s="161">
        <v>0</v>
      </c>
      <c r="O152" s="165">
        <f t="shared" si="40"/>
        <v>0</v>
      </c>
      <c r="Q152" s="161">
        <f t="shared" si="29"/>
        <v>0</v>
      </c>
      <c r="R152" s="164">
        <f t="shared" si="30"/>
        <v>0</v>
      </c>
      <c r="S152" s="164">
        <f t="shared" si="31"/>
        <v>0</v>
      </c>
      <c r="T152" s="164">
        <f t="shared" si="32"/>
        <v>0</v>
      </c>
      <c r="U152" s="67" t="e">
        <f t="shared" si="33"/>
        <v>#NUM!</v>
      </c>
      <c r="V152" s="147" t="e">
        <f t="shared" si="34"/>
        <v>#NUM!</v>
      </c>
      <c r="W152" s="164" t="e">
        <f t="shared" si="35"/>
        <v>#NUM!</v>
      </c>
      <c r="X152" s="164" t="e">
        <f t="shared" si="36"/>
        <v>#NUM!</v>
      </c>
      <c r="Y152" s="164" t="e">
        <f t="shared" si="37"/>
        <v>#NUM!</v>
      </c>
    </row>
    <row r="153" spans="1:25" x14ac:dyDescent="0.2">
      <c r="A153" s="161"/>
      <c r="B153" s="7">
        <f t="shared" si="41"/>
        <v>0</v>
      </c>
      <c r="C153" s="7" t="e">
        <f t="shared" si="23"/>
        <v>#NUM!</v>
      </c>
      <c r="D153" s="162" t="e">
        <f t="shared" si="42"/>
        <v>#NUM!</v>
      </c>
      <c r="E153" s="163">
        <f t="shared" si="38"/>
        <v>99.999999999999986</v>
      </c>
      <c r="F153" s="161">
        <f t="shared" si="24"/>
        <v>0</v>
      </c>
      <c r="G153" s="161"/>
      <c r="H153" s="167">
        <f t="shared" si="25"/>
        <v>0</v>
      </c>
      <c r="I153" s="161" t="e">
        <f t="shared" si="22"/>
        <v>#NUM!</v>
      </c>
      <c r="J153" s="164" t="e">
        <f t="shared" si="26"/>
        <v>#NUM!</v>
      </c>
      <c r="K153" s="164" t="e">
        <f t="shared" si="27"/>
        <v>#NUM!</v>
      </c>
      <c r="L153" s="164" t="e">
        <f t="shared" si="28"/>
        <v>#NUM!</v>
      </c>
      <c r="M153" s="183" t="e">
        <f t="shared" si="39"/>
        <v>#NUM!</v>
      </c>
      <c r="N153" s="161">
        <v>0</v>
      </c>
      <c r="O153" s="165">
        <f t="shared" si="40"/>
        <v>0</v>
      </c>
      <c r="Q153" s="161">
        <f t="shared" si="29"/>
        <v>0</v>
      </c>
      <c r="R153" s="164">
        <f t="shared" si="30"/>
        <v>0</v>
      </c>
      <c r="S153" s="164">
        <f t="shared" si="31"/>
        <v>0</v>
      </c>
      <c r="T153" s="164">
        <f t="shared" si="32"/>
        <v>0</v>
      </c>
      <c r="U153" s="67" t="e">
        <f t="shared" si="33"/>
        <v>#NUM!</v>
      </c>
      <c r="V153" s="147" t="e">
        <f t="shared" si="34"/>
        <v>#NUM!</v>
      </c>
      <c r="W153" s="164" t="e">
        <f t="shared" si="35"/>
        <v>#NUM!</v>
      </c>
      <c r="X153" s="164" t="e">
        <f t="shared" si="36"/>
        <v>#NUM!</v>
      </c>
      <c r="Y153" s="164" t="e">
        <f t="shared" si="37"/>
        <v>#NUM!</v>
      </c>
    </row>
    <row r="154" spans="1:25" x14ac:dyDescent="0.2">
      <c r="A154" s="161"/>
      <c r="B154" s="7">
        <f t="shared" si="41"/>
        <v>0</v>
      </c>
      <c r="C154" s="7" t="e">
        <f t="shared" si="23"/>
        <v>#NUM!</v>
      </c>
      <c r="D154" s="162" t="e">
        <f t="shared" si="42"/>
        <v>#NUM!</v>
      </c>
      <c r="E154" s="163">
        <f t="shared" si="38"/>
        <v>99.999999999999986</v>
      </c>
      <c r="F154" s="161">
        <f t="shared" si="24"/>
        <v>0</v>
      </c>
      <c r="G154" s="161"/>
      <c r="H154" s="167">
        <f t="shared" si="25"/>
        <v>0</v>
      </c>
      <c r="I154" s="161" t="e">
        <f t="shared" si="22"/>
        <v>#NUM!</v>
      </c>
      <c r="J154" s="164" t="e">
        <f t="shared" si="26"/>
        <v>#NUM!</v>
      </c>
      <c r="K154" s="164" t="e">
        <f t="shared" si="27"/>
        <v>#NUM!</v>
      </c>
      <c r="L154" s="164" t="e">
        <f t="shared" si="28"/>
        <v>#NUM!</v>
      </c>
      <c r="M154" s="183" t="e">
        <f t="shared" si="39"/>
        <v>#NUM!</v>
      </c>
      <c r="N154" s="161">
        <v>0</v>
      </c>
      <c r="O154" s="165">
        <f t="shared" si="40"/>
        <v>0</v>
      </c>
      <c r="Q154" s="161">
        <f t="shared" si="29"/>
        <v>0</v>
      </c>
      <c r="R154" s="164">
        <f t="shared" si="30"/>
        <v>0</v>
      </c>
      <c r="S154" s="164">
        <f t="shared" si="31"/>
        <v>0</v>
      </c>
      <c r="T154" s="164">
        <f t="shared" si="32"/>
        <v>0</v>
      </c>
      <c r="U154" s="67" t="e">
        <f t="shared" si="33"/>
        <v>#NUM!</v>
      </c>
      <c r="V154" s="147" t="e">
        <f t="shared" si="34"/>
        <v>#NUM!</v>
      </c>
      <c r="W154" s="164" t="e">
        <f t="shared" si="35"/>
        <v>#NUM!</v>
      </c>
      <c r="X154" s="164" t="e">
        <f t="shared" si="36"/>
        <v>#NUM!</v>
      </c>
      <c r="Y154" s="164" t="e">
        <f t="shared" si="37"/>
        <v>#NUM!</v>
      </c>
    </row>
    <row r="155" spans="1:25" x14ac:dyDescent="0.2">
      <c r="A155" s="161"/>
      <c r="B155" s="7">
        <f t="shared" si="41"/>
        <v>0</v>
      </c>
      <c r="C155" s="7" t="e">
        <f t="shared" si="23"/>
        <v>#NUM!</v>
      </c>
      <c r="D155" s="162" t="e">
        <f t="shared" si="42"/>
        <v>#NUM!</v>
      </c>
      <c r="E155" s="163">
        <f t="shared" si="38"/>
        <v>99.999999999999986</v>
      </c>
      <c r="F155" s="161">
        <f t="shared" si="24"/>
        <v>0</v>
      </c>
      <c r="G155" s="161"/>
      <c r="H155" s="167">
        <f t="shared" si="25"/>
        <v>0</v>
      </c>
      <c r="I155" s="161" t="e">
        <f t="shared" si="22"/>
        <v>#NUM!</v>
      </c>
      <c r="J155" s="164" t="e">
        <f t="shared" si="26"/>
        <v>#NUM!</v>
      </c>
      <c r="K155" s="164" t="e">
        <f t="shared" si="27"/>
        <v>#NUM!</v>
      </c>
      <c r="L155" s="164" t="e">
        <f t="shared" si="28"/>
        <v>#NUM!</v>
      </c>
      <c r="M155" s="183" t="e">
        <f t="shared" si="39"/>
        <v>#NUM!</v>
      </c>
      <c r="N155" s="161">
        <v>0</v>
      </c>
      <c r="O155" s="165">
        <f t="shared" si="40"/>
        <v>0</v>
      </c>
      <c r="Q155" s="161">
        <f t="shared" si="29"/>
        <v>0</v>
      </c>
      <c r="R155" s="164">
        <f t="shared" si="30"/>
        <v>0</v>
      </c>
      <c r="S155" s="164">
        <f t="shared" si="31"/>
        <v>0</v>
      </c>
      <c r="T155" s="164">
        <f t="shared" si="32"/>
        <v>0</v>
      </c>
      <c r="U155" s="67" t="e">
        <f t="shared" si="33"/>
        <v>#NUM!</v>
      </c>
      <c r="V155" s="147" t="e">
        <f t="shared" si="34"/>
        <v>#NUM!</v>
      </c>
      <c r="W155" s="164" t="e">
        <f t="shared" si="35"/>
        <v>#NUM!</v>
      </c>
      <c r="X155" s="164" t="e">
        <f t="shared" si="36"/>
        <v>#NUM!</v>
      </c>
      <c r="Y155" s="164" t="e">
        <f t="shared" si="37"/>
        <v>#NUM!</v>
      </c>
    </row>
    <row r="156" spans="1:25" x14ac:dyDescent="0.2">
      <c r="A156" s="161"/>
      <c r="B156" s="7">
        <f t="shared" si="41"/>
        <v>0</v>
      </c>
      <c r="C156" s="7" t="e">
        <f t="shared" si="23"/>
        <v>#NUM!</v>
      </c>
      <c r="D156" s="162" t="e">
        <f t="shared" si="42"/>
        <v>#NUM!</v>
      </c>
      <c r="E156" s="163">
        <f t="shared" si="38"/>
        <v>99.999999999999986</v>
      </c>
      <c r="F156" s="161">
        <f t="shared" si="24"/>
        <v>0</v>
      </c>
      <c r="G156" s="161"/>
      <c r="H156" s="167">
        <f t="shared" si="25"/>
        <v>0</v>
      </c>
      <c r="I156" s="161" t="e">
        <f t="shared" si="22"/>
        <v>#NUM!</v>
      </c>
      <c r="J156" s="164" t="e">
        <f t="shared" si="26"/>
        <v>#NUM!</v>
      </c>
      <c r="K156" s="164" t="e">
        <f t="shared" si="27"/>
        <v>#NUM!</v>
      </c>
      <c r="L156" s="164" t="e">
        <f t="shared" si="28"/>
        <v>#NUM!</v>
      </c>
      <c r="M156" s="183" t="e">
        <f t="shared" si="39"/>
        <v>#NUM!</v>
      </c>
      <c r="N156" s="161">
        <v>0</v>
      </c>
      <c r="O156" s="165">
        <f t="shared" si="40"/>
        <v>0</v>
      </c>
      <c r="Q156" s="161">
        <f t="shared" si="29"/>
        <v>0</v>
      </c>
      <c r="R156" s="164">
        <f t="shared" si="30"/>
        <v>0</v>
      </c>
      <c r="S156" s="164">
        <f t="shared" si="31"/>
        <v>0</v>
      </c>
      <c r="T156" s="164">
        <f t="shared" si="32"/>
        <v>0</v>
      </c>
      <c r="U156" s="67" t="e">
        <f t="shared" si="33"/>
        <v>#NUM!</v>
      </c>
      <c r="V156" s="147" t="e">
        <f t="shared" si="34"/>
        <v>#NUM!</v>
      </c>
      <c r="W156" s="164" t="e">
        <f t="shared" si="35"/>
        <v>#NUM!</v>
      </c>
      <c r="X156" s="164" t="e">
        <f t="shared" si="36"/>
        <v>#NUM!</v>
      </c>
      <c r="Y156" s="164" t="e">
        <f t="shared" si="37"/>
        <v>#NUM!</v>
      </c>
    </row>
    <row r="157" spans="1:25" x14ac:dyDescent="0.2">
      <c r="A157" s="161"/>
      <c r="B157" s="7">
        <f t="shared" si="41"/>
        <v>0</v>
      </c>
      <c r="C157" s="7" t="e">
        <f t="shared" si="23"/>
        <v>#NUM!</v>
      </c>
      <c r="D157" s="162" t="e">
        <f t="shared" si="42"/>
        <v>#NUM!</v>
      </c>
      <c r="E157" s="163">
        <f t="shared" si="38"/>
        <v>99.999999999999986</v>
      </c>
      <c r="F157" s="161">
        <f t="shared" si="24"/>
        <v>0</v>
      </c>
      <c r="G157" s="161"/>
      <c r="H157" s="167">
        <f t="shared" si="25"/>
        <v>0</v>
      </c>
      <c r="I157" s="161" t="e">
        <f t="shared" si="22"/>
        <v>#NUM!</v>
      </c>
      <c r="J157" s="164" t="e">
        <f t="shared" si="26"/>
        <v>#NUM!</v>
      </c>
      <c r="K157" s="164" t="e">
        <f t="shared" si="27"/>
        <v>#NUM!</v>
      </c>
      <c r="L157" s="164" t="e">
        <f t="shared" si="28"/>
        <v>#NUM!</v>
      </c>
      <c r="M157" s="183" t="e">
        <f t="shared" si="39"/>
        <v>#NUM!</v>
      </c>
      <c r="N157" s="161">
        <v>0</v>
      </c>
      <c r="O157" s="165">
        <f t="shared" si="40"/>
        <v>0</v>
      </c>
      <c r="Q157" s="161">
        <f t="shared" si="29"/>
        <v>0</v>
      </c>
      <c r="R157" s="164">
        <f t="shared" si="30"/>
        <v>0</v>
      </c>
      <c r="S157" s="164">
        <f t="shared" si="31"/>
        <v>0</v>
      </c>
      <c r="T157" s="164">
        <f t="shared" si="32"/>
        <v>0</v>
      </c>
      <c r="U157" s="67" t="e">
        <f t="shared" si="33"/>
        <v>#NUM!</v>
      </c>
      <c r="V157" s="147" t="e">
        <f t="shared" si="34"/>
        <v>#NUM!</v>
      </c>
      <c r="W157" s="164" t="e">
        <f t="shared" si="35"/>
        <v>#NUM!</v>
      </c>
      <c r="X157" s="164" t="e">
        <f t="shared" si="36"/>
        <v>#NUM!</v>
      </c>
      <c r="Y157" s="164" t="e">
        <f t="shared" si="37"/>
        <v>#NUM!</v>
      </c>
    </row>
    <row r="158" spans="1:25" x14ac:dyDescent="0.2">
      <c r="A158" s="161"/>
      <c r="B158" s="7">
        <f t="shared" si="41"/>
        <v>0</v>
      </c>
      <c r="C158" s="7" t="e">
        <f t="shared" si="23"/>
        <v>#NUM!</v>
      </c>
      <c r="D158" s="162" t="e">
        <f t="shared" si="42"/>
        <v>#NUM!</v>
      </c>
      <c r="E158" s="163">
        <f t="shared" si="38"/>
        <v>99.999999999999986</v>
      </c>
      <c r="F158" s="161">
        <f t="shared" si="24"/>
        <v>0</v>
      </c>
      <c r="G158" s="161"/>
      <c r="H158" s="167">
        <f t="shared" si="25"/>
        <v>0</v>
      </c>
      <c r="I158" s="161" t="e">
        <f t="shared" ref="I158:I221" si="43">D158*F158</f>
        <v>#NUM!</v>
      </c>
      <c r="J158" s="164" t="e">
        <f t="shared" si="26"/>
        <v>#NUM!</v>
      </c>
      <c r="K158" s="164" t="e">
        <f t="shared" si="27"/>
        <v>#NUM!</v>
      </c>
      <c r="L158" s="164" t="e">
        <f t="shared" si="28"/>
        <v>#NUM!</v>
      </c>
      <c r="M158" s="183" t="e">
        <f t="shared" si="39"/>
        <v>#NUM!</v>
      </c>
      <c r="N158" s="161">
        <v>0</v>
      </c>
      <c r="O158" s="165">
        <f t="shared" si="40"/>
        <v>0</v>
      </c>
      <c r="Q158" s="161">
        <f t="shared" si="29"/>
        <v>0</v>
      </c>
      <c r="R158" s="164">
        <f t="shared" si="30"/>
        <v>0</v>
      </c>
      <c r="S158" s="164">
        <f t="shared" si="31"/>
        <v>0</v>
      </c>
      <c r="T158" s="164">
        <f t="shared" si="32"/>
        <v>0</v>
      </c>
      <c r="U158" s="67" t="e">
        <f t="shared" si="33"/>
        <v>#NUM!</v>
      </c>
      <c r="V158" s="147" t="e">
        <f t="shared" si="34"/>
        <v>#NUM!</v>
      </c>
      <c r="W158" s="164" t="e">
        <f t="shared" si="35"/>
        <v>#NUM!</v>
      </c>
      <c r="X158" s="164" t="e">
        <f t="shared" si="36"/>
        <v>#NUM!</v>
      </c>
      <c r="Y158" s="164" t="e">
        <f t="shared" si="37"/>
        <v>#NUM!</v>
      </c>
    </row>
    <row r="159" spans="1:25" x14ac:dyDescent="0.2">
      <c r="A159" s="161"/>
      <c r="B159" s="7">
        <f t="shared" si="41"/>
        <v>0</v>
      </c>
      <c r="C159" s="7" t="e">
        <f t="shared" ref="C159:C222" si="44">IF(A159=0,IF(B159&gt;0,IF(C158&lt;10,10,-LOG(0,2)),-LOG(0,2)),-LOG(A159,2))</f>
        <v>#NUM!</v>
      </c>
      <c r="D159" s="162" t="e">
        <f t="shared" si="42"/>
        <v>#NUM!</v>
      </c>
      <c r="E159" s="163">
        <f t="shared" si="38"/>
        <v>99.999999999999986</v>
      </c>
      <c r="F159" s="161">
        <f t="shared" ref="F159:F222" si="45">(G159*100)/$A$10</f>
        <v>0</v>
      </c>
      <c r="G159" s="161"/>
      <c r="H159" s="167">
        <f t="shared" ref="H159:H222" si="46">A159*1000</f>
        <v>0</v>
      </c>
      <c r="I159" s="161" t="e">
        <f t="shared" si="43"/>
        <v>#NUM!</v>
      </c>
      <c r="J159" s="164" t="e">
        <f t="shared" ref="J159:J222" si="47">(F159)*(D159-$B$4)^2</f>
        <v>#NUM!</v>
      </c>
      <c r="K159" s="164" t="e">
        <f t="shared" ref="K159:K222" si="48">(F159)*(D159-$B$4)^3</f>
        <v>#NUM!</v>
      </c>
      <c r="L159" s="164" t="e">
        <f t="shared" ref="L159:L222" si="49">(F159)*(D159-$B$4)^4</f>
        <v>#NUM!</v>
      </c>
      <c r="M159" s="183" t="e">
        <f t="shared" si="39"/>
        <v>#NUM!</v>
      </c>
      <c r="N159" s="161">
        <v>0</v>
      </c>
      <c r="O159" s="165">
        <f t="shared" si="40"/>
        <v>0</v>
      </c>
      <c r="Q159" s="161">
        <f t="shared" ref="Q159:Q222" si="50">(B159*1000)*F159</f>
        <v>0</v>
      </c>
      <c r="R159" s="164">
        <f t="shared" ref="R159:R222" si="51">(F159)*((B159*1000)-$B$15)^2</f>
        <v>0</v>
      </c>
      <c r="S159" s="164">
        <f t="shared" ref="S159:S222" si="52">(F159)*((B159*1000)-$B$15)^3</f>
        <v>0</v>
      </c>
      <c r="T159" s="164">
        <f t="shared" ref="T159:T222" si="53">(F159)*((B159*1000)-$B$15)^4</f>
        <v>0</v>
      </c>
      <c r="U159" s="67" t="e">
        <f t="shared" ref="U159:U222" si="54">LOG(((2^(-D159))*1000),10)</f>
        <v>#NUM!</v>
      </c>
      <c r="V159" s="147" t="e">
        <f t="shared" ref="V159:V222" si="55">U159*F159</f>
        <v>#NUM!</v>
      </c>
      <c r="W159" s="164" t="e">
        <f t="shared" ref="W159:W222" si="56">(F159)*(U159-LOG($E$15))^2</f>
        <v>#NUM!</v>
      </c>
      <c r="X159" s="164" t="e">
        <f t="shared" ref="X159:X222" si="57">(F159)*(U159-LOG($E$15))^3</f>
        <v>#NUM!</v>
      </c>
      <c r="Y159" s="164" t="e">
        <f t="shared" ref="Y159:Y222" si="58">(F159)*(U159-LOG($E$15))^4</f>
        <v>#NUM!</v>
      </c>
    </row>
    <row r="160" spans="1:25" x14ac:dyDescent="0.2">
      <c r="A160" s="161"/>
      <c r="B160" s="7">
        <f t="shared" si="41"/>
        <v>0</v>
      </c>
      <c r="C160" s="7" t="e">
        <f t="shared" si="44"/>
        <v>#NUM!</v>
      </c>
      <c r="D160" s="162" t="e">
        <f t="shared" si="42"/>
        <v>#NUM!</v>
      </c>
      <c r="E160" s="163">
        <f t="shared" ref="E160:E223" si="59">F160+E159</f>
        <v>99.999999999999986</v>
      </c>
      <c r="F160" s="161">
        <f t="shared" si="45"/>
        <v>0</v>
      </c>
      <c r="G160" s="161"/>
      <c r="H160" s="167">
        <f t="shared" si="46"/>
        <v>0</v>
      </c>
      <c r="I160" s="161" t="e">
        <f t="shared" si="43"/>
        <v>#NUM!</v>
      </c>
      <c r="J160" s="164" t="e">
        <f t="shared" si="47"/>
        <v>#NUM!</v>
      </c>
      <c r="K160" s="164" t="e">
        <f t="shared" si="48"/>
        <v>#NUM!</v>
      </c>
      <c r="L160" s="164" t="e">
        <f t="shared" si="49"/>
        <v>#NUM!</v>
      </c>
      <c r="M160" s="183" t="e">
        <f t="shared" ref="M160:M223" si="60">((2^(-D160))*1000)</f>
        <v>#NUM!</v>
      </c>
      <c r="N160" s="161">
        <v>0</v>
      </c>
      <c r="O160" s="165">
        <f t="shared" ref="O160:O223" si="61">(N160*100)/$A$13</f>
        <v>0</v>
      </c>
      <c r="Q160" s="161">
        <f t="shared" si="50"/>
        <v>0</v>
      </c>
      <c r="R160" s="164">
        <f t="shared" si="51"/>
        <v>0</v>
      </c>
      <c r="S160" s="164">
        <f t="shared" si="52"/>
        <v>0</v>
      </c>
      <c r="T160" s="164">
        <f t="shared" si="53"/>
        <v>0</v>
      </c>
      <c r="U160" s="67" t="e">
        <f t="shared" si="54"/>
        <v>#NUM!</v>
      </c>
      <c r="V160" s="147" t="e">
        <f t="shared" si="55"/>
        <v>#NUM!</v>
      </c>
      <c r="W160" s="164" t="e">
        <f t="shared" si="56"/>
        <v>#NUM!</v>
      </c>
      <c r="X160" s="164" t="e">
        <f t="shared" si="57"/>
        <v>#NUM!</v>
      </c>
      <c r="Y160" s="164" t="e">
        <f t="shared" si="58"/>
        <v>#NUM!</v>
      </c>
    </row>
    <row r="161" spans="1:25" x14ac:dyDescent="0.2">
      <c r="A161" s="161"/>
      <c r="B161" s="7">
        <f t="shared" ref="B161:B224" si="62">IF(A161=0,IF(A160&gt;0,IF(B160&gt;0.001,((A160+(2^(-10)))/2),0),0),(A160+A161)/2)</f>
        <v>0</v>
      </c>
      <c r="C161" s="7" t="e">
        <f t="shared" si="44"/>
        <v>#NUM!</v>
      </c>
      <c r="D161" s="162" t="e">
        <f t="shared" si="42"/>
        <v>#NUM!</v>
      </c>
      <c r="E161" s="163">
        <f t="shared" si="59"/>
        <v>99.999999999999986</v>
      </c>
      <c r="F161" s="161">
        <f t="shared" si="45"/>
        <v>0</v>
      </c>
      <c r="G161" s="161"/>
      <c r="H161" s="167">
        <f t="shared" si="46"/>
        <v>0</v>
      </c>
      <c r="I161" s="161" t="e">
        <f t="shared" si="43"/>
        <v>#NUM!</v>
      </c>
      <c r="J161" s="164" t="e">
        <f t="shared" si="47"/>
        <v>#NUM!</v>
      </c>
      <c r="K161" s="164" t="e">
        <f t="shared" si="48"/>
        <v>#NUM!</v>
      </c>
      <c r="L161" s="164" t="e">
        <f t="shared" si="49"/>
        <v>#NUM!</v>
      </c>
      <c r="M161" s="183" t="e">
        <f t="shared" si="60"/>
        <v>#NUM!</v>
      </c>
      <c r="N161" s="161">
        <v>0</v>
      </c>
      <c r="O161" s="165">
        <f t="shared" si="61"/>
        <v>0</v>
      </c>
      <c r="Q161" s="161">
        <f t="shared" si="50"/>
        <v>0</v>
      </c>
      <c r="R161" s="164">
        <f t="shared" si="51"/>
        <v>0</v>
      </c>
      <c r="S161" s="164">
        <f t="shared" si="52"/>
        <v>0</v>
      </c>
      <c r="T161" s="164">
        <f t="shared" si="53"/>
        <v>0</v>
      </c>
      <c r="U161" s="67" t="e">
        <f t="shared" si="54"/>
        <v>#NUM!</v>
      </c>
      <c r="V161" s="147" t="e">
        <f t="shared" si="55"/>
        <v>#NUM!</v>
      </c>
      <c r="W161" s="164" t="e">
        <f t="shared" si="56"/>
        <v>#NUM!</v>
      </c>
      <c r="X161" s="164" t="e">
        <f t="shared" si="57"/>
        <v>#NUM!</v>
      </c>
      <c r="Y161" s="164" t="e">
        <f t="shared" si="58"/>
        <v>#NUM!</v>
      </c>
    </row>
    <row r="162" spans="1:25" x14ac:dyDescent="0.2">
      <c r="A162" s="161"/>
      <c r="B162" s="7">
        <f t="shared" si="62"/>
        <v>0</v>
      </c>
      <c r="C162" s="7" t="e">
        <f t="shared" si="44"/>
        <v>#NUM!</v>
      </c>
      <c r="D162" s="162" t="e">
        <f t="shared" si="42"/>
        <v>#NUM!</v>
      </c>
      <c r="E162" s="163">
        <f t="shared" si="59"/>
        <v>99.999999999999986</v>
      </c>
      <c r="F162" s="161">
        <f t="shared" si="45"/>
        <v>0</v>
      </c>
      <c r="G162" s="161"/>
      <c r="H162" s="167">
        <f t="shared" si="46"/>
        <v>0</v>
      </c>
      <c r="I162" s="161" t="e">
        <f t="shared" si="43"/>
        <v>#NUM!</v>
      </c>
      <c r="J162" s="164" t="e">
        <f t="shared" si="47"/>
        <v>#NUM!</v>
      </c>
      <c r="K162" s="164" t="e">
        <f t="shared" si="48"/>
        <v>#NUM!</v>
      </c>
      <c r="L162" s="164" t="e">
        <f t="shared" si="49"/>
        <v>#NUM!</v>
      </c>
      <c r="M162" s="183" t="e">
        <f t="shared" si="60"/>
        <v>#NUM!</v>
      </c>
      <c r="N162" s="161">
        <v>0</v>
      </c>
      <c r="O162" s="165">
        <f t="shared" si="61"/>
        <v>0</v>
      </c>
      <c r="Q162" s="161">
        <f t="shared" si="50"/>
        <v>0</v>
      </c>
      <c r="R162" s="164">
        <f t="shared" si="51"/>
        <v>0</v>
      </c>
      <c r="S162" s="164">
        <f t="shared" si="52"/>
        <v>0</v>
      </c>
      <c r="T162" s="164">
        <f t="shared" si="53"/>
        <v>0</v>
      </c>
      <c r="U162" s="67" t="e">
        <f t="shared" si="54"/>
        <v>#NUM!</v>
      </c>
      <c r="V162" s="147" t="e">
        <f t="shared" si="55"/>
        <v>#NUM!</v>
      </c>
      <c r="W162" s="164" t="e">
        <f t="shared" si="56"/>
        <v>#NUM!</v>
      </c>
      <c r="X162" s="164" t="e">
        <f t="shared" si="57"/>
        <v>#NUM!</v>
      </c>
      <c r="Y162" s="164" t="e">
        <f t="shared" si="58"/>
        <v>#NUM!</v>
      </c>
    </row>
    <row r="163" spans="1:25" x14ac:dyDescent="0.2">
      <c r="A163" s="161"/>
      <c r="B163" s="7">
        <f t="shared" si="62"/>
        <v>0</v>
      </c>
      <c r="C163" s="7" t="e">
        <f t="shared" si="44"/>
        <v>#NUM!</v>
      </c>
      <c r="D163" s="162" t="e">
        <f t="shared" si="42"/>
        <v>#NUM!</v>
      </c>
      <c r="E163" s="163">
        <f t="shared" si="59"/>
        <v>99.999999999999986</v>
      </c>
      <c r="F163" s="161">
        <f t="shared" si="45"/>
        <v>0</v>
      </c>
      <c r="G163" s="161"/>
      <c r="H163" s="167">
        <f t="shared" si="46"/>
        <v>0</v>
      </c>
      <c r="I163" s="161" t="e">
        <f t="shared" si="43"/>
        <v>#NUM!</v>
      </c>
      <c r="J163" s="164" t="e">
        <f t="shared" si="47"/>
        <v>#NUM!</v>
      </c>
      <c r="K163" s="164" t="e">
        <f t="shared" si="48"/>
        <v>#NUM!</v>
      </c>
      <c r="L163" s="164" t="e">
        <f t="shared" si="49"/>
        <v>#NUM!</v>
      </c>
      <c r="M163" s="183" t="e">
        <f t="shared" si="60"/>
        <v>#NUM!</v>
      </c>
      <c r="N163" s="161">
        <v>0</v>
      </c>
      <c r="O163" s="165">
        <f t="shared" si="61"/>
        <v>0</v>
      </c>
      <c r="Q163" s="161">
        <f t="shared" si="50"/>
        <v>0</v>
      </c>
      <c r="R163" s="164">
        <f t="shared" si="51"/>
        <v>0</v>
      </c>
      <c r="S163" s="164">
        <f t="shared" si="52"/>
        <v>0</v>
      </c>
      <c r="T163" s="164">
        <f t="shared" si="53"/>
        <v>0</v>
      </c>
      <c r="U163" s="67" t="e">
        <f t="shared" si="54"/>
        <v>#NUM!</v>
      </c>
      <c r="V163" s="147" t="e">
        <f t="shared" si="55"/>
        <v>#NUM!</v>
      </c>
      <c r="W163" s="164" t="e">
        <f t="shared" si="56"/>
        <v>#NUM!</v>
      </c>
      <c r="X163" s="164" t="e">
        <f t="shared" si="57"/>
        <v>#NUM!</v>
      </c>
      <c r="Y163" s="164" t="e">
        <f t="shared" si="58"/>
        <v>#NUM!</v>
      </c>
    </row>
    <row r="164" spans="1:25" x14ac:dyDescent="0.2">
      <c r="A164" s="161"/>
      <c r="B164" s="7">
        <f t="shared" si="62"/>
        <v>0</v>
      </c>
      <c r="C164" s="7" t="e">
        <f t="shared" si="44"/>
        <v>#NUM!</v>
      </c>
      <c r="D164" s="162" t="e">
        <f t="shared" si="42"/>
        <v>#NUM!</v>
      </c>
      <c r="E164" s="163">
        <f t="shared" si="59"/>
        <v>99.999999999999986</v>
      </c>
      <c r="F164" s="161">
        <f t="shared" si="45"/>
        <v>0</v>
      </c>
      <c r="G164" s="161"/>
      <c r="H164" s="167">
        <f t="shared" si="46"/>
        <v>0</v>
      </c>
      <c r="I164" s="161" t="e">
        <f t="shared" si="43"/>
        <v>#NUM!</v>
      </c>
      <c r="J164" s="164" t="e">
        <f t="shared" si="47"/>
        <v>#NUM!</v>
      </c>
      <c r="K164" s="164" t="e">
        <f t="shared" si="48"/>
        <v>#NUM!</v>
      </c>
      <c r="L164" s="164" t="e">
        <f t="shared" si="49"/>
        <v>#NUM!</v>
      </c>
      <c r="M164" s="183" t="e">
        <f t="shared" si="60"/>
        <v>#NUM!</v>
      </c>
      <c r="N164" s="161">
        <v>0</v>
      </c>
      <c r="O164" s="165">
        <f t="shared" si="61"/>
        <v>0</v>
      </c>
      <c r="Q164" s="161">
        <f t="shared" si="50"/>
        <v>0</v>
      </c>
      <c r="R164" s="164">
        <f t="shared" si="51"/>
        <v>0</v>
      </c>
      <c r="S164" s="164">
        <f t="shared" si="52"/>
        <v>0</v>
      </c>
      <c r="T164" s="164">
        <f t="shared" si="53"/>
        <v>0</v>
      </c>
      <c r="U164" s="67" t="e">
        <f t="shared" si="54"/>
        <v>#NUM!</v>
      </c>
      <c r="V164" s="147" t="e">
        <f t="shared" si="55"/>
        <v>#NUM!</v>
      </c>
      <c r="W164" s="164" t="e">
        <f t="shared" si="56"/>
        <v>#NUM!</v>
      </c>
      <c r="X164" s="164" t="e">
        <f t="shared" si="57"/>
        <v>#NUM!</v>
      </c>
      <c r="Y164" s="164" t="e">
        <f t="shared" si="58"/>
        <v>#NUM!</v>
      </c>
    </row>
    <row r="165" spans="1:25" x14ac:dyDescent="0.2">
      <c r="A165" s="161"/>
      <c r="B165" s="7">
        <f t="shared" si="62"/>
        <v>0</v>
      </c>
      <c r="C165" s="7" t="e">
        <f t="shared" si="44"/>
        <v>#NUM!</v>
      </c>
      <c r="D165" s="162" t="e">
        <f t="shared" si="42"/>
        <v>#NUM!</v>
      </c>
      <c r="E165" s="163">
        <f t="shared" si="59"/>
        <v>99.999999999999986</v>
      </c>
      <c r="F165" s="161">
        <f t="shared" si="45"/>
        <v>0</v>
      </c>
      <c r="G165" s="161"/>
      <c r="H165" s="167">
        <f t="shared" si="46"/>
        <v>0</v>
      </c>
      <c r="I165" s="161" t="e">
        <f t="shared" si="43"/>
        <v>#NUM!</v>
      </c>
      <c r="J165" s="164" t="e">
        <f t="shared" si="47"/>
        <v>#NUM!</v>
      </c>
      <c r="K165" s="164" t="e">
        <f t="shared" si="48"/>
        <v>#NUM!</v>
      </c>
      <c r="L165" s="164" t="e">
        <f t="shared" si="49"/>
        <v>#NUM!</v>
      </c>
      <c r="M165" s="183" t="e">
        <f t="shared" si="60"/>
        <v>#NUM!</v>
      </c>
      <c r="N165" s="161">
        <v>0</v>
      </c>
      <c r="O165" s="165">
        <f t="shared" si="61"/>
        <v>0</v>
      </c>
      <c r="Q165" s="161">
        <f t="shared" si="50"/>
        <v>0</v>
      </c>
      <c r="R165" s="164">
        <f t="shared" si="51"/>
        <v>0</v>
      </c>
      <c r="S165" s="164">
        <f t="shared" si="52"/>
        <v>0</v>
      </c>
      <c r="T165" s="164">
        <f t="shared" si="53"/>
        <v>0</v>
      </c>
      <c r="U165" s="67" t="e">
        <f t="shared" si="54"/>
        <v>#NUM!</v>
      </c>
      <c r="V165" s="147" t="e">
        <f t="shared" si="55"/>
        <v>#NUM!</v>
      </c>
      <c r="W165" s="164" t="e">
        <f t="shared" si="56"/>
        <v>#NUM!</v>
      </c>
      <c r="X165" s="164" t="e">
        <f t="shared" si="57"/>
        <v>#NUM!</v>
      </c>
      <c r="Y165" s="164" t="e">
        <f t="shared" si="58"/>
        <v>#NUM!</v>
      </c>
    </row>
    <row r="166" spans="1:25" x14ac:dyDescent="0.2">
      <c r="A166" s="161"/>
      <c r="B166" s="7">
        <f t="shared" si="62"/>
        <v>0</v>
      </c>
      <c r="C166" s="7" t="e">
        <f t="shared" si="44"/>
        <v>#NUM!</v>
      </c>
      <c r="D166" s="162" t="e">
        <f t="shared" si="42"/>
        <v>#NUM!</v>
      </c>
      <c r="E166" s="163">
        <f t="shared" si="59"/>
        <v>99.999999999999986</v>
      </c>
      <c r="F166" s="161">
        <f t="shared" si="45"/>
        <v>0</v>
      </c>
      <c r="G166" s="161"/>
      <c r="H166" s="167">
        <f t="shared" si="46"/>
        <v>0</v>
      </c>
      <c r="I166" s="161" t="e">
        <f t="shared" si="43"/>
        <v>#NUM!</v>
      </c>
      <c r="J166" s="164" t="e">
        <f t="shared" si="47"/>
        <v>#NUM!</v>
      </c>
      <c r="K166" s="164" t="e">
        <f t="shared" si="48"/>
        <v>#NUM!</v>
      </c>
      <c r="L166" s="164" t="e">
        <f t="shared" si="49"/>
        <v>#NUM!</v>
      </c>
      <c r="M166" s="183" t="e">
        <f t="shared" si="60"/>
        <v>#NUM!</v>
      </c>
      <c r="N166" s="161">
        <v>0</v>
      </c>
      <c r="O166" s="165">
        <f t="shared" si="61"/>
        <v>0</v>
      </c>
      <c r="Q166" s="161">
        <f t="shared" si="50"/>
        <v>0</v>
      </c>
      <c r="R166" s="164">
        <f t="shared" si="51"/>
        <v>0</v>
      </c>
      <c r="S166" s="164">
        <f t="shared" si="52"/>
        <v>0</v>
      </c>
      <c r="T166" s="164">
        <f t="shared" si="53"/>
        <v>0</v>
      </c>
      <c r="U166" s="67" t="e">
        <f t="shared" si="54"/>
        <v>#NUM!</v>
      </c>
      <c r="V166" s="147" t="e">
        <f t="shared" si="55"/>
        <v>#NUM!</v>
      </c>
      <c r="W166" s="164" t="e">
        <f t="shared" si="56"/>
        <v>#NUM!</v>
      </c>
      <c r="X166" s="164" t="e">
        <f t="shared" si="57"/>
        <v>#NUM!</v>
      </c>
      <c r="Y166" s="164" t="e">
        <f t="shared" si="58"/>
        <v>#NUM!</v>
      </c>
    </row>
    <row r="167" spans="1:25" x14ac:dyDescent="0.2">
      <c r="A167" s="161"/>
      <c r="B167" s="7">
        <f t="shared" si="62"/>
        <v>0</v>
      </c>
      <c r="C167" s="7" t="e">
        <f t="shared" si="44"/>
        <v>#NUM!</v>
      </c>
      <c r="D167" s="162" t="e">
        <f t="shared" si="42"/>
        <v>#NUM!</v>
      </c>
      <c r="E167" s="163">
        <f t="shared" si="59"/>
        <v>99.999999999999986</v>
      </c>
      <c r="F167" s="161">
        <f t="shared" si="45"/>
        <v>0</v>
      </c>
      <c r="G167" s="161"/>
      <c r="H167" s="167">
        <f t="shared" si="46"/>
        <v>0</v>
      </c>
      <c r="I167" s="161" t="e">
        <f t="shared" si="43"/>
        <v>#NUM!</v>
      </c>
      <c r="J167" s="164" t="e">
        <f t="shared" si="47"/>
        <v>#NUM!</v>
      </c>
      <c r="K167" s="164" t="e">
        <f t="shared" si="48"/>
        <v>#NUM!</v>
      </c>
      <c r="L167" s="164" t="e">
        <f t="shared" si="49"/>
        <v>#NUM!</v>
      </c>
      <c r="M167" s="183" t="e">
        <f t="shared" si="60"/>
        <v>#NUM!</v>
      </c>
      <c r="N167" s="161">
        <v>0</v>
      </c>
      <c r="O167" s="165">
        <f t="shared" si="61"/>
        <v>0</v>
      </c>
      <c r="Q167" s="161">
        <f t="shared" si="50"/>
        <v>0</v>
      </c>
      <c r="R167" s="164">
        <f t="shared" si="51"/>
        <v>0</v>
      </c>
      <c r="S167" s="164">
        <f t="shared" si="52"/>
        <v>0</v>
      </c>
      <c r="T167" s="164">
        <f t="shared" si="53"/>
        <v>0</v>
      </c>
      <c r="U167" s="67" t="e">
        <f t="shared" si="54"/>
        <v>#NUM!</v>
      </c>
      <c r="V167" s="147" t="e">
        <f t="shared" si="55"/>
        <v>#NUM!</v>
      </c>
      <c r="W167" s="164" t="e">
        <f t="shared" si="56"/>
        <v>#NUM!</v>
      </c>
      <c r="X167" s="164" t="e">
        <f t="shared" si="57"/>
        <v>#NUM!</v>
      </c>
      <c r="Y167" s="164" t="e">
        <f t="shared" si="58"/>
        <v>#NUM!</v>
      </c>
    </row>
    <row r="168" spans="1:25" x14ac:dyDescent="0.2">
      <c r="A168" s="161"/>
      <c r="B168" s="7">
        <f t="shared" si="62"/>
        <v>0</v>
      </c>
      <c r="C168" s="7" t="e">
        <f t="shared" si="44"/>
        <v>#NUM!</v>
      </c>
      <c r="D168" s="162" t="e">
        <f t="shared" si="42"/>
        <v>#NUM!</v>
      </c>
      <c r="E168" s="163">
        <f t="shared" si="59"/>
        <v>99.999999999999986</v>
      </c>
      <c r="F168" s="161">
        <f t="shared" si="45"/>
        <v>0</v>
      </c>
      <c r="G168" s="161"/>
      <c r="H168" s="167">
        <f t="shared" si="46"/>
        <v>0</v>
      </c>
      <c r="I168" s="161" t="e">
        <f t="shared" si="43"/>
        <v>#NUM!</v>
      </c>
      <c r="J168" s="164" t="e">
        <f t="shared" si="47"/>
        <v>#NUM!</v>
      </c>
      <c r="K168" s="164" t="e">
        <f t="shared" si="48"/>
        <v>#NUM!</v>
      </c>
      <c r="L168" s="164" t="e">
        <f t="shared" si="49"/>
        <v>#NUM!</v>
      </c>
      <c r="M168" s="183" t="e">
        <f t="shared" si="60"/>
        <v>#NUM!</v>
      </c>
      <c r="N168" s="161">
        <v>0</v>
      </c>
      <c r="O168" s="165">
        <f t="shared" si="61"/>
        <v>0</v>
      </c>
      <c r="Q168" s="161">
        <f t="shared" si="50"/>
        <v>0</v>
      </c>
      <c r="R168" s="164">
        <f t="shared" si="51"/>
        <v>0</v>
      </c>
      <c r="S168" s="164">
        <f t="shared" si="52"/>
        <v>0</v>
      </c>
      <c r="T168" s="164">
        <f t="shared" si="53"/>
        <v>0</v>
      </c>
      <c r="U168" s="67" t="e">
        <f t="shared" si="54"/>
        <v>#NUM!</v>
      </c>
      <c r="V168" s="147" t="e">
        <f t="shared" si="55"/>
        <v>#NUM!</v>
      </c>
      <c r="W168" s="164" t="e">
        <f t="shared" si="56"/>
        <v>#NUM!</v>
      </c>
      <c r="X168" s="164" t="e">
        <f t="shared" si="57"/>
        <v>#NUM!</v>
      </c>
      <c r="Y168" s="164" t="e">
        <f t="shared" si="58"/>
        <v>#NUM!</v>
      </c>
    </row>
    <row r="169" spans="1:25" x14ac:dyDescent="0.2">
      <c r="A169" s="161"/>
      <c r="B169" s="7">
        <f t="shared" si="62"/>
        <v>0</v>
      </c>
      <c r="C169" s="7" t="e">
        <f t="shared" si="44"/>
        <v>#NUM!</v>
      </c>
      <c r="D169" s="162" t="e">
        <f t="shared" si="42"/>
        <v>#NUM!</v>
      </c>
      <c r="E169" s="163">
        <f t="shared" si="59"/>
        <v>99.999999999999986</v>
      </c>
      <c r="F169" s="161">
        <f t="shared" si="45"/>
        <v>0</v>
      </c>
      <c r="G169" s="161"/>
      <c r="H169" s="167">
        <f t="shared" si="46"/>
        <v>0</v>
      </c>
      <c r="I169" s="161" t="e">
        <f t="shared" si="43"/>
        <v>#NUM!</v>
      </c>
      <c r="J169" s="164" t="e">
        <f t="shared" si="47"/>
        <v>#NUM!</v>
      </c>
      <c r="K169" s="164" t="e">
        <f t="shared" si="48"/>
        <v>#NUM!</v>
      </c>
      <c r="L169" s="164" t="e">
        <f t="shared" si="49"/>
        <v>#NUM!</v>
      </c>
      <c r="M169" s="183" t="e">
        <f t="shared" si="60"/>
        <v>#NUM!</v>
      </c>
      <c r="N169" s="161">
        <v>0</v>
      </c>
      <c r="O169" s="165">
        <f t="shared" si="61"/>
        <v>0</v>
      </c>
      <c r="Q169" s="161">
        <f t="shared" si="50"/>
        <v>0</v>
      </c>
      <c r="R169" s="164">
        <f t="shared" si="51"/>
        <v>0</v>
      </c>
      <c r="S169" s="164">
        <f t="shared" si="52"/>
        <v>0</v>
      </c>
      <c r="T169" s="164">
        <f t="shared" si="53"/>
        <v>0</v>
      </c>
      <c r="U169" s="67" t="e">
        <f t="shared" si="54"/>
        <v>#NUM!</v>
      </c>
      <c r="V169" s="147" t="e">
        <f t="shared" si="55"/>
        <v>#NUM!</v>
      </c>
      <c r="W169" s="164" t="e">
        <f t="shared" si="56"/>
        <v>#NUM!</v>
      </c>
      <c r="X169" s="164" t="e">
        <f t="shared" si="57"/>
        <v>#NUM!</v>
      </c>
      <c r="Y169" s="164" t="e">
        <f t="shared" si="58"/>
        <v>#NUM!</v>
      </c>
    </row>
    <row r="170" spans="1:25" x14ac:dyDescent="0.2">
      <c r="A170" s="161"/>
      <c r="B170" s="7">
        <f t="shared" si="62"/>
        <v>0</v>
      </c>
      <c r="C170" s="7" t="e">
        <f t="shared" si="44"/>
        <v>#NUM!</v>
      </c>
      <c r="D170" s="162" t="e">
        <f t="shared" si="42"/>
        <v>#NUM!</v>
      </c>
      <c r="E170" s="163">
        <f t="shared" si="59"/>
        <v>99.999999999999986</v>
      </c>
      <c r="F170" s="161">
        <f t="shared" si="45"/>
        <v>0</v>
      </c>
      <c r="G170" s="161"/>
      <c r="H170" s="167">
        <f t="shared" si="46"/>
        <v>0</v>
      </c>
      <c r="I170" s="161" t="e">
        <f t="shared" si="43"/>
        <v>#NUM!</v>
      </c>
      <c r="J170" s="164" t="e">
        <f t="shared" si="47"/>
        <v>#NUM!</v>
      </c>
      <c r="K170" s="164" t="e">
        <f t="shared" si="48"/>
        <v>#NUM!</v>
      </c>
      <c r="L170" s="164" t="e">
        <f t="shared" si="49"/>
        <v>#NUM!</v>
      </c>
      <c r="M170" s="183" t="e">
        <f t="shared" si="60"/>
        <v>#NUM!</v>
      </c>
      <c r="N170" s="161">
        <v>0</v>
      </c>
      <c r="O170" s="165">
        <f t="shared" si="61"/>
        <v>0</v>
      </c>
      <c r="Q170" s="161">
        <f t="shared" si="50"/>
        <v>0</v>
      </c>
      <c r="R170" s="164">
        <f t="shared" si="51"/>
        <v>0</v>
      </c>
      <c r="S170" s="164">
        <f t="shared" si="52"/>
        <v>0</v>
      </c>
      <c r="T170" s="164">
        <f t="shared" si="53"/>
        <v>0</v>
      </c>
      <c r="U170" s="67" t="e">
        <f t="shared" si="54"/>
        <v>#NUM!</v>
      </c>
      <c r="V170" s="147" t="e">
        <f t="shared" si="55"/>
        <v>#NUM!</v>
      </c>
      <c r="W170" s="164" t="e">
        <f t="shared" si="56"/>
        <v>#NUM!</v>
      </c>
      <c r="X170" s="164" t="e">
        <f t="shared" si="57"/>
        <v>#NUM!</v>
      </c>
      <c r="Y170" s="164" t="e">
        <f t="shared" si="58"/>
        <v>#NUM!</v>
      </c>
    </row>
    <row r="171" spans="1:25" x14ac:dyDescent="0.2">
      <c r="A171" s="161"/>
      <c r="B171" s="7">
        <f t="shared" si="62"/>
        <v>0</v>
      </c>
      <c r="C171" s="7" t="e">
        <f t="shared" si="44"/>
        <v>#NUM!</v>
      </c>
      <c r="D171" s="162" t="e">
        <f t="shared" si="42"/>
        <v>#NUM!</v>
      </c>
      <c r="E171" s="163">
        <f t="shared" si="59"/>
        <v>99.999999999999986</v>
      </c>
      <c r="F171" s="161">
        <f t="shared" si="45"/>
        <v>0</v>
      </c>
      <c r="G171" s="161"/>
      <c r="H171" s="167">
        <f t="shared" si="46"/>
        <v>0</v>
      </c>
      <c r="I171" s="161" t="e">
        <f t="shared" si="43"/>
        <v>#NUM!</v>
      </c>
      <c r="J171" s="164" t="e">
        <f t="shared" si="47"/>
        <v>#NUM!</v>
      </c>
      <c r="K171" s="164" t="e">
        <f t="shared" si="48"/>
        <v>#NUM!</v>
      </c>
      <c r="L171" s="164" t="e">
        <f t="shared" si="49"/>
        <v>#NUM!</v>
      </c>
      <c r="M171" s="183" t="e">
        <f t="shared" si="60"/>
        <v>#NUM!</v>
      </c>
      <c r="N171" s="161">
        <v>0</v>
      </c>
      <c r="O171" s="165">
        <f t="shared" si="61"/>
        <v>0</v>
      </c>
      <c r="Q171" s="161">
        <f t="shared" si="50"/>
        <v>0</v>
      </c>
      <c r="R171" s="164">
        <f t="shared" si="51"/>
        <v>0</v>
      </c>
      <c r="S171" s="164">
        <f t="shared" si="52"/>
        <v>0</v>
      </c>
      <c r="T171" s="164">
        <f t="shared" si="53"/>
        <v>0</v>
      </c>
      <c r="U171" s="67" t="e">
        <f t="shared" si="54"/>
        <v>#NUM!</v>
      </c>
      <c r="V171" s="147" t="e">
        <f t="shared" si="55"/>
        <v>#NUM!</v>
      </c>
      <c r="W171" s="164" t="e">
        <f t="shared" si="56"/>
        <v>#NUM!</v>
      </c>
      <c r="X171" s="164" t="e">
        <f t="shared" si="57"/>
        <v>#NUM!</v>
      </c>
      <c r="Y171" s="164" t="e">
        <f t="shared" si="58"/>
        <v>#NUM!</v>
      </c>
    </row>
    <row r="172" spans="1:25" x14ac:dyDescent="0.2">
      <c r="A172" s="161"/>
      <c r="B172" s="7">
        <f t="shared" si="62"/>
        <v>0</v>
      </c>
      <c r="C172" s="7" t="e">
        <f t="shared" si="44"/>
        <v>#NUM!</v>
      </c>
      <c r="D172" s="162" t="e">
        <f t="shared" si="42"/>
        <v>#NUM!</v>
      </c>
      <c r="E172" s="163">
        <f t="shared" si="59"/>
        <v>99.999999999999986</v>
      </c>
      <c r="F172" s="161">
        <f t="shared" si="45"/>
        <v>0</v>
      </c>
      <c r="G172" s="161"/>
      <c r="H172" s="167">
        <f t="shared" si="46"/>
        <v>0</v>
      </c>
      <c r="I172" s="161" t="e">
        <f t="shared" si="43"/>
        <v>#NUM!</v>
      </c>
      <c r="J172" s="164" t="e">
        <f t="shared" si="47"/>
        <v>#NUM!</v>
      </c>
      <c r="K172" s="164" t="e">
        <f t="shared" si="48"/>
        <v>#NUM!</v>
      </c>
      <c r="L172" s="164" t="e">
        <f t="shared" si="49"/>
        <v>#NUM!</v>
      </c>
      <c r="M172" s="183" t="e">
        <f t="shared" si="60"/>
        <v>#NUM!</v>
      </c>
      <c r="N172" s="161">
        <v>0</v>
      </c>
      <c r="O172" s="165">
        <f t="shared" si="61"/>
        <v>0</v>
      </c>
      <c r="Q172" s="161">
        <f t="shared" si="50"/>
        <v>0</v>
      </c>
      <c r="R172" s="164">
        <f t="shared" si="51"/>
        <v>0</v>
      </c>
      <c r="S172" s="164">
        <f t="shared" si="52"/>
        <v>0</v>
      </c>
      <c r="T172" s="164">
        <f t="shared" si="53"/>
        <v>0</v>
      </c>
      <c r="U172" s="67" t="e">
        <f t="shared" si="54"/>
        <v>#NUM!</v>
      </c>
      <c r="V172" s="147" t="e">
        <f t="shared" si="55"/>
        <v>#NUM!</v>
      </c>
      <c r="W172" s="164" t="e">
        <f t="shared" si="56"/>
        <v>#NUM!</v>
      </c>
      <c r="X172" s="164" t="e">
        <f t="shared" si="57"/>
        <v>#NUM!</v>
      </c>
      <c r="Y172" s="164" t="e">
        <f t="shared" si="58"/>
        <v>#NUM!</v>
      </c>
    </row>
    <row r="173" spans="1:25" x14ac:dyDescent="0.2">
      <c r="A173" s="161"/>
      <c r="B173" s="7">
        <f t="shared" si="62"/>
        <v>0</v>
      </c>
      <c r="C173" s="7" t="e">
        <f t="shared" si="44"/>
        <v>#NUM!</v>
      </c>
      <c r="D173" s="162" t="e">
        <f t="shared" si="42"/>
        <v>#NUM!</v>
      </c>
      <c r="E173" s="163">
        <f t="shared" si="59"/>
        <v>99.999999999999986</v>
      </c>
      <c r="F173" s="161">
        <f t="shared" si="45"/>
        <v>0</v>
      </c>
      <c r="G173" s="161"/>
      <c r="H173" s="167">
        <f t="shared" si="46"/>
        <v>0</v>
      </c>
      <c r="I173" s="161" t="e">
        <f t="shared" si="43"/>
        <v>#NUM!</v>
      </c>
      <c r="J173" s="164" t="e">
        <f t="shared" si="47"/>
        <v>#NUM!</v>
      </c>
      <c r="K173" s="164" t="e">
        <f t="shared" si="48"/>
        <v>#NUM!</v>
      </c>
      <c r="L173" s="164" t="e">
        <f t="shared" si="49"/>
        <v>#NUM!</v>
      </c>
      <c r="M173" s="183" t="e">
        <f t="shared" si="60"/>
        <v>#NUM!</v>
      </c>
      <c r="N173" s="161">
        <v>0</v>
      </c>
      <c r="O173" s="165">
        <f t="shared" si="61"/>
        <v>0</v>
      </c>
      <c r="Q173" s="161">
        <f t="shared" si="50"/>
        <v>0</v>
      </c>
      <c r="R173" s="164">
        <f t="shared" si="51"/>
        <v>0</v>
      </c>
      <c r="S173" s="164">
        <f t="shared" si="52"/>
        <v>0</v>
      </c>
      <c r="T173" s="164">
        <f t="shared" si="53"/>
        <v>0</v>
      </c>
      <c r="U173" s="67" t="e">
        <f t="shared" si="54"/>
        <v>#NUM!</v>
      </c>
      <c r="V173" s="147" t="e">
        <f t="shared" si="55"/>
        <v>#NUM!</v>
      </c>
      <c r="W173" s="164" t="e">
        <f t="shared" si="56"/>
        <v>#NUM!</v>
      </c>
      <c r="X173" s="164" t="e">
        <f t="shared" si="57"/>
        <v>#NUM!</v>
      </c>
      <c r="Y173" s="164" t="e">
        <f t="shared" si="58"/>
        <v>#NUM!</v>
      </c>
    </row>
    <row r="174" spans="1:25" x14ac:dyDescent="0.2">
      <c r="A174" s="161"/>
      <c r="B174" s="7">
        <f t="shared" si="62"/>
        <v>0</v>
      </c>
      <c r="C174" s="7" t="e">
        <f t="shared" si="44"/>
        <v>#NUM!</v>
      </c>
      <c r="D174" s="162" t="e">
        <f t="shared" si="42"/>
        <v>#NUM!</v>
      </c>
      <c r="E174" s="163">
        <f t="shared" si="59"/>
        <v>99.999999999999986</v>
      </c>
      <c r="F174" s="161">
        <f t="shared" si="45"/>
        <v>0</v>
      </c>
      <c r="G174" s="161"/>
      <c r="H174" s="167">
        <f t="shared" si="46"/>
        <v>0</v>
      </c>
      <c r="I174" s="161" t="e">
        <f t="shared" si="43"/>
        <v>#NUM!</v>
      </c>
      <c r="J174" s="164" t="e">
        <f t="shared" si="47"/>
        <v>#NUM!</v>
      </c>
      <c r="K174" s="164" t="e">
        <f t="shared" si="48"/>
        <v>#NUM!</v>
      </c>
      <c r="L174" s="164" t="e">
        <f t="shared" si="49"/>
        <v>#NUM!</v>
      </c>
      <c r="M174" s="183" t="e">
        <f t="shared" si="60"/>
        <v>#NUM!</v>
      </c>
      <c r="N174" s="161">
        <v>0</v>
      </c>
      <c r="O174" s="165">
        <f t="shared" si="61"/>
        <v>0</v>
      </c>
      <c r="Q174" s="161">
        <f t="shared" si="50"/>
        <v>0</v>
      </c>
      <c r="R174" s="164">
        <f t="shared" si="51"/>
        <v>0</v>
      </c>
      <c r="S174" s="164">
        <f t="shared" si="52"/>
        <v>0</v>
      </c>
      <c r="T174" s="164">
        <f t="shared" si="53"/>
        <v>0</v>
      </c>
      <c r="U174" s="67" t="e">
        <f t="shared" si="54"/>
        <v>#NUM!</v>
      </c>
      <c r="V174" s="147" t="e">
        <f t="shared" si="55"/>
        <v>#NUM!</v>
      </c>
      <c r="W174" s="164" t="e">
        <f t="shared" si="56"/>
        <v>#NUM!</v>
      </c>
      <c r="X174" s="164" t="e">
        <f t="shared" si="57"/>
        <v>#NUM!</v>
      </c>
      <c r="Y174" s="164" t="e">
        <f t="shared" si="58"/>
        <v>#NUM!</v>
      </c>
    </row>
    <row r="175" spans="1:25" x14ac:dyDescent="0.2">
      <c r="A175" s="161"/>
      <c r="B175" s="7">
        <f t="shared" si="62"/>
        <v>0</v>
      </c>
      <c r="C175" s="7" t="e">
        <f t="shared" si="44"/>
        <v>#NUM!</v>
      </c>
      <c r="D175" s="162" t="e">
        <f t="shared" si="42"/>
        <v>#NUM!</v>
      </c>
      <c r="E175" s="163">
        <f t="shared" si="59"/>
        <v>99.999999999999986</v>
      </c>
      <c r="F175" s="161">
        <f t="shared" si="45"/>
        <v>0</v>
      </c>
      <c r="G175" s="161"/>
      <c r="H175" s="167">
        <f t="shared" si="46"/>
        <v>0</v>
      </c>
      <c r="I175" s="161" t="e">
        <f t="shared" si="43"/>
        <v>#NUM!</v>
      </c>
      <c r="J175" s="164" t="e">
        <f t="shared" si="47"/>
        <v>#NUM!</v>
      </c>
      <c r="K175" s="164" t="e">
        <f t="shared" si="48"/>
        <v>#NUM!</v>
      </c>
      <c r="L175" s="164" t="e">
        <f t="shared" si="49"/>
        <v>#NUM!</v>
      </c>
      <c r="M175" s="183" t="e">
        <f t="shared" si="60"/>
        <v>#NUM!</v>
      </c>
      <c r="N175" s="161">
        <v>0</v>
      </c>
      <c r="O175" s="165">
        <f t="shared" si="61"/>
        <v>0</v>
      </c>
      <c r="Q175" s="161">
        <f t="shared" si="50"/>
        <v>0</v>
      </c>
      <c r="R175" s="164">
        <f t="shared" si="51"/>
        <v>0</v>
      </c>
      <c r="S175" s="164">
        <f t="shared" si="52"/>
        <v>0</v>
      </c>
      <c r="T175" s="164">
        <f t="shared" si="53"/>
        <v>0</v>
      </c>
      <c r="U175" s="67" t="e">
        <f t="shared" si="54"/>
        <v>#NUM!</v>
      </c>
      <c r="V175" s="147" t="e">
        <f t="shared" si="55"/>
        <v>#NUM!</v>
      </c>
      <c r="W175" s="164" t="e">
        <f t="shared" si="56"/>
        <v>#NUM!</v>
      </c>
      <c r="X175" s="164" t="e">
        <f t="shared" si="57"/>
        <v>#NUM!</v>
      </c>
      <c r="Y175" s="164" t="e">
        <f t="shared" si="58"/>
        <v>#NUM!</v>
      </c>
    </row>
    <row r="176" spans="1:25" x14ac:dyDescent="0.2">
      <c r="A176" s="161"/>
      <c r="B176" s="7">
        <f t="shared" si="62"/>
        <v>0</v>
      </c>
      <c r="C176" s="7" t="e">
        <f t="shared" si="44"/>
        <v>#NUM!</v>
      </c>
      <c r="D176" s="162" t="e">
        <f t="shared" si="42"/>
        <v>#NUM!</v>
      </c>
      <c r="E176" s="163">
        <f t="shared" si="59"/>
        <v>99.999999999999986</v>
      </c>
      <c r="F176" s="161">
        <f t="shared" si="45"/>
        <v>0</v>
      </c>
      <c r="G176" s="161"/>
      <c r="H176" s="167">
        <f t="shared" si="46"/>
        <v>0</v>
      </c>
      <c r="I176" s="161" t="e">
        <f t="shared" si="43"/>
        <v>#NUM!</v>
      </c>
      <c r="J176" s="164" t="e">
        <f t="shared" si="47"/>
        <v>#NUM!</v>
      </c>
      <c r="K176" s="164" t="e">
        <f t="shared" si="48"/>
        <v>#NUM!</v>
      </c>
      <c r="L176" s="164" t="e">
        <f t="shared" si="49"/>
        <v>#NUM!</v>
      </c>
      <c r="M176" s="183" t="e">
        <f t="shared" si="60"/>
        <v>#NUM!</v>
      </c>
      <c r="N176" s="161">
        <v>0</v>
      </c>
      <c r="O176" s="165">
        <f t="shared" si="61"/>
        <v>0</v>
      </c>
      <c r="Q176" s="161">
        <f t="shared" si="50"/>
        <v>0</v>
      </c>
      <c r="R176" s="164">
        <f t="shared" si="51"/>
        <v>0</v>
      </c>
      <c r="S176" s="164">
        <f t="shared" si="52"/>
        <v>0</v>
      </c>
      <c r="T176" s="164">
        <f t="shared" si="53"/>
        <v>0</v>
      </c>
      <c r="U176" s="67" t="e">
        <f t="shared" si="54"/>
        <v>#NUM!</v>
      </c>
      <c r="V176" s="147" t="e">
        <f t="shared" si="55"/>
        <v>#NUM!</v>
      </c>
      <c r="W176" s="164" t="e">
        <f t="shared" si="56"/>
        <v>#NUM!</v>
      </c>
      <c r="X176" s="164" t="e">
        <f t="shared" si="57"/>
        <v>#NUM!</v>
      </c>
      <c r="Y176" s="164" t="e">
        <f t="shared" si="58"/>
        <v>#NUM!</v>
      </c>
    </row>
    <row r="177" spans="1:25" x14ac:dyDescent="0.2">
      <c r="A177" s="161"/>
      <c r="B177" s="7">
        <f t="shared" si="62"/>
        <v>0</v>
      </c>
      <c r="C177" s="7" t="e">
        <f t="shared" si="44"/>
        <v>#NUM!</v>
      </c>
      <c r="D177" s="162" t="e">
        <f t="shared" si="42"/>
        <v>#NUM!</v>
      </c>
      <c r="E177" s="163">
        <f t="shared" si="59"/>
        <v>99.999999999999986</v>
      </c>
      <c r="F177" s="161">
        <f t="shared" si="45"/>
        <v>0</v>
      </c>
      <c r="G177" s="161"/>
      <c r="H177" s="167">
        <f t="shared" si="46"/>
        <v>0</v>
      </c>
      <c r="I177" s="161" t="e">
        <f t="shared" si="43"/>
        <v>#NUM!</v>
      </c>
      <c r="J177" s="164" t="e">
        <f t="shared" si="47"/>
        <v>#NUM!</v>
      </c>
      <c r="K177" s="164" t="e">
        <f t="shared" si="48"/>
        <v>#NUM!</v>
      </c>
      <c r="L177" s="164" t="e">
        <f t="shared" si="49"/>
        <v>#NUM!</v>
      </c>
      <c r="M177" s="183" t="e">
        <f t="shared" si="60"/>
        <v>#NUM!</v>
      </c>
      <c r="N177" s="161">
        <v>0</v>
      </c>
      <c r="O177" s="165">
        <f t="shared" si="61"/>
        <v>0</v>
      </c>
      <c r="Q177" s="161">
        <f t="shared" si="50"/>
        <v>0</v>
      </c>
      <c r="R177" s="164">
        <f t="shared" si="51"/>
        <v>0</v>
      </c>
      <c r="S177" s="164">
        <f t="shared" si="52"/>
        <v>0</v>
      </c>
      <c r="T177" s="164">
        <f t="shared" si="53"/>
        <v>0</v>
      </c>
      <c r="U177" s="67" t="e">
        <f t="shared" si="54"/>
        <v>#NUM!</v>
      </c>
      <c r="V177" s="147" t="e">
        <f t="shared" si="55"/>
        <v>#NUM!</v>
      </c>
      <c r="W177" s="164" t="e">
        <f t="shared" si="56"/>
        <v>#NUM!</v>
      </c>
      <c r="X177" s="164" t="e">
        <f t="shared" si="57"/>
        <v>#NUM!</v>
      </c>
      <c r="Y177" s="164" t="e">
        <f t="shared" si="58"/>
        <v>#NUM!</v>
      </c>
    </row>
    <row r="178" spans="1:25" x14ac:dyDescent="0.2">
      <c r="A178" s="161"/>
      <c r="B178" s="7">
        <f t="shared" si="62"/>
        <v>0</v>
      </c>
      <c r="C178" s="7" t="e">
        <f t="shared" si="44"/>
        <v>#NUM!</v>
      </c>
      <c r="D178" s="162" t="e">
        <f t="shared" si="42"/>
        <v>#NUM!</v>
      </c>
      <c r="E178" s="163">
        <f t="shared" si="59"/>
        <v>99.999999999999986</v>
      </c>
      <c r="F178" s="161">
        <f t="shared" si="45"/>
        <v>0</v>
      </c>
      <c r="G178" s="161"/>
      <c r="H178" s="167">
        <f t="shared" si="46"/>
        <v>0</v>
      </c>
      <c r="I178" s="161" t="e">
        <f t="shared" si="43"/>
        <v>#NUM!</v>
      </c>
      <c r="J178" s="164" t="e">
        <f t="shared" si="47"/>
        <v>#NUM!</v>
      </c>
      <c r="K178" s="164" t="e">
        <f t="shared" si="48"/>
        <v>#NUM!</v>
      </c>
      <c r="L178" s="164" t="e">
        <f t="shared" si="49"/>
        <v>#NUM!</v>
      </c>
      <c r="M178" s="183" t="e">
        <f t="shared" si="60"/>
        <v>#NUM!</v>
      </c>
      <c r="N178" s="161">
        <v>0</v>
      </c>
      <c r="O178" s="165">
        <f t="shared" si="61"/>
        <v>0</v>
      </c>
      <c r="Q178" s="161">
        <f t="shared" si="50"/>
        <v>0</v>
      </c>
      <c r="R178" s="164">
        <f t="shared" si="51"/>
        <v>0</v>
      </c>
      <c r="S178" s="164">
        <f t="shared" si="52"/>
        <v>0</v>
      </c>
      <c r="T178" s="164">
        <f t="shared" si="53"/>
        <v>0</v>
      </c>
      <c r="U178" s="67" t="e">
        <f t="shared" si="54"/>
        <v>#NUM!</v>
      </c>
      <c r="V178" s="147" t="e">
        <f t="shared" si="55"/>
        <v>#NUM!</v>
      </c>
      <c r="W178" s="164" t="e">
        <f t="shared" si="56"/>
        <v>#NUM!</v>
      </c>
      <c r="X178" s="164" t="e">
        <f t="shared" si="57"/>
        <v>#NUM!</v>
      </c>
      <c r="Y178" s="164" t="e">
        <f t="shared" si="58"/>
        <v>#NUM!</v>
      </c>
    </row>
    <row r="179" spans="1:25" x14ac:dyDescent="0.2">
      <c r="A179" s="161"/>
      <c r="B179" s="7">
        <f t="shared" si="62"/>
        <v>0</v>
      </c>
      <c r="C179" s="7" t="e">
        <f t="shared" si="44"/>
        <v>#NUM!</v>
      </c>
      <c r="D179" s="162" t="e">
        <f t="shared" ref="D179:D242" si="63">(C178+C179)/2</f>
        <v>#NUM!</v>
      </c>
      <c r="E179" s="163">
        <f t="shared" si="59"/>
        <v>99.999999999999986</v>
      </c>
      <c r="F179" s="161">
        <f t="shared" si="45"/>
        <v>0</v>
      </c>
      <c r="G179" s="161"/>
      <c r="H179" s="167">
        <f t="shared" si="46"/>
        <v>0</v>
      </c>
      <c r="I179" s="161" t="e">
        <f t="shared" si="43"/>
        <v>#NUM!</v>
      </c>
      <c r="J179" s="164" t="e">
        <f t="shared" si="47"/>
        <v>#NUM!</v>
      </c>
      <c r="K179" s="164" t="e">
        <f t="shared" si="48"/>
        <v>#NUM!</v>
      </c>
      <c r="L179" s="164" t="e">
        <f t="shared" si="49"/>
        <v>#NUM!</v>
      </c>
      <c r="M179" s="183" t="e">
        <f t="shared" si="60"/>
        <v>#NUM!</v>
      </c>
      <c r="N179" s="161">
        <v>0</v>
      </c>
      <c r="O179" s="165">
        <f t="shared" si="61"/>
        <v>0</v>
      </c>
      <c r="Q179" s="161">
        <f t="shared" si="50"/>
        <v>0</v>
      </c>
      <c r="R179" s="164">
        <f t="shared" si="51"/>
        <v>0</v>
      </c>
      <c r="S179" s="164">
        <f t="shared" si="52"/>
        <v>0</v>
      </c>
      <c r="T179" s="164">
        <f t="shared" si="53"/>
        <v>0</v>
      </c>
      <c r="U179" s="67" t="e">
        <f t="shared" si="54"/>
        <v>#NUM!</v>
      </c>
      <c r="V179" s="147" t="e">
        <f t="shared" si="55"/>
        <v>#NUM!</v>
      </c>
      <c r="W179" s="164" t="e">
        <f t="shared" si="56"/>
        <v>#NUM!</v>
      </c>
      <c r="X179" s="164" t="e">
        <f t="shared" si="57"/>
        <v>#NUM!</v>
      </c>
      <c r="Y179" s="164" t="e">
        <f t="shared" si="58"/>
        <v>#NUM!</v>
      </c>
    </row>
    <row r="180" spans="1:25" x14ac:dyDescent="0.2">
      <c r="A180" s="161"/>
      <c r="B180" s="7">
        <f t="shared" si="62"/>
        <v>0</v>
      </c>
      <c r="C180" s="7" t="e">
        <f t="shared" si="44"/>
        <v>#NUM!</v>
      </c>
      <c r="D180" s="162" t="e">
        <f t="shared" si="63"/>
        <v>#NUM!</v>
      </c>
      <c r="E180" s="163">
        <f t="shared" si="59"/>
        <v>99.999999999999986</v>
      </c>
      <c r="F180" s="161">
        <f t="shared" si="45"/>
        <v>0</v>
      </c>
      <c r="G180" s="161"/>
      <c r="H180" s="167">
        <f t="shared" si="46"/>
        <v>0</v>
      </c>
      <c r="I180" s="161" t="e">
        <f t="shared" si="43"/>
        <v>#NUM!</v>
      </c>
      <c r="J180" s="164" t="e">
        <f t="shared" si="47"/>
        <v>#NUM!</v>
      </c>
      <c r="K180" s="164" t="e">
        <f t="shared" si="48"/>
        <v>#NUM!</v>
      </c>
      <c r="L180" s="164" t="e">
        <f t="shared" si="49"/>
        <v>#NUM!</v>
      </c>
      <c r="M180" s="183" t="e">
        <f t="shared" si="60"/>
        <v>#NUM!</v>
      </c>
      <c r="N180" s="161">
        <v>0</v>
      </c>
      <c r="O180" s="165">
        <f t="shared" si="61"/>
        <v>0</v>
      </c>
      <c r="Q180" s="161">
        <f t="shared" si="50"/>
        <v>0</v>
      </c>
      <c r="R180" s="164">
        <f t="shared" si="51"/>
        <v>0</v>
      </c>
      <c r="S180" s="164">
        <f t="shared" si="52"/>
        <v>0</v>
      </c>
      <c r="T180" s="164">
        <f t="shared" si="53"/>
        <v>0</v>
      </c>
      <c r="U180" s="67" t="e">
        <f t="shared" si="54"/>
        <v>#NUM!</v>
      </c>
      <c r="V180" s="147" t="e">
        <f t="shared" si="55"/>
        <v>#NUM!</v>
      </c>
      <c r="W180" s="164" t="e">
        <f t="shared" si="56"/>
        <v>#NUM!</v>
      </c>
      <c r="X180" s="164" t="e">
        <f t="shared" si="57"/>
        <v>#NUM!</v>
      </c>
      <c r="Y180" s="164" t="e">
        <f t="shared" si="58"/>
        <v>#NUM!</v>
      </c>
    </row>
    <row r="181" spans="1:25" x14ac:dyDescent="0.2">
      <c r="A181" s="161"/>
      <c r="B181" s="7">
        <f t="shared" si="62"/>
        <v>0</v>
      </c>
      <c r="C181" s="7" t="e">
        <f t="shared" si="44"/>
        <v>#NUM!</v>
      </c>
      <c r="D181" s="162" t="e">
        <f t="shared" si="63"/>
        <v>#NUM!</v>
      </c>
      <c r="E181" s="163">
        <f t="shared" si="59"/>
        <v>99.999999999999986</v>
      </c>
      <c r="F181" s="161">
        <f t="shared" si="45"/>
        <v>0</v>
      </c>
      <c r="G181" s="161"/>
      <c r="H181" s="167">
        <f t="shared" si="46"/>
        <v>0</v>
      </c>
      <c r="I181" s="161" t="e">
        <f t="shared" si="43"/>
        <v>#NUM!</v>
      </c>
      <c r="J181" s="164" t="e">
        <f t="shared" si="47"/>
        <v>#NUM!</v>
      </c>
      <c r="K181" s="164" t="e">
        <f t="shared" si="48"/>
        <v>#NUM!</v>
      </c>
      <c r="L181" s="164" t="e">
        <f t="shared" si="49"/>
        <v>#NUM!</v>
      </c>
      <c r="M181" s="183" t="e">
        <f t="shared" si="60"/>
        <v>#NUM!</v>
      </c>
      <c r="N181" s="161">
        <v>0</v>
      </c>
      <c r="O181" s="165">
        <f t="shared" si="61"/>
        <v>0</v>
      </c>
      <c r="Q181" s="161">
        <f t="shared" si="50"/>
        <v>0</v>
      </c>
      <c r="R181" s="164">
        <f t="shared" si="51"/>
        <v>0</v>
      </c>
      <c r="S181" s="164">
        <f t="shared" si="52"/>
        <v>0</v>
      </c>
      <c r="T181" s="164">
        <f t="shared" si="53"/>
        <v>0</v>
      </c>
      <c r="U181" s="67" t="e">
        <f t="shared" si="54"/>
        <v>#NUM!</v>
      </c>
      <c r="V181" s="147" t="e">
        <f t="shared" si="55"/>
        <v>#NUM!</v>
      </c>
      <c r="W181" s="164" t="e">
        <f t="shared" si="56"/>
        <v>#NUM!</v>
      </c>
      <c r="X181" s="164" t="e">
        <f t="shared" si="57"/>
        <v>#NUM!</v>
      </c>
      <c r="Y181" s="164" t="e">
        <f t="shared" si="58"/>
        <v>#NUM!</v>
      </c>
    </row>
    <row r="182" spans="1:25" x14ac:dyDescent="0.2">
      <c r="A182" s="161"/>
      <c r="B182" s="7">
        <f t="shared" si="62"/>
        <v>0</v>
      </c>
      <c r="C182" s="7" t="e">
        <f t="shared" si="44"/>
        <v>#NUM!</v>
      </c>
      <c r="D182" s="162" t="e">
        <f t="shared" si="63"/>
        <v>#NUM!</v>
      </c>
      <c r="E182" s="163">
        <f t="shared" si="59"/>
        <v>99.999999999999986</v>
      </c>
      <c r="F182" s="161">
        <f t="shared" si="45"/>
        <v>0</v>
      </c>
      <c r="G182" s="161"/>
      <c r="H182" s="167">
        <f t="shared" si="46"/>
        <v>0</v>
      </c>
      <c r="I182" s="161" t="e">
        <f t="shared" si="43"/>
        <v>#NUM!</v>
      </c>
      <c r="J182" s="164" t="e">
        <f t="shared" si="47"/>
        <v>#NUM!</v>
      </c>
      <c r="K182" s="164" t="e">
        <f t="shared" si="48"/>
        <v>#NUM!</v>
      </c>
      <c r="L182" s="164" t="e">
        <f t="shared" si="49"/>
        <v>#NUM!</v>
      </c>
      <c r="M182" s="183" t="e">
        <f t="shared" si="60"/>
        <v>#NUM!</v>
      </c>
      <c r="N182" s="161">
        <v>0</v>
      </c>
      <c r="O182" s="165">
        <f t="shared" si="61"/>
        <v>0</v>
      </c>
      <c r="Q182" s="161">
        <f t="shared" si="50"/>
        <v>0</v>
      </c>
      <c r="R182" s="164">
        <f t="shared" si="51"/>
        <v>0</v>
      </c>
      <c r="S182" s="164">
        <f t="shared" si="52"/>
        <v>0</v>
      </c>
      <c r="T182" s="164">
        <f t="shared" si="53"/>
        <v>0</v>
      </c>
      <c r="U182" s="67" t="e">
        <f t="shared" si="54"/>
        <v>#NUM!</v>
      </c>
      <c r="V182" s="147" t="e">
        <f t="shared" si="55"/>
        <v>#NUM!</v>
      </c>
      <c r="W182" s="164" t="e">
        <f t="shared" si="56"/>
        <v>#NUM!</v>
      </c>
      <c r="X182" s="164" t="e">
        <f t="shared" si="57"/>
        <v>#NUM!</v>
      </c>
      <c r="Y182" s="164" t="e">
        <f t="shared" si="58"/>
        <v>#NUM!</v>
      </c>
    </row>
    <row r="183" spans="1:25" x14ac:dyDescent="0.2">
      <c r="A183" s="161"/>
      <c r="B183" s="7">
        <f t="shared" si="62"/>
        <v>0</v>
      </c>
      <c r="C183" s="7" t="e">
        <f t="shared" si="44"/>
        <v>#NUM!</v>
      </c>
      <c r="D183" s="162" t="e">
        <f t="shared" si="63"/>
        <v>#NUM!</v>
      </c>
      <c r="E183" s="163">
        <f t="shared" si="59"/>
        <v>99.999999999999986</v>
      </c>
      <c r="F183" s="161">
        <f t="shared" si="45"/>
        <v>0</v>
      </c>
      <c r="G183" s="161"/>
      <c r="H183" s="167">
        <f t="shared" si="46"/>
        <v>0</v>
      </c>
      <c r="I183" s="161" t="e">
        <f t="shared" si="43"/>
        <v>#NUM!</v>
      </c>
      <c r="J183" s="164" t="e">
        <f t="shared" si="47"/>
        <v>#NUM!</v>
      </c>
      <c r="K183" s="164" t="e">
        <f t="shared" si="48"/>
        <v>#NUM!</v>
      </c>
      <c r="L183" s="164" t="e">
        <f t="shared" si="49"/>
        <v>#NUM!</v>
      </c>
      <c r="M183" s="183" t="e">
        <f t="shared" si="60"/>
        <v>#NUM!</v>
      </c>
      <c r="N183" s="161">
        <v>0</v>
      </c>
      <c r="O183" s="165">
        <f t="shared" si="61"/>
        <v>0</v>
      </c>
      <c r="Q183" s="161">
        <f t="shared" si="50"/>
        <v>0</v>
      </c>
      <c r="R183" s="164">
        <f t="shared" si="51"/>
        <v>0</v>
      </c>
      <c r="S183" s="164">
        <f t="shared" si="52"/>
        <v>0</v>
      </c>
      <c r="T183" s="164">
        <f t="shared" si="53"/>
        <v>0</v>
      </c>
      <c r="U183" s="67" t="e">
        <f t="shared" si="54"/>
        <v>#NUM!</v>
      </c>
      <c r="V183" s="147" t="e">
        <f t="shared" si="55"/>
        <v>#NUM!</v>
      </c>
      <c r="W183" s="164" t="e">
        <f t="shared" si="56"/>
        <v>#NUM!</v>
      </c>
      <c r="X183" s="164" t="e">
        <f t="shared" si="57"/>
        <v>#NUM!</v>
      </c>
      <c r="Y183" s="164" t="e">
        <f t="shared" si="58"/>
        <v>#NUM!</v>
      </c>
    </row>
    <row r="184" spans="1:25" x14ac:dyDescent="0.2">
      <c r="A184" s="161"/>
      <c r="B184" s="7">
        <f t="shared" si="62"/>
        <v>0</v>
      </c>
      <c r="C184" s="7" t="e">
        <f t="shared" si="44"/>
        <v>#NUM!</v>
      </c>
      <c r="D184" s="162" t="e">
        <f t="shared" si="63"/>
        <v>#NUM!</v>
      </c>
      <c r="E184" s="163">
        <f t="shared" si="59"/>
        <v>99.999999999999986</v>
      </c>
      <c r="F184" s="161">
        <f t="shared" si="45"/>
        <v>0</v>
      </c>
      <c r="G184" s="161"/>
      <c r="H184" s="167">
        <f t="shared" si="46"/>
        <v>0</v>
      </c>
      <c r="I184" s="161" t="e">
        <f t="shared" si="43"/>
        <v>#NUM!</v>
      </c>
      <c r="J184" s="164" t="e">
        <f t="shared" si="47"/>
        <v>#NUM!</v>
      </c>
      <c r="K184" s="164" t="e">
        <f t="shared" si="48"/>
        <v>#NUM!</v>
      </c>
      <c r="L184" s="164" t="e">
        <f t="shared" si="49"/>
        <v>#NUM!</v>
      </c>
      <c r="M184" s="183" t="e">
        <f t="shared" si="60"/>
        <v>#NUM!</v>
      </c>
      <c r="N184" s="161">
        <v>0</v>
      </c>
      <c r="O184" s="165">
        <f t="shared" si="61"/>
        <v>0</v>
      </c>
      <c r="Q184" s="161">
        <f t="shared" si="50"/>
        <v>0</v>
      </c>
      <c r="R184" s="164">
        <f t="shared" si="51"/>
        <v>0</v>
      </c>
      <c r="S184" s="164">
        <f t="shared" si="52"/>
        <v>0</v>
      </c>
      <c r="T184" s="164">
        <f t="shared" si="53"/>
        <v>0</v>
      </c>
      <c r="U184" s="67" t="e">
        <f t="shared" si="54"/>
        <v>#NUM!</v>
      </c>
      <c r="V184" s="147" t="e">
        <f t="shared" si="55"/>
        <v>#NUM!</v>
      </c>
      <c r="W184" s="164" t="e">
        <f t="shared" si="56"/>
        <v>#NUM!</v>
      </c>
      <c r="X184" s="164" t="e">
        <f t="shared" si="57"/>
        <v>#NUM!</v>
      </c>
      <c r="Y184" s="164" t="e">
        <f t="shared" si="58"/>
        <v>#NUM!</v>
      </c>
    </row>
    <row r="185" spans="1:25" x14ac:dyDescent="0.2">
      <c r="A185" s="161"/>
      <c r="B185" s="7">
        <f t="shared" si="62"/>
        <v>0</v>
      </c>
      <c r="C185" s="7" t="e">
        <f t="shared" si="44"/>
        <v>#NUM!</v>
      </c>
      <c r="D185" s="162" t="e">
        <f t="shared" si="63"/>
        <v>#NUM!</v>
      </c>
      <c r="E185" s="163">
        <f t="shared" si="59"/>
        <v>99.999999999999986</v>
      </c>
      <c r="F185" s="161">
        <f t="shared" si="45"/>
        <v>0</v>
      </c>
      <c r="G185" s="161"/>
      <c r="H185" s="167">
        <f t="shared" si="46"/>
        <v>0</v>
      </c>
      <c r="I185" s="161" t="e">
        <f t="shared" si="43"/>
        <v>#NUM!</v>
      </c>
      <c r="J185" s="164" t="e">
        <f t="shared" si="47"/>
        <v>#NUM!</v>
      </c>
      <c r="K185" s="164" t="e">
        <f t="shared" si="48"/>
        <v>#NUM!</v>
      </c>
      <c r="L185" s="164" t="e">
        <f t="shared" si="49"/>
        <v>#NUM!</v>
      </c>
      <c r="M185" s="183" t="e">
        <f t="shared" si="60"/>
        <v>#NUM!</v>
      </c>
      <c r="N185" s="161">
        <v>0</v>
      </c>
      <c r="O185" s="165">
        <f t="shared" si="61"/>
        <v>0</v>
      </c>
      <c r="Q185" s="161">
        <f t="shared" si="50"/>
        <v>0</v>
      </c>
      <c r="R185" s="164">
        <f t="shared" si="51"/>
        <v>0</v>
      </c>
      <c r="S185" s="164">
        <f t="shared" si="52"/>
        <v>0</v>
      </c>
      <c r="T185" s="164">
        <f t="shared" si="53"/>
        <v>0</v>
      </c>
      <c r="U185" s="67" t="e">
        <f t="shared" si="54"/>
        <v>#NUM!</v>
      </c>
      <c r="V185" s="147" t="e">
        <f t="shared" si="55"/>
        <v>#NUM!</v>
      </c>
      <c r="W185" s="164" t="e">
        <f t="shared" si="56"/>
        <v>#NUM!</v>
      </c>
      <c r="X185" s="164" t="e">
        <f t="shared" si="57"/>
        <v>#NUM!</v>
      </c>
      <c r="Y185" s="164" t="e">
        <f t="shared" si="58"/>
        <v>#NUM!</v>
      </c>
    </row>
    <row r="186" spans="1:25" x14ac:dyDescent="0.2">
      <c r="A186" s="161"/>
      <c r="B186" s="7">
        <f t="shared" si="62"/>
        <v>0</v>
      </c>
      <c r="C186" s="7" t="e">
        <f t="shared" si="44"/>
        <v>#NUM!</v>
      </c>
      <c r="D186" s="162" t="e">
        <f t="shared" si="63"/>
        <v>#NUM!</v>
      </c>
      <c r="E186" s="163">
        <f t="shared" si="59"/>
        <v>99.999999999999986</v>
      </c>
      <c r="F186" s="161">
        <f t="shared" si="45"/>
        <v>0</v>
      </c>
      <c r="G186" s="161"/>
      <c r="H186" s="167">
        <f t="shared" si="46"/>
        <v>0</v>
      </c>
      <c r="I186" s="161" t="e">
        <f t="shared" si="43"/>
        <v>#NUM!</v>
      </c>
      <c r="J186" s="164" t="e">
        <f t="shared" si="47"/>
        <v>#NUM!</v>
      </c>
      <c r="K186" s="164" t="e">
        <f t="shared" si="48"/>
        <v>#NUM!</v>
      </c>
      <c r="L186" s="164" t="e">
        <f t="shared" si="49"/>
        <v>#NUM!</v>
      </c>
      <c r="M186" s="183" t="e">
        <f t="shared" si="60"/>
        <v>#NUM!</v>
      </c>
      <c r="N186" s="161">
        <v>0</v>
      </c>
      <c r="O186" s="165">
        <f t="shared" si="61"/>
        <v>0</v>
      </c>
      <c r="Q186" s="161">
        <f t="shared" si="50"/>
        <v>0</v>
      </c>
      <c r="R186" s="164">
        <f t="shared" si="51"/>
        <v>0</v>
      </c>
      <c r="S186" s="164">
        <f t="shared" si="52"/>
        <v>0</v>
      </c>
      <c r="T186" s="164">
        <f t="shared" si="53"/>
        <v>0</v>
      </c>
      <c r="U186" s="67" t="e">
        <f t="shared" si="54"/>
        <v>#NUM!</v>
      </c>
      <c r="V186" s="147" t="e">
        <f t="shared" si="55"/>
        <v>#NUM!</v>
      </c>
      <c r="W186" s="164" t="e">
        <f t="shared" si="56"/>
        <v>#NUM!</v>
      </c>
      <c r="X186" s="164" t="e">
        <f t="shared" si="57"/>
        <v>#NUM!</v>
      </c>
      <c r="Y186" s="164" t="e">
        <f t="shared" si="58"/>
        <v>#NUM!</v>
      </c>
    </row>
    <row r="187" spans="1:25" x14ac:dyDescent="0.2">
      <c r="A187" s="161"/>
      <c r="B187" s="7">
        <f t="shared" si="62"/>
        <v>0</v>
      </c>
      <c r="C187" s="7" t="e">
        <f t="shared" si="44"/>
        <v>#NUM!</v>
      </c>
      <c r="D187" s="162" t="e">
        <f t="shared" si="63"/>
        <v>#NUM!</v>
      </c>
      <c r="E187" s="163">
        <f t="shared" si="59"/>
        <v>99.999999999999986</v>
      </c>
      <c r="F187" s="161">
        <f t="shared" si="45"/>
        <v>0</v>
      </c>
      <c r="G187" s="161"/>
      <c r="H187" s="167">
        <f t="shared" si="46"/>
        <v>0</v>
      </c>
      <c r="I187" s="161" t="e">
        <f t="shared" si="43"/>
        <v>#NUM!</v>
      </c>
      <c r="J187" s="164" t="e">
        <f t="shared" si="47"/>
        <v>#NUM!</v>
      </c>
      <c r="K187" s="164" t="e">
        <f t="shared" si="48"/>
        <v>#NUM!</v>
      </c>
      <c r="L187" s="164" t="e">
        <f t="shared" si="49"/>
        <v>#NUM!</v>
      </c>
      <c r="M187" s="183" t="e">
        <f t="shared" si="60"/>
        <v>#NUM!</v>
      </c>
      <c r="N187" s="161">
        <v>0</v>
      </c>
      <c r="O187" s="165">
        <f t="shared" si="61"/>
        <v>0</v>
      </c>
      <c r="Q187" s="161">
        <f t="shared" si="50"/>
        <v>0</v>
      </c>
      <c r="R187" s="164">
        <f t="shared" si="51"/>
        <v>0</v>
      </c>
      <c r="S187" s="164">
        <f t="shared" si="52"/>
        <v>0</v>
      </c>
      <c r="T187" s="164">
        <f t="shared" si="53"/>
        <v>0</v>
      </c>
      <c r="U187" s="67" t="e">
        <f t="shared" si="54"/>
        <v>#NUM!</v>
      </c>
      <c r="V187" s="147" t="e">
        <f t="shared" si="55"/>
        <v>#NUM!</v>
      </c>
      <c r="W187" s="164" t="e">
        <f t="shared" si="56"/>
        <v>#NUM!</v>
      </c>
      <c r="X187" s="164" t="e">
        <f t="shared" si="57"/>
        <v>#NUM!</v>
      </c>
      <c r="Y187" s="164" t="e">
        <f t="shared" si="58"/>
        <v>#NUM!</v>
      </c>
    </row>
    <row r="188" spans="1:25" x14ac:dyDescent="0.2">
      <c r="A188" s="161"/>
      <c r="B188" s="7">
        <f t="shared" si="62"/>
        <v>0</v>
      </c>
      <c r="C188" s="7" t="e">
        <f t="shared" si="44"/>
        <v>#NUM!</v>
      </c>
      <c r="D188" s="162" t="e">
        <f t="shared" si="63"/>
        <v>#NUM!</v>
      </c>
      <c r="E188" s="163">
        <f t="shared" si="59"/>
        <v>99.999999999999986</v>
      </c>
      <c r="F188" s="161">
        <f t="shared" si="45"/>
        <v>0</v>
      </c>
      <c r="G188" s="161"/>
      <c r="H188" s="167">
        <f t="shared" si="46"/>
        <v>0</v>
      </c>
      <c r="I188" s="161" t="e">
        <f t="shared" si="43"/>
        <v>#NUM!</v>
      </c>
      <c r="J188" s="164" t="e">
        <f t="shared" si="47"/>
        <v>#NUM!</v>
      </c>
      <c r="K188" s="164" t="e">
        <f t="shared" si="48"/>
        <v>#NUM!</v>
      </c>
      <c r="L188" s="164" t="e">
        <f t="shared" si="49"/>
        <v>#NUM!</v>
      </c>
      <c r="M188" s="183" t="e">
        <f t="shared" si="60"/>
        <v>#NUM!</v>
      </c>
      <c r="N188" s="161">
        <v>0</v>
      </c>
      <c r="O188" s="165">
        <f t="shared" si="61"/>
        <v>0</v>
      </c>
      <c r="Q188" s="161">
        <f t="shared" si="50"/>
        <v>0</v>
      </c>
      <c r="R188" s="164">
        <f t="shared" si="51"/>
        <v>0</v>
      </c>
      <c r="S188" s="164">
        <f t="shared" si="52"/>
        <v>0</v>
      </c>
      <c r="T188" s="164">
        <f t="shared" si="53"/>
        <v>0</v>
      </c>
      <c r="U188" s="67" t="e">
        <f t="shared" si="54"/>
        <v>#NUM!</v>
      </c>
      <c r="V188" s="147" t="e">
        <f t="shared" si="55"/>
        <v>#NUM!</v>
      </c>
      <c r="W188" s="164" t="e">
        <f t="shared" si="56"/>
        <v>#NUM!</v>
      </c>
      <c r="X188" s="164" t="e">
        <f t="shared" si="57"/>
        <v>#NUM!</v>
      </c>
      <c r="Y188" s="164" t="e">
        <f t="shared" si="58"/>
        <v>#NUM!</v>
      </c>
    </row>
    <row r="189" spans="1:25" x14ac:dyDescent="0.2">
      <c r="A189" s="161"/>
      <c r="B189" s="7">
        <f t="shared" si="62"/>
        <v>0</v>
      </c>
      <c r="C189" s="7" t="e">
        <f t="shared" si="44"/>
        <v>#NUM!</v>
      </c>
      <c r="D189" s="162" t="e">
        <f t="shared" si="63"/>
        <v>#NUM!</v>
      </c>
      <c r="E189" s="163">
        <f t="shared" si="59"/>
        <v>99.999999999999986</v>
      </c>
      <c r="F189" s="161">
        <f t="shared" si="45"/>
        <v>0</v>
      </c>
      <c r="G189" s="161"/>
      <c r="H189" s="167">
        <f t="shared" si="46"/>
        <v>0</v>
      </c>
      <c r="I189" s="161" t="e">
        <f t="shared" si="43"/>
        <v>#NUM!</v>
      </c>
      <c r="J189" s="164" t="e">
        <f t="shared" si="47"/>
        <v>#NUM!</v>
      </c>
      <c r="K189" s="164" t="e">
        <f t="shared" si="48"/>
        <v>#NUM!</v>
      </c>
      <c r="L189" s="164" t="e">
        <f t="shared" si="49"/>
        <v>#NUM!</v>
      </c>
      <c r="M189" s="183" t="e">
        <f t="shared" si="60"/>
        <v>#NUM!</v>
      </c>
      <c r="N189" s="161">
        <v>0</v>
      </c>
      <c r="O189" s="165">
        <f t="shared" si="61"/>
        <v>0</v>
      </c>
      <c r="Q189" s="161">
        <f t="shared" si="50"/>
        <v>0</v>
      </c>
      <c r="R189" s="164">
        <f t="shared" si="51"/>
        <v>0</v>
      </c>
      <c r="S189" s="164">
        <f t="shared" si="52"/>
        <v>0</v>
      </c>
      <c r="T189" s="164">
        <f t="shared" si="53"/>
        <v>0</v>
      </c>
      <c r="U189" s="67" t="e">
        <f t="shared" si="54"/>
        <v>#NUM!</v>
      </c>
      <c r="V189" s="147" t="e">
        <f t="shared" si="55"/>
        <v>#NUM!</v>
      </c>
      <c r="W189" s="164" t="e">
        <f t="shared" si="56"/>
        <v>#NUM!</v>
      </c>
      <c r="X189" s="164" t="e">
        <f t="shared" si="57"/>
        <v>#NUM!</v>
      </c>
      <c r="Y189" s="164" t="e">
        <f t="shared" si="58"/>
        <v>#NUM!</v>
      </c>
    </row>
    <row r="190" spans="1:25" x14ac:dyDescent="0.2">
      <c r="A190" s="161"/>
      <c r="B190" s="7">
        <f t="shared" si="62"/>
        <v>0</v>
      </c>
      <c r="C190" s="7" t="e">
        <f t="shared" si="44"/>
        <v>#NUM!</v>
      </c>
      <c r="D190" s="162" t="e">
        <f t="shared" si="63"/>
        <v>#NUM!</v>
      </c>
      <c r="E190" s="163">
        <f t="shared" si="59"/>
        <v>99.999999999999986</v>
      </c>
      <c r="F190" s="161">
        <f t="shared" si="45"/>
        <v>0</v>
      </c>
      <c r="G190" s="161"/>
      <c r="H190" s="167">
        <f t="shared" si="46"/>
        <v>0</v>
      </c>
      <c r="I190" s="161" t="e">
        <f t="shared" si="43"/>
        <v>#NUM!</v>
      </c>
      <c r="J190" s="164" t="e">
        <f t="shared" si="47"/>
        <v>#NUM!</v>
      </c>
      <c r="K190" s="164" t="e">
        <f t="shared" si="48"/>
        <v>#NUM!</v>
      </c>
      <c r="L190" s="164" t="e">
        <f t="shared" si="49"/>
        <v>#NUM!</v>
      </c>
      <c r="M190" s="183" t="e">
        <f t="shared" si="60"/>
        <v>#NUM!</v>
      </c>
      <c r="N190" s="161">
        <v>0</v>
      </c>
      <c r="O190" s="165">
        <f t="shared" si="61"/>
        <v>0</v>
      </c>
      <c r="Q190" s="161">
        <f t="shared" si="50"/>
        <v>0</v>
      </c>
      <c r="R190" s="164">
        <f t="shared" si="51"/>
        <v>0</v>
      </c>
      <c r="S190" s="164">
        <f t="shared" si="52"/>
        <v>0</v>
      </c>
      <c r="T190" s="164">
        <f t="shared" si="53"/>
        <v>0</v>
      </c>
      <c r="U190" s="67" t="e">
        <f t="shared" si="54"/>
        <v>#NUM!</v>
      </c>
      <c r="V190" s="147" t="e">
        <f t="shared" si="55"/>
        <v>#NUM!</v>
      </c>
      <c r="W190" s="164" t="e">
        <f t="shared" si="56"/>
        <v>#NUM!</v>
      </c>
      <c r="X190" s="164" t="e">
        <f t="shared" si="57"/>
        <v>#NUM!</v>
      </c>
      <c r="Y190" s="164" t="e">
        <f t="shared" si="58"/>
        <v>#NUM!</v>
      </c>
    </row>
    <row r="191" spans="1:25" x14ac:dyDescent="0.2">
      <c r="A191" s="161"/>
      <c r="B191" s="7">
        <f t="shared" si="62"/>
        <v>0</v>
      </c>
      <c r="C191" s="7" t="e">
        <f t="shared" si="44"/>
        <v>#NUM!</v>
      </c>
      <c r="D191" s="162" t="e">
        <f t="shared" si="63"/>
        <v>#NUM!</v>
      </c>
      <c r="E191" s="163">
        <f t="shared" si="59"/>
        <v>99.999999999999986</v>
      </c>
      <c r="F191" s="161">
        <f t="shared" si="45"/>
        <v>0</v>
      </c>
      <c r="G191" s="161"/>
      <c r="H191" s="167">
        <f t="shared" si="46"/>
        <v>0</v>
      </c>
      <c r="I191" s="161" t="e">
        <f t="shared" si="43"/>
        <v>#NUM!</v>
      </c>
      <c r="J191" s="164" t="e">
        <f t="shared" si="47"/>
        <v>#NUM!</v>
      </c>
      <c r="K191" s="164" t="e">
        <f t="shared" si="48"/>
        <v>#NUM!</v>
      </c>
      <c r="L191" s="164" t="e">
        <f t="shared" si="49"/>
        <v>#NUM!</v>
      </c>
      <c r="M191" s="183" t="e">
        <f t="shared" si="60"/>
        <v>#NUM!</v>
      </c>
      <c r="N191" s="161">
        <v>0</v>
      </c>
      <c r="O191" s="165">
        <f t="shared" si="61"/>
        <v>0</v>
      </c>
      <c r="Q191" s="161">
        <f t="shared" si="50"/>
        <v>0</v>
      </c>
      <c r="R191" s="164">
        <f t="shared" si="51"/>
        <v>0</v>
      </c>
      <c r="S191" s="164">
        <f t="shared" si="52"/>
        <v>0</v>
      </c>
      <c r="T191" s="164">
        <f t="shared" si="53"/>
        <v>0</v>
      </c>
      <c r="U191" s="67" t="e">
        <f t="shared" si="54"/>
        <v>#NUM!</v>
      </c>
      <c r="V191" s="147" t="e">
        <f t="shared" si="55"/>
        <v>#NUM!</v>
      </c>
      <c r="W191" s="164" t="e">
        <f t="shared" si="56"/>
        <v>#NUM!</v>
      </c>
      <c r="X191" s="164" t="e">
        <f t="shared" si="57"/>
        <v>#NUM!</v>
      </c>
      <c r="Y191" s="164" t="e">
        <f t="shared" si="58"/>
        <v>#NUM!</v>
      </c>
    </row>
    <row r="192" spans="1:25" x14ac:dyDescent="0.2">
      <c r="A192" s="161"/>
      <c r="B192" s="7">
        <f t="shared" si="62"/>
        <v>0</v>
      </c>
      <c r="C192" s="7" t="e">
        <f t="shared" si="44"/>
        <v>#NUM!</v>
      </c>
      <c r="D192" s="162" t="e">
        <f t="shared" si="63"/>
        <v>#NUM!</v>
      </c>
      <c r="E192" s="163">
        <f t="shared" si="59"/>
        <v>99.999999999999986</v>
      </c>
      <c r="F192" s="161">
        <f t="shared" si="45"/>
        <v>0</v>
      </c>
      <c r="G192" s="161"/>
      <c r="H192" s="167">
        <f t="shared" si="46"/>
        <v>0</v>
      </c>
      <c r="I192" s="161" t="e">
        <f t="shared" si="43"/>
        <v>#NUM!</v>
      </c>
      <c r="J192" s="164" t="e">
        <f t="shared" si="47"/>
        <v>#NUM!</v>
      </c>
      <c r="K192" s="164" t="e">
        <f t="shared" si="48"/>
        <v>#NUM!</v>
      </c>
      <c r="L192" s="164" t="e">
        <f t="shared" si="49"/>
        <v>#NUM!</v>
      </c>
      <c r="M192" s="183" t="e">
        <f t="shared" si="60"/>
        <v>#NUM!</v>
      </c>
      <c r="N192" s="161">
        <v>0</v>
      </c>
      <c r="O192" s="165">
        <f t="shared" si="61"/>
        <v>0</v>
      </c>
      <c r="Q192" s="161">
        <f t="shared" si="50"/>
        <v>0</v>
      </c>
      <c r="R192" s="164">
        <f t="shared" si="51"/>
        <v>0</v>
      </c>
      <c r="S192" s="164">
        <f t="shared" si="52"/>
        <v>0</v>
      </c>
      <c r="T192" s="164">
        <f t="shared" si="53"/>
        <v>0</v>
      </c>
      <c r="U192" s="67" t="e">
        <f t="shared" si="54"/>
        <v>#NUM!</v>
      </c>
      <c r="V192" s="147" t="e">
        <f t="shared" si="55"/>
        <v>#NUM!</v>
      </c>
      <c r="W192" s="164" t="e">
        <f t="shared" si="56"/>
        <v>#NUM!</v>
      </c>
      <c r="X192" s="164" t="e">
        <f t="shared" si="57"/>
        <v>#NUM!</v>
      </c>
      <c r="Y192" s="164" t="e">
        <f t="shared" si="58"/>
        <v>#NUM!</v>
      </c>
    </row>
    <row r="193" spans="1:25" x14ac:dyDescent="0.2">
      <c r="A193" s="161"/>
      <c r="B193" s="7">
        <f t="shared" si="62"/>
        <v>0</v>
      </c>
      <c r="C193" s="7" t="e">
        <f t="shared" si="44"/>
        <v>#NUM!</v>
      </c>
      <c r="D193" s="162" t="e">
        <f t="shared" si="63"/>
        <v>#NUM!</v>
      </c>
      <c r="E193" s="163">
        <f t="shared" si="59"/>
        <v>99.999999999999986</v>
      </c>
      <c r="F193" s="161">
        <f t="shared" si="45"/>
        <v>0</v>
      </c>
      <c r="G193" s="161"/>
      <c r="H193" s="167">
        <f t="shared" si="46"/>
        <v>0</v>
      </c>
      <c r="I193" s="161" t="e">
        <f t="shared" si="43"/>
        <v>#NUM!</v>
      </c>
      <c r="J193" s="164" t="e">
        <f t="shared" si="47"/>
        <v>#NUM!</v>
      </c>
      <c r="K193" s="164" t="e">
        <f t="shared" si="48"/>
        <v>#NUM!</v>
      </c>
      <c r="L193" s="164" t="e">
        <f t="shared" si="49"/>
        <v>#NUM!</v>
      </c>
      <c r="M193" s="183" t="e">
        <f t="shared" si="60"/>
        <v>#NUM!</v>
      </c>
      <c r="N193" s="161">
        <v>0</v>
      </c>
      <c r="O193" s="165">
        <f t="shared" si="61"/>
        <v>0</v>
      </c>
      <c r="Q193" s="161">
        <f t="shared" si="50"/>
        <v>0</v>
      </c>
      <c r="R193" s="164">
        <f t="shared" si="51"/>
        <v>0</v>
      </c>
      <c r="S193" s="164">
        <f t="shared" si="52"/>
        <v>0</v>
      </c>
      <c r="T193" s="164">
        <f t="shared" si="53"/>
        <v>0</v>
      </c>
      <c r="U193" s="67" t="e">
        <f t="shared" si="54"/>
        <v>#NUM!</v>
      </c>
      <c r="V193" s="147" t="e">
        <f t="shared" si="55"/>
        <v>#NUM!</v>
      </c>
      <c r="W193" s="164" t="e">
        <f t="shared" si="56"/>
        <v>#NUM!</v>
      </c>
      <c r="X193" s="164" t="e">
        <f t="shared" si="57"/>
        <v>#NUM!</v>
      </c>
      <c r="Y193" s="164" t="e">
        <f t="shared" si="58"/>
        <v>#NUM!</v>
      </c>
    </row>
    <row r="194" spans="1:25" x14ac:dyDescent="0.2">
      <c r="A194" s="161"/>
      <c r="B194" s="7">
        <f t="shared" si="62"/>
        <v>0</v>
      </c>
      <c r="C194" s="7" t="e">
        <f t="shared" si="44"/>
        <v>#NUM!</v>
      </c>
      <c r="D194" s="162" t="e">
        <f t="shared" si="63"/>
        <v>#NUM!</v>
      </c>
      <c r="E194" s="163">
        <f t="shared" si="59"/>
        <v>99.999999999999986</v>
      </c>
      <c r="F194" s="161">
        <f t="shared" si="45"/>
        <v>0</v>
      </c>
      <c r="G194" s="161"/>
      <c r="H194" s="167">
        <f t="shared" si="46"/>
        <v>0</v>
      </c>
      <c r="I194" s="161" t="e">
        <f t="shared" si="43"/>
        <v>#NUM!</v>
      </c>
      <c r="J194" s="164" t="e">
        <f t="shared" si="47"/>
        <v>#NUM!</v>
      </c>
      <c r="K194" s="164" t="e">
        <f t="shared" si="48"/>
        <v>#NUM!</v>
      </c>
      <c r="L194" s="164" t="e">
        <f t="shared" si="49"/>
        <v>#NUM!</v>
      </c>
      <c r="M194" s="183" t="e">
        <f t="shared" si="60"/>
        <v>#NUM!</v>
      </c>
      <c r="N194" s="161">
        <v>0</v>
      </c>
      <c r="O194" s="165">
        <f t="shared" si="61"/>
        <v>0</v>
      </c>
      <c r="Q194" s="161">
        <f t="shared" si="50"/>
        <v>0</v>
      </c>
      <c r="R194" s="164">
        <f t="shared" si="51"/>
        <v>0</v>
      </c>
      <c r="S194" s="164">
        <f t="shared" si="52"/>
        <v>0</v>
      </c>
      <c r="T194" s="164">
        <f t="shared" si="53"/>
        <v>0</v>
      </c>
      <c r="U194" s="67" t="e">
        <f t="shared" si="54"/>
        <v>#NUM!</v>
      </c>
      <c r="V194" s="147" t="e">
        <f t="shared" si="55"/>
        <v>#NUM!</v>
      </c>
      <c r="W194" s="164" t="e">
        <f t="shared" si="56"/>
        <v>#NUM!</v>
      </c>
      <c r="X194" s="164" t="e">
        <f t="shared" si="57"/>
        <v>#NUM!</v>
      </c>
      <c r="Y194" s="164" t="e">
        <f t="shared" si="58"/>
        <v>#NUM!</v>
      </c>
    </row>
    <row r="195" spans="1:25" x14ac:dyDescent="0.2">
      <c r="A195" s="161"/>
      <c r="B195" s="7">
        <f t="shared" si="62"/>
        <v>0</v>
      </c>
      <c r="C195" s="7" t="e">
        <f t="shared" si="44"/>
        <v>#NUM!</v>
      </c>
      <c r="D195" s="162" t="e">
        <f t="shared" si="63"/>
        <v>#NUM!</v>
      </c>
      <c r="E195" s="163">
        <f t="shared" si="59"/>
        <v>99.999999999999986</v>
      </c>
      <c r="F195" s="161">
        <f t="shared" si="45"/>
        <v>0</v>
      </c>
      <c r="G195" s="161"/>
      <c r="H195" s="167">
        <f t="shared" si="46"/>
        <v>0</v>
      </c>
      <c r="I195" s="161" t="e">
        <f t="shared" si="43"/>
        <v>#NUM!</v>
      </c>
      <c r="J195" s="164" t="e">
        <f t="shared" si="47"/>
        <v>#NUM!</v>
      </c>
      <c r="K195" s="164" t="e">
        <f t="shared" si="48"/>
        <v>#NUM!</v>
      </c>
      <c r="L195" s="164" t="e">
        <f t="shared" si="49"/>
        <v>#NUM!</v>
      </c>
      <c r="M195" s="183" t="e">
        <f t="shared" si="60"/>
        <v>#NUM!</v>
      </c>
      <c r="N195" s="161">
        <v>0</v>
      </c>
      <c r="O195" s="165">
        <f t="shared" si="61"/>
        <v>0</v>
      </c>
      <c r="Q195" s="161">
        <f t="shared" si="50"/>
        <v>0</v>
      </c>
      <c r="R195" s="164">
        <f t="shared" si="51"/>
        <v>0</v>
      </c>
      <c r="S195" s="164">
        <f t="shared" si="52"/>
        <v>0</v>
      </c>
      <c r="T195" s="164">
        <f t="shared" si="53"/>
        <v>0</v>
      </c>
      <c r="U195" s="67" t="e">
        <f t="shared" si="54"/>
        <v>#NUM!</v>
      </c>
      <c r="V195" s="147" t="e">
        <f t="shared" si="55"/>
        <v>#NUM!</v>
      </c>
      <c r="W195" s="164" t="e">
        <f t="shared" si="56"/>
        <v>#NUM!</v>
      </c>
      <c r="X195" s="164" t="e">
        <f t="shared" si="57"/>
        <v>#NUM!</v>
      </c>
      <c r="Y195" s="164" t="e">
        <f t="shared" si="58"/>
        <v>#NUM!</v>
      </c>
    </row>
    <row r="196" spans="1:25" x14ac:dyDescent="0.2">
      <c r="A196" s="161"/>
      <c r="B196" s="7">
        <f t="shared" si="62"/>
        <v>0</v>
      </c>
      <c r="C196" s="7" t="e">
        <f t="shared" si="44"/>
        <v>#NUM!</v>
      </c>
      <c r="D196" s="162" t="e">
        <f t="shared" si="63"/>
        <v>#NUM!</v>
      </c>
      <c r="E196" s="163">
        <f t="shared" si="59"/>
        <v>99.999999999999986</v>
      </c>
      <c r="F196" s="161">
        <f t="shared" si="45"/>
        <v>0</v>
      </c>
      <c r="G196" s="161"/>
      <c r="H196" s="167">
        <f t="shared" si="46"/>
        <v>0</v>
      </c>
      <c r="I196" s="161" t="e">
        <f t="shared" si="43"/>
        <v>#NUM!</v>
      </c>
      <c r="J196" s="164" t="e">
        <f t="shared" si="47"/>
        <v>#NUM!</v>
      </c>
      <c r="K196" s="164" t="e">
        <f t="shared" si="48"/>
        <v>#NUM!</v>
      </c>
      <c r="L196" s="164" t="e">
        <f t="shared" si="49"/>
        <v>#NUM!</v>
      </c>
      <c r="M196" s="183" t="e">
        <f t="shared" si="60"/>
        <v>#NUM!</v>
      </c>
      <c r="N196" s="161">
        <v>0</v>
      </c>
      <c r="O196" s="165">
        <f t="shared" si="61"/>
        <v>0</v>
      </c>
      <c r="Q196" s="161">
        <f t="shared" si="50"/>
        <v>0</v>
      </c>
      <c r="R196" s="164">
        <f t="shared" si="51"/>
        <v>0</v>
      </c>
      <c r="S196" s="164">
        <f t="shared" si="52"/>
        <v>0</v>
      </c>
      <c r="T196" s="164">
        <f t="shared" si="53"/>
        <v>0</v>
      </c>
      <c r="U196" s="67" t="e">
        <f t="shared" si="54"/>
        <v>#NUM!</v>
      </c>
      <c r="V196" s="147" t="e">
        <f t="shared" si="55"/>
        <v>#NUM!</v>
      </c>
      <c r="W196" s="164" t="e">
        <f t="shared" si="56"/>
        <v>#NUM!</v>
      </c>
      <c r="X196" s="164" t="e">
        <f t="shared" si="57"/>
        <v>#NUM!</v>
      </c>
      <c r="Y196" s="164" t="e">
        <f t="shared" si="58"/>
        <v>#NUM!</v>
      </c>
    </row>
    <row r="197" spans="1:25" x14ac:dyDescent="0.2">
      <c r="A197" s="161"/>
      <c r="B197" s="7">
        <f t="shared" si="62"/>
        <v>0</v>
      </c>
      <c r="C197" s="7" t="e">
        <f t="shared" si="44"/>
        <v>#NUM!</v>
      </c>
      <c r="D197" s="162" t="e">
        <f t="shared" si="63"/>
        <v>#NUM!</v>
      </c>
      <c r="E197" s="163">
        <f t="shared" si="59"/>
        <v>99.999999999999986</v>
      </c>
      <c r="F197" s="161">
        <f t="shared" si="45"/>
        <v>0</v>
      </c>
      <c r="G197" s="161"/>
      <c r="H197" s="167">
        <f t="shared" si="46"/>
        <v>0</v>
      </c>
      <c r="I197" s="161" t="e">
        <f t="shared" si="43"/>
        <v>#NUM!</v>
      </c>
      <c r="J197" s="164" t="e">
        <f t="shared" si="47"/>
        <v>#NUM!</v>
      </c>
      <c r="K197" s="164" t="e">
        <f t="shared" si="48"/>
        <v>#NUM!</v>
      </c>
      <c r="L197" s="164" t="e">
        <f t="shared" si="49"/>
        <v>#NUM!</v>
      </c>
      <c r="M197" s="183" t="e">
        <f t="shared" si="60"/>
        <v>#NUM!</v>
      </c>
      <c r="N197" s="161">
        <v>0</v>
      </c>
      <c r="O197" s="165">
        <f t="shared" si="61"/>
        <v>0</v>
      </c>
      <c r="Q197" s="161">
        <f t="shared" si="50"/>
        <v>0</v>
      </c>
      <c r="R197" s="164">
        <f t="shared" si="51"/>
        <v>0</v>
      </c>
      <c r="S197" s="164">
        <f t="shared" si="52"/>
        <v>0</v>
      </c>
      <c r="T197" s="164">
        <f t="shared" si="53"/>
        <v>0</v>
      </c>
      <c r="U197" s="67" t="e">
        <f t="shared" si="54"/>
        <v>#NUM!</v>
      </c>
      <c r="V197" s="147" t="e">
        <f t="shared" si="55"/>
        <v>#NUM!</v>
      </c>
      <c r="W197" s="164" t="e">
        <f t="shared" si="56"/>
        <v>#NUM!</v>
      </c>
      <c r="X197" s="164" t="e">
        <f t="shared" si="57"/>
        <v>#NUM!</v>
      </c>
      <c r="Y197" s="164" t="e">
        <f t="shared" si="58"/>
        <v>#NUM!</v>
      </c>
    </row>
    <row r="198" spans="1:25" x14ac:dyDescent="0.2">
      <c r="A198" s="161"/>
      <c r="B198" s="7">
        <f t="shared" si="62"/>
        <v>0</v>
      </c>
      <c r="C198" s="7" t="e">
        <f t="shared" si="44"/>
        <v>#NUM!</v>
      </c>
      <c r="D198" s="162" t="e">
        <f t="shared" si="63"/>
        <v>#NUM!</v>
      </c>
      <c r="E198" s="163">
        <f t="shared" si="59"/>
        <v>99.999999999999986</v>
      </c>
      <c r="F198" s="161">
        <f t="shared" si="45"/>
        <v>0</v>
      </c>
      <c r="G198" s="161"/>
      <c r="H198" s="167">
        <f t="shared" si="46"/>
        <v>0</v>
      </c>
      <c r="I198" s="161" t="e">
        <f t="shared" si="43"/>
        <v>#NUM!</v>
      </c>
      <c r="J198" s="164" t="e">
        <f t="shared" si="47"/>
        <v>#NUM!</v>
      </c>
      <c r="K198" s="164" t="e">
        <f t="shared" si="48"/>
        <v>#NUM!</v>
      </c>
      <c r="L198" s="164" t="e">
        <f t="shared" si="49"/>
        <v>#NUM!</v>
      </c>
      <c r="M198" s="183" t="e">
        <f t="shared" si="60"/>
        <v>#NUM!</v>
      </c>
      <c r="N198" s="161">
        <v>0</v>
      </c>
      <c r="O198" s="165">
        <f t="shared" si="61"/>
        <v>0</v>
      </c>
      <c r="Q198" s="161">
        <f t="shared" si="50"/>
        <v>0</v>
      </c>
      <c r="R198" s="164">
        <f t="shared" si="51"/>
        <v>0</v>
      </c>
      <c r="S198" s="164">
        <f t="shared" si="52"/>
        <v>0</v>
      </c>
      <c r="T198" s="164">
        <f t="shared" si="53"/>
        <v>0</v>
      </c>
      <c r="U198" s="67" t="e">
        <f t="shared" si="54"/>
        <v>#NUM!</v>
      </c>
      <c r="V198" s="147" t="e">
        <f t="shared" si="55"/>
        <v>#NUM!</v>
      </c>
      <c r="W198" s="164" t="e">
        <f t="shared" si="56"/>
        <v>#NUM!</v>
      </c>
      <c r="X198" s="164" t="e">
        <f t="shared" si="57"/>
        <v>#NUM!</v>
      </c>
      <c r="Y198" s="164" t="e">
        <f t="shared" si="58"/>
        <v>#NUM!</v>
      </c>
    </row>
    <row r="199" spans="1:25" x14ac:dyDescent="0.2">
      <c r="A199" s="161"/>
      <c r="B199" s="7">
        <f t="shared" si="62"/>
        <v>0</v>
      </c>
      <c r="C199" s="7" t="e">
        <f t="shared" si="44"/>
        <v>#NUM!</v>
      </c>
      <c r="D199" s="162" t="e">
        <f t="shared" si="63"/>
        <v>#NUM!</v>
      </c>
      <c r="E199" s="163">
        <f t="shared" si="59"/>
        <v>99.999999999999986</v>
      </c>
      <c r="F199" s="161">
        <f t="shared" si="45"/>
        <v>0</v>
      </c>
      <c r="G199" s="161"/>
      <c r="H199" s="167">
        <f t="shared" si="46"/>
        <v>0</v>
      </c>
      <c r="I199" s="161" t="e">
        <f t="shared" si="43"/>
        <v>#NUM!</v>
      </c>
      <c r="J199" s="164" t="e">
        <f t="shared" si="47"/>
        <v>#NUM!</v>
      </c>
      <c r="K199" s="164" t="e">
        <f t="shared" si="48"/>
        <v>#NUM!</v>
      </c>
      <c r="L199" s="164" t="e">
        <f t="shared" si="49"/>
        <v>#NUM!</v>
      </c>
      <c r="M199" s="183" t="e">
        <f t="shared" si="60"/>
        <v>#NUM!</v>
      </c>
      <c r="N199" s="161">
        <v>0</v>
      </c>
      <c r="O199" s="165">
        <f t="shared" si="61"/>
        <v>0</v>
      </c>
      <c r="Q199" s="161">
        <f t="shared" si="50"/>
        <v>0</v>
      </c>
      <c r="R199" s="164">
        <f t="shared" si="51"/>
        <v>0</v>
      </c>
      <c r="S199" s="164">
        <f t="shared" si="52"/>
        <v>0</v>
      </c>
      <c r="T199" s="164">
        <f t="shared" si="53"/>
        <v>0</v>
      </c>
      <c r="U199" s="67" t="e">
        <f t="shared" si="54"/>
        <v>#NUM!</v>
      </c>
      <c r="V199" s="147" t="e">
        <f t="shared" si="55"/>
        <v>#NUM!</v>
      </c>
      <c r="W199" s="164" t="e">
        <f t="shared" si="56"/>
        <v>#NUM!</v>
      </c>
      <c r="X199" s="164" t="e">
        <f t="shared" si="57"/>
        <v>#NUM!</v>
      </c>
      <c r="Y199" s="164" t="e">
        <f t="shared" si="58"/>
        <v>#NUM!</v>
      </c>
    </row>
    <row r="200" spans="1:25" x14ac:dyDescent="0.2">
      <c r="A200" s="161"/>
      <c r="B200" s="7">
        <f t="shared" si="62"/>
        <v>0</v>
      </c>
      <c r="C200" s="7" t="e">
        <f t="shared" si="44"/>
        <v>#NUM!</v>
      </c>
      <c r="D200" s="162" t="e">
        <f t="shared" si="63"/>
        <v>#NUM!</v>
      </c>
      <c r="E200" s="163">
        <f t="shared" si="59"/>
        <v>99.999999999999986</v>
      </c>
      <c r="F200" s="161">
        <f t="shared" si="45"/>
        <v>0</v>
      </c>
      <c r="G200" s="161"/>
      <c r="H200" s="167">
        <f t="shared" si="46"/>
        <v>0</v>
      </c>
      <c r="I200" s="161" t="e">
        <f t="shared" si="43"/>
        <v>#NUM!</v>
      </c>
      <c r="J200" s="164" t="e">
        <f t="shared" si="47"/>
        <v>#NUM!</v>
      </c>
      <c r="K200" s="164" t="e">
        <f t="shared" si="48"/>
        <v>#NUM!</v>
      </c>
      <c r="L200" s="164" t="e">
        <f t="shared" si="49"/>
        <v>#NUM!</v>
      </c>
      <c r="M200" s="183" t="e">
        <f t="shared" si="60"/>
        <v>#NUM!</v>
      </c>
      <c r="N200" s="161">
        <v>0</v>
      </c>
      <c r="O200" s="165">
        <f t="shared" si="61"/>
        <v>0</v>
      </c>
      <c r="Q200" s="161">
        <f t="shared" si="50"/>
        <v>0</v>
      </c>
      <c r="R200" s="164">
        <f t="shared" si="51"/>
        <v>0</v>
      </c>
      <c r="S200" s="164">
        <f t="shared" si="52"/>
        <v>0</v>
      </c>
      <c r="T200" s="164">
        <f t="shared" si="53"/>
        <v>0</v>
      </c>
      <c r="U200" s="67" t="e">
        <f t="shared" si="54"/>
        <v>#NUM!</v>
      </c>
      <c r="V200" s="147" t="e">
        <f t="shared" si="55"/>
        <v>#NUM!</v>
      </c>
      <c r="W200" s="164" t="e">
        <f t="shared" si="56"/>
        <v>#NUM!</v>
      </c>
      <c r="X200" s="164" t="e">
        <f t="shared" si="57"/>
        <v>#NUM!</v>
      </c>
      <c r="Y200" s="164" t="e">
        <f t="shared" si="58"/>
        <v>#NUM!</v>
      </c>
    </row>
    <row r="201" spans="1:25" x14ac:dyDescent="0.2">
      <c r="A201" s="161"/>
      <c r="B201" s="7">
        <f t="shared" si="62"/>
        <v>0</v>
      </c>
      <c r="C201" s="7" t="e">
        <f t="shared" si="44"/>
        <v>#NUM!</v>
      </c>
      <c r="D201" s="162" t="e">
        <f t="shared" si="63"/>
        <v>#NUM!</v>
      </c>
      <c r="E201" s="163">
        <f t="shared" si="59"/>
        <v>99.999999999999986</v>
      </c>
      <c r="F201" s="161">
        <f t="shared" si="45"/>
        <v>0</v>
      </c>
      <c r="G201" s="161"/>
      <c r="H201" s="167">
        <f t="shared" si="46"/>
        <v>0</v>
      </c>
      <c r="I201" s="161" t="e">
        <f t="shared" si="43"/>
        <v>#NUM!</v>
      </c>
      <c r="J201" s="164" t="e">
        <f t="shared" si="47"/>
        <v>#NUM!</v>
      </c>
      <c r="K201" s="164" t="e">
        <f t="shared" si="48"/>
        <v>#NUM!</v>
      </c>
      <c r="L201" s="164" t="e">
        <f t="shared" si="49"/>
        <v>#NUM!</v>
      </c>
      <c r="M201" s="183" t="e">
        <f t="shared" si="60"/>
        <v>#NUM!</v>
      </c>
      <c r="N201" s="161">
        <v>0</v>
      </c>
      <c r="O201" s="165">
        <f t="shared" si="61"/>
        <v>0</v>
      </c>
      <c r="Q201" s="161">
        <f t="shared" si="50"/>
        <v>0</v>
      </c>
      <c r="R201" s="164">
        <f t="shared" si="51"/>
        <v>0</v>
      </c>
      <c r="S201" s="164">
        <f t="shared" si="52"/>
        <v>0</v>
      </c>
      <c r="T201" s="164">
        <f t="shared" si="53"/>
        <v>0</v>
      </c>
      <c r="U201" s="67" t="e">
        <f t="shared" si="54"/>
        <v>#NUM!</v>
      </c>
      <c r="V201" s="147" t="e">
        <f t="shared" si="55"/>
        <v>#NUM!</v>
      </c>
      <c r="W201" s="164" t="e">
        <f t="shared" si="56"/>
        <v>#NUM!</v>
      </c>
      <c r="X201" s="164" t="e">
        <f t="shared" si="57"/>
        <v>#NUM!</v>
      </c>
      <c r="Y201" s="164" t="e">
        <f t="shared" si="58"/>
        <v>#NUM!</v>
      </c>
    </row>
    <row r="202" spans="1:25" x14ac:dyDescent="0.2">
      <c r="A202" s="161"/>
      <c r="B202" s="7">
        <f t="shared" si="62"/>
        <v>0</v>
      </c>
      <c r="C202" s="7" t="e">
        <f t="shared" si="44"/>
        <v>#NUM!</v>
      </c>
      <c r="D202" s="162" t="e">
        <f t="shared" si="63"/>
        <v>#NUM!</v>
      </c>
      <c r="E202" s="163">
        <f t="shared" si="59"/>
        <v>99.999999999999986</v>
      </c>
      <c r="F202" s="161">
        <f t="shared" si="45"/>
        <v>0</v>
      </c>
      <c r="G202" s="161"/>
      <c r="H202" s="167">
        <f t="shared" si="46"/>
        <v>0</v>
      </c>
      <c r="I202" s="161" t="e">
        <f t="shared" si="43"/>
        <v>#NUM!</v>
      </c>
      <c r="J202" s="164" t="e">
        <f t="shared" si="47"/>
        <v>#NUM!</v>
      </c>
      <c r="K202" s="164" t="e">
        <f t="shared" si="48"/>
        <v>#NUM!</v>
      </c>
      <c r="L202" s="164" t="e">
        <f t="shared" si="49"/>
        <v>#NUM!</v>
      </c>
      <c r="M202" s="183" t="e">
        <f t="shared" si="60"/>
        <v>#NUM!</v>
      </c>
      <c r="N202" s="161">
        <v>0</v>
      </c>
      <c r="O202" s="165">
        <f t="shared" si="61"/>
        <v>0</v>
      </c>
      <c r="Q202" s="161">
        <f t="shared" si="50"/>
        <v>0</v>
      </c>
      <c r="R202" s="164">
        <f t="shared" si="51"/>
        <v>0</v>
      </c>
      <c r="S202" s="164">
        <f t="shared" si="52"/>
        <v>0</v>
      </c>
      <c r="T202" s="164">
        <f t="shared" si="53"/>
        <v>0</v>
      </c>
      <c r="U202" s="67" t="e">
        <f t="shared" si="54"/>
        <v>#NUM!</v>
      </c>
      <c r="V202" s="147" t="e">
        <f t="shared" si="55"/>
        <v>#NUM!</v>
      </c>
      <c r="W202" s="164" t="e">
        <f t="shared" si="56"/>
        <v>#NUM!</v>
      </c>
      <c r="X202" s="164" t="e">
        <f t="shared" si="57"/>
        <v>#NUM!</v>
      </c>
      <c r="Y202" s="164" t="e">
        <f t="shared" si="58"/>
        <v>#NUM!</v>
      </c>
    </row>
    <row r="203" spans="1:25" x14ac:dyDescent="0.2">
      <c r="A203" s="161"/>
      <c r="B203" s="7">
        <f t="shared" si="62"/>
        <v>0</v>
      </c>
      <c r="C203" s="7" t="e">
        <f t="shared" si="44"/>
        <v>#NUM!</v>
      </c>
      <c r="D203" s="162" t="e">
        <f t="shared" si="63"/>
        <v>#NUM!</v>
      </c>
      <c r="E203" s="163">
        <f t="shared" si="59"/>
        <v>99.999999999999986</v>
      </c>
      <c r="F203" s="161">
        <f t="shared" si="45"/>
        <v>0</v>
      </c>
      <c r="G203" s="161"/>
      <c r="H203" s="167">
        <f t="shared" si="46"/>
        <v>0</v>
      </c>
      <c r="I203" s="161" t="e">
        <f t="shared" si="43"/>
        <v>#NUM!</v>
      </c>
      <c r="J203" s="164" t="e">
        <f t="shared" si="47"/>
        <v>#NUM!</v>
      </c>
      <c r="K203" s="164" t="e">
        <f t="shared" si="48"/>
        <v>#NUM!</v>
      </c>
      <c r="L203" s="164" t="e">
        <f t="shared" si="49"/>
        <v>#NUM!</v>
      </c>
      <c r="M203" s="183" t="e">
        <f t="shared" si="60"/>
        <v>#NUM!</v>
      </c>
      <c r="N203" s="161">
        <v>0</v>
      </c>
      <c r="O203" s="165">
        <f t="shared" si="61"/>
        <v>0</v>
      </c>
      <c r="Q203" s="161">
        <f t="shared" si="50"/>
        <v>0</v>
      </c>
      <c r="R203" s="164">
        <f t="shared" si="51"/>
        <v>0</v>
      </c>
      <c r="S203" s="164">
        <f t="shared" si="52"/>
        <v>0</v>
      </c>
      <c r="T203" s="164">
        <f t="shared" si="53"/>
        <v>0</v>
      </c>
      <c r="U203" s="67" t="e">
        <f t="shared" si="54"/>
        <v>#NUM!</v>
      </c>
      <c r="V203" s="147" t="e">
        <f t="shared" si="55"/>
        <v>#NUM!</v>
      </c>
      <c r="W203" s="164" t="e">
        <f t="shared" si="56"/>
        <v>#NUM!</v>
      </c>
      <c r="X203" s="164" t="e">
        <f t="shared" si="57"/>
        <v>#NUM!</v>
      </c>
      <c r="Y203" s="164" t="e">
        <f t="shared" si="58"/>
        <v>#NUM!</v>
      </c>
    </row>
    <row r="204" spans="1:25" x14ac:dyDescent="0.2">
      <c r="A204" s="161"/>
      <c r="B204" s="7">
        <f t="shared" si="62"/>
        <v>0</v>
      </c>
      <c r="C204" s="7" t="e">
        <f t="shared" si="44"/>
        <v>#NUM!</v>
      </c>
      <c r="D204" s="162" t="e">
        <f t="shared" si="63"/>
        <v>#NUM!</v>
      </c>
      <c r="E204" s="163">
        <f t="shared" si="59"/>
        <v>99.999999999999986</v>
      </c>
      <c r="F204" s="161">
        <f t="shared" si="45"/>
        <v>0</v>
      </c>
      <c r="G204" s="161"/>
      <c r="H204" s="167">
        <f t="shared" si="46"/>
        <v>0</v>
      </c>
      <c r="I204" s="161" t="e">
        <f t="shared" si="43"/>
        <v>#NUM!</v>
      </c>
      <c r="J204" s="164" t="e">
        <f t="shared" si="47"/>
        <v>#NUM!</v>
      </c>
      <c r="K204" s="164" t="e">
        <f t="shared" si="48"/>
        <v>#NUM!</v>
      </c>
      <c r="L204" s="164" t="e">
        <f t="shared" si="49"/>
        <v>#NUM!</v>
      </c>
      <c r="M204" s="183" t="e">
        <f t="shared" si="60"/>
        <v>#NUM!</v>
      </c>
      <c r="N204" s="161">
        <v>0</v>
      </c>
      <c r="O204" s="165">
        <f t="shared" si="61"/>
        <v>0</v>
      </c>
      <c r="Q204" s="161">
        <f t="shared" si="50"/>
        <v>0</v>
      </c>
      <c r="R204" s="164">
        <f t="shared" si="51"/>
        <v>0</v>
      </c>
      <c r="S204" s="164">
        <f t="shared" si="52"/>
        <v>0</v>
      </c>
      <c r="T204" s="164">
        <f t="shared" si="53"/>
        <v>0</v>
      </c>
      <c r="U204" s="67" t="e">
        <f t="shared" si="54"/>
        <v>#NUM!</v>
      </c>
      <c r="V204" s="147" t="e">
        <f t="shared" si="55"/>
        <v>#NUM!</v>
      </c>
      <c r="W204" s="164" t="e">
        <f t="shared" si="56"/>
        <v>#NUM!</v>
      </c>
      <c r="X204" s="164" t="e">
        <f t="shared" si="57"/>
        <v>#NUM!</v>
      </c>
      <c r="Y204" s="164" t="e">
        <f t="shared" si="58"/>
        <v>#NUM!</v>
      </c>
    </row>
    <row r="205" spans="1:25" x14ac:dyDescent="0.2">
      <c r="A205" s="161"/>
      <c r="B205" s="7">
        <f t="shared" si="62"/>
        <v>0</v>
      </c>
      <c r="C205" s="7" t="e">
        <f t="shared" si="44"/>
        <v>#NUM!</v>
      </c>
      <c r="D205" s="162" t="e">
        <f t="shared" si="63"/>
        <v>#NUM!</v>
      </c>
      <c r="E205" s="163">
        <f t="shared" si="59"/>
        <v>99.999999999999986</v>
      </c>
      <c r="F205" s="161">
        <f t="shared" si="45"/>
        <v>0</v>
      </c>
      <c r="G205" s="161"/>
      <c r="H205" s="167">
        <f t="shared" si="46"/>
        <v>0</v>
      </c>
      <c r="I205" s="161" t="e">
        <f t="shared" si="43"/>
        <v>#NUM!</v>
      </c>
      <c r="J205" s="164" t="e">
        <f t="shared" si="47"/>
        <v>#NUM!</v>
      </c>
      <c r="K205" s="164" t="e">
        <f t="shared" si="48"/>
        <v>#NUM!</v>
      </c>
      <c r="L205" s="164" t="e">
        <f t="shared" si="49"/>
        <v>#NUM!</v>
      </c>
      <c r="M205" s="183" t="e">
        <f t="shared" si="60"/>
        <v>#NUM!</v>
      </c>
      <c r="N205" s="161">
        <v>0</v>
      </c>
      <c r="O205" s="165">
        <f t="shared" si="61"/>
        <v>0</v>
      </c>
      <c r="Q205" s="161">
        <f t="shared" si="50"/>
        <v>0</v>
      </c>
      <c r="R205" s="164">
        <f t="shared" si="51"/>
        <v>0</v>
      </c>
      <c r="S205" s="164">
        <f t="shared" si="52"/>
        <v>0</v>
      </c>
      <c r="T205" s="164">
        <f t="shared" si="53"/>
        <v>0</v>
      </c>
      <c r="U205" s="67" t="e">
        <f t="shared" si="54"/>
        <v>#NUM!</v>
      </c>
      <c r="V205" s="147" t="e">
        <f t="shared" si="55"/>
        <v>#NUM!</v>
      </c>
      <c r="W205" s="164" t="e">
        <f t="shared" si="56"/>
        <v>#NUM!</v>
      </c>
      <c r="X205" s="164" t="e">
        <f t="shared" si="57"/>
        <v>#NUM!</v>
      </c>
      <c r="Y205" s="164" t="e">
        <f t="shared" si="58"/>
        <v>#NUM!</v>
      </c>
    </row>
    <row r="206" spans="1:25" x14ac:dyDescent="0.2">
      <c r="A206" s="161"/>
      <c r="B206" s="7">
        <f t="shared" si="62"/>
        <v>0</v>
      </c>
      <c r="C206" s="7" t="e">
        <f t="shared" si="44"/>
        <v>#NUM!</v>
      </c>
      <c r="D206" s="162" t="e">
        <f t="shared" si="63"/>
        <v>#NUM!</v>
      </c>
      <c r="E206" s="163">
        <f t="shared" si="59"/>
        <v>99.999999999999986</v>
      </c>
      <c r="F206" s="161">
        <f t="shared" si="45"/>
        <v>0</v>
      </c>
      <c r="G206" s="161"/>
      <c r="H206" s="167">
        <f t="shared" si="46"/>
        <v>0</v>
      </c>
      <c r="I206" s="161" t="e">
        <f t="shared" si="43"/>
        <v>#NUM!</v>
      </c>
      <c r="J206" s="164" t="e">
        <f t="shared" si="47"/>
        <v>#NUM!</v>
      </c>
      <c r="K206" s="164" t="e">
        <f t="shared" si="48"/>
        <v>#NUM!</v>
      </c>
      <c r="L206" s="164" t="e">
        <f t="shared" si="49"/>
        <v>#NUM!</v>
      </c>
      <c r="M206" s="183" t="e">
        <f t="shared" si="60"/>
        <v>#NUM!</v>
      </c>
      <c r="N206" s="161">
        <v>0</v>
      </c>
      <c r="O206" s="165">
        <f t="shared" si="61"/>
        <v>0</v>
      </c>
      <c r="Q206" s="161">
        <f t="shared" si="50"/>
        <v>0</v>
      </c>
      <c r="R206" s="164">
        <f t="shared" si="51"/>
        <v>0</v>
      </c>
      <c r="S206" s="164">
        <f t="shared" si="52"/>
        <v>0</v>
      </c>
      <c r="T206" s="164">
        <f t="shared" si="53"/>
        <v>0</v>
      </c>
      <c r="U206" s="67" t="e">
        <f t="shared" si="54"/>
        <v>#NUM!</v>
      </c>
      <c r="V206" s="147" t="e">
        <f t="shared" si="55"/>
        <v>#NUM!</v>
      </c>
      <c r="W206" s="164" t="e">
        <f t="shared" si="56"/>
        <v>#NUM!</v>
      </c>
      <c r="X206" s="164" t="e">
        <f t="shared" si="57"/>
        <v>#NUM!</v>
      </c>
      <c r="Y206" s="164" t="e">
        <f t="shared" si="58"/>
        <v>#NUM!</v>
      </c>
    </row>
    <row r="207" spans="1:25" x14ac:dyDescent="0.2">
      <c r="A207" s="161"/>
      <c r="B207" s="7">
        <f t="shared" si="62"/>
        <v>0</v>
      </c>
      <c r="C207" s="7" t="e">
        <f t="shared" si="44"/>
        <v>#NUM!</v>
      </c>
      <c r="D207" s="162" t="e">
        <f t="shared" si="63"/>
        <v>#NUM!</v>
      </c>
      <c r="E207" s="163">
        <f t="shared" si="59"/>
        <v>99.999999999999986</v>
      </c>
      <c r="F207" s="161">
        <f t="shared" si="45"/>
        <v>0</v>
      </c>
      <c r="G207" s="161"/>
      <c r="H207" s="167">
        <f t="shared" si="46"/>
        <v>0</v>
      </c>
      <c r="I207" s="161" t="e">
        <f t="shared" si="43"/>
        <v>#NUM!</v>
      </c>
      <c r="J207" s="164" t="e">
        <f t="shared" si="47"/>
        <v>#NUM!</v>
      </c>
      <c r="K207" s="164" t="e">
        <f t="shared" si="48"/>
        <v>#NUM!</v>
      </c>
      <c r="L207" s="164" t="e">
        <f t="shared" si="49"/>
        <v>#NUM!</v>
      </c>
      <c r="M207" s="183" t="e">
        <f t="shared" si="60"/>
        <v>#NUM!</v>
      </c>
      <c r="N207" s="161">
        <v>0</v>
      </c>
      <c r="O207" s="165">
        <f t="shared" si="61"/>
        <v>0</v>
      </c>
      <c r="Q207" s="161">
        <f t="shared" si="50"/>
        <v>0</v>
      </c>
      <c r="R207" s="164">
        <f t="shared" si="51"/>
        <v>0</v>
      </c>
      <c r="S207" s="164">
        <f t="shared" si="52"/>
        <v>0</v>
      </c>
      <c r="T207" s="164">
        <f t="shared" si="53"/>
        <v>0</v>
      </c>
      <c r="U207" s="67" t="e">
        <f t="shared" si="54"/>
        <v>#NUM!</v>
      </c>
      <c r="V207" s="147" t="e">
        <f t="shared" si="55"/>
        <v>#NUM!</v>
      </c>
      <c r="W207" s="164" t="e">
        <f t="shared" si="56"/>
        <v>#NUM!</v>
      </c>
      <c r="X207" s="164" t="e">
        <f t="shared" si="57"/>
        <v>#NUM!</v>
      </c>
      <c r="Y207" s="164" t="e">
        <f t="shared" si="58"/>
        <v>#NUM!</v>
      </c>
    </row>
    <row r="208" spans="1:25" x14ac:dyDescent="0.2">
      <c r="A208" s="161"/>
      <c r="B208" s="7">
        <f t="shared" si="62"/>
        <v>0</v>
      </c>
      <c r="C208" s="7" t="e">
        <f t="shared" si="44"/>
        <v>#NUM!</v>
      </c>
      <c r="D208" s="162" t="e">
        <f t="shared" si="63"/>
        <v>#NUM!</v>
      </c>
      <c r="E208" s="163">
        <f t="shared" si="59"/>
        <v>99.999999999999986</v>
      </c>
      <c r="F208" s="161">
        <f t="shared" si="45"/>
        <v>0</v>
      </c>
      <c r="G208" s="161"/>
      <c r="H208" s="167">
        <f t="shared" si="46"/>
        <v>0</v>
      </c>
      <c r="I208" s="161" t="e">
        <f t="shared" si="43"/>
        <v>#NUM!</v>
      </c>
      <c r="J208" s="164" t="e">
        <f t="shared" si="47"/>
        <v>#NUM!</v>
      </c>
      <c r="K208" s="164" t="e">
        <f t="shared" si="48"/>
        <v>#NUM!</v>
      </c>
      <c r="L208" s="164" t="e">
        <f t="shared" si="49"/>
        <v>#NUM!</v>
      </c>
      <c r="M208" s="183" t="e">
        <f t="shared" si="60"/>
        <v>#NUM!</v>
      </c>
      <c r="N208" s="161">
        <v>0</v>
      </c>
      <c r="O208" s="165">
        <f t="shared" si="61"/>
        <v>0</v>
      </c>
      <c r="Q208" s="161">
        <f t="shared" si="50"/>
        <v>0</v>
      </c>
      <c r="R208" s="164">
        <f t="shared" si="51"/>
        <v>0</v>
      </c>
      <c r="S208" s="164">
        <f t="shared" si="52"/>
        <v>0</v>
      </c>
      <c r="T208" s="164">
        <f t="shared" si="53"/>
        <v>0</v>
      </c>
      <c r="U208" s="67" t="e">
        <f t="shared" si="54"/>
        <v>#NUM!</v>
      </c>
      <c r="V208" s="147" t="e">
        <f t="shared" si="55"/>
        <v>#NUM!</v>
      </c>
      <c r="W208" s="164" t="e">
        <f t="shared" si="56"/>
        <v>#NUM!</v>
      </c>
      <c r="X208" s="164" t="e">
        <f t="shared" si="57"/>
        <v>#NUM!</v>
      </c>
      <c r="Y208" s="164" t="e">
        <f t="shared" si="58"/>
        <v>#NUM!</v>
      </c>
    </row>
    <row r="209" spans="1:25" x14ac:dyDescent="0.2">
      <c r="A209" s="161"/>
      <c r="B209" s="7">
        <f t="shared" si="62"/>
        <v>0</v>
      </c>
      <c r="C209" s="7" t="e">
        <f t="shared" si="44"/>
        <v>#NUM!</v>
      </c>
      <c r="D209" s="162" t="e">
        <f t="shared" si="63"/>
        <v>#NUM!</v>
      </c>
      <c r="E209" s="163">
        <f t="shared" si="59"/>
        <v>99.999999999999986</v>
      </c>
      <c r="F209" s="161">
        <f t="shared" si="45"/>
        <v>0</v>
      </c>
      <c r="G209" s="161"/>
      <c r="H209" s="167">
        <f t="shared" si="46"/>
        <v>0</v>
      </c>
      <c r="I209" s="161" t="e">
        <f t="shared" si="43"/>
        <v>#NUM!</v>
      </c>
      <c r="J209" s="164" t="e">
        <f t="shared" si="47"/>
        <v>#NUM!</v>
      </c>
      <c r="K209" s="164" t="e">
        <f t="shared" si="48"/>
        <v>#NUM!</v>
      </c>
      <c r="L209" s="164" t="e">
        <f t="shared" si="49"/>
        <v>#NUM!</v>
      </c>
      <c r="M209" s="183" t="e">
        <f t="shared" si="60"/>
        <v>#NUM!</v>
      </c>
      <c r="N209" s="161">
        <v>0</v>
      </c>
      <c r="O209" s="165">
        <f t="shared" si="61"/>
        <v>0</v>
      </c>
      <c r="Q209" s="161">
        <f t="shared" si="50"/>
        <v>0</v>
      </c>
      <c r="R209" s="164">
        <f t="shared" si="51"/>
        <v>0</v>
      </c>
      <c r="S209" s="164">
        <f t="shared" si="52"/>
        <v>0</v>
      </c>
      <c r="T209" s="164">
        <f t="shared" si="53"/>
        <v>0</v>
      </c>
      <c r="U209" s="67" t="e">
        <f t="shared" si="54"/>
        <v>#NUM!</v>
      </c>
      <c r="V209" s="147" t="e">
        <f t="shared" si="55"/>
        <v>#NUM!</v>
      </c>
      <c r="W209" s="164" t="e">
        <f t="shared" si="56"/>
        <v>#NUM!</v>
      </c>
      <c r="X209" s="164" t="e">
        <f t="shared" si="57"/>
        <v>#NUM!</v>
      </c>
      <c r="Y209" s="164" t="e">
        <f t="shared" si="58"/>
        <v>#NUM!</v>
      </c>
    </row>
    <row r="210" spans="1:25" x14ac:dyDescent="0.2">
      <c r="A210" s="161"/>
      <c r="B210" s="7">
        <f t="shared" si="62"/>
        <v>0</v>
      </c>
      <c r="C210" s="7" t="e">
        <f t="shared" si="44"/>
        <v>#NUM!</v>
      </c>
      <c r="D210" s="162" t="e">
        <f t="shared" si="63"/>
        <v>#NUM!</v>
      </c>
      <c r="E210" s="163">
        <f t="shared" si="59"/>
        <v>99.999999999999986</v>
      </c>
      <c r="F210" s="161">
        <f t="shared" si="45"/>
        <v>0</v>
      </c>
      <c r="G210" s="161"/>
      <c r="H210" s="167">
        <f t="shared" si="46"/>
        <v>0</v>
      </c>
      <c r="I210" s="161" t="e">
        <f t="shared" si="43"/>
        <v>#NUM!</v>
      </c>
      <c r="J210" s="164" t="e">
        <f t="shared" si="47"/>
        <v>#NUM!</v>
      </c>
      <c r="K210" s="164" t="e">
        <f t="shared" si="48"/>
        <v>#NUM!</v>
      </c>
      <c r="L210" s="164" t="e">
        <f t="shared" si="49"/>
        <v>#NUM!</v>
      </c>
      <c r="M210" s="183" t="e">
        <f t="shared" si="60"/>
        <v>#NUM!</v>
      </c>
      <c r="N210" s="161">
        <v>0</v>
      </c>
      <c r="O210" s="165">
        <f t="shared" si="61"/>
        <v>0</v>
      </c>
      <c r="Q210" s="161">
        <f t="shared" si="50"/>
        <v>0</v>
      </c>
      <c r="R210" s="164">
        <f t="shared" si="51"/>
        <v>0</v>
      </c>
      <c r="S210" s="164">
        <f t="shared" si="52"/>
        <v>0</v>
      </c>
      <c r="T210" s="164">
        <f t="shared" si="53"/>
        <v>0</v>
      </c>
      <c r="U210" s="67" t="e">
        <f t="shared" si="54"/>
        <v>#NUM!</v>
      </c>
      <c r="V210" s="147" t="e">
        <f t="shared" si="55"/>
        <v>#NUM!</v>
      </c>
      <c r="W210" s="164" t="e">
        <f t="shared" si="56"/>
        <v>#NUM!</v>
      </c>
      <c r="X210" s="164" t="e">
        <f t="shared" si="57"/>
        <v>#NUM!</v>
      </c>
      <c r="Y210" s="164" t="e">
        <f t="shared" si="58"/>
        <v>#NUM!</v>
      </c>
    </row>
    <row r="211" spans="1:25" x14ac:dyDescent="0.2">
      <c r="A211" s="161"/>
      <c r="B211" s="7">
        <f t="shared" si="62"/>
        <v>0</v>
      </c>
      <c r="C211" s="7" t="e">
        <f t="shared" si="44"/>
        <v>#NUM!</v>
      </c>
      <c r="D211" s="162" t="e">
        <f t="shared" si="63"/>
        <v>#NUM!</v>
      </c>
      <c r="E211" s="163">
        <f t="shared" si="59"/>
        <v>99.999999999999986</v>
      </c>
      <c r="F211" s="161">
        <f t="shared" si="45"/>
        <v>0</v>
      </c>
      <c r="G211" s="161"/>
      <c r="H211" s="167">
        <f t="shared" si="46"/>
        <v>0</v>
      </c>
      <c r="I211" s="161" t="e">
        <f t="shared" si="43"/>
        <v>#NUM!</v>
      </c>
      <c r="J211" s="164" t="e">
        <f t="shared" si="47"/>
        <v>#NUM!</v>
      </c>
      <c r="K211" s="164" t="e">
        <f t="shared" si="48"/>
        <v>#NUM!</v>
      </c>
      <c r="L211" s="164" t="e">
        <f t="shared" si="49"/>
        <v>#NUM!</v>
      </c>
      <c r="M211" s="183" t="e">
        <f t="shared" si="60"/>
        <v>#NUM!</v>
      </c>
      <c r="N211" s="161">
        <v>0</v>
      </c>
      <c r="O211" s="165">
        <f t="shared" si="61"/>
        <v>0</v>
      </c>
      <c r="Q211" s="161">
        <f t="shared" si="50"/>
        <v>0</v>
      </c>
      <c r="R211" s="164">
        <f t="shared" si="51"/>
        <v>0</v>
      </c>
      <c r="S211" s="164">
        <f t="shared" si="52"/>
        <v>0</v>
      </c>
      <c r="T211" s="164">
        <f t="shared" si="53"/>
        <v>0</v>
      </c>
      <c r="U211" s="67" t="e">
        <f t="shared" si="54"/>
        <v>#NUM!</v>
      </c>
      <c r="V211" s="147" t="e">
        <f t="shared" si="55"/>
        <v>#NUM!</v>
      </c>
      <c r="W211" s="164" t="e">
        <f t="shared" si="56"/>
        <v>#NUM!</v>
      </c>
      <c r="X211" s="164" t="e">
        <f t="shared" si="57"/>
        <v>#NUM!</v>
      </c>
      <c r="Y211" s="164" t="e">
        <f t="shared" si="58"/>
        <v>#NUM!</v>
      </c>
    </row>
    <row r="212" spans="1:25" x14ac:dyDescent="0.2">
      <c r="A212" s="161"/>
      <c r="B212" s="7">
        <f t="shared" si="62"/>
        <v>0</v>
      </c>
      <c r="C212" s="7" t="e">
        <f t="shared" si="44"/>
        <v>#NUM!</v>
      </c>
      <c r="D212" s="162" t="e">
        <f t="shared" si="63"/>
        <v>#NUM!</v>
      </c>
      <c r="E212" s="163">
        <f t="shared" si="59"/>
        <v>99.999999999999986</v>
      </c>
      <c r="F212" s="161">
        <f t="shared" si="45"/>
        <v>0</v>
      </c>
      <c r="G212" s="161"/>
      <c r="H212" s="167">
        <f t="shared" si="46"/>
        <v>0</v>
      </c>
      <c r="I212" s="161" t="e">
        <f t="shared" si="43"/>
        <v>#NUM!</v>
      </c>
      <c r="J212" s="164" t="e">
        <f t="shared" si="47"/>
        <v>#NUM!</v>
      </c>
      <c r="K212" s="164" t="e">
        <f t="shared" si="48"/>
        <v>#NUM!</v>
      </c>
      <c r="L212" s="164" t="e">
        <f t="shared" si="49"/>
        <v>#NUM!</v>
      </c>
      <c r="M212" s="183" t="e">
        <f t="shared" si="60"/>
        <v>#NUM!</v>
      </c>
      <c r="N212" s="161">
        <v>0</v>
      </c>
      <c r="O212" s="165">
        <f t="shared" si="61"/>
        <v>0</v>
      </c>
      <c r="Q212" s="161">
        <f t="shared" si="50"/>
        <v>0</v>
      </c>
      <c r="R212" s="164">
        <f t="shared" si="51"/>
        <v>0</v>
      </c>
      <c r="S212" s="164">
        <f t="shared" si="52"/>
        <v>0</v>
      </c>
      <c r="T212" s="164">
        <f t="shared" si="53"/>
        <v>0</v>
      </c>
      <c r="U212" s="67" t="e">
        <f t="shared" si="54"/>
        <v>#NUM!</v>
      </c>
      <c r="V212" s="147" t="e">
        <f t="shared" si="55"/>
        <v>#NUM!</v>
      </c>
      <c r="W212" s="164" t="e">
        <f t="shared" si="56"/>
        <v>#NUM!</v>
      </c>
      <c r="X212" s="164" t="e">
        <f t="shared" si="57"/>
        <v>#NUM!</v>
      </c>
      <c r="Y212" s="164" t="e">
        <f t="shared" si="58"/>
        <v>#NUM!</v>
      </c>
    </row>
    <row r="213" spans="1:25" x14ac:dyDescent="0.2">
      <c r="A213" s="161"/>
      <c r="B213" s="7">
        <f t="shared" si="62"/>
        <v>0</v>
      </c>
      <c r="C213" s="7" t="e">
        <f t="shared" si="44"/>
        <v>#NUM!</v>
      </c>
      <c r="D213" s="162" t="e">
        <f t="shared" si="63"/>
        <v>#NUM!</v>
      </c>
      <c r="E213" s="163">
        <f t="shared" si="59"/>
        <v>99.999999999999986</v>
      </c>
      <c r="F213" s="161">
        <f t="shared" si="45"/>
        <v>0</v>
      </c>
      <c r="G213" s="161"/>
      <c r="H213" s="167">
        <f t="shared" si="46"/>
        <v>0</v>
      </c>
      <c r="I213" s="161" t="e">
        <f t="shared" si="43"/>
        <v>#NUM!</v>
      </c>
      <c r="J213" s="164" t="e">
        <f t="shared" si="47"/>
        <v>#NUM!</v>
      </c>
      <c r="K213" s="164" t="e">
        <f t="shared" si="48"/>
        <v>#NUM!</v>
      </c>
      <c r="L213" s="164" t="e">
        <f t="shared" si="49"/>
        <v>#NUM!</v>
      </c>
      <c r="M213" s="183" t="e">
        <f t="shared" si="60"/>
        <v>#NUM!</v>
      </c>
      <c r="N213" s="161">
        <v>0</v>
      </c>
      <c r="O213" s="165">
        <f t="shared" si="61"/>
        <v>0</v>
      </c>
      <c r="Q213" s="161">
        <f t="shared" si="50"/>
        <v>0</v>
      </c>
      <c r="R213" s="164">
        <f t="shared" si="51"/>
        <v>0</v>
      </c>
      <c r="S213" s="164">
        <f t="shared" si="52"/>
        <v>0</v>
      </c>
      <c r="T213" s="164">
        <f t="shared" si="53"/>
        <v>0</v>
      </c>
      <c r="U213" s="67" t="e">
        <f t="shared" si="54"/>
        <v>#NUM!</v>
      </c>
      <c r="V213" s="147" t="e">
        <f t="shared" si="55"/>
        <v>#NUM!</v>
      </c>
      <c r="W213" s="164" t="e">
        <f t="shared" si="56"/>
        <v>#NUM!</v>
      </c>
      <c r="X213" s="164" t="e">
        <f t="shared" si="57"/>
        <v>#NUM!</v>
      </c>
      <c r="Y213" s="164" t="e">
        <f t="shared" si="58"/>
        <v>#NUM!</v>
      </c>
    </row>
    <row r="214" spans="1:25" x14ac:dyDescent="0.2">
      <c r="A214" s="161"/>
      <c r="B214" s="7">
        <f t="shared" si="62"/>
        <v>0</v>
      </c>
      <c r="C214" s="7" t="e">
        <f t="shared" si="44"/>
        <v>#NUM!</v>
      </c>
      <c r="D214" s="162" t="e">
        <f t="shared" si="63"/>
        <v>#NUM!</v>
      </c>
      <c r="E214" s="163">
        <f t="shared" si="59"/>
        <v>99.999999999999986</v>
      </c>
      <c r="F214" s="161">
        <f t="shared" si="45"/>
        <v>0</v>
      </c>
      <c r="G214" s="161"/>
      <c r="H214" s="167">
        <f t="shared" si="46"/>
        <v>0</v>
      </c>
      <c r="I214" s="161" t="e">
        <f t="shared" si="43"/>
        <v>#NUM!</v>
      </c>
      <c r="J214" s="164" t="e">
        <f t="shared" si="47"/>
        <v>#NUM!</v>
      </c>
      <c r="K214" s="164" t="e">
        <f t="shared" si="48"/>
        <v>#NUM!</v>
      </c>
      <c r="L214" s="164" t="e">
        <f t="shared" si="49"/>
        <v>#NUM!</v>
      </c>
      <c r="M214" s="183" t="e">
        <f t="shared" si="60"/>
        <v>#NUM!</v>
      </c>
      <c r="N214" s="161">
        <v>0</v>
      </c>
      <c r="O214" s="165">
        <f t="shared" si="61"/>
        <v>0</v>
      </c>
      <c r="Q214" s="161">
        <f t="shared" si="50"/>
        <v>0</v>
      </c>
      <c r="R214" s="164">
        <f t="shared" si="51"/>
        <v>0</v>
      </c>
      <c r="S214" s="164">
        <f t="shared" si="52"/>
        <v>0</v>
      </c>
      <c r="T214" s="164">
        <f t="shared" si="53"/>
        <v>0</v>
      </c>
      <c r="U214" s="67" t="e">
        <f t="shared" si="54"/>
        <v>#NUM!</v>
      </c>
      <c r="V214" s="147" t="e">
        <f t="shared" si="55"/>
        <v>#NUM!</v>
      </c>
      <c r="W214" s="164" t="e">
        <f t="shared" si="56"/>
        <v>#NUM!</v>
      </c>
      <c r="X214" s="164" t="e">
        <f t="shared" si="57"/>
        <v>#NUM!</v>
      </c>
      <c r="Y214" s="164" t="e">
        <f t="shared" si="58"/>
        <v>#NUM!</v>
      </c>
    </row>
    <row r="215" spans="1:25" x14ac:dyDescent="0.2">
      <c r="A215" s="161"/>
      <c r="B215" s="7">
        <f t="shared" si="62"/>
        <v>0</v>
      </c>
      <c r="C215" s="7" t="e">
        <f t="shared" si="44"/>
        <v>#NUM!</v>
      </c>
      <c r="D215" s="162" t="e">
        <f t="shared" si="63"/>
        <v>#NUM!</v>
      </c>
      <c r="E215" s="163">
        <f t="shared" si="59"/>
        <v>99.999999999999986</v>
      </c>
      <c r="F215" s="161">
        <f t="shared" si="45"/>
        <v>0</v>
      </c>
      <c r="G215" s="161"/>
      <c r="H215" s="167">
        <f t="shared" si="46"/>
        <v>0</v>
      </c>
      <c r="I215" s="161" t="e">
        <f t="shared" si="43"/>
        <v>#NUM!</v>
      </c>
      <c r="J215" s="164" t="e">
        <f t="shared" si="47"/>
        <v>#NUM!</v>
      </c>
      <c r="K215" s="164" t="e">
        <f t="shared" si="48"/>
        <v>#NUM!</v>
      </c>
      <c r="L215" s="164" t="e">
        <f t="shared" si="49"/>
        <v>#NUM!</v>
      </c>
      <c r="M215" s="183" t="e">
        <f t="shared" si="60"/>
        <v>#NUM!</v>
      </c>
      <c r="N215" s="161">
        <v>0</v>
      </c>
      <c r="O215" s="165">
        <f t="shared" si="61"/>
        <v>0</v>
      </c>
      <c r="Q215" s="161">
        <f t="shared" si="50"/>
        <v>0</v>
      </c>
      <c r="R215" s="164">
        <f t="shared" si="51"/>
        <v>0</v>
      </c>
      <c r="S215" s="164">
        <f t="shared" si="52"/>
        <v>0</v>
      </c>
      <c r="T215" s="164">
        <f t="shared" si="53"/>
        <v>0</v>
      </c>
      <c r="U215" s="67" t="e">
        <f t="shared" si="54"/>
        <v>#NUM!</v>
      </c>
      <c r="V215" s="147" t="e">
        <f t="shared" si="55"/>
        <v>#NUM!</v>
      </c>
      <c r="W215" s="164" t="e">
        <f t="shared" si="56"/>
        <v>#NUM!</v>
      </c>
      <c r="X215" s="164" t="e">
        <f t="shared" si="57"/>
        <v>#NUM!</v>
      </c>
      <c r="Y215" s="164" t="e">
        <f t="shared" si="58"/>
        <v>#NUM!</v>
      </c>
    </row>
    <row r="216" spans="1:25" x14ac:dyDescent="0.2">
      <c r="A216" s="161"/>
      <c r="B216" s="7">
        <f t="shared" si="62"/>
        <v>0</v>
      </c>
      <c r="C216" s="7" t="e">
        <f t="shared" si="44"/>
        <v>#NUM!</v>
      </c>
      <c r="D216" s="162" t="e">
        <f t="shared" si="63"/>
        <v>#NUM!</v>
      </c>
      <c r="E216" s="163">
        <f t="shared" si="59"/>
        <v>99.999999999999986</v>
      </c>
      <c r="F216" s="161">
        <f t="shared" si="45"/>
        <v>0</v>
      </c>
      <c r="G216" s="161"/>
      <c r="H216" s="167">
        <f t="shared" si="46"/>
        <v>0</v>
      </c>
      <c r="I216" s="161" t="e">
        <f t="shared" si="43"/>
        <v>#NUM!</v>
      </c>
      <c r="J216" s="164" t="e">
        <f t="shared" si="47"/>
        <v>#NUM!</v>
      </c>
      <c r="K216" s="164" t="e">
        <f t="shared" si="48"/>
        <v>#NUM!</v>
      </c>
      <c r="L216" s="164" t="e">
        <f t="shared" si="49"/>
        <v>#NUM!</v>
      </c>
      <c r="M216" s="183" t="e">
        <f t="shared" si="60"/>
        <v>#NUM!</v>
      </c>
      <c r="N216" s="161">
        <v>0</v>
      </c>
      <c r="O216" s="165">
        <f t="shared" si="61"/>
        <v>0</v>
      </c>
      <c r="Q216" s="161">
        <f t="shared" si="50"/>
        <v>0</v>
      </c>
      <c r="R216" s="164">
        <f t="shared" si="51"/>
        <v>0</v>
      </c>
      <c r="S216" s="164">
        <f t="shared" si="52"/>
        <v>0</v>
      </c>
      <c r="T216" s="164">
        <f t="shared" si="53"/>
        <v>0</v>
      </c>
      <c r="U216" s="67" t="e">
        <f t="shared" si="54"/>
        <v>#NUM!</v>
      </c>
      <c r="V216" s="147" t="e">
        <f t="shared" si="55"/>
        <v>#NUM!</v>
      </c>
      <c r="W216" s="164" t="e">
        <f t="shared" si="56"/>
        <v>#NUM!</v>
      </c>
      <c r="X216" s="164" t="e">
        <f t="shared" si="57"/>
        <v>#NUM!</v>
      </c>
      <c r="Y216" s="164" t="e">
        <f t="shared" si="58"/>
        <v>#NUM!</v>
      </c>
    </row>
    <row r="217" spans="1:25" x14ac:dyDescent="0.2">
      <c r="A217" s="161"/>
      <c r="B217" s="7">
        <f t="shared" si="62"/>
        <v>0</v>
      </c>
      <c r="C217" s="7" t="e">
        <f t="shared" si="44"/>
        <v>#NUM!</v>
      </c>
      <c r="D217" s="162" t="e">
        <f t="shared" si="63"/>
        <v>#NUM!</v>
      </c>
      <c r="E217" s="163">
        <f t="shared" si="59"/>
        <v>99.999999999999986</v>
      </c>
      <c r="F217" s="161">
        <f t="shared" si="45"/>
        <v>0</v>
      </c>
      <c r="G217" s="161"/>
      <c r="H217" s="167">
        <f t="shared" si="46"/>
        <v>0</v>
      </c>
      <c r="I217" s="161" t="e">
        <f t="shared" si="43"/>
        <v>#NUM!</v>
      </c>
      <c r="J217" s="164" t="e">
        <f t="shared" si="47"/>
        <v>#NUM!</v>
      </c>
      <c r="K217" s="164" t="e">
        <f t="shared" si="48"/>
        <v>#NUM!</v>
      </c>
      <c r="L217" s="164" t="e">
        <f t="shared" si="49"/>
        <v>#NUM!</v>
      </c>
      <c r="M217" s="183" t="e">
        <f t="shared" si="60"/>
        <v>#NUM!</v>
      </c>
      <c r="N217" s="161">
        <v>0</v>
      </c>
      <c r="O217" s="165">
        <f t="shared" si="61"/>
        <v>0</v>
      </c>
      <c r="Q217" s="161">
        <f t="shared" si="50"/>
        <v>0</v>
      </c>
      <c r="R217" s="164">
        <f t="shared" si="51"/>
        <v>0</v>
      </c>
      <c r="S217" s="164">
        <f t="shared" si="52"/>
        <v>0</v>
      </c>
      <c r="T217" s="164">
        <f t="shared" si="53"/>
        <v>0</v>
      </c>
      <c r="U217" s="67" t="e">
        <f t="shared" si="54"/>
        <v>#NUM!</v>
      </c>
      <c r="V217" s="147" t="e">
        <f t="shared" si="55"/>
        <v>#NUM!</v>
      </c>
      <c r="W217" s="164" t="e">
        <f t="shared" si="56"/>
        <v>#NUM!</v>
      </c>
      <c r="X217" s="164" t="e">
        <f t="shared" si="57"/>
        <v>#NUM!</v>
      </c>
      <c r="Y217" s="164" t="e">
        <f t="shared" si="58"/>
        <v>#NUM!</v>
      </c>
    </row>
    <row r="218" spans="1:25" x14ac:dyDescent="0.2">
      <c r="A218" s="161"/>
      <c r="B218" s="7">
        <f t="shared" si="62"/>
        <v>0</v>
      </c>
      <c r="C218" s="7" t="e">
        <f t="shared" si="44"/>
        <v>#NUM!</v>
      </c>
      <c r="D218" s="162" t="e">
        <f t="shared" si="63"/>
        <v>#NUM!</v>
      </c>
      <c r="E218" s="163">
        <f t="shared" si="59"/>
        <v>99.999999999999986</v>
      </c>
      <c r="F218" s="161">
        <f t="shared" si="45"/>
        <v>0</v>
      </c>
      <c r="G218" s="161"/>
      <c r="H218" s="167">
        <f t="shared" si="46"/>
        <v>0</v>
      </c>
      <c r="I218" s="161" t="e">
        <f t="shared" si="43"/>
        <v>#NUM!</v>
      </c>
      <c r="J218" s="164" t="e">
        <f t="shared" si="47"/>
        <v>#NUM!</v>
      </c>
      <c r="K218" s="164" t="e">
        <f t="shared" si="48"/>
        <v>#NUM!</v>
      </c>
      <c r="L218" s="164" t="e">
        <f t="shared" si="49"/>
        <v>#NUM!</v>
      </c>
      <c r="M218" s="183" t="e">
        <f t="shared" si="60"/>
        <v>#NUM!</v>
      </c>
      <c r="N218" s="161">
        <v>0</v>
      </c>
      <c r="O218" s="165">
        <f t="shared" si="61"/>
        <v>0</v>
      </c>
      <c r="Q218" s="161">
        <f t="shared" si="50"/>
        <v>0</v>
      </c>
      <c r="R218" s="164">
        <f t="shared" si="51"/>
        <v>0</v>
      </c>
      <c r="S218" s="164">
        <f t="shared" si="52"/>
        <v>0</v>
      </c>
      <c r="T218" s="164">
        <f t="shared" si="53"/>
        <v>0</v>
      </c>
      <c r="U218" s="67" t="e">
        <f t="shared" si="54"/>
        <v>#NUM!</v>
      </c>
      <c r="V218" s="147" t="e">
        <f t="shared" si="55"/>
        <v>#NUM!</v>
      </c>
      <c r="W218" s="164" t="e">
        <f t="shared" si="56"/>
        <v>#NUM!</v>
      </c>
      <c r="X218" s="164" t="e">
        <f t="shared" si="57"/>
        <v>#NUM!</v>
      </c>
      <c r="Y218" s="164" t="e">
        <f t="shared" si="58"/>
        <v>#NUM!</v>
      </c>
    </row>
    <row r="219" spans="1:25" x14ac:dyDescent="0.2">
      <c r="A219" s="161"/>
      <c r="B219" s="7">
        <f t="shared" si="62"/>
        <v>0</v>
      </c>
      <c r="C219" s="7" t="e">
        <f t="shared" si="44"/>
        <v>#NUM!</v>
      </c>
      <c r="D219" s="162" t="e">
        <f t="shared" si="63"/>
        <v>#NUM!</v>
      </c>
      <c r="E219" s="163">
        <f t="shared" si="59"/>
        <v>99.999999999999986</v>
      </c>
      <c r="F219" s="161">
        <f t="shared" si="45"/>
        <v>0</v>
      </c>
      <c r="G219" s="161"/>
      <c r="H219" s="167">
        <f t="shared" si="46"/>
        <v>0</v>
      </c>
      <c r="I219" s="161" t="e">
        <f t="shared" si="43"/>
        <v>#NUM!</v>
      </c>
      <c r="J219" s="164" t="e">
        <f t="shared" si="47"/>
        <v>#NUM!</v>
      </c>
      <c r="K219" s="164" t="e">
        <f t="shared" si="48"/>
        <v>#NUM!</v>
      </c>
      <c r="L219" s="164" t="e">
        <f t="shared" si="49"/>
        <v>#NUM!</v>
      </c>
      <c r="M219" s="183" t="e">
        <f t="shared" si="60"/>
        <v>#NUM!</v>
      </c>
      <c r="N219" s="161">
        <v>0</v>
      </c>
      <c r="O219" s="165">
        <f t="shared" si="61"/>
        <v>0</v>
      </c>
      <c r="Q219" s="161">
        <f t="shared" si="50"/>
        <v>0</v>
      </c>
      <c r="R219" s="164">
        <f t="shared" si="51"/>
        <v>0</v>
      </c>
      <c r="S219" s="164">
        <f t="shared" si="52"/>
        <v>0</v>
      </c>
      <c r="T219" s="164">
        <f t="shared" si="53"/>
        <v>0</v>
      </c>
      <c r="U219" s="67" t="e">
        <f t="shared" si="54"/>
        <v>#NUM!</v>
      </c>
      <c r="V219" s="147" t="e">
        <f t="shared" si="55"/>
        <v>#NUM!</v>
      </c>
      <c r="W219" s="164" t="e">
        <f t="shared" si="56"/>
        <v>#NUM!</v>
      </c>
      <c r="X219" s="164" t="e">
        <f t="shared" si="57"/>
        <v>#NUM!</v>
      </c>
      <c r="Y219" s="164" t="e">
        <f t="shared" si="58"/>
        <v>#NUM!</v>
      </c>
    </row>
    <row r="220" spans="1:25" x14ac:dyDescent="0.2">
      <c r="A220" s="161"/>
      <c r="B220" s="7">
        <f t="shared" si="62"/>
        <v>0</v>
      </c>
      <c r="C220" s="7" t="e">
        <f t="shared" si="44"/>
        <v>#NUM!</v>
      </c>
      <c r="D220" s="162" t="e">
        <f t="shared" si="63"/>
        <v>#NUM!</v>
      </c>
      <c r="E220" s="163">
        <f t="shared" si="59"/>
        <v>99.999999999999986</v>
      </c>
      <c r="F220" s="161">
        <f t="shared" si="45"/>
        <v>0</v>
      </c>
      <c r="G220" s="161"/>
      <c r="H220" s="167">
        <f t="shared" si="46"/>
        <v>0</v>
      </c>
      <c r="I220" s="161" t="e">
        <f t="shared" si="43"/>
        <v>#NUM!</v>
      </c>
      <c r="J220" s="164" t="e">
        <f t="shared" si="47"/>
        <v>#NUM!</v>
      </c>
      <c r="K220" s="164" t="e">
        <f t="shared" si="48"/>
        <v>#NUM!</v>
      </c>
      <c r="L220" s="164" t="e">
        <f t="shared" si="49"/>
        <v>#NUM!</v>
      </c>
      <c r="M220" s="183" t="e">
        <f t="shared" si="60"/>
        <v>#NUM!</v>
      </c>
      <c r="N220" s="161">
        <v>0</v>
      </c>
      <c r="O220" s="165">
        <f t="shared" si="61"/>
        <v>0</v>
      </c>
      <c r="Q220" s="161">
        <f t="shared" si="50"/>
        <v>0</v>
      </c>
      <c r="R220" s="164">
        <f t="shared" si="51"/>
        <v>0</v>
      </c>
      <c r="S220" s="164">
        <f t="shared" si="52"/>
        <v>0</v>
      </c>
      <c r="T220" s="164">
        <f t="shared" si="53"/>
        <v>0</v>
      </c>
      <c r="U220" s="67" t="e">
        <f t="shared" si="54"/>
        <v>#NUM!</v>
      </c>
      <c r="V220" s="147" t="e">
        <f t="shared" si="55"/>
        <v>#NUM!</v>
      </c>
      <c r="W220" s="164" t="e">
        <f t="shared" si="56"/>
        <v>#NUM!</v>
      </c>
      <c r="X220" s="164" t="e">
        <f t="shared" si="57"/>
        <v>#NUM!</v>
      </c>
      <c r="Y220" s="164" t="e">
        <f t="shared" si="58"/>
        <v>#NUM!</v>
      </c>
    </row>
    <row r="221" spans="1:25" x14ac:dyDescent="0.2">
      <c r="A221" s="161"/>
      <c r="B221" s="7">
        <f t="shared" si="62"/>
        <v>0</v>
      </c>
      <c r="C221" s="7" t="e">
        <f t="shared" si="44"/>
        <v>#NUM!</v>
      </c>
      <c r="D221" s="162" t="e">
        <f t="shared" si="63"/>
        <v>#NUM!</v>
      </c>
      <c r="E221" s="163">
        <f t="shared" si="59"/>
        <v>99.999999999999986</v>
      </c>
      <c r="F221" s="161">
        <f t="shared" si="45"/>
        <v>0</v>
      </c>
      <c r="G221" s="161"/>
      <c r="H221" s="167">
        <f t="shared" si="46"/>
        <v>0</v>
      </c>
      <c r="I221" s="161" t="e">
        <f t="shared" si="43"/>
        <v>#NUM!</v>
      </c>
      <c r="J221" s="164" t="e">
        <f t="shared" si="47"/>
        <v>#NUM!</v>
      </c>
      <c r="K221" s="164" t="e">
        <f t="shared" si="48"/>
        <v>#NUM!</v>
      </c>
      <c r="L221" s="164" t="e">
        <f t="shared" si="49"/>
        <v>#NUM!</v>
      </c>
      <c r="M221" s="183" t="e">
        <f t="shared" si="60"/>
        <v>#NUM!</v>
      </c>
      <c r="N221" s="161">
        <v>0</v>
      </c>
      <c r="O221" s="165">
        <f t="shared" si="61"/>
        <v>0</v>
      </c>
      <c r="Q221" s="161">
        <f t="shared" si="50"/>
        <v>0</v>
      </c>
      <c r="R221" s="164">
        <f t="shared" si="51"/>
        <v>0</v>
      </c>
      <c r="S221" s="164">
        <f t="shared" si="52"/>
        <v>0</v>
      </c>
      <c r="T221" s="164">
        <f t="shared" si="53"/>
        <v>0</v>
      </c>
      <c r="U221" s="67" t="e">
        <f t="shared" si="54"/>
        <v>#NUM!</v>
      </c>
      <c r="V221" s="147" t="e">
        <f t="shared" si="55"/>
        <v>#NUM!</v>
      </c>
      <c r="W221" s="164" t="e">
        <f t="shared" si="56"/>
        <v>#NUM!</v>
      </c>
      <c r="X221" s="164" t="e">
        <f t="shared" si="57"/>
        <v>#NUM!</v>
      </c>
      <c r="Y221" s="164" t="e">
        <f t="shared" si="58"/>
        <v>#NUM!</v>
      </c>
    </row>
    <row r="222" spans="1:25" x14ac:dyDescent="0.2">
      <c r="A222" s="161"/>
      <c r="B222" s="7">
        <f t="shared" si="62"/>
        <v>0</v>
      </c>
      <c r="C222" s="7" t="e">
        <f t="shared" si="44"/>
        <v>#NUM!</v>
      </c>
      <c r="D222" s="162" t="e">
        <f t="shared" si="63"/>
        <v>#NUM!</v>
      </c>
      <c r="E222" s="163">
        <f t="shared" si="59"/>
        <v>99.999999999999986</v>
      </c>
      <c r="F222" s="161">
        <f t="shared" si="45"/>
        <v>0</v>
      </c>
      <c r="G222" s="161"/>
      <c r="H222" s="167">
        <f t="shared" si="46"/>
        <v>0</v>
      </c>
      <c r="I222" s="161" t="e">
        <f t="shared" ref="I222:I250" si="64">D222*F222</f>
        <v>#NUM!</v>
      </c>
      <c r="J222" s="164" t="e">
        <f t="shared" si="47"/>
        <v>#NUM!</v>
      </c>
      <c r="K222" s="164" t="e">
        <f t="shared" si="48"/>
        <v>#NUM!</v>
      </c>
      <c r="L222" s="164" t="e">
        <f t="shared" si="49"/>
        <v>#NUM!</v>
      </c>
      <c r="M222" s="183" t="e">
        <f t="shared" si="60"/>
        <v>#NUM!</v>
      </c>
      <c r="N222" s="161">
        <v>0</v>
      </c>
      <c r="O222" s="165">
        <f t="shared" si="61"/>
        <v>0</v>
      </c>
      <c r="Q222" s="161">
        <f t="shared" si="50"/>
        <v>0</v>
      </c>
      <c r="R222" s="164">
        <f t="shared" si="51"/>
        <v>0</v>
      </c>
      <c r="S222" s="164">
        <f t="shared" si="52"/>
        <v>0</v>
      </c>
      <c r="T222" s="164">
        <f t="shared" si="53"/>
        <v>0</v>
      </c>
      <c r="U222" s="67" t="e">
        <f t="shared" si="54"/>
        <v>#NUM!</v>
      </c>
      <c r="V222" s="147" t="e">
        <f t="shared" si="55"/>
        <v>#NUM!</v>
      </c>
      <c r="W222" s="164" t="e">
        <f t="shared" si="56"/>
        <v>#NUM!</v>
      </c>
      <c r="X222" s="164" t="e">
        <f t="shared" si="57"/>
        <v>#NUM!</v>
      </c>
      <c r="Y222" s="164" t="e">
        <f t="shared" si="58"/>
        <v>#NUM!</v>
      </c>
    </row>
    <row r="223" spans="1:25" x14ac:dyDescent="0.2">
      <c r="A223" s="161"/>
      <c r="B223" s="7">
        <f t="shared" si="62"/>
        <v>0</v>
      </c>
      <c r="C223" s="7" t="e">
        <f t="shared" ref="C223:C250" si="65">IF(A223=0,IF(B223&gt;0,IF(C222&lt;10,10,-LOG(0,2)),-LOG(0,2)),-LOG(A223,2))</f>
        <v>#NUM!</v>
      </c>
      <c r="D223" s="162" t="e">
        <f t="shared" si="63"/>
        <v>#NUM!</v>
      </c>
      <c r="E223" s="163">
        <f t="shared" si="59"/>
        <v>99.999999999999986</v>
      </c>
      <c r="F223" s="161">
        <f t="shared" ref="F223:F250" si="66">(G223*100)/$A$10</f>
        <v>0</v>
      </c>
      <c r="G223" s="161"/>
      <c r="H223" s="167">
        <f t="shared" ref="H223:H250" si="67">A223*1000</f>
        <v>0</v>
      </c>
      <c r="I223" s="161" t="e">
        <f t="shared" si="64"/>
        <v>#NUM!</v>
      </c>
      <c r="J223" s="164" t="e">
        <f t="shared" ref="J223:J250" si="68">(F223)*(D223-$B$4)^2</f>
        <v>#NUM!</v>
      </c>
      <c r="K223" s="164" t="e">
        <f t="shared" ref="K223:K250" si="69">(F223)*(D223-$B$4)^3</f>
        <v>#NUM!</v>
      </c>
      <c r="L223" s="164" t="e">
        <f t="shared" ref="L223:L250" si="70">(F223)*(D223-$B$4)^4</f>
        <v>#NUM!</v>
      </c>
      <c r="M223" s="183" t="e">
        <f t="shared" si="60"/>
        <v>#NUM!</v>
      </c>
      <c r="N223" s="161">
        <v>0</v>
      </c>
      <c r="O223" s="165">
        <f t="shared" si="61"/>
        <v>0</v>
      </c>
      <c r="Q223" s="161">
        <f t="shared" ref="Q223:Q250" si="71">(B223*1000)*F223</f>
        <v>0</v>
      </c>
      <c r="R223" s="164">
        <f t="shared" ref="R223:R250" si="72">(F223)*((B223*1000)-$B$15)^2</f>
        <v>0</v>
      </c>
      <c r="S223" s="164">
        <f t="shared" ref="S223:S250" si="73">(F223)*((B223*1000)-$B$15)^3</f>
        <v>0</v>
      </c>
      <c r="T223" s="164">
        <f t="shared" ref="T223:T250" si="74">(F223)*((B223*1000)-$B$15)^4</f>
        <v>0</v>
      </c>
      <c r="U223" s="67" t="e">
        <f t="shared" ref="U223:U250" si="75">LOG(((2^(-D223))*1000),10)</f>
        <v>#NUM!</v>
      </c>
      <c r="V223" s="147" t="e">
        <f t="shared" ref="V223:V250" si="76">U223*F223</f>
        <v>#NUM!</v>
      </c>
      <c r="W223" s="164" t="e">
        <f t="shared" ref="W223:W250" si="77">(F223)*(U223-LOG($E$15))^2</f>
        <v>#NUM!</v>
      </c>
      <c r="X223" s="164" t="e">
        <f t="shared" ref="X223:X250" si="78">(F223)*(U223-LOG($E$15))^3</f>
        <v>#NUM!</v>
      </c>
      <c r="Y223" s="164" t="e">
        <f t="shared" ref="Y223:Y250" si="79">(F223)*(U223-LOG($E$15))^4</f>
        <v>#NUM!</v>
      </c>
    </row>
    <row r="224" spans="1:25" x14ac:dyDescent="0.2">
      <c r="A224" s="161"/>
      <c r="B224" s="7">
        <f t="shared" si="62"/>
        <v>0</v>
      </c>
      <c r="C224" s="7" t="e">
        <f t="shared" si="65"/>
        <v>#NUM!</v>
      </c>
      <c r="D224" s="162" t="e">
        <f t="shared" si="63"/>
        <v>#NUM!</v>
      </c>
      <c r="E224" s="163">
        <f t="shared" ref="E224:E250" si="80">F224+E223</f>
        <v>99.999999999999986</v>
      </c>
      <c r="F224" s="161">
        <f t="shared" si="66"/>
        <v>0</v>
      </c>
      <c r="G224" s="161"/>
      <c r="H224" s="167">
        <f t="shared" si="67"/>
        <v>0</v>
      </c>
      <c r="I224" s="161" t="e">
        <f t="shared" si="64"/>
        <v>#NUM!</v>
      </c>
      <c r="J224" s="164" t="e">
        <f t="shared" si="68"/>
        <v>#NUM!</v>
      </c>
      <c r="K224" s="164" t="e">
        <f t="shared" si="69"/>
        <v>#NUM!</v>
      </c>
      <c r="L224" s="164" t="e">
        <f t="shared" si="70"/>
        <v>#NUM!</v>
      </c>
      <c r="M224" s="183" t="e">
        <f t="shared" ref="M224:M250" si="81">((2^(-D224))*1000)</f>
        <v>#NUM!</v>
      </c>
      <c r="N224" s="161">
        <v>0</v>
      </c>
      <c r="O224" s="165">
        <f t="shared" ref="O224:O250" si="82">(N224*100)/$A$13</f>
        <v>0</v>
      </c>
      <c r="Q224" s="161">
        <f t="shared" si="71"/>
        <v>0</v>
      </c>
      <c r="R224" s="164">
        <f t="shared" si="72"/>
        <v>0</v>
      </c>
      <c r="S224" s="164">
        <f t="shared" si="73"/>
        <v>0</v>
      </c>
      <c r="T224" s="164">
        <f t="shared" si="74"/>
        <v>0</v>
      </c>
      <c r="U224" s="67" t="e">
        <f t="shared" si="75"/>
        <v>#NUM!</v>
      </c>
      <c r="V224" s="147" t="e">
        <f t="shared" si="76"/>
        <v>#NUM!</v>
      </c>
      <c r="W224" s="164" t="e">
        <f t="shared" si="77"/>
        <v>#NUM!</v>
      </c>
      <c r="X224" s="164" t="e">
        <f t="shared" si="78"/>
        <v>#NUM!</v>
      </c>
      <c r="Y224" s="164" t="e">
        <f t="shared" si="79"/>
        <v>#NUM!</v>
      </c>
    </row>
    <row r="225" spans="1:25" x14ac:dyDescent="0.2">
      <c r="A225" s="161"/>
      <c r="B225" s="7">
        <f t="shared" ref="B225:B250" si="83">IF(A225=0,IF(A224&gt;0,IF(B224&gt;0.001,((A224+(2^(-10)))/2),0),0),(A224+A225)/2)</f>
        <v>0</v>
      </c>
      <c r="C225" s="7" t="e">
        <f t="shared" si="65"/>
        <v>#NUM!</v>
      </c>
      <c r="D225" s="162" t="e">
        <f t="shared" si="63"/>
        <v>#NUM!</v>
      </c>
      <c r="E225" s="163">
        <f t="shared" si="80"/>
        <v>99.999999999999986</v>
      </c>
      <c r="F225" s="161">
        <f t="shared" si="66"/>
        <v>0</v>
      </c>
      <c r="G225" s="161"/>
      <c r="H225" s="167">
        <f t="shared" si="67"/>
        <v>0</v>
      </c>
      <c r="I225" s="161" t="e">
        <f t="shared" si="64"/>
        <v>#NUM!</v>
      </c>
      <c r="J225" s="164" t="e">
        <f t="shared" si="68"/>
        <v>#NUM!</v>
      </c>
      <c r="K225" s="164" t="e">
        <f t="shared" si="69"/>
        <v>#NUM!</v>
      </c>
      <c r="L225" s="164" t="e">
        <f t="shared" si="70"/>
        <v>#NUM!</v>
      </c>
      <c r="M225" s="183" t="e">
        <f t="shared" si="81"/>
        <v>#NUM!</v>
      </c>
      <c r="N225" s="161">
        <v>0</v>
      </c>
      <c r="O225" s="165">
        <f t="shared" si="82"/>
        <v>0</v>
      </c>
      <c r="Q225" s="161">
        <f t="shared" si="71"/>
        <v>0</v>
      </c>
      <c r="R225" s="164">
        <f t="shared" si="72"/>
        <v>0</v>
      </c>
      <c r="S225" s="164">
        <f t="shared" si="73"/>
        <v>0</v>
      </c>
      <c r="T225" s="164">
        <f t="shared" si="74"/>
        <v>0</v>
      </c>
      <c r="U225" s="67" t="e">
        <f t="shared" si="75"/>
        <v>#NUM!</v>
      </c>
      <c r="V225" s="147" t="e">
        <f t="shared" si="76"/>
        <v>#NUM!</v>
      </c>
      <c r="W225" s="164" t="e">
        <f t="shared" si="77"/>
        <v>#NUM!</v>
      </c>
      <c r="X225" s="164" t="e">
        <f t="shared" si="78"/>
        <v>#NUM!</v>
      </c>
      <c r="Y225" s="164" t="e">
        <f t="shared" si="79"/>
        <v>#NUM!</v>
      </c>
    </row>
    <row r="226" spans="1:25" x14ac:dyDescent="0.2">
      <c r="A226" s="161"/>
      <c r="B226" s="7">
        <f t="shared" si="83"/>
        <v>0</v>
      </c>
      <c r="C226" s="7" t="e">
        <f t="shared" si="65"/>
        <v>#NUM!</v>
      </c>
      <c r="D226" s="162" t="e">
        <f t="shared" si="63"/>
        <v>#NUM!</v>
      </c>
      <c r="E226" s="163">
        <f t="shared" si="80"/>
        <v>99.999999999999986</v>
      </c>
      <c r="F226" s="161">
        <f t="shared" si="66"/>
        <v>0</v>
      </c>
      <c r="G226" s="161"/>
      <c r="H226" s="167">
        <f t="shared" si="67"/>
        <v>0</v>
      </c>
      <c r="I226" s="161" t="e">
        <f t="shared" si="64"/>
        <v>#NUM!</v>
      </c>
      <c r="J226" s="164" t="e">
        <f t="shared" si="68"/>
        <v>#NUM!</v>
      </c>
      <c r="K226" s="164" t="e">
        <f t="shared" si="69"/>
        <v>#NUM!</v>
      </c>
      <c r="L226" s="164" t="e">
        <f t="shared" si="70"/>
        <v>#NUM!</v>
      </c>
      <c r="M226" s="183" t="e">
        <f t="shared" si="81"/>
        <v>#NUM!</v>
      </c>
      <c r="N226" s="161">
        <v>0</v>
      </c>
      <c r="O226" s="165">
        <f t="shared" si="82"/>
        <v>0</v>
      </c>
      <c r="Q226" s="161">
        <f t="shared" si="71"/>
        <v>0</v>
      </c>
      <c r="R226" s="164">
        <f t="shared" si="72"/>
        <v>0</v>
      </c>
      <c r="S226" s="164">
        <f t="shared" si="73"/>
        <v>0</v>
      </c>
      <c r="T226" s="164">
        <f t="shared" si="74"/>
        <v>0</v>
      </c>
      <c r="U226" s="67" t="e">
        <f t="shared" si="75"/>
        <v>#NUM!</v>
      </c>
      <c r="V226" s="147" t="e">
        <f t="shared" si="76"/>
        <v>#NUM!</v>
      </c>
      <c r="W226" s="164" t="e">
        <f t="shared" si="77"/>
        <v>#NUM!</v>
      </c>
      <c r="X226" s="164" t="e">
        <f t="shared" si="78"/>
        <v>#NUM!</v>
      </c>
      <c r="Y226" s="164" t="e">
        <f t="shared" si="79"/>
        <v>#NUM!</v>
      </c>
    </row>
    <row r="227" spans="1:25" x14ac:dyDescent="0.2">
      <c r="A227" s="161"/>
      <c r="B227" s="7">
        <f t="shared" si="83"/>
        <v>0</v>
      </c>
      <c r="C227" s="7" t="e">
        <f t="shared" si="65"/>
        <v>#NUM!</v>
      </c>
      <c r="D227" s="162" t="e">
        <f t="shared" si="63"/>
        <v>#NUM!</v>
      </c>
      <c r="E227" s="163">
        <f t="shared" si="80"/>
        <v>99.999999999999986</v>
      </c>
      <c r="F227" s="161">
        <f t="shared" si="66"/>
        <v>0</v>
      </c>
      <c r="G227" s="161"/>
      <c r="H227" s="167">
        <f t="shared" si="67"/>
        <v>0</v>
      </c>
      <c r="I227" s="161" t="e">
        <f t="shared" si="64"/>
        <v>#NUM!</v>
      </c>
      <c r="J227" s="164" t="e">
        <f t="shared" si="68"/>
        <v>#NUM!</v>
      </c>
      <c r="K227" s="164" t="e">
        <f t="shared" si="69"/>
        <v>#NUM!</v>
      </c>
      <c r="L227" s="164" t="e">
        <f t="shared" si="70"/>
        <v>#NUM!</v>
      </c>
      <c r="M227" s="183" t="e">
        <f t="shared" si="81"/>
        <v>#NUM!</v>
      </c>
      <c r="N227" s="161">
        <v>0</v>
      </c>
      <c r="O227" s="165">
        <f t="shared" si="82"/>
        <v>0</v>
      </c>
      <c r="Q227" s="161">
        <f t="shared" si="71"/>
        <v>0</v>
      </c>
      <c r="R227" s="164">
        <f t="shared" si="72"/>
        <v>0</v>
      </c>
      <c r="S227" s="164">
        <f t="shared" si="73"/>
        <v>0</v>
      </c>
      <c r="T227" s="164">
        <f t="shared" si="74"/>
        <v>0</v>
      </c>
      <c r="U227" s="67" t="e">
        <f t="shared" si="75"/>
        <v>#NUM!</v>
      </c>
      <c r="V227" s="147" t="e">
        <f t="shared" si="76"/>
        <v>#NUM!</v>
      </c>
      <c r="W227" s="164" t="e">
        <f t="shared" si="77"/>
        <v>#NUM!</v>
      </c>
      <c r="X227" s="164" t="e">
        <f t="shared" si="78"/>
        <v>#NUM!</v>
      </c>
      <c r="Y227" s="164" t="e">
        <f t="shared" si="79"/>
        <v>#NUM!</v>
      </c>
    </row>
    <row r="228" spans="1:25" x14ac:dyDescent="0.2">
      <c r="A228" s="161"/>
      <c r="B228" s="7">
        <f t="shared" si="83"/>
        <v>0</v>
      </c>
      <c r="C228" s="7" t="e">
        <f t="shared" si="65"/>
        <v>#NUM!</v>
      </c>
      <c r="D228" s="162" t="e">
        <f t="shared" si="63"/>
        <v>#NUM!</v>
      </c>
      <c r="E228" s="163">
        <f t="shared" si="80"/>
        <v>99.999999999999986</v>
      </c>
      <c r="F228" s="161">
        <f t="shared" si="66"/>
        <v>0</v>
      </c>
      <c r="G228" s="161"/>
      <c r="H228" s="167">
        <f t="shared" si="67"/>
        <v>0</v>
      </c>
      <c r="I228" s="161" t="e">
        <f t="shared" si="64"/>
        <v>#NUM!</v>
      </c>
      <c r="J228" s="164" t="e">
        <f t="shared" si="68"/>
        <v>#NUM!</v>
      </c>
      <c r="K228" s="164" t="e">
        <f t="shared" si="69"/>
        <v>#NUM!</v>
      </c>
      <c r="L228" s="164" t="e">
        <f t="shared" si="70"/>
        <v>#NUM!</v>
      </c>
      <c r="M228" s="183" t="e">
        <f t="shared" si="81"/>
        <v>#NUM!</v>
      </c>
      <c r="N228" s="161">
        <v>0</v>
      </c>
      <c r="O228" s="165">
        <f t="shared" si="82"/>
        <v>0</v>
      </c>
      <c r="Q228" s="161">
        <f t="shared" si="71"/>
        <v>0</v>
      </c>
      <c r="R228" s="164">
        <f t="shared" si="72"/>
        <v>0</v>
      </c>
      <c r="S228" s="164">
        <f t="shared" si="73"/>
        <v>0</v>
      </c>
      <c r="T228" s="164">
        <f t="shared" si="74"/>
        <v>0</v>
      </c>
      <c r="U228" s="67" t="e">
        <f t="shared" si="75"/>
        <v>#NUM!</v>
      </c>
      <c r="V228" s="147" t="e">
        <f t="shared" si="76"/>
        <v>#NUM!</v>
      </c>
      <c r="W228" s="164" t="e">
        <f t="shared" si="77"/>
        <v>#NUM!</v>
      </c>
      <c r="X228" s="164" t="e">
        <f t="shared" si="78"/>
        <v>#NUM!</v>
      </c>
      <c r="Y228" s="164" t="e">
        <f t="shared" si="79"/>
        <v>#NUM!</v>
      </c>
    </row>
    <row r="229" spans="1:25" x14ac:dyDescent="0.2">
      <c r="A229" s="161"/>
      <c r="B229" s="7">
        <f t="shared" si="83"/>
        <v>0</v>
      </c>
      <c r="C229" s="7" t="e">
        <f t="shared" si="65"/>
        <v>#NUM!</v>
      </c>
      <c r="D229" s="162" t="e">
        <f t="shared" si="63"/>
        <v>#NUM!</v>
      </c>
      <c r="E229" s="163">
        <f t="shared" si="80"/>
        <v>99.999999999999986</v>
      </c>
      <c r="F229" s="161">
        <f t="shared" si="66"/>
        <v>0</v>
      </c>
      <c r="G229" s="161"/>
      <c r="H229" s="167">
        <f t="shared" si="67"/>
        <v>0</v>
      </c>
      <c r="I229" s="161" t="e">
        <f t="shared" si="64"/>
        <v>#NUM!</v>
      </c>
      <c r="J229" s="164" t="e">
        <f t="shared" si="68"/>
        <v>#NUM!</v>
      </c>
      <c r="K229" s="164" t="e">
        <f t="shared" si="69"/>
        <v>#NUM!</v>
      </c>
      <c r="L229" s="164" t="e">
        <f t="shared" si="70"/>
        <v>#NUM!</v>
      </c>
      <c r="M229" s="183" t="e">
        <f t="shared" si="81"/>
        <v>#NUM!</v>
      </c>
      <c r="N229" s="161">
        <v>0</v>
      </c>
      <c r="O229" s="165">
        <f t="shared" si="82"/>
        <v>0</v>
      </c>
      <c r="Q229" s="161">
        <f t="shared" si="71"/>
        <v>0</v>
      </c>
      <c r="R229" s="164">
        <f t="shared" si="72"/>
        <v>0</v>
      </c>
      <c r="S229" s="164">
        <f t="shared" si="73"/>
        <v>0</v>
      </c>
      <c r="T229" s="164">
        <f t="shared" si="74"/>
        <v>0</v>
      </c>
      <c r="U229" s="67" t="e">
        <f t="shared" si="75"/>
        <v>#NUM!</v>
      </c>
      <c r="V229" s="147" t="e">
        <f t="shared" si="76"/>
        <v>#NUM!</v>
      </c>
      <c r="W229" s="164" t="e">
        <f t="shared" si="77"/>
        <v>#NUM!</v>
      </c>
      <c r="X229" s="164" t="e">
        <f t="shared" si="78"/>
        <v>#NUM!</v>
      </c>
      <c r="Y229" s="164" t="e">
        <f t="shared" si="79"/>
        <v>#NUM!</v>
      </c>
    </row>
    <row r="230" spans="1:25" x14ac:dyDescent="0.2">
      <c r="A230" s="161"/>
      <c r="B230" s="7">
        <f t="shared" si="83"/>
        <v>0</v>
      </c>
      <c r="C230" s="7" t="e">
        <f t="shared" si="65"/>
        <v>#NUM!</v>
      </c>
      <c r="D230" s="162" t="e">
        <f t="shared" si="63"/>
        <v>#NUM!</v>
      </c>
      <c r="E230" s="163">
        <f t="shared" si="80"/>
        <v>99.999999999999986</v>
      </c>
      <c r="F230" s="161">
        <f t="shared" si="66"/>
        <v>0</v>
      </c>
      <c r="G230" s="161"/>
      <c r="H230" s="167">
        <f t="shared" si="67"/>
        <v>0</v>
      </c>
      <c r="I230" s="161" t="e">
        <f t="shared" si="64"/>
        <v>#NUM!</v>
      </c>
      <c r="J230" s="164" t="e">
        <f t="shared" si="68"/>
        <v>#NUM!</v>
      </c>
      <c r="K230" s="164" t="e">
        <f t="shared" si="69"/>
        <v>#NUM!</v>
      </c>
      <c r="L230" s="164" t="e">
        <f t="shared" si="70"/>
        <v>#NUM!</v>
      </c>
      <c r="M230" s="183" t="e">
        <f t="shared" si="81"/>
        <v>#NUM!</v>
      </c>
      <c r="N230" s="161">
        <v>0</v>
      </c>
      <c r="O230" s="165">
        <f t="shared" si="82"/>
        <v>0</v>
      </c>
      <c r="Q230" s="161">
        <f t="shared" si="71"/>
        <v>0</v>
      </c>
      <c r="R230" s="164">
        <f t="shared" si="72"/>
        <v>0</v>
      </c>
      <c r="S230" s="164">
        <f t="shared" si="73"/>
        <v>0</v>
      </c>
      <c r="T230" s="164">
        <f t="shared" si="74"/>
        <v>0</v>
      </c>
      <c r="U230" s="67" t="e">
        <f t="shared" si="75"/>
        <v>#NUM!</v>
      </c>
      <c r="V230" s="147" t="e">
        <f t="shared" si="76"/>
        <v>#NUM!</v>
      </c>
      <c r="W230" s="164" t="e">
        <f t="shared" si="77"/>
        <v>#NUM!</v>
      </c>
      <c r="X230" s="164" t="e">
        <f t="shared" si="78"/>
        <v>#NUM!</v>
      </c>
      <c r="Y230" s="164" t="e">
        <f t="shared" si="79"/>
        <v>#NUM!</v>
      </c>
    </row>
    <row r="231" spans="1:25" x14ac:dyDescent="0.2">
      <c r="A231" s="161"/>
      <c r="B231" s="7">
        <f t="shared" si="83"/>
        <v>0</v>
      </c>
      <c r="C231" s="7" t="e">
        <f t="shared" si="65"/>
        <v>#NUM!</v>
      </c>
      <c r="D231" s="162" t="e">
        <f t="shared" si="63"/>
        <v>#NUM!</v>
      </c>
      <c r="E231" s="163">
        <f t="shared" si="80"/>
        <v>99.999999999999986</v>
      </c>
      <c r="F231" s="161">
        <f t="shared" si="66"/>
        <v>0</v>
      </c>
      <c r="G231" s="161"/>
      <c r="H231" s="167">
        <f t="shared" si="67"/>
        <v>0</v>
      </c>
      <c r="I231" s="161" t="e">
        <f t="shared" si="64"/>
        <v>#NUM!</v>
      </c>
      <c r="J231" s="164" t="e">
        <f t="shared" si="68"/>
        <v>#NUM!</v>
      </c>
      <c r="K231" s="164" t="e">
        <f t="shared" si="69"/>
        <v>#NUM!</v>
      </c>
      <c r="L231" s="164" t="e">
        <f t="shared" si="70"/>
        <v>#NUM!</v>
      </c>
      <c r="M231" s="183" t="e">
        <f t="shared" si="81"/>
        <v>#NUM!</v>
      </c>
      <c r="N231" s="161">
        <v>0</v>
      </c>
      <c r="O231" s="165">
        <f t="shared" si="82"/>
        <v>0</v>
      </c>
      <c r="Q231" s="161">
        <f t="shared" si="71"/>
        <v>0</v>
      </c>
      <c r="R231" s="164">
        <f t="shared" si="72"/>
        <v>0</v>
      </c>
      <c r="S231" s="164">
        <f t="shared" si="73"/>
        <v>0</v>
      </c>
      <c r="T231" s="164">
        <f t="shared" si="74"/>
        <v>0</v>
      </c>
      <c r="U231" s="67" t="e">
        <f t="shared" si="75"/>
        <v>#NUM!</v>
      </c>
      <c r="V231" s="147" t="e">
        <f t="shared" si="76"/>
        <v>#NUM!</v>
      </c>
      <c r="W231" s="164" t="e">
        <f t="shared" si="77"/>
        <v>#NUM!</v>
      </c>
      <c r="X231" s="164" t="e">
        <f t="shared" si="78"/>
        <v>#NUM!</v>
      </c>
      <c r="Y231" s="164" t="e">
        <f t="shared" si="79"/>
        <v>#NUM!</v>
      </c>
    </row>
    <row r="232" spans="1:25" x14ac:dyDescent="0.2">
      <c r="A232" s="161"/>
      <c r="B232" s="7">
        <f t="shared" si="83"/>
        <v>0</v>
      </c>
      <c r="C232" s="7" t="e">
        <f t="shared" si="65"/>
        <v>#NUM!</v>
      </c>
      <c r="D232" s="162" t="e">
        <f t="shared" si="63"/>
        <v>#NUM!</v>
      </c>
      <c r="E232" s="163">
        <f t="shared" si="80"/>
        <v>99.999999999999986</v>
      </c>
      <c r="F232" s="161">
        <f t="shared" si="66"/>
        <v>0</v>
      </c>
      <c r="G232" s="161"/>
      <c r="H232" s="167">
        <f t="shared" si="67"/>
        <v>0</v>
      </c>
      <c r="I232" s="161" t="e">
        <f t="shared" si="64"/>
        <v>#NUM!</v>
      </c>
      <c r="J232" s="164" t="e">
        <f t="shared" si="68"/>
        <v>#NUM!</v>
      </c>
      <c r="K232" s="164" t="e">
        <f t="shared" si="69"/>
        <v>#NUM!</v>
      </c>
      <c r="L232" s="164" t="e">
        <f t="shared" si="70"/>
        <v>#NUM!</v>
      </c>
      <c r="M232" s="183" t="e">
        <f t="shared" si="81"/>
        <v>#NUM!</v>
      </c>
      <c r="N232" s="161">
        <v>0</v>
      </c>
      <c r="O232" s="165">
        <f t="shared" si="82"/>
        <v>0</v>
      </c>
      <c r="Q232" s="161">
        <f t="shared" si="71"/>
        <v>0</v>
      </c>
      <c r="R232" s="164">
        <f t="shared" si="72"/>
        <v>0</v>
      </c>
      <c r="S232" s="164">
        <f t="shared" si="73"/>
        <v>0</v>
      </c>
      <c r="T232" s="164">
        <f t="shared" si="74"/>
        <v>0</v>
      </c>
      <c r="U232" s="67" t="e">
        <f t="shared" si="75"/>
        <v>#NUM!</v>
      </c>
      <c r="V232" s="147" t="e">
        <f t="shared" si="76"/>
        <v>#NUM!</v>
      </c>
      <c r="W232" s="164" t="e">
        <f t="shared" si="77"/>
        <v>#NUM!</v>
      </c>
      <c r="X232" s="164" t="e">
        <f t="shared" si="78"/>
        <v>#NUM!</v>
      </c>
      <c r="Y232" s="164" t="e">
        <f t="shared" si="79"/>
        <v>#NUM!</v>
      </c>
    </row>
    <row r="233" spans="1:25" x14ac:dyDescent="0.2">
      <c r="A233" s="161"/>
      <c r="B233" s="7">
        <f t="shared" si="83"/>
        <v>0</v>
      </c>
      <c r="C233" s="7" t="e">
        <f t="shared" si="65"/>
        <v>#NUM!</v>
      </c>
      <c r="D233" s="162" t="e">
        <f t="shared" si="63"/>
        <v>#NUM!</v>
      </c>
      <c r="E233" s="163">
        <f t="shared" si="80"/>
        <v>99.999999999999986</v>
      </c>
      <c r="F233" s="161">
        <f t="shared" si="66"/>
        <v>0</v>
      </c>
      <c r="G233" s="161"/>
      <c r="H233" s="167">
        <f t="shared" si="67"/>
        <v>0</v>
      </c>
      <c r="I233" s="161" t="e">
        <f t="shared" si="64"/>
        <v>#NUM!</v>
      </c>
      <c r="J233" s="164" t="e">
        <f t="shared" si="68"/>
        <v>#NUM!</v>
      </c>
      <c r="K233" s="164" t="e">
        <f t="shared" si="69"/>
        <v>#NUM!</v>
      </c>
      <c r="L233" s="164" t="e">
        <f t="shared" si="70"/>
        <v>#NUM!</v>
      </c>
      <c r="M233" s="183" t="e">
        <f t="shared" si="81"/>
        <v>#NUM!</v>
      </c>
      <c r="N233" s="161">
        <v>0</v>
      </c>
      <c r="O233" s="165">
        <f t="shared" si="82"/>
        <v>0</v>
      </c>
      <c r="Q233" s="161">
        <f t="shared" si="71"/>
        <v>0</v>
      </c>
      <c r="R233" s="164">
        <f t="shared" si="72"/>
        <v>0</v>
      </c>
      <c r="S233" s="164">
        <f t="shared" si="73"/>
        <v>0</v>
      </c>
      <c r="T233" s="164">
        <f t="shared" si="74"/>
        <v>0</v>
      </c>
      <c r="U233" s="67" t="e">
        <f t="shared" si="75"/>
        <v>#NUM!</v>
      </c>
      <c r="V233" s="147" t="e">
        <f t="shared" si="76"/>
        <v>#NUM!</v>
      </c>
      <c r="W233" s="164" t="e">
        <f t="shared" si="77"/>
        <v>#NUM!</v>
      </c>
      <c r="X233" s="164" t="e">
        <f t="shared" si="78"/>
        <v>#NUM!</v>
      </c>
      <c r="Y233" s="164" t="e">
        <f t="shared" si="79"/>
        <v>#NUM!</v>
      </c>
    </row>
    <row r="234" spans="1:25" x14ac:dyDescent="0.2">
      <c r="A234" s="161"/>
      <c r="B234" s="7">
        <f t="shared" si="83"/>
        <v>0</v>
      </c>
      <c r="C234" s="7" t="e">
        <f t="shared" si="65"/>
        <v>#NUM!</v>
      </c>
      <c r="D234" s="162" t="e">
        <f t="shared" si="63"/>
        <v>#NUM!</v>
      </c>
      <c r="E234" s="163">
        <f t="shared" si="80"/>
        <v>99.999999999999986</v>
      </c>
      <c r="F234" s="161">
        <f t="shared" si="66"/>
        <v>0</v>
      </c>
      <c r="G234" s="161"/>
      <c r="H234" s="167">
        <f t="shared" si="67"/>
        <v>0</v>
      </c>
      <c r="I234" s="161" t="e">
        <f t="shared" si="64"/>
        <v>#NUM!</v>
      </c>
      <c r="J234" s="164" t="e">
        <f t="shared" si="68"/>
        <v>#NUM!</v>
      </c>
      <c r="K234" s="164" t="e">
        <f t="shared" si="69"/>
        <v>#NUM!</v>
      </c>
      <c r="L234" s="164" t="e">
        <f t="shared" si="70"/>
        <v>#NUM!</v>
      </c>
      <c r="M234" s="183" t="e">
        <f t="shared" si="81"/>
        <v>#NUM!</v>
      </c>
      <c r="N234" s="161">
        <v>0</v>
      </c>
      <c r="O234" s="165">
        <f t="shared" si="82"/>
        <v>0</v>
      </c>
      <c r="Q234" s="161">
        <f t="shared" si="71"/>
        <v>0</v>
      </c>
      <c r="R234" s="164">
        <f t="shared" si="72"/>
        <v>0</v>
      </c>
      <c r="S234" s="164">
        <f t="shared" si="73"/>
        <v>0</v>
      </c>
      <c r="T234" s="164">
        <f t="shared" si="74"/>
        <v>0</v>
      </c>
      <c r="U234" s="67" t="e">
        <f t="shared" si="75"/>
        <v>#NUM!</v>
      </c>
      <c r="V234" s="147" t="e">
        <f t="shared" si="76"/>
        <v>#NUM!</v>
      </c>
      <c r="W234" s="164" t="e">
        <f t="shared" si="77"/>
        <v>#NUM!</v>
      </c>
      <c r="X234" s="164" t="e">
        <f t="shared" si="78"/>
        <v>#NUM!</v>
      </c>
      <c r="Y234" s="164" t="e">
        <f t="shared" si="79"/>
        <v>#NUM!</v>
      </c>
    </row>
    <row r="235" spans="1:25" x14ac:dyDescent="0.2">
      <c r="A235" s="161"/>
      <c r="B235" s="7">
        <f t="shared" si="83"/>
        <v>0</v>
      </c>
      <c r="C235" s="7" t="e">
        <f t="shared" si="65"/>
        <v>#NUM!</v>
      </c>
      <c r="D235" s="162" t="e">
        <f t="shared" si="63"/>
        <v>#NUM!</v>
      </c>
      <c r="E235" s="163">
        <f t="shared" si="80"/>
        <v>99.999999999999986</v>
      </c>
      <c r="F235" s="161">
        <f t="shared" si="66"/>
        <v>0</v>
      </c>
      <c r="G235" s="161"/>
      <c r="H235" s="167">
        <f t="shared" si="67"/>
        <v>0</v>
      </c>
      <c r="I235" s="161" t="e">
        <f t="shared" si="64"/>
        <v>#NUM!</v>
      </c>
      <c r="J235" s="164" t="e">
        <f t="shared" si="68"/>
        <v>#NUM!</v>
      </c>
      <c r="K235" s="164" t="e">
        <f t="shared" si="69"/>
        <v>#NUM!</v>
      </c>
      <c r="L235" s="164" t="e">
        <f t="shared" si="70"/>
        <v>#NUM!</v>
      </c>
      <c r="M235" s="183" t="e">
        <f t="shared" si="81"/>
        <v>#NUM!</v>
      </c>
      <c r="N235" s="161">
        <v>0</v>
      </c>
      <c r="O235" s="165">
        <f t="shared" si="82"/>
        <v>0</v>
      </c>
      <c r="Q235" s="161">
        <f t="shared" si="71"/>
        <v>0</v>
      </c>
      <c r="R235" s="164">
        <f t="shared" si="72"/>
        <v>0</v>
      </c>
      <c r="S235" s="164">
        <f t="shared" si="73"/>
        <v>0</v>
      </c>
      <c r="T235" s="164">
        <f t="shared" si="74"/>
        <v>0</v>
      </c>
      <c r="U235" s="67" t="e">
        <f t="shared" si="75"/>
        <v>#NUM!</v>
      </c>
      <c r="V235" s="147" t="e">
        <f t="shared" si="76"/>
        <v>#NUM!</v>
      </c>
      <c r="W235" s="164" t="e">
        <f t="shared" si="77"/>
        <v>#NUM!</v>
      </c>
      <c r="X235" s="164" t="e">
        <f t="shared" si="78"/>
        <v>#NUM!</v>
      </c>
      <c r="Y235" s="164" t="e">
        <f t="shared" si="79"/>
        <v>#NUM!</v>
      </c>
    </row>
    <row r="236" spans="1:25" x14ac:dyDescent="0.2">
      <c r="A236" s="161"/>
      <c r="B236" s="7">
        <f t="shared" si="83"/>
        <v>0</v>
      </c>
      <c r="C236" s="7" t="e">
        <f t="shared" si="65"/>
        <v>#NUM!</v>
      </c>
      <c r="D236" s="162" t="e">
        <f t="shared" si="63"/>
        <v>#NUM!</v>
      </c>
      <c r="E236" s="163">
        <f t="shared" si="80"/>
        <v>99.999999999999986</v>
      </c>
      <c r="F236" s="161">
        <f t="shared" si="66"/>
        <v>0</v>
      </c>
      <c r="G236" s="161"/>
      <c r="H236" s="167">
        <f t="shared" si="67"/>
        <v>0</v>
      </c>
      <c r="I236" s="161" t="e">
        <f t="shared" si="64"/>
        <v>#NUM!</v>
      </c>
      <c r="J236" s="164" t="e">
        <f t="shared" si="68"/>
        <v>#NUM!</v>
      </c>
      <c r="K236" s="164" t="e">
        <f t="shared" si="69"/>
        <v>#NUM!</v>
      </c>
      <c r="L236" s="164" t="e">
        <f t="shared" si="70"/>
        <v>#NUM!</v>
      </c>
      <c r="M236" s="183" t="e">
        <f t="shared" si="81"/>
        <v>#NUM!</v>
      </c>
      <c r="N236" s="161">
        <v>0</v>
      </c>
      <c r="O236" s="165">
        <f t="shared" si="82"/>
        <v>0</v>
      </c>
      <c r="Q236" s="161">
        <f t="shared" si="71"/>
        <v>0</v>
      </c>
      <c r="R236" s="164">
        <f t="shared" si="72"/>
        <v>0</v>
      </c>
      <c r="S236" s="164">
        <f t="shared" si="73"/>
        <v>0</v>
      </c>
      <c r="T236" s="164">
        <f t="shared" si="74"/>
        <v>0</v>
      </c>
      <c r="U236" s="67" t="e">
        <f t="shared" si="75"/>
        <v>#NUM!</v>
      </c>
      <c r="V236" s="147" t="e">
        <f t="shared" si="76"/>
        <v>#NUM!</v>
      </c>
      <c r="W236" s="164" t="e">
        <f t="shared" si="77"/>
        <v>#NUM!</v>
      </c>
      <c r="X236" s="164" t="e">
        <f t="shared" si="78"/>
        <v>#NUM!</v>
      </c>
      <c r="Y236" s="164" t="e">
        <f t="shared" si="79"/>
        <v>#NUM!</v>
      </c>
    </row>
    <row r="237" spans="1:25" x14ac:dyDescent="0.2">
      <c r="A237" s="161"/>
      <c r="B237" s="7">
        <f t="shared" si="83"/>
        <v>0</v>
      </c>
      <c r="C237" s="7" t="e">
        <f t="shared" si="65"/>
        <v>#NUM!</v>
      </c>
      <c r="D237" s="162" t="e">
        <f t="shared" si="63"/>
        <v>#NUM!</v>
      </c>
      <c r="E237" s="163">
        <f t="shared" si="80"/>
        <v>99.999999999999986</v>
      </c>
      <c r="F237" s="161">
        <f t="shared" si="66"/>
        <v>0</v>
      </c>
      <c r="G237" s="161"/>
      <c r="H237" s="167">
        <f t="shared" si="67"/>
        <v>0</v>
      </c>
      <c r="I237" s="161" t="e">
        <f t="shared" si="64"/>
        <v>#NUM!</v>
      </c>
      <c r="J237" s="164" t="e">
        <f t="shared" si="68"/>
        <v>#NUM!</v>
      </c>
      <c r="K237" s="164" t="e">
        <f t="shared" si="69"/>
        <v>#NUM!</v>
      </c>
      <c r="L237" s="164" t="e">
        <f t="shared" si="70"/>
        <v>#NUM!</v>
      </c>
      <c r="M237" s="183" t="e">
        <f t="shared" si="81"/>
        <v>#NUM!</v>
      </c>
      <c r="N237" s="161">
        <v>0</v>
      </c>
      <c r="O237" s="165">
        <f t="shared" si="82"/>
        <v>0</v>
      </c>
      <c r="Q237" s="161">
        <f t="shared" si="71"/>
        <v>0</v>
      </c>
      <c r="R237" s="164">
        <f t="shared" si="72"/>
        <v>0</v>
      </c>
      <c r="S237" s="164">
        <f t="shared" si="73"/>
        <v>0</v>
      </c>
      <c r="T237" s="164">
        <f t="shared" si="74"/>
        <v>0</v>
      </c>
      <c r="U237" s="67" t="e">
        <f t="shared" si="75"/>
        <v>#NUM!</v>
      </c>
      <c r="V237" s="147" t="e">
        <f t="shared" si="76"/>
        <v>#NUM!</v>
      </c>
      <c r="W237" s="164" t="e">
        <f t="shared" si="77"/>
        <v>#NUM!</v>
      </c>
      <c r="X237" s="164" t="e">
        <f t="shared" si="78"/>
        <v>#NUM!</v>
      </c>
      <c r="Y237" s="164" t="e">
        <f t="shared" si="79"/>
        <v>#NUM!</v>
      </c>
    </row>
    <row r="238" spans="1:25" x14ac:dyDescent="0.2">
      <c r="A238" s="161"/>
      <c r="B238" s="7">
        <f t="shared" si="83"/>
        <v>0</v>
      </c>
      <c r="C238" s="7" t="e">
        <f t="shared" si="65"/>
        <v>#NUM!</v>
      </c>
      <c r="D238" s="162" t="e">
        <f t="shared" si="63"/>
        <v>#NUM!</v>
      </c>
      <c r="E238" s="163">
        <f t="shared" si="80"/>
        <v>99.999999999999986</v>
      </c>
      <c r="F238" s="161">
        <f t="shared" si="66"/>
        <v>0</v>
      </c>
      <c r="G238" s="161"/>
      <c r="H238" s="167">
        <f t="shared" si="67"/>
        <v>0</v>
      </c>
      <c r="I238" s="161" t="e">
        <f t="shared" si="64"/>
        <v>#NUM!</v>
      </c>
      <c r="J238" s="164" t="e">
        <f t="shared" si="68"/>
        <v>#NUM!</v>
      </c>
      <c r="K238" s="164" t="e">
        <f t="shared" si="69"/>
        <v>#NUM!</v>
      </c>
      <c r="L238" s="164" t="e">
        <f t="shared" si="70"/>
        <v>#NUM!</v>
      </c>
      <c r="M238" s="183" t="e">
        <f t="shared" si="81"/>
        <v>#NUM!</v>
      </c>
      <c r="N238" s="161">
        <v>0</v>
      </c>
      <c r="O238" s="165">
        <f t="shared" si="82"/>
        <v>0</v>
      </c>
      <c r="Q238" s="161">
        <f t="shared" si="71"/>
        <v>0</v>
      </c>
      <c r="R238" s="164">
        <f t="shared" si="72"/>
        <v>0</v>
      </c>
      <c r="S238" s="164">
        <f t="shared" si="73"/>
        <v>0</v>
      </c>
      <c r="T238" s="164">
        <f t="shared" si="74"/>
        <v>0</v>
      </c>
      <c r="U238" s="67" t="e">
        <f t="shared" si="75"/>
        <v>#NUM!</v>
      </c>
      <c r="V238" s="147" t="e">
        <f t="shared" si="76"/>
        <v>#NUM!</v>
      </c>
      <c r="W238" s="164" t="e">
        <f t="shared" si="77"/>
        <v>#NUM!</v>
      </c>
      <c r="X238" s="164" t="e">
        <f t="shared" si="78"/>
        <v>#NUM!</v>
      </c>
      <c r="Y238" s="164" t="e">
        <f t="shared" si="79"/>
        <v>#NUM!</v>
      </c>
    </row>
    <row r="239" spans="1:25" x14ac:dyDescent="0.2">
      <c r="A239" s="161"/>
      <c r="B239" s="7">
        <f t="shared" si="83"/>
        <v>0</v>
      </c>
      <c r="C239" s="7" t="e">
        <f t="shared" si="65"/>
        <v>#NUM!</v>
      </c>
      <c r="D239" s="162" t="e">
        <f t="shared" si="63"/>
        <v>#NUM!</v>
      </c>
      <c r="E239" s="163">
        <f t="shared" si="80"/>
        <v>99.999999999999986</v>
      </c>
      <c r="F239" s="161">
        <f t="shared" si="66"/>
        <v>0</v>
      </c>
      <c r="G239" s="161"/>
      <c r="H239" s="167">
        <f t="shared" si="67"/>
        <v>0</v>
      </c>
      <c r="I239" s="161" t="e">
        <f t="shared" si="64"/>
        <v>#NUM!</v>
      </c>
      <c r="J239" s="164" t="e">
        <f t="shared" si="68"/>
        <v>#NUM!</v>
      </c>
      <c r="K239" s="164" t="e">
        <f t="shared" si="69"/>
        <v>#NUM!</v>
      </c>
      <c r="L239" s="164" t="e">
        <f t="shared" si="70"/>
        <v>#NUM!</v>
      </c>
      <c r="M239" s="183" t="e">
        <f t="shared" si="81"/>
        <v>#NUM!</v>
      </c>
      <c r="N239" s="161">
        <v>0</v>
      </c>
      <c r="O239" s="165">
        <f t="shared" si="82"/>
        <v>0</v>
      </c>
      <c r="Q239" s="161">
        <f t="shared" si="71"/>
        <v>0</v>
      </c>
      <c r="R239" s="164">
        <f t="shared" si="72"/>
        <v>0</v>
      </c>
      <c r="S239" s="164">
        <f t="shared" si="73"/>
        <v>0</v>
      </c>
      <c r="T239" s="164">
        <f t="shared" si="74"/>
        <v>0</v>
      </c>
      <c r="U239" s="67" t="e">
        <f t="shared" si="75"/>
        <v>#NUM!</v>
      </c>
      <c r="V239" s="147" t="e">
        <f t="shared" si="76"/>
        <v>#NUM!</v>
      </c>
      <c r="W239" s="164" t="e">
        <f t="shared" si="77"/>
        <v>#NUM!</v>
      </c>
      <c r="X239" s="164" t="e">
        <f t="shared" si="78"/>
        <v>#NUM!</v>
      </c>
      <c r="Y239" s="164" t="e">
        <f t="shared" si="79"/>
        <v>#NUM!</v>
      </c>
    </row>
    <row r="240" spans="1:25" x14ac:dyDescent="0.2">
      <c r="A240" s="161"/>
      <c r="B240" s="7">
        <f t="shared" si="83"/>
        <v>0</v>
      </c>
      <c r="C240" s="7" t="e">
        <f t="shared" si="65"/>
        <v>#NUM!</v>
      </c>
      <c r="D240" s="162" t="e">
        <f t="shared" si="63"/>
        <v>#NUM!</v>
      </c>
      <c r="E240" s="163">
        <f t="shared" si="80"/>
        <v>99.999999999999986</v>
      </c>
      <c r="F240" s="161">
        <f t="shared" si="66"/>
        <v>0</v>
      </c>
      <c r="G240" s="161"/>
      <c r="H240" s="167">
        <f t="shared" si="67"/>
        <v>0</v>
      </c>
      <c r="I240" s="161" t="e">
        <f t="shared" si="64"/>
        <v>#NUM!</v>
      </c>
      <c r="J240" s="164" t="e">
        <f t="shared" si="68"/>
        <v>#NUM!</v>
      </c>
      <c r="K240" s="164" t="e">
        <f t="shared" si="69"/>
        <v>#NUM!</v>
      </c>
      <c r="L240" s="164" t="e">
        <f t="shared" si="70"/>
        <v>#NUM!</v>
      </c>
      <c r="M240" s="183" t="e">
        <f t="shared" si="81"/>
        <v>#NUM!</v>
      </c>
      <c r="N240" s="161">
        <v>0</v>
      </c>
      <c r="O240" s="165">
        <f t="shared" si="82"/>
        <v>0</v>
      </c>
      <c r="Q240" s="161">
        <f t="shared" si="71"/>
        <v>0</v>
      </c>
      <c r="R240" s="164">
        <f t="shared" si="72"/>
        <v>0</v>
      </c>
      <c r="S240" s="164">
        <f t="shared" si="73"/>
        <v>0</v>
      </c>
      <c r="T240" s="164">
        <f t="shared" si="74"/>
        <v>0</v>
      </c>
      <c r="U240" s="67" t="e">
        <f t="shared" si="75"/>
        <v>#NUM!</v>
      </c>
      <c r="V240" s="147" t="e">
        <f t="shared" si="76"/>
        <v>#NUM!</v>
      </c>
      <c r="W240" s="164" t="e">
        <f t="shared" si="77"/>
        <v>#NUM!</v>
      </c>
      <c r="X240" s="164" t="e">
        <f t="shared" si="78"/>
        <v>#NUM!</v>
      </c>
      <c r="Y240" s="164" t="e">
        <f t="shared" si="79"/>
        <v>#NUM!</v>
      </c>
    </row>
    <row r="241" spans="1:25" x14ac:dyDescent="0.2">
      <c r="A241" s="161"/>
      <c r="B241" s="7">
        <f t="shared" si="83"/>
        <v>0</v>
      </c>
      <c r="C241" s="7" t="e">
        <f t="shared" si="65"/>
        <v>#NUM!</v>
      </c>
      <c r="D241" s="162" t="e">
        <f t="shared" si="63"/>
        <v>#NUM!</v>
      </c>
      <c r="E241" s="163">
        <f t="shared" si="80"/>
        <v>99.999999999999986</v>
      </c>
      <c r="F241" s="161">
        <f t="shared" si="66"/>
        <v>0</v>
      </c>
      <c r="G241" s="161"/>
      <c r="H241" s="167">
        <f t="shared" si="67"/>
        <v>0</v>
      </c>
      <c r="I241" s="161" t="e">
        <f t="shared" si="64"/>
        <v>#NUM!</v>
      </c>
      <c r="J241" s="164" t="e">
        <f t="shared" si="68"/>
        <v>#NUM!</v>
      </c>
      <c r="K241" s="164" t="e">
        <f t="shared" si="69"/>
        <v>#NUM!</v>
      </c>
      <c r="L241" s="164" t="e">
        <f t="shared" si="70"/>
        <v>#NUM!</v>
      </c>
      <c r="M241" s="183" t="e">
        <f t="shared" si="81"/>
        <v>#NUM!</v>
      </c>
      <c r="N241" s="161">
        <v>0</v>
      </c>
      <c r="O241" s="165">
        <f t="shared" si="82"/>
        <v>0</v>
      </c>
      <c r="Q241" s="161">
        <f t="shared" si="71"/>
        <v>0</v>
      </c>
      <c r="R241" s="164">
        <f t="shared" si="72"/>
        <v>0</v>
      </c>
      <c r="S241" s="164">
        <f t="shared" si="73"/>
        <v>0</v>
      </c>
      <c r="T241" s="164">
        <f t="shared" si="74"/>
        <v>0</v>
      </c>
      <c r="U241" s="67" t="e">
        <f t="shared" si="75"/>
        <v>#NUM!</v>
      </c>
      <c r="V241" s="147" t="e">
        <f t="shared" si="76"/>
        <v>#NUM!</v>
      </c>
      <c r="W241" s="164" t="e">
        <f t="shared" si="77"/>
        <v>#NUM!</v>
      </c>
      <c r="X241" s="164" t="e">
        <f t="shared" si="78"/>
        <v>#NUM!</v>
      </c>
      <c r="Y241" s="164" t="e">
        <f t="shared" si="79"/>
        <v>#NUM!</v>
      </c>
    </row>
    <row r="242" spans="1:25" x14ac:dyDescent="0.2">
      <c r="A242" s="161"/>
      <c r="B242" s="7">
        <f t="shared" si="83"/>
        <v>0</v>
      </c>
      <c r="C242" s="7" t="e">
        <f t="shared" si="65"/>
        <v>#NUM!</v>
      </c>
      <c r="D242" s="162" t="e">
        <f t="shared" si="63"/>
        <v>#NUM!</v>
      </c>
      <c r="E242" s="163">
        <f t="shared" si="80"/>
        <v>99.999999999999986</v>
      </c>
      <c r="F242" s="161">
        <f t="shared" si="66"/>
        <v>0</v>
      </c>
      <c r="G242" s="161"/>
      <c r="H242" s="167">
        <f t="shared" si="67"/>
        <v>0</v>
      </c>
      <c r="I242" s="161" t="e">
        <f t="shared" si="64"/>
        <v>#NUM!</v>
      </c>
      <c r="J242" s="164" t="e">
        <f t="shared" si="68"/>
        <v>#NUM!</v>
      </c>
      <c r="K242" s="164" t="e">
        <f t="shared" si="69"/>
        <v>#NUM!</v>
      </c>
      <c r="L242" s="164" t="e">
        <f t="shared" si="70"/>
        <v>#NUM!</v>
      </c>
      <c r="M242" s="183" t="e">
        <f t="shared" si="81"/>
        <v>#NUM!</v>
      </c>
      <c r="N242" s="161">
        <v>0</v>
      </c>
      <c r="O242" s="165">
        <f t="shared" si="82"/>
        <v>0</v>
      </c>
      <c r="Q242" s="161">
        <f t="shared" si="71"/>
        <v>0</v>
      </c>
      <c r="R242" s="164">
        <f t="shared" si="72"/>
        <v>0</v>
      </c>
      <c r="S242" s="164">
        <f t="shared" si="73"/>
        <v>0</v>
      </c>
      <c r="T242" s="164">
        <f t="shared" si="74"/>
        <v>0</v>
      </c>
      <c r="U242" s="67" t="e">
        <f t="shared" si="75"/>
        <v>#NUM!</v>
      </c>
      <c r="V242" s="147" t="e">
        <f t="shared" si="76"/>
        <v>#NUM!</v>
      </c>
      <c r="W242" s="164" t="e">
        <f t="shared" si="77"/>
        <v>#NUM!</v>
      </c>
      <c r="X242" s="164" t="e">
        <f t="shared" si="78"/>
        <v>#NUM!</v>
      </c>
      <c r="Y242" s="164" t="e">
        <f t="shared" si="79"/>
        <v>#NUM!</v>
      </c>
    </row>
    <row r="243" spans="1:25" x14ac:dyDescent="0.2">
      <c r="A243" s="161"/>
      <c r="B243" s="7">
        <f t="shared" si="83"/>
        <v>0</v>
      </c>
      <c r="C243" s="7" t="e">
        <f t="shared" si="65"/>
        <v>#NUM!</v>
      </c>
      <c r="D243" s="162" t="e">
        <f t="shared" ref="D243:D250" si="84">(C242+C243)/2</f>
        <v>#NUM!</v>
      </c>
      <c r="E243" s="163">
        <f t="shared" si="80"/>
        <v>99.999999999999986</v>
      </c>
      <c r="F243" s="161">
        <f t="shared" si="66"/>
        <v>0</v>
      </c>
      <c r="G243" s="161"/>
      <c r="H243" s="167">
        <f t="shared" si="67"/>
        <v>0</v>
      </c>
      <c r="I243" s="161" t="e">
        <f t="shared" si="64"/>
        <v>#NUM!</v>
      </c>
      <c r="J243" s="164" t="e">
        <f t="shared" si="68"/>
        <v>#NUM!</v>
      </c>
      <c r="K243" s="164" t="e">
        <f t="shared" si="69"/>
        <v>#NUM!</v>
      </c>
      <c r="L243" s="164" t="e">
        <f t="shared" si="70"/>
        <v>#NUM!</v>
      </c>
      <c r="M243" s="183" t="e">
        <f t="shared" si="81"/>
        <v>#NUM!</v>
      </c>
      <c r="N243" s="161">
        <v>0</v>
      </c>
      <c r="O243" s="165">
        <f t="shared" si="82"/>
        <v>0</v>
      </c>
      <c r="Q243" s="161">
        <f t="shared" si="71"/>
        <v>0</v>
      </c>
      <c r="R243" s="164">
        <f t="shared" si="72"/>
        <v>0</v>
      </c>
      <c r="S243" s="164">
        <f t="shared" si="73"/>
        <v>0</v>
      </c>
      <c r="T243" s="164">
        <f t="shared" si="74"/>
        <v>0</v>
      </c>
      <c r="U243" s="67" t="e">
        <f t="shared" si="75"/>
        <v>#NUM!</v>
      </c>
      <c r="V243" s="147" t="e">
        <f t="shared" si="76"/>
        <v>#NUM!</v>
      </c>
      <c r="W243" s="164" t="e">
        <f t="shared" si="77"/>
        <v>#NUM!</v>
      </c>
      <c r="X243" s="164" t="e">
        <f t="shared" si="78"/>
        <v>#NUM!</v>
      </c>
      <c r="Y243" s="164" t="e">
        <f t="shared" si="79"/>
        <v>#NUM!</v>
      </c>
    </row>
    <row r="244" spans="1:25" x14ac:dyDescent="0.2">
      <c r="A244" s="161"/>
      <c r="B244" s="7">
        <f t="shared" si="83"/>
        <v>0</v>
      </c>
      <c r="C244" s="7" t="e">
        <f t="shared" si="65"/>
        <v>#NUM!</v>
      </c>
      <c r="D244" s="162" t="e">
        <f t="shared" si="84"/>
        <v>#NUM!</v>
      </c>
      <c r="E244" s="163">
        <f t="shared" si="80"/>
        <v>99.999999999999986</v>
      </c>
      <c r="F244" s="161">
        <f t="shared" si="66"/>
        <v>0</v>
      </c>
      <c r="G244" s="161"/>
      <c r="H244" s="167">
        <f t="shared" si="67"/>
        <v>0</v>
      </c>
      <c r="I244" s="161" t="e">
        <f t="shared" si="64"/>
        <v>#NUM!</v>
      </c>
      <c r="J244" s="164" t="e">
        <f t="shared" si="68"/>
        <v>#NUM!</v>
      </c>
      <c r="K244" s="164" t="e">
        <f t="shared" si="69"/>
        <v>#NUM!</v>
      </c>
      <c r="L244" s="164" t="e">
        <f t="shared" si="70"/>
        <v>#NUM!</v>
      </c>
      <c r="M244" s="183" t="e">
        <f t="shared" si="81"/>
        <v>#NUM!</v>
      </c>
      <c r="N244" s="161">
        <v>0</v>
      </c>
      <c r="O244" s="165">
        <f t="shared" si="82"/>
        <v>0</v>
      </c>
      <c r="Q244" s="161">
        <f t="shared" si="71"/>
        <v>0</v>
      </c>
      <c r="R244" s="164">
        <f t="shared" si="72"/>
        <v>0</v>
      </c>
      <c r="S244" s="164">
        <f t="shared" si="73"/>
        <v>0</v>
      </c>
      <c r="T244" s="164">
        <f t="shared" si="74"/>
        <v>0</v>
      </c>
      <c r="U244" s="67" t="e">
        <f t="shared" si="75"/>
        <v>#NUM!</v>
      </c>
      <c r="V244" s="147" t="e">
        <f t="shared" si="76"/>
        <v>#NUM!</v>
      </c>
      <c r="W244" s="164" t="e">
        <f t="shared" si="77"/>
        <v>#NUM!</v>
      </c>
      <c r="X244" s="164" t="e">
        <f t="shared" si="78"/>
        <v>#NUM!</v>
      </c>
      <c r="Y244" s="164" t="e">
        <f t="shared" si="79"/>
        <v>#NUM!</v>
      </c>
    </row>
    <row r="245" spans="1:25" x14ac:dyDescent="0.2">
      <c r="A245" s="161"/>
      <c r="B245" s="7">
        <f t="shared" si="83"/>
        <v>0</v>
      </c>
      <c r="C245" s="7" t="e">
        <f t="shared" si="65"/>
        <v>#NUM!</v>
      </c>
      <c r="D245" s="162" t="e">
        <f t="shared" si="84"/>
        <v>#NUM!</v>
      </c>
      <c r="E245" s="163">
        <f t="shared" si="80"/>
        <v>99.999999999999986</v>
      </c>
      <c r="F245" s="161">
        <f t="shared" si="66"/>
        <v>0</v>
      </c>
      <c r="G245" s="161"/>
      <c r="H245" s="167">
        <f t="shared" si="67"/>
        <v>0</v>
      </c>
      <c r="I245" s="161" t="e">
        <f t="shared" si="64"/>
        <v>#NUM!</v>
      </c>
      <c r="J245" s="164" t="e">
        <f t="shared" si="68"/>
        <v>#NUM!</v>
      </c>
      <c r="K245" s="164" t="e">
        <f t="shared" si="69"/>
        <v>#NUM!</v>
      </c>
      <c r="L245" s="164" t="e">
        <f t="shared" si="70"/>
        <v>#NUM!</v>
      </c>
      <c r="M245" s="183" t="e">
        <f t="shared" si="81"/>
        <v>#NUM!</v>
      </c>
      <c r="N245" s="161">
        <v>0</v>
      </c>
      <c r="O245" s="165">
        <f t="shared" si="82"/>
        <v>0</v>
      </c>
      <c r="Q245" s="161">
        <f t="shared" si="71"/>
        <v>0</v>
      </c>
      <c r="R245" s="164">
        <f t="shared" si="72"/>
        <v>0</v>
      </c>
      <c r="S245" s="164">
        <f t="shared" si="73"/>
        <v>0</v>
      </c>
      <c r="T245" s="164">
        <f t="shared" si="74"/>
        <v>0</v>
      </c>
      <c r="U245" s="67" t="e">
        <f t="shared" si="75"/>
        <v>#NUM!</v>
      </c>
      <c r="V245" s="147" t="e">
        <f t="shared" si="76"/>
        <v>#NUM!</v>
      </c>
      <c r="W245" s="164" t="e">
        <f t="shared" si="77"/>
        <v>#NUM!</v>
      </c>
      <c r="X245" s="164" t="e">
        <f t="shared" si="78"/>
        <v>#NUM!</v>
      </c>
      <c r="Y245" s="164" t="e">
        <f t="shared" si="79"/>
        <v>#NUM!</v>
      </c>
    </row>
    <row r="246" spans="1:25" x14ac:dyDescent="0.2">
      <c r="A246" s="161"/>
      <c r="B246" s="7">
        <f t="shared" si="83"/>
        <v>0</v>
      </c>
      <c r="C246" s="7" t="e">
        <f t="shared" si="65"/>
        <v>#NUM!</v>
      </c>
      <c r="D246" s="162" t="e">
        <f t="shared" si="84"/>
        <v>#NUM!</v>
      </c>
      <c r="E246" s="163">
        <f t="shared" si="80"/>
        <v>99.999999999999986</v>
      </c>
      <c r="F246" s="161">
        <f t="shared" si="66"/>
        <v>0</v>
      </c>
      <c r="G246" s="161"/>
      <c r="H246" s="167">
        <f t="shared" si="67"/>
        <v>0</v>
      </c>
      <c r="I246" s="161" t="e">
        <f t="shared" si="64"/>
        <v>#NUM!</v>
      </c>
      <c r="J246" s="164" t="e">
        <f t="shared" si="68"/>
        <v>#NUM!</v>
      </c>
      <c r="K246" s="164" t="e">
        <f t="shared" si="69"/>
        <v>#NUM!</v>
      </c>
      <c r="L246" s="164" t="e">
        <f t="shared" si="70"/>
        <v>#NUM!</v>
      </c>
      <c r="M246" s="183" t="e">
        <f t="shared" si="81"/>
        <v>#NUM!</v>
      </c>
      <c r="N246" s="161">
        <v>0</v>
      </c>
      <c r="O246" s="165">
        <f t="shared" si="82"/>
        <v>0</v>
      </c>
      <c r="Q246" s="161">
        <f t="shared" si="71"/>
        <v>0</v>
      </c>
      <c r="R246" s="164">
        <f t="shared" si="72"/>
        <v>0</v>
      </c>
      <c r="S246" s="164">
        <f t="shared" si="73"/>
        <v>0</v>
      </c>
      <c r="T246" s="164">
        <f t="shared" si="74"/>
        <v>0</v>
      </c>
      <c r="U246" s="67" t="e">
        <f t="shared" si="75"/>
        <v>#NUM!</v>
      </c>
      <c r="V246" s="147" t="e">
        <f t="shared" si="76"/>
        <v>#NUM!</v>
      </c>
      <c r="W246" s="164" t="e">
        <f t="shared" si="77"/>
        <v>#NUM!</v>
      </c>
      <c r="X246" s="164" t="e">
        <f t="shared" si="78"/>
        <v>#NUM!</v>
      </c>
      <c r="Y246" s="164" t="e">
        <f t="shared" si="79"/>
        <v>#NUM!</v>
      </c>
    </row>
    <row r="247" spans="1:25" x14ac:dyDescent="0.2">
      <c r="A247" s="161"/>
      <c r="B247" s="7">
        <f t="shared" si="83"/>
        <v>0</v>
      </c>
      <c r="C247" s="7" t="e">
        <f t="shared" si="65"/>
        <v>#NUM!</v>
      </c>
      <c r="D247" s="162" t="e">
        <f t="shared" si="84"/>
        <v>#NUM!</v>
      </c>
      <c r="E247" s="163">
        <f t="shared" si="80"/>
        <v>99.999999999999986</v>
      </c>
      <c r="F247" s="161">
        <f t="shared" si="66"/>
        <v>0</v>
      </c>
      <c r="G247" s="161"/>
      <c r="H247" s="167">
        <f t="shared" si="67"/>
        <v>0</v>
      </c>
      <c r="I247" s="161" t="e">
        <f t="shared" si="64"/>
        <v>#NUM!</v>
      </c>
      <c r="J247" s="164" t="e">
        <f t="shared" si="68"/>
        <v>#NUM!</v>
      </c>
      <c r="K247" s="164" t="e">
        <f t="shared" si="69"/>
        <v>#NUM!</v>
      </c>
      <c r="L247" s="164" t="e">
        <f t="shared" si="70"/>
        <v>#NUM!</v>
      </c>
      <c r="M247" s="183" t="e">
        <f t="shared" si="81"/>
        <v>#NUM!</v>
      </c>
      <c r="N247" s="161">
        <v>0</v>
      </c>
      <c r="O247" s="165">
        <f t="shared" si="82"/>
        <v>0</v>
      </c>
      <c r="Q247" s="161">
        <f t="shared" si="71"/>
        <v>0</v>
      </c>
      <c r="R247" s="164">
        <f t="shared" si="72"/>
        <v>0</v>
      </c>
      <c r="S247" s="164">
        <f t="shared" si="73"/>
        <v>0</v>
      </c>
      <c r="T247" s="164">
        <f t="shared" si="74"/>
        <v>0</v>
      </c>
      <c r="U247" s="67" t="e">
        <f t="shared" si="75"/>
        <v>#NUM!</v>
      </c>
      <c r="V247" s="147" t="e">
        <f t="shared" si="76"/>
        <v>#NUM!</v>
      </c>
      <c r="W247" s="164" t="e">
        <f t="shared" si="77"/>
        <v>#NUM!</v>
      </c>
      <c r="X247" s="164" t="e">
        <f t="shared" si="78"/>
        <v>#NUM!</v>
      </c>
      <c r="Y247" s="164" t="e">
        <f t="shared" si="79"/>
        <v>#NUM!</v>
      </c>
    </row>
    <row r="248" spans="1:25" x14ac:dyDescent="0.2">
      <c r="A248" s="161"/>
      <c r="B248" s="7">
        <f t="shared" si="83"/>
        <v>0</v>
      </c>
      <c r="C248" s="7" t="e">
        <f t="shared" si="65"/>
        <v>#NUM!</v>
      </c>
      <c r="D248" s="162" t="e">
        <f t="shared" si="84"/>
        <v>#NUM!</v>
      </c>
      <c r="E248" s="163">
        <f t="shared" si="80"/>
        <v>99.999999999999986</v>
      </c>
      <c r="F248" s="161">
        <f t="shared" si="66"/>
        <v>0</v>
      </c>
      <c r="G248" s="161"/>
      <c r="H248" s="167">
        <f t="shared" si="67"/>
        <v>0</v>
      </c>
      <c r="I248" s="161" t="e">
        <f t="shared" si="64"/>
        <v>#NUM!</v>
      </c>
      <c r="J248" s="164" t="e">
        <f t="shared" si="68"/>
        <v>#NUM!</v>
      </c>
      <c r="K248" s="164" t="e">
        <f t="shared" si="69"/>
        <v>#NUM!</v>
      </c>
      <c r="L248" s="164" t="e">
        <f t="shared" si="70"/>
        <v>#NUM!</v>
      </c>
      <c r="M248" s="183" t="e">
        <f t="shared" si="81"/>
        <v>#NUM!</v>
      </c>
      <c r="N248" s="161">
        <v>0</v>
      </c>
      <c r="O248" s="165">
        <f t="shared" si="82"/>
        <v>0</v>
      </c>
      <c r="Q248" s="161">
        <f t="shared" si="71"/>
        <v>0</v>
      </c>
      <c r="R248" s="164">
        <f t="shared" si="72"/>
        <v>0</v>
      </c>
      <c r="S248" s="164">
        <f t="shared" si="73"/>
        <v>0</v>
      </c>
      <c r="T248" s="164">
        <f t="shared" si="74"/>
        <v>0</v>
      </c>
      <c r="U248" s="67" t="e">
        <f t="shared" si="75"/>
        <v>#NUM!</v>
      </c>
      <c r="V248" s="147" t="e">
        <f t="shared" si="76"/>
        <v>#NUM!</v>
      </c>
      <c r="W248" s="164" t="e">
        <f t="shared" si="77"/>
        <v>#NUM!</v>
      </c>
      <c r="X248" s="164" t="e">
        <f t="shared" si="78"/>
        <v>#NUM!</v>
      </c>
      <c r="Y248" s="164" t="e">
        <f t="shared" si="79"/>
        <v>#NUM!</v>
      </c>
    </row>
    <row r="249" spans="1:25" x14ac:dyDescent="0.2">
      <c r="A249" s="161"/>
      <c r="B249" s="7">
        <f t="shared" si="83"/>
        <v>0</v>
      </c>
      <c r="C249" s="7" t="e">
        <f t="shared" si="65"/>
        <v>#NUM!</v>
      </c>
      <c r="D249" s="162" t="e">
        <f t="shared" si="84"/>
        <v>#NUM!</v>
      </c>
      <c r="E249" s="163">
        <f t="shared" si="80"/>
        <v>99.999999999999986</v>
      </c>
      <c r="F249" s="161">
        <f t="shared" si="66"/>
        <v>0</v>
      </c>
      <c r="G249" s="161"/>
      <c r="H249" s="167">
        <f t="shared" si="67"/>
        <v>0</v>
      </c>
      <c r="I249" s="161" t="e">
        <f t="shared" si="64"/>
        <v>#NUM!</v>
      </c>
      <c r="J249" s="164" t="e">
        <f t="shared" si="68"/>
        <v>#NUM!</v>
      </c>
      <c r="K249" s="164" t="e">
        <f t="shared" si="69"/>
        <v>#NUM!</v>
      </c>
      <c r="L249" s="164" t="e">
        <f t="shared" si="70"/>
        <v>#NUM!</v>
      </c>
      <c r="M249" s="183" t="e">
        <f t="shared" si="81"/>
        <v>#NUM!</v>
      </c>
      <c r="N249" s="161">
        <v>0</v>
      </c>
      <c r="O249" s="165">
        <f t="shared" si="82"/>
        <v>0</v>
      </c>
      <c r="Q249" s="161">
        <f t="shared" si="71"/>
        <v>0</v>
      </c>
      <c r="R249" s="164">
        <f t="shared" si="72"/>
        <v>0</v>
      </c>
      <c r="S249" s="164">
        <f t="shared" si="73"/>
        <v>0</v>
      </c>
      <c r="T249" s="164">
        <f t="shared" si="74"/>
        <v>0</v>
      </c>
      <c r="U249" s="67" t="e">
        <f t="shared" si="75"/>
        <v>#NUM!</v>
      </c>
      <c r="V249" s="147" t="e">
        <f t="shared" si="76"/>
        <v>#NUM!</v>
      </c>
      <c r="W249" s="164" t="e">
        <f t="shared" si="77"/>
        <v>#NUM!</v>
      </c>
      <c r="X249" s="164" t="e">
        <f t="shared" si="78"/>
        <v>#NUM!</v>
      </c>
      <c r="Y249" s="164" t="e">
        <f t="shared" si="79"/>
        <v>#NUM!</v>
      </c>
    </row>
    <row r="250" spans="1:25" x14ac:dyDescent="0.2">
      <c r="A250" s="161"/>
      <c r="B250" s="7">
        <f t="shared" si="83"/>
        <v>0</v>
      </c>
      <c r="C250" s="7" t="e">
        <f t="shared" si="65"/>
        <v>#NUM!</v>
      </c>
      <c r="D250" s="162" t="e">
        <f t="shared" si="84"/>
        <v>#NUM!</v>
      </c>
      <c r="E250" s="163">
        <f t="shared" si="80"/>
        <v>99.999999999999986</v>
      </c>
      <c r="F250" s="161">
        <f t="shared" si="66"/>
        <v>0</v>
      </c>
      <c r="G250" s="161"/>
      <c r="H250" s="167">
        <f t="shared" si="67"/>
        <v>0</v>
      </c>
      <c r="I250" s="161" t="e">
        <f t="shared" si="64"/>
        <v>#NUM!</v>
      </c>
      <c r="J250" s="164" t="e">
        <f t="shared" si="68"/>
        <v>#NUM!</v>
      </c>
      <c r="K250" s="164" t="e">
        <f t="shared" si="69"/>
        <v>#NUM!</v>
      </c>
      <c r="L250" s="164" t="e">
        <f t="shared" si="70"/>
        <v>#NUM!</v>
      </c>
      <c r="M250" s="183" t="e">
        <f t="shared" si="81"/>
        <v>#NUM!</v>
      </c>
      <c r="N250" s="161">
        <v>0</v>
      </c>
      <c r="O250" s="165">
        <f t="shared" si="82"/>
        <v>0</v>
      </c>
      <c r="Q250" s="161">
        <f t="shared" si="71"/>
        <v>0</v>
      </c>
      <c r="R250" s="164">
        <f t="shared" si="72"/>
        <v>0</v>
      </c>
      <c r="S250" s="164">
        <f t="shared" si="73"/>
        <v>0</v>
      </c>
      <c r="T250" s="164">
        <f t="shared" si="74"/>
        <v>0</v>
      </c>
      <c r="U250" s="67" t="e">
        <f t="shared" si="75"/>
        <v>#NUM!</v>
      </c>
      <c r="V250" s="147" t="e">
        <f t="shared" si="76"/>
        <v>#NUM!</v>
      </c>
      <c r="W250" s="164" t="e">
        <f t="shared" si="77"/>
        <v>#NUM!</v>
      </c>
      <c r="X250" s="164" t="e">
        <f t="shared" si="78"/>
        <v>#NUM!</v>
      </c>
      <c r="Y250" s="164" t="e">
        <f t="shared" si="79"/>
        <v>#NUM!</v>
      </c>
    </row>
  </sheetData>
  <mergeCells count="7">
    <mergeCell ref="BV20:BZ20"/>
    <mergeCell ref="BL18:BV18"/>
    <mergeCell ref="AB20:AF20"/>
    <mergeCell ref="I25:L25"/>
    <mergeCell ref="Q25:T25"/>
    <mergeCell ref="U24:Y24"/>
    <mergeCell ref="U25:Y25"/>
  </mergeCells>
  <phoneticPr fontId="0" type="noConversion"/>
  <printOptions gridLinesSet="0"/>
  <pageMargins left="0.35433070866141736" right="0.35433070866141736" top="0.59055118110236227" bottom="0.78740157480314965" header="0.51181102362204722" footer="0.51181102362204722"/>
  <pageSetup paperSize="9" orientation="portrait" horizontalDpi="300" verticalDpi="300" r:id="rId1"/>
  <headerFooter alignWithMargins="0"/>
  <colBreaks count="1" manualBreakCount="1">
    <brk id="16"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3</vt:i4>
      </vt:variant>
      <vt:variant>
        <vt:lpstr>Charts</vt:lpstr>
      </vt:variant>
      <vt:variant>
        <vt:i4>1</vt:i4>
      </vt:variant>
      <vt:variant>
        <vt:lpstr>Named Ranges</vt:lpstr>
      </vt:variant>
      <vt:variant>
        <vt:i4>2</vt:i4>
      </vt:variant>
    </vt:vector>
  </HeadingPairs>
  <TitlesOfParts>
    <vt:vector size="6" baseType="lpstr">
      <vt:lpstr>Information</vt:lpstr>
      <vt:lpstr>Multiple Sample Statistics</vt:lpstr>
      <vt:lpstr>Calculations</vt:lpstr>
      <vt:lpstr>Sand Silt Clay Diagram</vt:lpstr>
      <vt:lpstr>Information!OLE_LINK1</vt:lpstr>
      <vt:lpstr>Calculations!Print_Area</vt:lpstr>
    </vt:vector>
  </TitlesOfParts>
  <Manager>E-mail: s.blott@kpal.co.uk</Manager>
  <Company>Kenneth Pye Associates Ltd., Crowthorne Enterprise Centre, Old Wokingham Road, Crowthorne, RG45 6AW, UK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GRADISTAT v 8.0</dc:title>
  <dc:subject>Grain Size Analysis</dc:subject>
  <dc:creator>Simon Blott</dc:creator>
  <cp:keywords>Grain size, unconsolidated sediments, statistics</cp:keywords>
  <dc:description>A grain size distribution and statistics package for the analysis of unconsolidated sediments by sieving or laser granulometer.</dc:description>
  <cp:lastModifiedBy>Buster, Noreen A.</cp:lastModifiedBy>
  <cp:lastPrinted>2009-09-18T12:53:01Z</cp:lastPrinted>
  <dcterms:created xsi:type="dcterms:W3CDTF">1998-11-28T16:31:54Z</dcterms:created>
  <dcterms:modified xsi:type="dcterms:W3CDTF">2014-05-30T18:42:58Z</dcterms:modified>
  <cp:category>Research</cp:category>
</cp:coreProperties>
</file>