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165" windowWidth="10965" windowHeight="7770" tabRatio="875" activeTab="2"/>
  </bookViews>
  <sheets>
    <sheet name="Information" sheetId="4" r:id="rId1"/>
    <sheet name="Module1" sheetId="3" state="veryHidden" r:id="rId2"/>
    <sheet name="Multiple Sample Statistics" sheetId="19" r:id="rId3"/>
    <sheet name="Sand Silt Clay Diagram" sheetId="20" r:id="rId4"/>
    <sheet name="Calculations" sheetId="5" state="hidden" r:id="rId5"/>
    <sheet name="Module2" sheetId="11" state="veryHidden" r:id="rId6"/>
    <sheet name="Module4" sheetId="12" state="veryHidden" r:id="rId7"/>
    <sheet name="Module5" sheetId="13" state="veryHidden" r:id="rId8"/>
  </sheets>
  <definedNames>
    <definedName name="OLE_LINK1" localSheetId="0">Information!$O$170</definedName>
    <definedName name="_xlnm.Print_Area" localSheetId="4">Calculations!$R$1:$Y$70</definedName>
    <definedName name="solver_lin" localSheetId="4" hidden="1">0</definedName>
    <definedName name="solver_num" localSheetId="4" hidden="1">0</definedName>
    <definedName name="solver_opt" localSheetId="4" hidden="1">Calculations!#REF!</definedName>
    <definedName name="solver_tmp" localSheetId="4" hidden="1">#NULL!</definedName>
    <definedName name="solver_typ" localSheetId="4" hidden="1">3</definedName>
    <definedName name="solver_val" localSheetId="4" hidden="1">84</definedName>
  </definedNames>
  <calcPr calcId="145621"/>
</workbook>
</file>

<file path=xl/calcChain.xml><?xml version="1.0" encoding="utf-8"?>
<calcChain xmlns="http://schemas.openxmlformats.org/spreadsheetml/2006/main">
  <c r="F3" i="5" l="1"/>
  <c r="G3" i="5"/>
  <c r="H3" i="5"/>
  <c r="A10" i="5"/>
  <c r="F131" i="5" s="1"/>
  <c r="G11" i="5"/>
  <c r="A13" i="5"/>
  <c r="O32" i="5" s="1"/>
  <c r="C30" i="5"/>
  <c r="H30" i="5"/>
  <c r="B31" i="5"/>
  <c r="C31" i="5" s="1"/>
  <c r="H31" i="5"/>
  <c r="B32" i="5"/>
  <c r="C32" i="5" s="1"/>
  <c r="H32" i="5"/>
  <c r="H33" i="5"/>
  <c r="H34" i="5"/>
  <c r="H35" i="5"/>
  <c r="H36" i="5"/>
  <c r="H37" i="5"/>
  <c r="H38" i="5"/>
  <c r="H39" i="5"/>
  <c r="H40" i="5"/>
  <c r="H41" i="5"/>
  <c r="H42" i="5"/>
  <c r="H43" i="5"/>
  <c r="H44" i="5"/>
  <c r="H45" i="5"/>
  <c r="H46" i="5"/>
  <c r="H47" i="5"/>
  <c r="H48" i="5"/>
  <c r="H49" i="5"/>
  <c r="H50" i="5"/>
  <c r="H51" i="5"/>
  <c r="H52" i="5"/>
  <c r="H53" i="5"/>
  <c r="H54" i="5"/>
  <c r="H55" i="5"/>
  <c r="H56" i="5"/>
  <c r="H57" i="5"/>
  <c r="H58" i="5"/>
  <c r="H59" i="5"/>
  <c r="H60" i="5"/>
  <c r="H61" i="5"/>
  <c r="H62" i="5"/>
  <c r="H63" i="5"/>
  <c r="H64" i="5"/>
  <c r="H65" i="5"/>
  <c r="H66" i="5"/>
  <c r="H67" i="5"/>
  <c r="H68" i="5"/>
  <c r="H69" i="5"/>
  <c r="H70" i="5"/>
  <c r="H71" i="5"/>
  <c r="H72" i="5"/>
  <c r="H73" i="5"/>
  <c r="H74" i="5"/>
  <c r="H75" i="5"/>
  <c r="H76" i="5"/>
  <c r="H77" i="5"/>
  <c r="H78" i="5"/>
  <c r="H79" i="5"/>
  <c r="H80" i="5"/>
  <c r="H81" i="5"/>
  <c r="H82" i="5"/>
  <c r="H83" i="5"/>
  <c r="H84" i="5"/>
  <c r="H85" i="5"/>
  <c r="H86" i="5"/>
  <c r="H87" i="5"/>
  <c r="H88" i="5"/>
  <c r="H89" i="5"/>
  <c r="H90" i="5"/>
  <c r="H91" i="5"/>
  <c r="H92" i="5"/>
  <c r="H93" i="5"/>
  <c r="H94" i="5"/>
  <c r="H95" i="5"/>
  <c r="H96" i="5"/>
  <c r="H97" i="5"/>
  <c r="H98" i="5"/>
  <c r="H99" i="5"/>
  <c r="H100" i="5"/>
  <c r="H101" i="5"/>
  <c r="H102" i="5"/>
  <c r="H103" i="5"/>
  <c r="H104" i="5"/>
  <c r="H105" i="5"/>
  <c r="H106" i="5"/>
  <c r="H107" i="5"/>
  <c r="H108" i="5"/>
  <c r="H109" i="5"/>
  <c r="H110" i="5"/>
  <c r="H111" i="5"/>
  <c r="H112" i="5"/>
  <c r="H113" i="5"/>
  <c r="H114" i="5"/>
  <c r="H115" i="5"/>
  <c r="H116" i="5"/>
  <c r="H117" i="5"/>
  <c r="H118" i="5"/>
  <c r="H119" i="5"/>
  <c r="H120" i="5"/>
  <c r="H121" i="5"/>
  <c r="H122" i="5"/>
  <c r="B123" i="5"/>
  <c r="C123" i="5" s="1"/>
  <c r="H123" i="5"/>
  <c r="B124" i="5"/>
  <c r="C124" i="5" s="1"/>
  <c r="H124" i="5"/>
  <c r="B125" i="5"/>
  <c r="C125" i="5" s="1"/>
  <c r="H125" i="5"/>
  <c r="B126" i="5"/>
  <c r="H126" i="5"/>
  <c r="B127" i="5"/>
  <c r="H127" i="5"/>
  <c r="B128" i="5"/>
  <c r="C128" i="5" s="1"/>
  <c r="H128" i="5"/>
  <c r="B129" i="5"/>
  <c r="C129" i="5" s="1"/>
  <c r="H129" i="5"/>
  <c r="B130" i="5"/>
  <c r="C130" i="5" s="1"/>
  <c r="H130" i="5"/>
  <c r="B131" i="5"/>
  <c r="H131" i="5"/>
  <c r="B132" i="5"/>
  <c r="C132" i="5" s="1"/>
  <c r="H132" i="5"/>
  <c r="B133" i="5"/>
  <c r="H133" i="5"/>
  <c r="B134" i="5"/>
  <c r="H134" i="5"/>
  <c r="B135" i="5"/>
  <c r="C135" i="5" s="1"/>
  <c r="H135" i="5"/>
  <c r="B136" i="5"/>
  <c r="C136" i="5" s="1"/>
  <c r="H136" i="5"/>
  <c r="B137" i="5"/>
  <c r="C137" i="5" s="1"/>
  <c r="H137" i="5"/>
  <c r="B138" i="5"/>
  <c r="H138" i="5"/>
  <c r="B139" i="5"/>
  <c r="C139" i="5" s="1"/>
  <c r="H139" i="5"/>
  <c r="B140" i="5"/>
  <c r="C140" i="5" s="1"/>
  <c r="H140" i="5"/>
  <c r="B141" i="5"/>
  <c r="H141" i="5"/>
  <c r="B142" i="5"/>
  <c r="H142" i="5"/>
  <c r="B143" i="5"/>
  <c r="C143" i="5" s="1"/>
  <c r="H143" i="5"/>
  <c r="B144" i="5"/>
  <c r="C144" i="5" s="1"/>
  <c r="H144" i="5"/>
  <c r="B145" i="5"/>
  <c r="C145" i="5" s="1"/>
  <c r="H145" i="5"/>
  <c r="B146" i="5"/>
  <c r="C146" i="5" s="1"/>
  <c r="H146" i="5"/>
  <c r="B147" i="5"/>
  <c r="C147" i="5" s="1"/>
  <c r="H147" i="5"/>
  <c r="B148" i="5"/>
  <c r="C148" i="5" s="1"/>
  <c r="H148" i="5"/>
  <c r="B149" i="5"/>
  <c r="C149" i="5" s="1"/>
  <c r="H149" i="5"/>
  <c r="B150" i="5"/>
  <c r="C150" i="5" s="1"/>
  <c r="H150" i="5"/>
  <c r="B151" i="5"/>
  <c r="C151" i="5" s="1"/>
  <c r="H151" i="5"/>
  <c r="B152" i="5"/>
  <c r="C152" i="5" s="1"/>
  <c r="H152" i="5"/>
  <c r="B153" i="5"/>
  <c r="C153" i="5" s="1"/>
  <c r="H153" i="5"/>
  <c r="B154" i="5"/>
  <c r="C154" i="5" s="1"/>
  <c r="H154" i="5"/>
  <c r="B155" i="5"/>
  <c r="C155" i="5" s="1"/>
  <c r="H155" i="5"/>
  <c r="B156" i="5"/>
  <c r="C156" i="5" s="1"/>
  <c r="H156" i="5"/>
  <c r="B157" i="5"/>
  <c r="H157" i="5"/>
  <c r="B158" i="5"/>
  <c r="C158" i="5" s="1"/>
  <c r="H158" i="5"/>
  <c r="B159" i="5"/>
  <c r="C159" i="5" s="1"/>
  <c r="H159" i="5"/>
  <c r="B160" i="5"/>
  <c r="C160" i="5" s="1"/>
  <c r="H160" i="5"/>
  <c r="B161" i="5"/>
  <c r="C161" i="5" s="1"/>
  <c r="H161" i="5"/>
  <c r="B162" i="5"/>
  <c r="C162" i="5" s="1"/>
  <c r="H162" i="5"/>
  <c r="B163" i="5"/>
  <c r="C163" i="5" s="1"/>
  <c r="H163" i="5"/>
  <c r="B164" i="5"/>
  <c r="C164" i="5" s="1"/>
  <c r="H164" i="5"/>
  <c r="B165" i="5"/>
  <c r="C165" i="5" s="1"/>
  <c r="H165" i="5"/>
  <c r="B166" i="5"/>
  <c r="C166" i="5" s="1"/>
  <c r="H166" i="5"/>
  <c r="B167" i="5"/>
  <c r="C167" i="5" s="1"/>
  <c r="H167" i="5"/>
  <c r="B168" i="5"/>
  <c r="C168" i="5" s="1"/>
  <c r="H168" i="5"/>
  <c r="B169" i="5"/>
  <c r="C169" i="5" s="1"/>
  <c r="H169" i="5"/>
  <c r="B170" i="5"/>
  <c r="C170" i="5" s="1"/>
  <c r="H170" i="5"/>
  <c r="B171" i="5"/>
  <c r="C171" i="5" s="1"/>
  <c r="H171" i="5"/>
  <c r="B172" i="5"/>
  <c r="C172" i="5" s="1"/>
  <c r="H172" i="5"/>
  <c r="B173" i="5"/>
  <c r="H173" i="5"/>
  <c r="B174" i="5"/>
  <c r="C174" i="5" s="1"/>
  <c r="H174" i="5"/>
  <c r="B175" i="5"/>
  <c r="C175" i="5" s="1"/>
  <c r="H175" i="5"/>
  <c r="B176" i="5"/>
  <c r="C176" i="5" s="1"/>
  <c r="H176" i="5"/>
  <c r="B177" i="5"/>
  <c r="C177" i="5" s="1"/>
  <c r="H177" i="5"/>
  <c r="B178" i="5"/>
  <c r="C178" i="5" s="1"/>
  <c r="H178" i="5"/>
  <c r="B179" i="5"/>
  <c r="C179" i="5" s="1"/>
  <c r="H179" i="5"/>
  <c r="B180" i="5"/>
  <c r="C180" i="5" s="1"/>
  <c r="H180" i="5"/>
  <c r="B181" i="5"/>
  <c r="C181" i="5" s="1"/>
  <c r="H181" i="5"/>
  <c r="B182" i="5"/>
  <c r="C182" i="5" s="1"/>
  <c r="H182" i="5"/>
  <c r="B183" i="5"/>
  <c r="C183" i="5" s="1"/>
  <c r="H183" i="5"/>
  <c r="B184" i="5"/>
  <c r="C184" i="5" s="1"/>
  <c r="H184" i="5"/>
  <c r="B185" i="5"/>
  <c r="C185" i="5" s="1"/>
  <c r="H185" i="5"/>
  <c r="B186" i="5"/>
  <c r="C186" i="5" s="1"/>
  <c r="H186" i="5"/>
  <c r="B187" i="5"/>
  <c r="C187" i="5" s="1"/>
  <c r="H187" i="5"/>
  <c r="B188" i="5"/>
  <c r="C188" i="5" s="1"/>
  <c r="H188" i="5"/>
  <c r="B189" i="5"/>
  <c r="H189" i="5"/>
  <c r="B190" i="5"/>
  <c r="H190" i="5"/>
  <c r="B191" i="5"/>
  <c r="C191" i="5" s="1"/>
  <c r="H191" i="5"/>
  <c r="B192" i="5"/>
  <c r="C192" i="5" s="1"/>
  <c r="H192" i="5"/>
  <c r="B193" i="5"/>
  <c r="C193" i="5" s="1"/>
  <c r="H193" i="5"/>
  <c r="B194" i="5"/>
  <c r="C194" i="5" s="1"/>
  <c r="H194" i="5"/>
  <c r="B195" i="5"/>
  <c r="C195" i="5" s="1"/>
  <c r="H195" i="5"/>
  <c r="B196" i="5"/>
  <c r="H196" i="5"/>
  <c r="B197" i="5"/>
  <c r="C197" i="5" s="1"/>
  <c r="H197" i="5"/>
  <c r="B198" i="5"/>
  <c r="C198" i="5" s="1"/>
  <c r="H198" i="5"/>
  <c r="B199" i="5"/>
  <c r="C199" i="5" s="1"/>
  <c r="H199" i="5"/>
  <c r="B200" i="5"/>
  <c r="C200" i="5" s="1"/>
  <c r="H200" i="5"/>
  <c r="B201" i="5"/>
  <c r="C201" i="5" s="1"/>
  <c r="H201" i="5"/>
  <c r="B202" i="5"/>
  <c r="C202" i="5" s="1"/>
  <c r="H202" i="5"/>
  <c r="B203" i="5"/>
  <c r="C203" i="5" s="1"/>
  <c r="H203" i="5"/>
  <c r="B204" i="5"/>
  <c r="C204" i="5" s="1"/>
  <c r="H204" i="5"/>
  <c r="B205" i="5"/>
  <c r="C205" i="5" s="1"/>
  <c r="H205" i="5"/>
  <c r="B206" i="5"/>
  <c r="C206" i="5" s="1"/>
  <c r="H206" i="5"/>
  <c r="B207" i="5"/>
  <c r="C207" i="5" s="1"/>
  <c r="H207" i="5"/>
  <c r="B208" i="5"/>
  <c r="C208" i="5" s="1"/>
  <c r="H208" i="5"/>
  <c r="B209" i="5"/>
  <c r="C209" i="5" s="1"/>
  <c r="H209" i="5"/>
  <c r="B210" i="5"/>
  <c r="C210" i="5" s="1"/>
  <c r="H210" i="5"/>
  <c r="B211" i="5"/>
  <c r="C211" i="5" s="1"/>
  <c r="H211" i="5"/>
  <c r="B212" i="5"/>
  <c r="H212" i="5"/>
  <c r="B213" i="5"/>
  <c r="C213" i="5" s="1"/>
  <c r="H213" i="5"/>
  <c r="B214" i="5"/>
  <c r="C214" i="5" s="1"/>
  <c r="H214" i="5"/>
  <c r="B215" i="5"/>
  <c r="C215" i="5" s="1"/>
  <c r="H215" i="5"/>
  <c r="B216" i="5"/>
  <c r="C216" i="5" s="1"/>
  <c r="H216" i="5"/>
  <c r="B217" i="5"/>
  <c r="C217" i="5" s="1"/>
  <c r="H217" i="5"/>
  <c r="B218" i="5"/>
  <c r="C218" i="5" s="1"/>
  <c r="H218" i="5"/>
  <c r="B219" i="5"/>
  <c r="C219" i="5" s="1"/>
  <c r="H219" i="5"/>
  <c r="B220" i="5"/>
  <c r="C220" i="5" s="1"/>
  <c r="H220" i="5"/>
  <c r="B221" i="5"/>
  <c r="C221" i="5" s="1"/>
  <c r="H221" i="5"/>
  <c r="B222" i="5"/>
  <c r="C222" i="5" s="1"/>
  <c r="H222" i="5"/>
  <c r="B223" i="5"/>
  <c r="C223" i="5" s="1"/>
  <c r="H223" i="5"/>
  <c r="B224" i="5"/>
  <c r="C224" i="5" s="1"/>
  <c r="H224" i="5"/>
  <c r="B225" i="5"/>
  <c r="C225" i="5" s="1"/>
  <c r="H225" i="5"/>
  <c r="B226" i="5"/>
  <c r="C226" i="5" s="1"/>
  <c r="H226" i="5"/>
  <c r="B227" i="5"/>
  <c r="C227" i="5" s="1"/>
  <c r="H227" i="5"/>
  <c r="B228" i="5"/>
  <c r="H228" i="5"/>
  <c r="B229" i="5"/>
  <c r="C229" i="5" s="1"/>
  <c r="H229" i="5"/>
  <c r="B230" i="5"/>
  <c r="C230" i="5" s="1"/>
  <c r="H230" i="5"/>
  <c r="B231" i="5"/>
  <c r="C231" i="5" s="1"/>
  <c r="H231" i="5"/>
  <c r="B232" i="5"/>
  <c r="C232" i="5" s="1"/>
  <c r="H232" i="5"/>
  <c r="B233" i="5"/>
  <c r="C233" i="5" s="1"/>
  <c r="H233" i="5"/>
  <c r="B234" i="5"/>
  <c r="C234" i="5" s="1"/>
  <c r="H234" i="5"/>
  <c r="B235" i="5"/>
  <c r="C235" i="5" s="1"/>
  <c r="H235" i="5"/>
  <c r="B236" i="5"/>
  <c r="C236" i="5" s="1"/>
  <c r="H236" i="5"/>
  <c r="B237" i="5"/>
  <c r="C237" i="5" s="1"/>
  <c r="H237" i="5"/>
  <c r="B238" i="5"/>
  <c r="C238" i="5" s="1"/>
  <c r="H238" i="5"/>
  <c r="B239" i="5"/>
  <c r="C239" i="5" s="1"/>
  <c r="H239" i="5"/>
  <c r="B240" i="5"/>
  <c r="C240" i="5" s="1"/>
  <c r="H240" i="5"/>
  <c r="B241" i="5"/>
  <c r="C241" i="5" s="1"/>
  <c r="H241" i="5"/>
  <c r="B242" i="5"/>
  <c r="C242" i="5" s="1"/>
  <c r="H242" i="5"/>
  <c r="B243" i="5"/>
  <c r="C243" i="5" s="1"/>
  <c r="H243" i="5"/>
  <c r="B244" i="5"/>
  <c r="H244" i="5"/>
  <c r="B245" i="5"/>
  <c r="C245" i="5" s="1"/>
  <c r="H245" i="5"/>
  <c r="B246" i="5"/>
  <c r="C246" i="5" s="1"/>
  <c r="H246" i="5"/>
  <c r="B247" i="5"/>
  <c r="C247" i="5" s="1"/>
  <c r="H247" i="5"/>
  <c r="B248" i="5"/>
  <c r="H248" i="5"/>
  <c r="B249" i="5"/>
  <c r="C249" i="5" s="1"/>
  <c r="H249" i="5"/>
  <c r="B250" i="5"/>
  <c r="C250" i="5" s="1"/>
  <c r="H250" i="5"/>
  <c r="F32" i="5" l="1"/>
  <c r="Q32" i="5" s="1"/>
  <c r="F123" i="5"/>
  <c r="Q123" i="5" s="1"/>
  <c r="F76" i="5"/>
  <c r="O149" i="5"/>
  <c r="O100" i="5"/>
  <c r="O99" i="5"/>
  <c r="O98" i="5"/>
  <c r="O97" i="5"/>
  <c r="O96" i="5"/>
  <c r="O95" i="5"/>
  <c r="O94" i="5"/>
  <c r="O93" i="5"/>
  <c r="O92" i="5"/>
  <c r="O91" i="5"/>
  <c r="O90" i="5"/>
  <c r="O89" i="5"/>
  <c r="O88" i="5"/>
  <c r="O87" i="5"/>
  <c r="O86" i="5"/>
  <c r="O85" i="5"/>
  <c r="O84" i="5"/>
  <c r="O83" i="5"/>
  <c r="O82" i="5"/>
  <c r="O81" i="5"/>
  <c r="O80" i="5"/>
  <c r="O79" i="5"/>
  <c r="O78" i="5"/>
  <c r="O77" i="5"/>
  <c r="O76" i="5"/>
  <c r="O48" i="5"/>
  <c r="O47" i="5"/>
  <c r="O44" i="5"/>
  <c r="O250" i="5"/>
  <c r="O246" i="5"/>
  <c r="O248" i="5"/>
  <c r="O242" i="5"/>
  <c r="O244" i="5"/>
  <c r="O236" i="5"/>
  <c r="O240" i="5"/>
  <c r="O232" i="5"/>
  <c r="O228" i="5"/>
  <c r="O224" i="5"/>
  <c r="O238" i="5"/>
  <c r="O234" i="5"/>
  <c r="O230" i="5"/>
  <c r="O226" i="5"/>
  <c r="O221" i="5"/>
  <c r="O249" i="5"/>
  <c r="O247" i="5"/>
  <c r="O245" i="5"/>
  <c r="O243" i="5"/>
  <c r="O241" i="5"/>
  <c r="O239" i="5"/>
  <c r="O237" i="5"/>
  <c r="O235" i="5"/>
  <c r="O233" i="5"/>
  <c r="O231" i="5"/>
  <c r="O229" i="5"/>
  <c r="O227" i="5"/>
  <c r="O225" i="5"/>
  <c r="O223" i="5"/>
  <c r="O219" i="5"/>
  <c r="O216" i="5"/>
  <c r="O210" i="5"/>
  <c r="O201" i="5"/>
  <c r="O222" i="5"/>
  <c r="O220" i="5"/>
  <c r="O218" i="5"/>
  <c r="O214" i="5"/>
  <c r="O206" i="5"/>
  <c r="O190" i="5"/>
  <c r="O217" i="5"/>
  <c r="O215" i="5"/>
  <c r="O212" i="5"/>
  <c r="O208" i="5"/>
  <c r="O204" i="5"/>
  <c r="O197" i="5"/>
  <c r="O177" i="5"/>
  <c r="O213" i="5"/>
  <c r="O211" i="5"/>
  <c r="O209" i="5"/>
  <c r="O207" i="5"/>
  <c r="O205" i="5"/>
  <c r="O203" i="5"/>
  <c r="O199" i="5"/>
  <c r="O194" i="5"/>
  <c r="O185" i="5"/>
  <c r="O165" i="5"/>
  <c r="O202" i="5"/>
  <c r="O200" i="5"/>
  <c r="O198" i="5"/>
  <c r="O196" i="5"/>
  <c r="O192" i="5"/>
  <c r="O188" i="5"/>
  <c r="O181" i="5"/>
  <c r="O173" i="5"/>
  <c r="O157" i="5"/>
  <c r="O195" i="5"/>
  <c r="O193" i="5"/>
  <c r="O191" i="5"/>
  <c r="O189" i="5"/>
  <c r="O187" i="5"/>
  <c r="O183" i="5"/>
  <c r="O179" i="5"/>
  <c r="O175" i="5"/>
  <c r="O169" i="5"/>
  <c r="O161" i="5"/>
  <c r="O153" i="5"/>
  <c r="O186" i="5"/>
  <c r="O184" i="5"/>
  <c r="O182" i="5"/>
  <c r="O180" i="5"/>
  <c r="O178" i="5"/>
  <c r="O176" i="5"/>
  <c r="O174" i="5"/>
  <c r="O171" i="5"/>
  <c r="O167" i="5"/>
  <c r="O163" i="5"/>
  <c r="O159" i="5"/>
  <c r="O155" i="5"/>
  <c r="O151" i="5"/>
  <c r="O172" i="5"/>
  <c r="O170" i="5"/>
  <c r="O168" i="5"/>
  <c r="O166" i="5"/>
  <c r="O164" i="5"/>
  <c r="O162" i="5"/>
  <c r="O160" i="5"/>
  <c r="O158" i="5"/>
  <c r="O156" i="5"/>
  <c r="O154" i="5"/>
  <c r="O152" i="5"/>
  <c r="O150" i="5"/>
  <c r="F139" i="5"/>
  <c r="Q139" i="5" s="1"/>
  <c r="F250" i="5"/>
  <c r="Q250" i="5" s="1"/>
  <c r="F249" i="5"/>
  <c r="Q249" i="5" s="1"/>
  <c r="F248" i="5"/>
  <c r="Q248" i="5" s="1"/>
  <c r="F247" i="5"/>
  <c r="Q247" i="5" s="1"/>
  <c r="F246" i="5"/>
  <c r="Q246" i="5" s="1"/>
  <c r="F245" i="5"/>
  <c r="Q245" i="5" s="1"/>
  <c r="F244" i="5"/>
  <c r="Q244" i="5" s="1"/>
  <c r="F243" i="5"/>
  <c r="Q243" i="5" s="1"/>
  <c r="F242" i="5"/>
  <c r="Q242" i="5" s="1"/>
  <c r="F241" i="5"/>
  <c r="Q241" i="5" s="1"/>
  <c r="F240" i="5"/>
  <c r="Q240" i="5" s="1"/>
  <c r="F239" i="5"/>
  <c r="Q239" i="5" s="1"/>
  <c r="F238" i="5"/>
  <c r="Q238" i="5" s="1"/>
  <c r="F237" i="5"/>
  <c r="Q237" i="5" s="1"/>
  <c r="F236" i="5"/>
  <c r="Q236" i="5" s="1"/>
  <c r="F235" i="5"/>
  <c r="Q235" i="5" s="1"/>
  <c r="F234" i="5"/>
  <c r="Q234" i="5" s="1"/>
  <c r="F233" i="5"/>
  <c r="Q233" i="5" s="1"/>
  <c r="F232" i="5"/>
  <c r="Q232" i="5" s="1"/>
  <c r="F231" i="5"/>
  <c r="Q231" i="5" s="1"/>
  <c r="F230" i="5"/>
  <c r="Q230" i="5" s="1"/>
  <c r="F229" i="5"/>
  <c r="Q229" i="5" s="1"/>
  <c r="F228" i="5"/>
  <c r="Q228" i="5" s="1"/>
  <c r="F147" i="5"/>
  <c r="Q147" i="5" s="1"/>
  <c r="F31" i="5"/>
  <c r="Q31" i="5" s="1"/>
  <c r="F125" i="5"/>
  <c r="Q125" i="5" s="1"/>
  <c r="F129" i="5"/>
  <c r="Q129" i="5" s="1"/>
  <c r="F133" i="5"/>
  <c r="Q133" i="5" s="1"/>
  <c r="F137" i="5"/>
  <c r="Q137" i="5" s="1"/>
  <c r="F141" i="5"/>
  <c r="Q141" i="5" s="1"/>
  <c r="F145" i="5"/>
  <c r="Q145" i="5" s="1"/>
  <c r="F149" i="5"/>
  <c r="Q149" i="5" s="1"/>
  <c r="F150" i="5"/>
  <c r="Q150" i="5" s="1"/>
  <c r="F151" i="5"/>
  <c r="Q151" i="5" s="1"/>
  <c r="F152" i="5"/>
  <c r="Q152" i="5" s="1"/>
  <c r="F153" i="5"/>
  <c r="Q153" i="5" s="1"/>
  <c r="F154" i="5"/>
  <c r="Q154" i="5" s="1"/>
  <c r="F155" i="5"/>
  <c r="Q155" i="5" s="1"/>
  <c r="F156" i="5"/>
  <c r="Q156" i="5" s="1"/>
  <c r="F157" i="5"/>
  <c r="Q157" i="5" s="1"/>
  <c r="F158" i="5"/>
  <c r="Q158" i="5" s="1"/>
  <c r="F159" i="5"/>
  <c r="Q159" i="5" s="1"/>
  <c r="F160" i="5"/>
  <c r="Q160" i="5" s="1"/>
  <c r="F161" i="5"/>
  <c r="Q161" i="5" s="1"/>
  <c r="F162" i="5"/>
  <c r="Q162" i="5" s="1"/>
  <c r="F163" i="5"/>
  <c r="Q163" i="5" s="1"/>
  <c r="F164" i="5"/>
  <c r="Q164" i="5" s="1"/>
  <c r="F165" i="5"/>
  <c r="Q165" i="5" s="1"/>
  <c r="F166" i="5"/>
  <c r="Q166" i="5" s="1"/>
  <c r="F167" i="5"/>
  <c r="Q167" i="5" s="1"/>
  <c r="F168" i="5"/>
  <c r="Q168" i="5" s="1"/>
  <c r="F169" i="5"/>
  <c r="Q169" i="5" s="1"/>
  <c r="F170" i="5"/>
  <c r="Q170" i="5" s="1"/>
  <c r="F171" i="5"/>
  <c r="Q171" i="5" s="1"/>
  <c r="F172" i="5"/>
  <c r="Q172" i="5" s="1"/>
  <c r="F173" i="5"/>
  <c r="Q173" i="5" s="1"/>
  <c r="F174" i="5"/>
  <c r="Q174" i="5" s="1"/>
  <c r="F175" i="5"/>
  <c r="Q175" i="5" s="1"/>
  <c r="F176" i="5"/>
  <c r="Q176" i="5" s="1"/>
  <c r="F177" i="5"/>
  <c r="Q177" i="5" s="1"/>
  <c r="F178" i="5"/>
  <c r="Q178" i="5" s="1"/>
  <c r="F179" i="5"/>
  <c r="Q179" i="5" s="1"/>
  <c r="F180" i="5"/>
  <c r="Q180" i="5" s="1"/>
  <c r="F181" i="5"/>
  <c r="Q181" i="5" s="1"/>
  <c r="F182" i="5"/>
  <c r="F183" i="5"/>
  <c r="Q183" i="5" s="1"/>
  <c r="F184" i="5"/>
  <c r="Q184" i="5" s="1"/>
  <c r="F185" i="5"/>
  <c r="Q185" i="5" s="1"/>
  <c r="F186" i="5"/>
  <c r="Q186" i="5" s="1"/>
  <c r="F187" i="5"/>
  <c r="Q187" i="5" s="1"/>
  <c r="F188" i="5"/>
  <c r="Q188" i="5" s="1"/>
  <c r="F189" i="5"/>
  <c r="Q189" i="5" s="1"/>
  <c r="F190" i="5"/>
  <c r="Q190" i="5" s="1"/>
  <c r="F191" i="5"/>
  <c r="Q191" i="5" s="1"/>
  <c r="F192" i="5"/>
  <c r="Q192" i="5" s="1"/>
  <c r="F193" i="5"/>
  <c r="Q193" i="5" s="1"/>
  <c r="F194" i="5"/>
  <c r="Q194" i="5" s="1"/>
  <c r="F195" i="5"/>
  <c r="F196" i="5"/>
  <c r="Q196" i="5" s="1"/>
  <c r="F197" i="5"/>
  <c r="Q197" i="5" s="1"/>
  <c r="F198" i="5"/>
  <c r="Q198" i="5" s="1"/>
  <c r="F199" i="5"/>
  <c r="Q199" i="5" s="1"/>
  <c r="F200" i="5"/>
  <c r="Q200" i="5" s="1"/>
  <c r="F201" i="5"/>
  <c r="Q201" i="5" s="1"/>
  <c r="F202" i="5"/>
  <c r="Q202" i="5" s="1"/>
  <c r="F203" i="5"/>
  <c r="Q203" i="5" s="1"/>
  <c r="F204" i="5"/>
  <c r="Q204" i="5" s="1"/>
  <c r="F205" i="5"/>
  <c r="Q205" i="5" s="1"/>
  <c r="F206" i="5"/>
  <c r="Q206" i="5" s="1"/>
  <c r="F207" i="5"/>
  <c r="Q207" i="5" s="1"/>
  <c r="F208" i="5"/>
  <c r="Q208" i="5" s="1"/>
  <c r="F209" i="5"/>
  <c r="Q209" i="5" s="1"/>
  <c r="F210" i="5"/>
  <c r="Q210" i="5" s="1"/>
  <c r="F211" i="5"/>
  <c r="Q211" i="5" s="1"/>
  <c r="F212" i="5"/>
  <c r="Q212" i="5" s="1"/>
  <c r="F213" i="5"/>
  <c r="Q213" i="5" s="1"/>
  <c r="F214" i="5"/>
  <c r="Q214" i="5" s="1"/>
  <c r="F215" i="5"/>
  <c r="Q215" i="5" s="1"/>
  <c r="F216" i="5"/>
  <c r="Q216" i="5" s="1"/>
  <c r="F217" i="5"/>
  <c r="Q217" i="5" s="1"/>
  <c r="F218" i="5"/>
  <c r="Q218" i="5" s="1"/>
  <c r="F219" i="5"/>
  <c r="Q219" i="5" s="1"/>
  <c r="F220" i="5"/>
  <c r="Q220" i="5" s="1"/>
  <c r="F221" i="5"/>
  <c r="Q221" i="5" s="1"/>
  <c r="F222" i="5"/>
  <c r="Q222" i="5" s="1"/>
  <c r="F223" i="5"/>
  <c r="Q223" i="5" s="1"/>
  <c r="F224" i="5"/>
  <c r="Q224" i="5" s="1"/>
  <c r="F225" i="5"/>
  <c r="Q225" i="5" s="1"/>
  <c r="F226" i="5"/>
  <c r="Q226" i="5" s="1"/>
  <c r="F227" i="5"/>
  <c r="Q227" i="5" s="1"/>
  <c r="F143" i="5"/>
  <c r="Q143" i="5" s="1"/>
  <c r="F135" i="5"/>
  <c r="Q135" i="5" s="1"/>
  <c r="F127" i="5"/>
  <c r="Q127" i="5" s="1"/>
  <c r="F148" i="5"/>
  <c r="Q148" i="5" s="1"/>
  <c r="F146" i="5"/>
  <c r="Q146" i="5" s="1"/>
  <c r="F144" i="5"/>
  <c r="Q144" i="5" s="1"/>
  <c r="F142" i="5"/>
  <c r="Q142" i="5" s="1"/>
  <c r="F140" i="5"/>
  <c r="Q140" i="5" s="1"/>
  <c r="F138" i="5"/>
  <c r="Q138" i="5" s="1"/>
  <c r="F136" i="5"/>
  <c r="F134" i="5"/>
  <c r="Q134" i="5" s="1"/>
  <c r="F132" i="5"/>
  <c r="Q132" i="5" s="1"/>
  <c r="F130" i="5"/>
  <c r="Q130" i="5" s="1"/>
  <c r="F128" i="5"/>
  <c r="Q128" i="5" s="1"/>
  <c r="F126" i="5"/>
  <c r="Q126" i="5" s="1"/>
  <c r="F124" i="5"/>
  <c r="Q124" i="5" s="1"/>
  <c r="F122" i="5"/>
  <c r="F121" i="5"/>
  <c r="F120" i="5"/>
  <c r="F119" i="5"/>
  <c r="F118" i="5"/>
  <c r="F117" i="5"/>
  <c r="F116" i="5"/>
  <c r="F115" i="5"/>
  <c r="F114" i="5"/>
  <c r="F113" i="5"/>
  <c r="F112" i="5"/>
  <c r="F111" i="5"/>
  <c r="F110" i="5"/>
  <c r="F109" i="5"/>
  <c r="F108" i="5"/>
  <c r="F107" i="5"/>
  <c r="F106" i="5"/>
  <c r="F105" i="5"/>
  <c r="F104" i="5"/>
  <c r="F103" i="5"/>
  <c r="F102" i="5"/>
  <c r="F101" i="5"/>
  <c r="O148" i="5"/>
  <c r="O147" i="5"/>
  <c r="O146" i="5"/>
  <c r="O145" i="5"/>
  <c r="O144" i="5"/>
  <c r="O143" i="5"/>
  <c r="O142" i="5"/>
  <c r="O141" i="5"/>
  <c r="O140" i="5"/>
  <c r="O139" i="5"/>
  <c r="O117" i="5"/>
  <c r="O138" i="5"/>
  <c r="O137" i="5"/>
  <c r="O136" i="5"/>
  <c r="O135" i="5"/>
  <c r="O134" i="5"/>
  <c r="O133" i="5"/>
  <c r="O132" i="5"/>
  <c r="O131" i="5"/>
  <c r="O130" i="5"/>
  <c r="O129" i="5"/>
  <c r="O121" i="5"/>
  <c r="O112" i="5"/>
  <c r="O119" i="5"/>
  <c r="O115" i="5"/>
  <c r="O108" i="5"/>
  <c r="O128" i="5"/>
  <c r="O127" i="5"/>
  <c r="O126" i="5"/>
  <c r="O125" i="5"/>
  <c r="O124" i="5"/>
  <c r="O123" i="5"/>
  <c r="O122" i="5"/>
  <c r="O120" i="5"/>
  <c r="O118" i="5"/>
  <c r="O116" i="5"/>
  <c r="O114" i="5"/>
  <c r="O110" i="5"/>
  <c r="O106" i="5"/>
  <c r="O113" i="5"/>
  <c r="O111" i="5"/>
  <c r="O109" i="5"/>
  <c r="O107" i="5"/>
  <c r="O104" i="5"/>
  <c r="O105" i="5"/>
  <c r="O102" i="5"/>
  <c r="O55" i="5"/>
  <c r="O52" i="5"/>
  <c r="O40" i="5"/>
  <c r="O39" i="5"/>
  <c r="O38" i="5"/>
  <c r="O37" i="5"/>
  <c r="O103" i="5"/>
  <c r="O101" i="5"/>
  <c r="O75" i="5"/>
  <c r="O74" i="5"/>
  <c r="O73" i="5"/>
  <c r="O72" i="5"/>
  <c r="O71" i="5"/>
  <c r="O70" i="5"/>
  <c r="O69" i="5"/>
  <c r="O68" i="5"/>
  <c r="O67" i="5"/>
  <c r="O66" i="5"/>
  <c r="O65" i="5"/>
  <c r="O64" i="5"/>
  <c r="O63" i="5"/>
  <c r="O62" i="5"/>
  <c r="O61" i="5"/>
  <c r="O58" i="5"/>
  <c r="O57" i="5"/>
  <c r="O50" i="5"/>
  <c r="O42" i="5"/>
  <c r="O33" i="5"/>
  <c r="D137" i="5"/>
  <c r="I137" i="5" s="1"/>
  <c r="F100" i="5"/>
  <c r="F98" i="5"/>
  <c r="F96" i="5"/>
  <c r="F99" i="5"/>
  <c r="F97" i="5"/>
  <c r="F94" i="5"/>
  <c r="F95" i="5"/>
  <c r="F93" i="5"/>
  <c r="F92" i="5"/>
  <c r="F91" i="5"/>
  <c r="F90" i="5"/>
  <c r="F89" i="5"/>
  <c r="F88" i="5"/>
  <c r="F87" i="5"/>
  <c r="F86" i="5"/>
  <c r="F85" i="5"/>
  <c r="F84" i="5"/>
  <c r="F83" i="5"/>
  <c r="F82" i="5"/>
  <c r="F81" i="5"/>
  <c r="F80" i="5"/>
  <c r="F79" i="5"/>
  <c r="F78" i="5"/>
  <c r="F77" i="5"/>
  <c r="F75" i="5"/>
  <c r="F74" i="5"/>
  <c r="F73" i="5"/>
  <c r="F72" i="5"/>
  <c r="F71" i="5"/>
  <c r="F70" i="5"/>
  <c r="F69" i="5"/>
  <c r="F68" i="5"/>
  <c r="F67" i="5"/>
  <c r="F66" i="5"/>
  <c r="F65" i="5"/>
  <c r="F64" i="5"/>
  <c r="F60" i="5"/>
  <c r="F63" i="5"/>
  <c r="F62" i="5"/>
  <c r="F61" i="5"/>
  <c r="F59" i="5"/>
  <c r="F58" i="5"/>
  <c r="F56" i="5"/>
  <c r="F55" i="5"/>
  <c r="F57" i="5"/>
  <c r="F53" i="5"/>
  <c r="F52" i="5"/>
  <c r="F51" i="5"/>
  <c r="F50" i="5"/>
  <c r="F54" i="5"/>
  <c r="F49" i="5"/>
  <c r="F48" i="5"/>
  <c r="F47" i="5"/>
  <c r="F45" i="5"/>
  <c r="F44" i="5"/>
  <c r="F43" i="5"/>
  <c r="F35" i="5"/>
  <c r="F46" i="5"/>
  <c r="F41" i="5"/>
  <c r="D176" i="5"/>
  <c r="M176" i="5" s="1"/>
  <c r="Q195" i="5"/>
  <c r="B33" i="5"/>
  <c r="F42" i="5"/>
  <c r="F39" i="5"/>
  <c r="F38" i="5"/>
  <c r="F37" i="5"/>
  <c r="F40" i="5"/>
  <c r="F36" i="5"/>
  <c r="F34" i="5"/>
  <c r="F33" i="5"/>
  <c r="D32" i="5"/>
  <c r="U32" i="5" s="1"/>
  <c r="D247" i="5"/>
  <c r="D140" i="5"/>
  <c r="U140" i="5" s="1"/>
  <c r="D136" i="5"/>
  <c r="U136" i="5" s="1"/>
  <c r="D188" i="5"/>
  <c r="U188" i="5" s="1"/>
  <c r="D168" i="5"/>
  <c r="M168" i="5" s="1"/>
  <c r="C248" i="5"/>
  <c r="D249" i="5" s="1"/>
  <c r="D192" i="5"/>
  <c r="U192" i="5" s="1"/>
  <c r="D180" i="5"/>
  <c r="U180" i="5" s="1"/>
  <c r="D130" i="5"/>
  <c r="M130" i="5" s="1"/>
  <c r="D129" i="5"/>
  <c r="M129" i="5" s="1"/>
  <c r="C126" i="5"/>
  <c r="D126" i="5" s="1"/>
  <c r="D184" i="5"/>
  <c r="M184" i="5" s="1"/>
  <c r="D182" i="5"/>
  <c r="U182" i="5" s="1"/>
  <c r="D178" i="5"/>
  <c r="U178" i="5" s="1"/>
  <c r="D172" i="5"/>
  <c r="M172" i="5" s="1"/>
  <c r="C133" i="5"/>
  <c r="D133" i="5" s="1"/>
  <c r="O60" i="5"/>
  <c r="O59" i="5"/>
  <c r="O56" i="5"/>
  <c r="O54" i="5"/>
  <c r="O53" i="5"/>
  <c r="O51" i="5"/>
  <c r="O49" i="5"/>
  <c r="O46" i="5"/>
  <c r="O45" i="5"/>
  <c r="O43" i="5"/>
  <c r="O41" i="5"/>
  <c r="O35" i="5"/>
  <c r="D125" i="5"/>
  <c r="U125" i="5" s="1"/>
  <c r="D170" i="5"/>
  <c r="M170" i="5" s="1"/>
  <c r="Q131" i="5"/>
  <c r="D124" i="5"/>
  <c r="C244" i="5"/>
  <c r="D244" i="5" s="1"/>
  <c r="C228" i="5"/>
  <c r="D229" i="5" s="1"/>
  <c r="C212" i="5"/>
  <c r="D212" i="5" s="1"/>
  <c r="C196" i="5"/>
  <c r="D197" i="5" s="1"/>
  <c r="C189" i="5"/>
  <c r="D189" i="5" s="1"/>
  <c r="U189" i="5" s="1"/>
  <c r="C173" i="5"/>
  <c r="D174" i="5" s="1"/>
  <c r="U174" i="5" s="1"/>
  <c r="C157" i="5"/>
  <c r="D158" i="5" s="1"/>
  <c r="C141" i="5"/>
  <c r="D141" i="5" s="1"/>
  <c r="C127" i="5"/>
  <c r="D128" i="5" s="1"/>
  <c r="U128" i="5" s="1"/>
  <c r="D186" i="5"/>
  <c r="M186" i="5" s="1"/>
  <c r="D246" i="5"/>
  <c r="D238" i="5"/>
  <c r="D237" i="5"/>
  <c r="D230" i="5"/>
  <c r="D243" i="5"/>
  <c r="D236" i="5"/>
  <c r="D235" i="5"/>
  <c r="D227" i="5"/>
  <c r="D219" i="5"/>
  <c r="D220" i="5"/>
  <c r="D211" i="5"/>
  <c r="D203" i="5"/>
  <c r="D204" i="5"/>
  <c r="D195" i="5"/>
  <c r="D226" i="5"/>
  <c r="D225" i="5"/>
  <c r="D218" i="5"/>
  <c r="D217" i="5"/>
  <c r="D210" i="5"/>
  <c r="D209" i="5"/>
  <c r="D202" i="5"/>
  <c r="D201" i="5"/>
  <c r="D194" i="5"/>
  <c r="D193" i="5"/>
  <c r="D250" i="5"/>
  <c r="D242" i="5"/>
  <c r="D241" i="5"/>
  <c r="D234" i="5"/>
  <c r="D233" i="5"/>
  <c r="D240" i="5"/>
  <c r="D239" i="5"/>
  <c r="D231" i="5"/>
  <c r="D232" i="5"/>
  <c r="D223" i="5"/>
  <c r="D224" i="5"/>
  <c r="D215" i="5"/>
  <c r="D216" i="5"/>
  <c r="D207" i="5"/>
  <c r="D208" i="5"/>
  <c r="D199" i="5"/>
  <c r="D200" i="5"/>
  <c r="D222" i="5"/>
  <c r="D221" i="5"/>
  <c r="D214" i="5"/>
  <c r="D206" i="5"/>
  <c r="D205" i="5"/>
  <c r="D198" i="5"/>
  <c r="D165" i="5"/>
  <c r="D164" i="5"/>
  <c r="D156" i="5"/>
  <c r="D149" i="5"/>
  <c r="D148" i="5"/>
  <c r="D162" i="5"/>
  <c r="D163" i="5"/>
  <c r="D154" i="5"/>
  <c r="D155" i="5"/>
  <c r="D146" i="5"/>
  <c r="D147" i="5"/>
  <c r="D187" i="5"/>
  <c r="D183" i="5"/>
  <c r="D179" i="5"/>
  <c r="D175" i="5"/>
  <c r="D171" i="5"/>
  <c r="D161" i="5"/>
  <c r="D160" i="5"/>
  <c r="D153" i="5"/>
  <c r="D152" i="5"/>
  <c r="D145" i="5"/>
  <c r="D144" i="5"/>
  <c r="C190" i="5"/>
  <c r="D166" i="5"/>
  <c r="D167" i="5"/>
  <c r="D159" i="5"/>
  <c r="D150" i="5"/>
  <c r="D151" i="5"/>
  <c r="D185" i="5"/>
  <c r="D181" i="5"/>
  <c r="D177" i="5"/>
  <c r="D169" i="5"/>
  <c r="C142" i="5"/>
  <c r="C138" i="5"/>
  <c r="C134" i="5"/>
  <c r="C131" i="5"/>
  <c r="D132" i="5" s="1"/>
  <c r="O34" i="5"/>
  <c r="D31" i="5"/>
  <c r="F30" i="5"/>
  <c r="O31" i="5"/>
  <c r="O36" i="5"/>
  <c r="I247" i="5" l="1"/>
  <c r="I32" i="5"/>
  <c r="M174" i="5"/>
  <c r="M192" i="5"/>
  <c r="V188" i="5"/>
  <c r="M180" i="5"/>
  <c r="I130" i="5"/>
  <c r="M140" i="5"/>
  <c r="D228" i="5"/>
  <c r="U228" i="5" s="1"/>
  <c r="D213" i="5"/>
  <c r="I213" i="5" s="1"/>
  <c r="U247" i="5"/>
  <c r="V247" i="5" s="1"/>
  <c r="M178" i="5"/>
  <c r="M136" i="5"/>
  <c r="D245" i="5"/>
  <c r="U245" i="5" s="1"/>
  <c r="I182" i="5"/>
  <c r="U137" i="5"/>
  <c r="V137" i="5" s="1"/>
  <c r="M182" i="5"/>
  <c r="M247" i="5"/>
  <c r="M137" i="5"/>
  <c r="I172" i="5"/>
  <c r="Q182" i="5"/>
  <c r="I176" i="5"/>
  <c r="I188" i="5"/>
  <c r="U130" i="5"/>
  <c r="V130" i="5" s="1"/>
  <c r="D157" i="5"/>
  <c r="M157" i="5" s="1"/>
  <c r="D248" i="5"/>
  <c r="I248" i="5" s="1"/>
  <c r="M188" i="5"/>
  <c r="I129" i="5"/>
  <c r="I180" i="5"/>
  <c r="I174" i="5"/>
  <c r="I184" i="5"/>
  <c r="I192" i="5"/>
  <c r="I168" i="5"/>
  <c r="I140" i="5"/>
  <c r="I178" i="5"/>
  <c r="Q33" i="5"/>
  <c r="V128" i="5"/>
  <c r="I136" i="5"/>
  <c r="M128" i="5"/>
  <c r="I125" i="5"/>
  <c r="U129" i="5"/>
  <c r="V129" i="5" s="1"/>
  <c r="U168" i="5"/>
  <c r="V168" i="5" s="1"/>
  <c r="U184" i="5"/>
  <c r="V184" i="5" s="1"/>
  <c r="Q136" i="5"/>
  <c r="I124" i="5"/>
  <c r="V136" i="5"/>
  <c r="V140" i="5"/>
  <c r="M32" i="5"/>
  <c r="I128" i="5"/>
  <c r="M125" i="5"/>
  <c r="U172" i="5"/>
  <c r="V172" i="5" s="1"/>
  <c r="U176" i="5"/>
  <c r="V176" i="5" s="1"/>
  <c r="D173" i="5"/>
  <c r="I173" i="5" s="1"/>
  <c r="D127" i="5"/>
  <c r="C33" i="5"/>
  <c r="B34" i="5"/>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B78" i="5" s="1"/>
  <c r="B79" i="5" s="1"/>
  <c r="B80" i="5" s="1"/>
  <c r="B81" i="5" s="1"/>
  <c r="B82" i="5" s="1"/>
  <c r="B83" i="5" s="1"/>
  <c r="B84" i="5" s="1"/>
  <c r="B85" i="5" s="1"/>
  <c r="B86" i="5" s="1"/>
  <c r="B87" i="5" s="1"/>
  <c r="B88" i="5" s="1"/>
  <c r="B89" i="5" s="1"/>
  <c r="B90" i="5" s="1"/>
  <c r="B91" i="5" s="1"/>
  <c r="B92" i="5" s="1"/>
  <c r="B93" i="5" s="1"/>
  <c r="B94" i="5" s="1"/>
  <c r="B95" i="5" s="1"/>
  <c r="B96" i="5" s="1"/>
  <c r="B97" i="5" s="1"/>
  <c r="B98" i="5" s="1"/>
  <c r="B99" i="5" s="1"/>
  <c r="B100" i="5" s="1"/>
  <c r="B101" i="5" s="1"/>
  <c r="B102" i="5" s="1"/>
  <c r="B103" i="5" s="1"/>
  <c r="B104" i="5" s="1"/>
  <c r="B105" i="5" s="1"/>
  <c r="B106" i="5" s="1"/>
  <c r="B107" i="5" s="1"/>
  <c r="B108" i="5" s="1"/>
  <c r="B109" i="5" s="1"/>
  <c r="B110" i="5" s="1"/>
  <c r="B111" i="5" s="1"/>
  <c r="B112" i="5" s="1"/>
  <c r="B113" i="5" s="1"/>
  <c r="B114" i="5" s="1"/>
  <c r="B115" i="5" s="1"/>
  <c r="B116" i="5" s="1"/>
  <c r="B117" i="5" s="1"/>
  <c r="B118" i="5" s="1"/>
  <c r="B119" i="5" s="1"/>
  <c r="B120" i="5" s="1"/>
  <c r="B121" i="5" s="1"/>
  <c r="B122" i="5" s="1"/>
  <c r="U186" i="5"/>
  <c r="V186" i="5" s="1"/>
  <c r="M133" i="5"/>
  <c r="I133" i="5"/>
  <c r="U133" i="5"/>
  <c r="V133" i="5" s="1"/>
  <c r="I186" i="5"/>
  <c r="M141" i="5"/>
  <c r="I141" i="5"/>
  <c r="I170" i="5"/>
  <c r="U141" i="5"/>
  <c r="V141" i="5" s="1"/>
  <c r="U124" i="5"/>
  <c r="V124" i="5" s="1"/>
  <c r="M124" i="5"/>
  <c r="U170" i="5"/>
  <c r="V170" i="5" s="1"/>
  <c r="D196" i="5"/>
  <c r="I196" i="5" s="1"/>
  <c r="M189" i="5"/>
  <c r="I189" i="5"/>
  <c r="D131" i="5"/>
  <c r="M131" i="5" s="1"/>
  <c r="E30" i="5"/>
  <c r="E31" i="5" s="1"/>
  <c r="E32" i="5" s="1"/>
  <c r="E33" i="5" s="1"/>
  <c r="E34" i="5" s="1"/>
  <c r="E35" i="5" s="1"/>
  <c r="E36" i="5" s="1"/>
  <c r="E37" i="5" s="1"/>
  <c r="E38" i="5" s="1"/>
  <c r="E39" i="5" s="1"/>
  <c r="E40" i="5" s="1"/>
  <c r="E41" i="5" s="1"/>
  <c r="E42" i="5" s="1"/>
  <c r="E43" i="5" s="1"/>
  <c r="E44" i="5" s="1"/>
  <c r="E45" i="5" s="1"/>
  <c r="E46" i="5" s="1"/>
  <c r="E47" i="5" s="1"/>
  <c r="E48" i="5" s="1"/>
  <c r="E49" i="5" s="1"/>
  <c r="E50" i="5" s="1"/>
  <c r="E51" i="5" s="1"/>
  <c r="E52" i="5" s="1"/>
  <c r="E53" i="5" s="1"/>
  <c r="E54" i="5" s="1"/>
  <c r="E55" i="5" s="1"/>
  <c r="E56" i="5" s="1"/>
  <c r="E57" i="5" s="1"/>
  <c r="E58" i="5" s="1"/>
  <c r="E59" i="5" s="1"/>
  <c r="E60" i="5" s="1"/>
  <c r="E61" i="5" s="1"/>
  <c r="E62" i="5" s="1"/>
  <c r="E63" i="5" s="1"/>
  <c r="E64" i="5" s="1"/>
  <c r="E65" i="5" s="1"/>
  <c r="E66" i="5" s="1"/>
  <c r="E67" i="5" s="1"/>
  <c r="E68" i="5" s="1"/>
  <c r="E69" i="5" s="1"/>
  <c r="E70" i="5" s="1"/>
  <c r="E71" i="5" s="1"/>
  <c r="E72" i="5" s="1"/>
  <c r="E73" i="5" s="1"/>
  <c r="E74" i="5" s="1"/>
  <c r="E75" i="5" s="1"/>
  <c r="E76" i="5" s="1"/>
  <c r="E77" i="5" s="1"/>
  <c r="E78" i="5" s="1"/>
  <c r="E79" i="5" s="1"/>
  <c r="E80" i="5" s="1"/>
  <c r="E81" i="5" s="1"/>
  <c r="E82" i="5" s="1"/>
  <c r="E83" i="5" s="1"/>
  <c r="E84" i="5" s="1"/>
  <c r="E85" i="5" s="1"/>
  <c r="E86" i="5" s="1"/>
  <c r="E87" i="5" s="1"/>
  <c r="E88" i="5" s="1"/>
  <c r="E89" i="5" s="1"/>
  <c r="E90" i="5" s="1"/>
  <c r="E91" i="5" s="1"/>
  <c r="E92" i="5" s="1"/>
  <c r="E93" i="5" s="1"/>
  <c r="E94" i="5" s="1"/>
  <c r="E95" i="5" s="1"/>
  <c r="E96" i="5" s="1"/>
  <c r="E97" i="5" s="1"/>
  <c r="E98" i="5" s="1"/>
  <c r="E99" i="5" s="1"/>
  <c r="E100" i="5" s="1"/>
  <c r="E101" i="5" s="1"/>
  <c r="E102" i="5" s="1"/>
  <c r="E103" i="5" s="1"/>
  <c r="E104" i="5" s="1"/>
  <c r="E105" i="5" s="1"/>
  <c r="E106" i="5" s="1"/>
  <c r="E107" i="5" s="1"/>
  <c r="E108" i="5" s="1"/>
  <c r="E109" i="5" s="1"/>
  <c r="E110" i="5" s="1"/>
  <c r="E111" i="5" s="1"/>
  <c r="E112" i="5" s="1"/>
  <c r="E113" i="5" s="1"/>
  <c r="E114" i="5" s="1"/>
  <c r="E115" i="5" s="1"/>
  <c r="E116" i="5" s="1"/>
  <c r="E117" i="5" s="1"/>
  <c r="E118" i="5" s="1"/>
  <c r="E119" i="5" s="1"/>
  <c r="E120" i="5" s="1"/>
  <c r="E121" i="5" s="1"/>
  <c r="E122" i="5" s="1"/>
  <c r="E123" i="5" s="1"/>
  <c r="E124" i="5" s="1"/>
  <c r="E125" i="5" s="1"/>
  <c r="E126" i="5" s="1"/>
  <c r="E127" i="5" s="1"/>
  <c r="E128" i="5" s="1"/>
  <c r="E129" i="5" s="1"/>
  <c r="E130" i="5" s="1"/>
  <c r="E131" i="5" s="1"/>
  <c r="E132" i="5" s="1"/>
  <c r="E133" i="5" s="1"/>
  <c r="E134" i="5" s="1"/>
  <c r="E135" i="5" s="1"/>
  <c r="E136" i="5" s="1"/>
  <c r="E137" i="5" s="1"/>
  <c r="E138" i="5" s="1"/>
  <c r="E139" i="5" s="1"/>
  <c r="E140" i="5" s="1"/>
  <c r="E141" i="5" s="1"/>
  <c r="E142" i="5" s="1"/>
  <c r="E143" i="5" s="1"/>
  <c r="E144" i="5" s="1"/>
  <c r="E145" i="5" s="1"/>
  <c r="E146" i="5" s="1"/>
  <c r="E147" i="5" s="1"/>
  <c r="E148" i="5" s="1"/>
  <c r="E149" i="5" s="1"/>
  <c r="E150" i="5" s="1"/>
  <c r="E151" i="5" s="1"/>
  <c r="E152" i="5" s="1"/>
  <c r="E153" i="5" s="1"/>
  <c r="E154" i="5" s="1"/>
  <c r="E155" i="5" s="1"/>
  <c r="E156" i="5" s="1"/>
  <c r="E157" i="5" s="1"/>
  <c r="E158" i="5" s="1"/>
  <c r="E159" i="5" s="1"/>
  <c r="E160" i="5" s="1"/>
  <c r="E161" i="5" s="1"/>
  <c r="E162" i="5" s="1"/>
  <c r="E163" i="5" s="1"/>
  <c r="E164" i="5" s="1"/>
  <c r="E165" i="5" s="1"/>
  <c r="E166" i="5" s="1"/>
  <c r="E167" i="5" s="1"/>
  <c r="E168" i="5" s="1"/>
  <c r="E169" i="5" s="1"/>
  <c r="E170" i="5" s="1"/>
  <c r="E171" i="5" s="1"/>
  <c r="E172" i="5" s="1"/>
  <c r="E173" i="5" s="1"/>
  <c r="E174" i="5" s="1"/>
  <c r="E175" i="5" s="1"/>
  <c r="E176" i="5" s="1"/>
  <c r="E177" i="5" s="1"/>
  <c r="E178" i="5" s="1"/>
  <c r="E179" i="5" s="1"/>
  <c r="E180" i="5" s="1"/>
  <c r="E181" i="5" s="1"/>
  <c r="E182" i="5" s="1"/>
  <c r="E183" i="5" s="1"/>
  <c r="E184" i="5" s="1"/>
  <c r="E185" i="5" s="1"/>
  <c r="E186" i="5" s="1"/>
  <c r="E187" i="5" s="1"/>
  <c r="E188" i="5" s="1"/>
  <c r="E189" i="5" s="1"/>
  <c r="E190" i="5" s="1"/>
  <c r="E191" i="5" s="1"/>
  <c r="E192" i="5" s="1"/>
  <c r="E193" i="5" s="1"/>
  <c r="E194" i="5" s="1"/>
  <c r="E195" i="5" s="1"/>
  <c r="E196" i="5" s="1"/>
  <c r="E197" i="5" s="1"/>
  <c r="E198" i="5" s="1"/>
  <c r="E199" i="5" s="1"/>
  <c r="E200" i="5" s="1"/>
  <c r="E201" i="5" s="1"/>
  <c r="E202" i="5" s="1"/>
  <c r="E203" i="5" s="1"/>
  <c r="E204" i="5" s="1"/>
  <c r="E205" i="5" s="1"/>
  <c r="E206" i="5" s="1"/>
  <c r="E207" i="5" s="1"/>
  <c r="E208" i="5" s="1"/>
  <c r="E209" i="5" s="1"/>
  <c r="E210" i="5" s="1"/>
  <c r="E211" i="5" s="1"/>
  <c r="E212" i="5" s="1"/>
  <c r="E213" i="5" s="1"/>
  <c r="E214" i="5" s="1"/>
  <c r="E215" i="5" s="1"/>
  <c r="E216" i="5" s="1"/>
  <c r="E217" i="5" s="1"/>
  <c r="E218" i="5" s="1"/>
  <c r="E219" i="5" s="1"/>
  <c r="E220" i="5" s="1"/>
  <c r="E221" i="5" s="1"/>
  <c r="E222" i="5" s="1"/>
  <c r="E223" i="5" s="1"/>
  <c r="E224" i="5" s="1"/>
  <c r="E225" i="5" s="1"/>
  <c r="E226" i="5" s="1"/>
  <c r="E227" i="5" s="1"/>
  <c r="E228" i="5" s="1"/>
  <c r="E229" i="5" s="1"/>
  <c r="E230" i="5" s="1"/>
  <c r="E231" i="5" s="1"/>
  <c r="E232" i="5" s="1"/>
  <c r="E233" i="5" s="1"/>
  <c r="E234" i="5" s="1"/>
  <c r="E235" i="5" s="1"/>
  <c r="E236" i="5" s="1"/>
  <c r="E237" i="5" s="1"/>
  <c r="E238" i="5" s="1"/>
  <c r="E239" i="5" s="1"/>
  <c r="E240" i="5" s="1"/>
  <c r="E241" i="5" s="1"/>
  <c r="E242" i="5" s="1"/>
  <c r="E243" i="5" s="1"/>
  <c r="E244" i="5" s="1"/>
  <c r="E245" i="5" s="1"/>
  <c r="E246" i="5" s="1"/>
  <c r="E247" i="5" s="1"/>
  <c r="E248" i="5" s="1"/>
  <c r="E249" i="5" s="1"/>
  <c r="E250" i="5" s="1"/>
  <c r="I30" i="5"/>
  <c r="Q30" i="5"/>
  <c r="V30" i="5"/>
  <c r="D3" i="5"/>
  <c r="E9" i="5"/>
  <c r="U31" i="5"/>
  <c r="I31" i="5"/>
  <c r="M31" i="5"/>
  <c r="V32" i="5"/>
  <c r="I177" i="5"/>
  <c r="M177" i="5"/>
  <c r="U177" i="5"/>
  <c r="U151" i="5"/>
  <c r="I151" i="5"/>
  <c r="M151" i="5"/>
  <c r="U167" i="5"/>
  <c r="I167" i="5"/>
  <c r="M167" i="5"/>
  <c r="I153" i="5"/>
  <c r="M153" i="5"/>
  <c r="U153" i="5"/>
  <c r="I146" i="5"/>
  <c r="M146" i="5"/>
  <c r="U146" i="5"/>
  <c r="I162" i="5"/>
  <c r="M162" i="5"/>
  <c r="U162" i="5"/>
  <c r="I149" i="5"/>
  <c r="M149" i="5"/>
  <c r="U149" i="5"/>
  <c r="I165" i="5"/>
  <c r="M165" i="5"/>
  <c r="U165" i="5"/>
  <c r="U197" i="5"/>
  <c r="I197" i="5"/>
  <c r="M197" i="5"/>
  <c r="U213" i="5"/>
  <c r="U208" i="5"/>
  <c r="I208" i="5"/>
  <c r="M208" i="5"/>
  <c r="U224" i="5"/>
  <c r="I224" i="5"/>
  <c r="M224" i="5"/>
  <c r="I239" i="5"/>
  <c r="U239" i="5"/>
  <c r="M239" i="5"/>
  <c r="I233" i="5"/>
  <c r="M233" i="5"/>
  <c r="U233" i="5"/>
  <c r="I250" i="5"/>
  <c r="M250" i="5"/>
  <c r="U250" i="5"/>
  <c r="U193" i="5"/>
  <c r="I193" i="5"/>
  <c r="M193" i="5"/>
  <c r="U209" i="5"/>
  <c r="I209" i="5"/>
  <c r="M209" i="5"/>
  <c r="U225" i="5"/>
  <c r="M225" i="5"/>
  <c r="I225" i="5"/>
  <c r="V178" i="5"/>
  <c r="I203" i="5"/>
  <c r="M203" i="5"/>
  <c r="U203" i="5"/>
  <c r="I219" i="5"/>
  <c r="M219" i="5"/>
  <c r="U219" i="5"/>
  <c r="U236" i="5"/>
  <c r="I236" i="5"/>
  <c r="M236" i="5"/>
  <c r="I230" i="5"/>
  <c r="M230" i="5"/>
  <c r="U230" i="5"/>
  <c r="I246" i="5"/>
  <c r="M246" i="5"/>
  <c r="U246" i="5"/>
  <c r="U126" i="5"/>
  <c r="M126" i="5"/>
  <c r="I126" i="5"/>
  <c r="I158" i="5"/>
  <c r="M158" i="5"/>
  <c r="U158" i="5"/>
  <c r="U152" i="5"/>
  <c r="I152" i="5"/>
  <c r="M152" i="5"/>
  <c r="U171" i="5"/>
  <c r="I171" i="5"/>
  <c r="M171" i="5"/>
  <c r="U179" i="5"/>
  <c r="I179" i="5"/>
  <c r="M179" i="5"/>
  <c r="I187" i="5"/>
  <c r="M187" i="5"/>
  <c r="U187" i="5"/>
  <c r="U147" i="5"/>
  <c r="I147" i="5"/>
  <c r="M147" i="5"/>
  <c r="U163" i="5"/>
  <c r="I163" i="5"/>
  <c r="M163" i="5"/>
  <c r="V189" i="5"/>
  <c r="U148" i="5"/>
  <c r="I148" i="5"/>
  <c r="M148" i="5"/>
  <c r="U164" i="5"/>
  <c r="I164" i="5"/>
  <c r="M164" i="5"/>
  <c r="I206" i="5"/>
  <c r="M206" i="5"/>
  <c r="U206" i="5"/>
  <c r="I222" i="5"/>
  <c r="M222" i="5"/>
  <c r="U222" i="5"/>
  <c r="V174" i="5"/>
  <c r="V192" i="5"/>
  <c r="I199" i="5"/>
  <c r="M199" i="5"/>
  <c r="U199" i="5"/>
  <c r="I215" i="5"/>
  <c r="M215" i="5"/>
  <c r="U215" i="5"/>
  <c r="U231" i="5"/>
  <c r="I231" i="5"/>
  <c r="M231" i="5"/>
  <c r="I242" i="5"/>
  <c r="M242" i="5"/>
  <c r="U242" i="5"/>
  <c r="U249" i="5"/>
  <c r="I249" i="5"/>
  <c r="M249" i="5"/>
  <c r="I202" i="5"/>
  <c r="M202" i="5"/>
  <c r="U202" i="5"/>
  <c r="I218" i="5"/>
  <c r="M218" i="5"/>
  <c r="U218" i="5"/>
  <c r="U204" i="5"/>
  <c r="I204" i="5"/>
  <c r="M204" i="5"/>
  <c r="U220" i="5"/>
  <c r="I220" i="5"/>
  <c r="M220" i="5"/>
  <c r="I235" i="5"/>
  <c r="U235" i="5"/>
  <c r="M235" i="5"/>
  <c r="U229" i="5"/>
  <c r="M229" i="5"/>
  <c r="I229" i="5"/>
  <c r="I169" i="5"/>
  <c r="M169" i="5"/>
  <c r="U169" i="5"/>
  <c r="I185" i="5"/>
  <c r="M185" i="5"/>
  <c r="U185" i="5"/>
  <c r="U159" i="5"/>
  <c r="I159" i="5"/>
  <c r="M159" i="5"/>
  <c r="I145" i="5"/>
  <c r="M145" i="5"/>
  <c r="U145" i="5"/>
  <c r="I161" i="5"/>
  <c r="M161" i="5"/>
  <c r="U161" i="5"/>
  <c r="I154" i="5"/>
  <c r="M154" i="5"/>
  <c r="U154" i="5"/>
  <c r="U205" i="5"/>
  <c r="I205" i="5"/>
  <c r="M205" i="5"/>
  <c r="U221" i="5"/>
  <c r="I221" i="5"/>
  <c r="M221" i="5"/>
  <c r="V182" i="5"/>
  <c r="U200" i="5"/>
  <c r="I200" i="5"/>
  <c r="M200" i="5"/>
  <c r="U216" i="5"/>
  <c r="I216" i="5"/>
  <c r="M216" i="5"/>
  <c r="U232" i="5"/>
  <c r="I232" i="5"/>
  <c r="M232" i="5"/>
  <c r="M241" i="5"/>
  <c r="I241" i="5"/>
  <c r="U241" i="5"/>
  <c r="U201" i="5"/>
  <c r="I201" i="5"/>
  <c r="M201" i="5"/>
  <c r="U217" i="5"/>
  <c r="I217" i="5"/>
  <c r="M217" i="5"/>
  <c r="I195" i="5"/>
  <c r="M195" i="5"/>
  <c r="U195" i="5"/>
  <c r="I211" i="5"/>
  <c r="M211" i="5"/>
  <c r="U211" i="5"/>
  <c r="U243" i="5"/>
  <c r="I243" i="5"/>
  <c r="M243" i="5"/>
  <c r="I238" i="5"/>
  <c r="M238" i="5"/>
  <c r="U238" i="5"/>
  <c r="I132" i="5"/>
  <c r="U132" i="5"/>
  <c r="M132" i="5"/>
  <c r="D135" i="5"/>
  <c r="D134" i="5"/>
  <c r="D139" i="5"/>
  <c r="D138" i="5"/>
  <c r="D143" i="5"/>
  <c r="D142" i="5"/>
  <c r="I181" i="5"/>
  <c r="M181" i="5"/>
  <c r="U181" i="5"/>
  <c r="I150" i="5"/>
  <c r="M150" i="5"/>
  <c r="U150" i="5"/>
  <c r="I166" i="5"/>
  <c r="M166" i="5"/>
  <c r="U166" i="5"/>
  <c r="D191" i="5"/>
  <c r="D190" i="5"/>
  <c r="U144" i="5"/>
  <c r="I144" i="5"/>
  <c r="M144" i="5"/>
  <c r="U160" i="5"/>
  <c r="I160" i="5"/>
  <c r="M160" i="5"/>
  <c r="U175" i="5"/>
  <c r="I175" i="5"/>
  <c r="M175" i="5"/>
  <c r="U183" i="5"/>
  <c r="I183" i="5"/>
  <c r="M183" i="5"/>
  <c r="V125" i="5"/>
  <c r="U155" i="5"/>
  <c r="I155" i="5"/>
  <c r="M155" i="5"/>
  <c r="U156" i="5"/>
  <c r="I156" i="5"/>
  <c r="M156" i="5"/>
  <c r="V180" i="5"/>
  <c r="I198" i="5"/>
  <c r="M198" i="5"/>
  <c r="U198" i="5"/>
  <c r="I214" i="5"/>
  <c r="M214" i="5"/>
  <c r="U214" i="5"/>
  <c r="I207" i="5"/>
  <c r="M207" i="5"/>
  <c r="U207" i="5"/>
  <c r="I223" i="5"/>
  <c r="M223" i="5"/>
  <c r="U223" i="5"/>
  <c r="U240" i="5"/>
  <c r="I240" i="5"/>
  <c r="M240" i="5"/>
  <c r="I234" i="5"/>
  <c r="M234" i="5"/>
  <c r="U234" i="5"/>
  <c r="I194" i="5"/>
  <c r="M194" i="5"/>
  <c r="U194" i="5"/>
  <c r="I210" i="5"/>
  <c r="M210" i="5"/>
  <c r="U210" i="5"/>
  <c r="I226" i="5"/>
  <c r="M226" i="5"/>
  <c r="U226" i="5"/>
  <c r="U212" i="5"/>
  <c r="I212" i="5"/>
  <c r="M212" i="5"/>
  <c r="I227" i="5"/>
  <c r="U227" i="5"/>
  <c r="M227" i="5"/>
  <c r="U244" i="5"/>
  <c r="I244" i="5"/>
  <c r="M244" i="5"/>
  <c r="U237" i="5"/>
  <c r="I237" i="5"/>
  <c r="M237" i="5"/>
  <c r="I228" i="5" l="1"/>
  <c r="M213" i="5"/>
  <c r="U157" i="5"/>
  <c r="V157" i="5" s="1"/>
  <c r="M228" i="5"/>
  <c r="I157" i="5"/>
  <c r="U131" i="5"/>
  <c r="M245" i="5"/>
  <c r="I131" i="5"/>
  <c r="I245" i="5"/>
  <c r="U248" i="5"/>
  <c r="V248" i="5" s="1"/>
  <c r="M248" i="5"/>
  <c r="M196" i="5"/>
  <c r="M173" i="5"/>
  <c r="U196" i="5"/>
  <c r="U173" i="5"/>
  <c r="C122" i="5"/>
  <c r="D123" i="5" s="1"/>
  <c r="Q122" i="5"/>
  <c r="C121" i="5"/>
  <c r="D122" i="5" s="1"/>
  <c r="Q121" i="5"/>
  <c r="C120" i="5"/>
  <c r="Q120" i="5"/>
  <c r="C119" i="5"/>
  <c r="D120" i="5" s="1"/>
  <c r="Q119" i="5"/>
  <c r="Q118" i="5"/>
  <c r="C118" i="5"/>
  <c r="Q117" i="5"/>
  <c r="C117" i="5"/>
  <c r="C116" i="5"/>
  <c r="Q116" i="5"/>
  <c r="C115" i="5"/>
  <c r="D116" i="5" s="1"/>
  <c r="Q115" i="5"/>
  <c r="C114" i="5"/>
  <c r="D115" i="5" s="1"/>
  <c r="Q114" i="5"/>
  <c r="Q113" i="5"/>
  <c r="C113" i="5"/>
  <c r="Q112" i="5"/>
  <c r="Q111" i="5"/>
  <c r="Q110" i="5"/>
  <c r="Q109" i="5"/>
  <c r="Q108" i="5"/>
  <c r="Q107" i="5"/>
  <c r="Q106" i="5"/>
  <c r="Q105" i="5"/>
  <c r="Q104" i="5"/>
  <c r="Q103" i="5"/>
  <c r="Q102" i="5"/>
  <c r="Q101" i="5"/>
  <c r="Q100" i="5"/>
  <c r="Q99" i="5"/>
  <c r="Q98" i="5"/>
  <c r="Q97" i="5"/>
  <c r="Q96" i="5"/>
  <c r="Q95" i="5"/>
  <c r="Q94" i="5"/>
  <c r="Q93" i="5"/>
  <c r="Q92" i="5"/>
  <c r="Q91" i="5"/>
  <c r="Q90" i="5"/>
  <c r="Q89" i="5"/>
  <c r="Q88" i="5"/>
  <c r="Q87" i="5"/>
  <c r="Q86" i="5"/>
  <c r="Q85" i="5"/>
  <c r="Q84" i="5"/>
  <c r="Q83" i="5"/>
  <c r="Q82" i="5"/>
  <c r="Q81" i="5"/>
  <c r="Q80" i="5"/>
  <c r="Q79" i="5"/>
  <c r="Q78" i="5"/>
  <c r="Q77" i="5"/>
  <c r="Q76" i="5"/>
  <c r="Q75" i="5"/>
  <c r="Q74" i="5"/>
  <c r="Q73" i="5"/>
  <c r="U127" i="5"/>
  <c r="V127" i="5" s="1"/>
  <c r="I127" i="5"/>
  <c r="M127" i="5"/>
  <c r="Q72" i="5"/>
  <c r="Q71" i="5"/>
  <c r="Q70" i="5"/>
  <c r="Q69" i="5"/>
  <c r="Q68" i="5"/>
  <c r="Q67" i="5"/>
  <c r="Q66" i="5"/>
  <c r="Q65" i="5"/>
  <c r="Q64" i="5"/>
  <c r="Q63" i="5"/>
  <c r="Q62" i="5"/>
  <c r="Q61" i="5"/>
  <c r="Q60" i="5"/>
  <c r="Q59" i="5"/>
  <c r="Q58" i="5"/>
  <c r="Q57" i="5"/>
  <c r="Q56" i="5"/>
  <c r="Q55" i="5"/>
  <c r="Q54" i="5"/>
  <c r="Q52" i="5"/>
  <c r="Q53" i="5"/>
  <c r="Q51" i="5"/>
  <c r="Q50" i="5"/>
  <c r="Q49" i="5"/>
  <c r="Q48" i="5"/>
  <c r="Q47" i="5"/>
  <c r="Q46" i="5"/>
  <c r="Q45" i="5"/>
  <c r="Q44" i="5"/>
  <c r="Q43" i="5"/>
  <c r="Q42" i="5"/>
  <c r="Q41" i="5"/>
  <c r="Q40" i="5"/>
  <c r="Q39" i="5"/>
  <c r="Q38" i="5"/>
  <c r="Q37" i="5"/>
  <c r="Q36" i="5"/>
  <c r="Q35" i="5"/>
  <c r="C34" i="5"/>
  <c r="Q34" i="5"/>
  <c r="D33" i="5"/>
  <c r="V223" i="5"/>
  <c r="I190" i="5"/>
  <c r="U190" i="5"/>
  <c r="M190" i="5"/>
  <c r="V181" i="5"/>
  <c r="I143" i="5"/>
  <c r="U143" i="5"/>
  <c r="M143" i="5"/>
  <c r="I135" i="5"/>
  <c r="M135" i="5"/>
  <c r="U135" i="5"/>
  <c r="V243" i="5"/>
  <c r="V228" i="5"/>
  <c r="V216" i="5"/>
  <c r="V159" i="5"/>
  <c r="V235" i="5"/>
  <c r="V218" i="5"/>
  <c r="V249" i="5"/>
  <c r="V163" i="5"/>
  <c r="V230" i="5"/>
  <c r="V219" i="5"/>
  <c r="V203" i="5"/>
  <c r="V225" i="5"/>
  <c r="V209" i="5"/>
  <c r="V193" i="5"/>
  <c r="V233" i="5"/>
  <c r="V208" i="5"/>
  <c r="V194" i="5"/>
  <c r="V214" i="5"/>
  <c r="V183" i="5"/>
  <c r="M138" i="5"/>
  <c r="I138" i="5"/>
  <c r="U138" i="5"/>
  <c r="V244" i="5"/>
  <c r="V196" i="5"/>
  <c r="V210" i="5"/>
  <c r="V240" i="5"/>
  <c r="V198" i="5"/>
  <c r="V175" i="5"/>
  <c r="V160" i="5"/>
  <c r="V144" i="5"/>
  <c r="V166" i="5"/>
  <c r="M142" i="5"/>
  <c r="I142" i="5"/>
  <c r="U142" i="5"/>
  <c r="M134" i="5"/>
  <c r="I134" i="5"/>
  <c r="U134" i="5"/>
  <c r="V131" i="5"/>
  <c r="V211" i="5"/>
  <c r="V195" i="5"/>
  <c r="V241" i="5"/>
  <c r="V232" i="5"/>
  <c r="V154" i="5"/>
  <c r="V145" i="5"/>
  <c r="V169" i="5"/>
  <c r="V245" i="5"/>
  <c r="V204" i="5"/>
  <c r="V215" i="5"/>
  <c r="V199" i="5"/>
  <c r="V206" i="5"/>
  <c r="V164" i="5"/>
  <c r="V148" i="5"/>
  <c r="V171" i="5"/>
  <c r="V152" i="5"/>
  <c r="V173" i="5"/>
  <c r="V246" i="5"/>
  <c r="V250" i="5"/>
  <c r="V165" i="5"/>
  <c r="V162" i="5"/>
  <c r="V146" i="5"/>
  <c r="V153" i="5"/>
  <c r="V177" i="5"/>
  <c r="V207" i="5"/>
  <c r="V156" i="5"/>
  <c r="V237" i="5"/>
  <c r="V227" i="5"/>
  <c r="V212" i="5"/>
  <c r="V234" i="5"/>
  <c r="V155" i="5"/>
  <c r="I191" i="5"/>
  <c r="M191" i="5"/>
  <c r="U191" i="5"/>
  <c r="V150" i="5"/>
  <c r="I139" i="5"/>
  <c r="M139" i="5"/>
  <c r="U139" i="5"/>
  <c r="V132" i="5"/>
  <c r="V200" i="5"/>
  <c r="V229" i="5"/>
  <c r="V202" i="5"/>
  <c r="V242" i="5"/>
  <c r="V147" i="5"/>
  <c r="V187" i="5"/>
  <c r="V126" i="5"/>
  <c r="V236" i="5"/>
  <c r="V224" i="5"/>
  <c r="V151" i="5"/>
  <c r="V226" i="5"/>
  <c r="V238" i="5"/>
  <c r="V217" i="5"/>
  <c r="V201" i="5"/>
  <c r="V221" i="5"/>
  <c r="V205" i="5"/>
  <c r="V161" i="5"/>
  <c r="V185" i="5"/>
  <c r="V220" i="5"/>
  <c r="V231" i="5"/>
  <c r="V222" i="5"/>
  <c r="V179" i="5"/>
  <c r="V158" i="5"/>
  <c r="V239" i="5"/>
  <c r="V213" i="5"/>
  <c r="V197" i="5"/>
  <c r="V149" i="5"/>
  <c r="V167" i="5"/>
  <c r="V31" i="5"/>
  <c r="D118" i="5" l="1"/>
  <c r="D121" i="5"/>
  <c r="M121" i="5" s="1"/>
  <c r="M123" i="5"/>
  <c r="I123" i="5"/>
  <c r="U123" i="5"/>
  <c r="V123" i="5" s="1"/>
  <c r="M122" i="5"/>
  <c r="I122" i="5"/>
  <c r="U122" i="5"/>
  <c r="V122" i="5" s="1"/>
  <c r="D119" i="5"/>
  <c r="U119" i="5" s="1"/>
  <c r="V119" i="5" s="1"/>
  <c r="U120" i="5"/>
  <c r="V120" i="5" s="1"/>
  <c r="M120" i="5"/>
  <c r="I120" i="5"/>
  <c r="I119" i="5"/>
  <c r="D117" i="5"/>
  <c r="U117" i="5" s="1"/>
  <c r="V117" i="5" s="1"/>
  <c r="M116" i="5"/>
  <c r="I116" i="5"/>
  <c r="U116" i="5"/>
  <c r="V116" i="5" s="1"/>
  <c r="D114" i="5"/>
  <c r="M114" i="5" s="1"/>
  <c r="I115" i="5"/>
  <c r="U115" i="5"/>
  <c r="V115" i="5" s="1"/>
  <c r="M115" i="5"/>
  <c r="U114" i="5"/>
  <c r="V114" i="5" s="1"/>
  <c r="B15" i="5"/>
  <c r="T30" i="5" s="1"/>
  <c r="C35" i="5"/>
  <c r="D34" i="5"/>
  <c r="I33" i="5"/>
  <c r="U33" i="5"/>
  <c r="V33" i="5" s="1"/>
  <c r="M33" i="5"/>
  <c r="V142" i="5"/>
  <c r="V143" i="5"/>
  <c r="V191" i="5"/>
  <c r="V134" i="5"/>
  <c r="V138" i="5"/>
  <c r="V190" i="5"/>
  <c r="V139" i="5"/>
  <c r="V135" i="5"/>
  <c r="U118" i="5" l="1"/>
  <c r="V118" i="5" s="1"/>
  <c r="M118" i="5"/>
  <c r="I118" i="5"/>
  <c r="U121" i="5"/>
  <c r="V121" i="5" s="1"/>
  <c r="I121" i="5"/>
  <c r="M117" i="5"/>
  <c r="I117" i="5"/>
  <c r="M119" i="5"/>
  <c r="I114" i="5"/>
  <c r="T49" i="5"/>
  <c r="R41" i="5"/>
  <c r="R73" i="5"/>
  <c r="T53" i="5"/>
  <c r="T79" i="5"/>
  <c r="S38" i="5"/>
  <c r="R59" i="5"/>
  <c r="R57" i="5"/>
  <c r="S47" i="5"/>
  <c r="T47" i="5"/>
  <c r="S71" i="5"/>
  <c r="R75" i="5"/>
  <c r="T91" i="5"/>
  <c r="T101" i="5"/>
  <c r="R111" i="5"/>
  <c r="T43" i="5"/>
  <c r="S90" i="5"/>
  <c r="R83" i="5"/>
  <c r="T104" i="5"/>
  <c r="T97" i="5"/>
  <c r="T108" i="5"/>
  <c r="R113" i="5"/>
  <c r="T240" i="5"/>
  <c r="T250" i="5"/>
  <c r="S188" i="5"/>
  <c r="T218" i="5"/>
  <c r="R153" i="5"/>
  <c r="S121" i="5"/>
  <c r="R224" i="5"/>
  <c r="S133" i="5"/>
  <c r="T33" i="5"/>
  <c r="R43" i="5"/>
  <c r="S54" i="5"/>
  <c r="R33" i="5"/>
  <c r="R49" i="5"/>
  <c r="R65" i="5"/>
  <c r="R81" i="5"/>
  <c r="S42" i="5"/>
  <c r="R63" i="5"/>
  <c r="T63" i="5"/>
  <c r="S55" i="5"/>
  <c r="S66" i="5"/>
  <c r="S86" i="5"/>
  <c r="R95" i="5"/>
  <c r="S106" i="5"/>
  <c r="S67" i="5"/>
  <c r="S110" i="5"/>
  <c r="R93" i="5"/>
  <c r="T67" i="5"/>
  <c r="S87" i="5"/>
  <c r="S70" i="5"/>
  <c r="T212" i="5"/>
  <c r="S212" i="5"/>
  <c r="T191" i="5"/>
  <c r="T185" i="5"/>
  <c r="R179" i="5"/>
  <c r="R127" i="5"/>
  <c r="T192" i="5"/>
  <c r="R157" i="5"/>
  <c r="R131" i="5"/>
  <c r="R35" i="5"/>
  <c r="T41" i="5"/>
  <c r="S46" i="5"/>
  <c r="R51" i="5"/>
  <c r="T57" i="5"/>
  <c r="S62" i="5"/>
  <c r="R37" i="5"/>
  <c r="R45" i="5"/>
  <c r="R53" i="5"/>
  <c r="R61" i="5"/>
  <c r="R69" i="5"/>
  <c r="R77" i="5"/>
  <c r="S39" i="5"/>
  <c r="T37" i="5"/>
  <c r="R47" i="5"/>
  <c r="S58" i="5"/>
  <c r="T39" i="5"/>
  <c r="T55" i="5"/>
  <c r="T71" i="5"/>
  <c r="S43" i="5"/>
  <c r="S63" i="5"/>
  <c r="S79" i="5"/>
  <c r="R79" i="5"/>
  <c r="T83" i="5"/>
  <c r="T89" i="5"/>
  <c r="T93" i="5"/>
  <c r="S98" i="5"/>
  <c r="R103" i="5"/>
  <c r="T109" i="5"/>
  <c r="S114" i="5"/>
  <c r="S50" i="5"/>
  <c r="T75" i="5"/>
  <c r="T69" i="5"/>
  <c r="R99" i="5"/>
  <c r="T65" i="5"/>
  <c r="R88" i="5"/>
  <c r="R98" i="5"/>
  <c r="T45" i="5"/>
  <c r="T73" i="5"/>
  <c r="T117" i="5"/>
  <c r="S97" i="5"/>
  <c r="R114" i="5"/>
  <c r="R97" i="5"/>
  <c r="R202" i="5"/>
  <c r="R222" i="5"/>
  <c r="T179" i="5"/>
  <c r="S244" i="5"/>
  <c r="R166" i="5"/>
  <c r="R198" i="5"/>
  <c r="T248" i="5"/>
  <c r="T234" i="5"/>
  <c r="T202" i="5"/>
  <c r="S164" i="5"/>
  <c r="S185" i="5"/>
  <c r="T145" i="5"/>
  <c r="R84" i="5"/>
  <c r="R234" i="5"/>
  <c r="R192" i="5"/>
  <c r="T124" i="5"/>
  <c r="T149" i="5"/>
  <c r="T100" i="5"/>
  <c r="R39" i="5"/>
  <c r="T61" i="5"/>
  <c r="T59" i="5"/>
  <c r="S51" i="5"/>
  <c r="S83" i="5"/>
  <c r="T85" i="5"/>
  <c r="S94" i="5"/>
  <c r="T105" i="5"/>
  <c r="R115" i="5"/>
  <c r="S74" i="5"/>
  <c r="R85" i="5"/>
  <c r="S91" i="5"/>
  <c r="T96" i="5"/>
  <c r="S101" i="5"/>
  <c r="R106" i="5"/>
  <c r="T35" i="5"/>
  <c r="S59" i="5"/>
  <c r="T87" i="5"/>
  <c r="R107" i="5"/>
  <c r="T81" i="5"/>
  <c r="R92" i="5"/>
  <c r="R102" i="5"/>
  <c r="R110" i="5"/>
  <c r="R118" i="5"/>
  <c r="R87" i="5"/>
  <c r="R105" i="5"/>
  <c r="R121" i="5"/>
  <c r="R206" i="5"/>
  <c r="S217" i="5"/>
  <c r="T228" i="5"/>
  <c r="S249" i="5"/>
  <c r="S196" i="5"/>
  <c r="S228" i="5"/>
  <c r="T238" i="5"/>
  <c r="S194" i="5"/>
  <c r="T223" i="5"/>
  <c r="T204" i="5"/>
  <c r="S193" i="5"/>
  <c r="R177" i="5"/>
  <c r="S237" i="5"/>
  <c r="T169" i="5"/>
  <c r="T226" i="5"/>
  <c r="T210" i="5"/>
  <c r="T194" i="5"/>
  <c r="S130" i="5"/>
  <c r="T159" i="5"/>
  <c r="R141" i="5"/>
  <c r="S153" i="5"/>
  <c r="T157" i="5"/>
  <c r="S136" i="5"/>
  <c r="R67" i="5"/>
  <c r="T51" i="5"/>
  <c r="R173" i="5"/>
  <c r="R248" i="5"/>
  <c r="R208" i="5"/>
  <c r="S125" i="5"/>
  <c r="T147" i="5"/>
  <c r="S165" i="5"/>
  <c r="R163" i="5"/>
  <c r="T139" i="5"/>
  <c r="R101" i="5"/>
  <c r="S78" i="5"/>
  <c r="S209" i="5"/>
  <c r="R214" i="5"/>
  <c r="T220" i="5"/>
  <c r="S225" i="5"/>
  <c r="T232" i="5"/>
  <c r="T244" i="5"/>
  <c r="T171" i="5"/>
  <c r="S189" i="5"/>
  <c r="S204" i="5"/>
  <c r="S220" i="5"/>
  <c r="S236" i="5"/>
  <c r="S227" i="5"/>
  <c r="R244" i="5"/>
  <c r="S226" i="5"/>
  <c r="S243" i="5"/>
  <c r="T239" i="5"/>
  <c r="T207" i="5"/>
  <c r="S163" i="5"/>
  <c r="S201" i="5"/>
  <c r="T196" i="5"/>
  <c r="S190" i="5"/>
  <c r="R185" i="5"/>
  <c r="R169" i="5"/>
  <c r="R242" i="5"/>
  <c r="S233" i="5"/>
  <c r="T177" i="5"/>
  <c r="R240" i="5"/>
  <c r="S231" i="5"/>
  <c r="T222" i="5"/>
  <c r="T214" i="5"/>
  <c r="T206" i="5"/>
  <c r="T198" i="5"/>
  <c r="R189" i="5"/>
  <c r="R171" i="5"/>
  <c r="T121" i="5"/>
  <c r="R161" i="5"/>
  <c r="S156" i="5"/>
  <c r="S148" i="5"/>
  <c r="T125" i="5"/>
  <c r="S169" i="5"/>
  <c r="S137" i="5"/>
  <c r="T165" i="5"/>
  <c r="S150" i="5"/>
  <c r="S140" i="5"/>
  <c r="S132" i="5"/>
  <c r="R109" i="5"/>
  <c r="S105" i="5"/>
  <c r="S92" i="5"/>
  <c r="S197" i="5"/>
  <c r="T187" i="5"/>
  <c r="R246" i="5"/>
  <c r="T181" i="5"/>
  <c r="R232" i="5"/>
  <c r="R216" i="5"/>
  <c r="R200" i="5"/>
  <c r="R175" i="5"/>
  <c r="T163" i="5"/>
  <c r="S152" i="5"/>
  <c r="R137" i="5"/>
  <c r="S181" i="5"/>
  <c r="S149" i="5"/>
  <c r="R126" i="5"/>
  <c r="R155" i="5"/>
  <c r="R143" i="5"/>
  <c r="T135" i="5"/>
  <c r="R129" i="5"/>
  <c r="S117" i="5"/>
  <c r="R71" i="5"/>
  <c r="R55" i="5"/>
  <c r="T151" i="5"/>
  <c r="R145" i="5"/>
  <c r="R133" i="5"/>
  <c r="R123" i="5"/>
  <c r="S177" i="5"/>
  <c r="S161" i="5"/>
  <c r="S145" i="5"/>
  <c r="T129" i="5"/>
  <c r="S122" i="5"/>
  <c r="T161" i="5"/>
  <c r="T153" i="5"/>
  <c r="R147" i="5"/>
  <c r="S142" i="5"/>
  <c r="S138" i="5"/>
  <c r="S134" i="5"/>
  <c r="R130" i="5"/>
  <c r="R125" i="5"/>
  <c r="R91" i="5"/>
  <c r="S113" i="5"/>
  <c r="R94" i="5"/>
  <c r="T113" i="5"/>
  <c r="S75" i="5"/>
  <c r="S34" i="5"/>
  <c r="R194" i="5"/>
  <c r="T189" i="5"/>
  <c r="R181" i="5"/>
  <c r="R250" i="5"/>
  <c r="R238" i="5"/>
  <c r="S229" i="5"/>
  <c r="T173" i="5"/>
  <c r="R236" i="5"/>
  <c r="T230" i="5"/>
  <c r="R220" i="5"/>
  <c r="R212" i="5"/>
  <c r="R204" i="5"/>
  <c r="R196" i="5"/>
  <c r="R183" i="5"/>
  <c r="R167" i="5"/>
  <c r="R165" i="5"/>
  <c r="S160" i="5"/>
  <c r="T155" i="5"/>
  <c r="R149" i="5"/>
  <c r="T143" i="5"/>
  <c r="S129" i="5"/>
  <c r="R122" i="5"/>
  <c r="S173" i="5"/>
  <c r="S157" i="5"/>
  <c r="S141" i="5"/>
  <c r="T128" i="5"/>
  <c r="S118" i="5"/>
  <c r="R159" i="5"/>
  <c r="R151" i="5"/>
  <c r="S146" i="5"/>
  <c r="T141" i="5"/>
  <c r="T137" i="5"/>
  <c r="T133" i="5"/>
  <c r="S126" i="5"/>
  <c r="R117" i="5"/>
  <c r="T77" i="5"/>
  <c r="S109" i="5"/>
  <c r="R89" i="5"/>
  <c r="S102" i="5"/>
  <c r="S35" i="5"/>
  <c r="S205" i="5"/>
  <c r="R210" i="5"/>
  <c r="T216" i="5"/>
  <c r="S221" i="5"/>
  <c r="R226" i="5"/>
  <c r="T236" i="5"/>
  <c r="S245" i="5"/>
  <c r="T175" i="5"/>
  <c r="S192" i="5"/>
  <c r="S208" i="5"/>
  <c r="S224" i="5"/>
  <c r="S240" i="5"/>
  <c r="R228" i="5"/>
  <c r="T246" i="5"/>
  <c r="S210" i="5"/>
  <c r="S215" i="5"/>
  <c r="T231" i="5"/>
  <c r="T199" i="5"/>
  <c r="S147" i="5"/>
  <c r="R184" i="5"/>
  <c r="R168" i="5"/>
  <c r="T245" i="5"/>
  <c r="T237" i="5"/>
  <c r="T225" i="5"/>
  <c r="T217" i="5"/>
  <c r="T209" i="5"/>
  <c r="T201" i="5"/>
  <c r="T193" i="5"/>
  <c r="S178" i="5"/>
  <c r="S162" i="5"/>
  <c r="T174" i="5"/>
  <c r="R160" i="5"/>
  <c r="R144" i="5"/>
  <c r="T142" i="5"/>
  <c r="T134" i="5"/>
  <c r="R154" i="5"/>
  <c r="S115" i="5"/>
  <c r="R140" i="5"/>
  <c r="T72" i="5"/>
  <c r="S112" i="5"/>
  <c r="T76" i="5"/>
  <c r="S89" i="5"/>
  <c r="T80" i="5"/>
  <c r="S33" i="5"/>
  <c r="T130" i="5"/>
  <c r="T106" i="5"/>
  <c r="R56" i="5"/>
  <c r="T42" i="5"/>
  <c r="S211" i="5"/>
  <c r="S238" i="5"/>
  <c r="S206" i="5"/>
  <c r="T166" i="5"/>
  <c r="R237" i="5"/>
  <c r="R221" i="5"/>
  <c r="R205" i="5"/>
  <c r="R190" i="5"/>
  <c r="S176" i="5"/>
  <c r="T180" i="5"/>
  <c r="S183" i="5"/>
  <c r="S167" i="5"/>
  <c r="T229" i="5"/>
  <c r="S151" i="5"/>
  <c r="R178" i="5"/>
  <c r="S128" i="5"/>
  <c r="T154" i="5"/>
  <c r="T140" i="5"/>
  <c r="T132" i="5"/>
  <c r="S131" i="5"/>
  <c r="S120" i="5"/>
  <c r="T152" i="5"/>
  <c r="T144" i="5"/>
  <c r="S124" i="5"/>
  <c r="T103" i="5"/>
  <c r="T95" i="5"/>
  <c r="S65" i="5"/>
  <c r="T82" i="5"/>
  <c r="R86" i="5"/>
  <c r="S88" i="5"/>
  <c r="T126" i="5"/>
  <c r="T110" i="5"/>
  <c r="T94" i="5"/>
  <c r="T78" i="5"/>
  <c r="T70" i="5"/>
  <c r="T62" i="5"/>
  <c r="S247" i="5"/>
  <c r="T200" i="5"/>
  <c r="T208" i="5"/>
  <c r="S213" i="5"/>
  <c r="R218" i="5"/>
  <c r="T224" i="5"/>
  <c r="R230" i="5"/>
  <c r="S241" i="5"/>
  <c r="T167" i="5"/>
  <c r="T183" i="5"/>
  <c r="S200" i="5"/>
  <c r="S216" i="5"/>
  <c r="S232" i="5"/>
  <c r="S248" i="5"/>
  <c r="T242" i="5"/>
  <c r="S242" i="5"/>
  <c r="S203" i="5"/>
  <c r="T247" i="5"/>
  <c r="T215" i="5"/>
  <c r="R187" i="5"/>
  <c r="R188" i="5"/>
  <c r="R176" i="5"/>
  <c r="R247" i="5"/>
  <c r="R239" i="5"/>
  <c r="R231" i="5"/>
  <c r="R219" i="5"/>
  <c r="R211" i="5"/>
  <c r="R203" i="5"/>
  <c r="R195" i="5"/>
  <c r="S186" i="5"/>
  <c r="S170" i="5"/>
  <c r="T182" i="5"/>
  <c r="R134" i="5"/>
  <c r="T158" i="5"/>
  <c r="S111" i="5"/>
  <c r="T138" i="5"/>
  <c r="T164" i="5"/>
  <c r="R139" i="5"/>
  <c r="S99" i="5"/>
  <c r="R132" i="5"/>
  <c r="S116" i="5"/>
  <c r="R82" i="5"/>
  <c r="T112" i="5"/>
  <c r="S85" i="5"/>
  <c r="S61" i="5"/>
  <c r="T68" i="5"/>
  <c r="R112" i="5"/>
  <c r="R96" i="5"/>
  <c r="R44" i="5"/>
  <c r="S239" i="5"/>
  <c r="S219" i="5"/>
  <c r="S222" i="5"/>
  <c r="S191" i="5"/>
  <c r="R245" i="5"/>
  <c r="R229" i="5"/>
  <c r="R213" i="5"/>
  <c r="R197" i="5"/>
  <c r="S184" i="5"/>
  <c r="S168" i="5"/>
  <c r="T172" i="5"/>
  <c r="S175" i="5"/>
  <c r="R142" i="5"/>
  <c r="T188" i="5"/>
  <c r="R186" i="5"/>
  <c r="R170" i="5"/>
  <c r="R156" i="5"/>
  <c r="S143" i="5"/>
  <c r="T136" i="5"/>
  <c r="S103" i="5"/>
  <c r="T131" i="5"/>
  <c r="R158" i="5"/>
  <c r="T148" i="5"/>
  <c r="S135" i="5"/>
  <c r="S108" i="5"/>
  <c r="S100" i="5"/>
  <c r="S81" i="5"/>
  <c r="S57" i="5"/>
  <c r="R90" i="5"/>
  <c r="S64" i="5"/>
  <c r="T31" i="5"/>
  <c r="R116" i="5"/>
  <c r="T90" i="5"/>
  <c r="T66" i="5"/>
  <c r="S250" i="5"/>
  <c r="S218" i="5"/>
  <c r="S199" i="5"/>
  <c r="T235" i="5"/>
  <c r="T219" i="5"/>
  <c r="T203" i="5"/>
  <c r="S155" i="5"/>
  <c r="R172" i="5"/>
  <c r="R243" i="5"/>
  <c r="R235" i="5"/>
  <c r="R223" i="5"/>
  <c r="R215" i="5"/>
  <c r="R207" i="5"/>
  <c r="R199" i="5"/>
  <c r="R191" i="5"/>
  <c r="S174" i="5"/>
  <c r="S154" i="5"/>
  <c r="T178" i="5"/>
  <c r="R128" i="5"/>
  <c r="T150" i="5"/>
  <c r="S144" i="5"/>
  <c r="R162" i="5"/>
  <c r="R135" i="5"/>
  <c r="R136" i="5"/>
  <c r="S72" i="5"/>
  <c r="T111" i="5"/>
  <c r="S49" i="5"/>
  <c r="S69" i="5"/>
  <c r="R64" i="5"/>
  <c r="S68" i="5"/>
  <c r="T114" i="5"/>
  <c r="T98" i="5"/>
  <c r="R60" i="5"/>
  <c r="T50" i="5"/>
  <c r="T34" i="5"/>
  <c r="S195" i="5"/>
  <c r="S246" i="5"/>
  <c r="S214" i="5"/>
  <c r="S207" i="5"/>
  <c r="R249" i="5"/>
  <c r="R233" i="5"/>
  <c r="R217" i="5"/>
  <c r="R201" i="5"/>
  <c r="S180" i="5"/>
  <c r="S158" i="5"/>
  <c r="T184" i="5"/>
  <c r="T168" i="5"/>
  <c r="S171" i="5"/>
  <c r="S159" i="5"/>
  <c r="R182" i="5"/>
  <c r="S127" i="5"/>
  <c r="R164" i="5"/>
  <c r="R148" i="5"/>
  <c r="T120" i="5"/>
  <c r="S119" i="5"/>
  <c r="T160" i="5"/>
  <c r="R146" i="5"/>
  <c r="S123" i="5"/>
  <c r="R72" i="5"/>
  <c r="S104" i="5"/>
  <c r="S96" i="5"/>
  <c r="T88" i="5"/>
  <c r="R76" i="5"/>
  <c r="S45" i="5"/>
  <c r="T64" i="5"/>
  <c r="S84" i="5"/>
  <c r="S41" i="5"/>
  <c r="R31" i="5"/>
  <c r="T118" i="5"/>
  <c r="T102" i="5"/>
  <c r="S37" i="5"/>
  <c r="R48" i="5"/>
  <c r="S40" i="5"/>
  <c r="R50" i="5"/>
  <c r="T32" i="5"/>
  <c r="S36" i="5"/>
  <c r="T48" i="5"/>
  <c r="S32" i="5"/>
  <c r="T52" i="5"/>
  <c r="R32" i="5"/>
  <c r="S56" i="5"/>
  <c r="R100" i="5"/>
  <c r="T74" i="5"/>
  <c r="T54" i="5"/>
  <c r="S234" i="5"/>
  <c r="S202" i="5"/>
  <c r="T243" i="5"/>
  <c r="T227" i="5"/>
  <c r="T211" i="5"/>
  <c r="T195" i="5"/>
  <c r="R180" i="5"/>
  <c r="T249" i="5"/>
  <c r="T241" i="5"/>
  <c r="T233" i="5"/>
  <c r="T221" i="5"/>
  <c r="T213" i="5"/>
  <c r="T205" i="5"/>
  <c r="T197" i="5"/>
  <c r="S182" i="5"/>
  <c r="S166" i="5"/>
  <c r="T186" i="5"/>
  <c r="T170" i="5"/>
  <c r="R152" i="5"/>
  <c r="R119" i="5"/>
  <c r="R120" i="5"/>
  <c r="T156" i="5"/>
  <c r="S107" i="5"/>
  <c r="R124" i="5"/>
  <c r="T115" i="5"/>
  <c r="S82" i="5"/>
  <c r="S76" i="5"/>
  <c r="S80" i="5"/>
  <c r="S53" i="5"/>
  <c r="T122" i="5"/>
  <c r="R104" i="5"/>
  <c r="S77" i="5"/>
  <c r="R52" i="5"/>
  <c r="R36" i="5"/>
  <c r="S223" i="5"/>
  <c r="S235" i="5"/>
  <c r="S230" i="5"/>
  <c r="S198" i="5"/>
  <c r="T190" i="5"/>
  <c r="R241" i="5"/>
  <c r="R225" i="5"/>
  <c r="R209" i="5"/>
  <c r="R193" i="5"/>
  <c r="S172" i="5"/>
  <c r="S187" i="5"/>
  <c r="T176" i="5"/>
  <c r="S179" i="5"/>
  <c r="R227" i="5"/>
  <c r="R138" i="5"/>
  <c r="R174" i="5"/>
  <c r="T127" i="5"/>
  <c r="T162" i="5"/>
  <c r="T146" i="5"/>
  <c r="S95" i="5"/>
  <c r="T119" i="5"/>
  <c r="R150" i="5"/>
  <c r="S139" i="5"/>
  <c r="T123" i="5"/>
  <c r="T107" i="5"/>
  <c r="T99" i="5"/>
  <c r="T92" i="5"/>
  <c r="T84" i="5"/>
  <c r="T116" i="5"/>
  <c r="R80" i="5"/>
  <c r="S93" i="5"/>
  <c r="S73" i="5"/>
  <c r="R68" i="5"/>
  <c r="S31" i="5"/>
  <c r="R108" i="5"/>
  <c r="T86" i="5"/>
  <c r="T58" i="5"/>
  <c r="T46" i="5"/>
  <c r="T60" i="5"/>
  <c r="T44" i="5"/>
  <c r="S52" i="5"/>
  <c r="R54" i="5"/>
  <c r="S48" i="5"/>
  <c r="R58" i="5"/>
  <c r="T36" i="5"/>
  <c r="T38" i="5"/>
  <c r="S44" i="5"/>
  <c r="R70" i="5"/>
  <c r="R62" i="5"/>
  <c r="R46" i="5"/>
  <c r="R34" i="5"/>
  <c r="R74" i="5"/>
  <c r="R38" i="5"/>
  <c r="R42" i="5"/>
  <c r="R30" i="5"/>
  <c r="S30" i="5"/>
  <c r="R78" i="5"/>
  <c r="T56" i="5"/>
  <c r="T40" i="5"/>
  <c r="S60" i="5"/>
  <c r="R66" i="5"/>
  <c r="R40" i="5"/>
  <c r="C36" i="5"/>
  <c r="D35" i="5"/>
  <c r="I34" i="5"/>
  <c r="M34" i="5"/>
  <c r="U34" i="5"/>
  <c r="V34" i="5" s="1"/>
  <c r="C37" i="5" l="1"/>
  <c r="D37" i="5" s="1"/>
  <c r="B16" i="5"/>
  <c r="B18" i="5" s="1"/>
  <c r="B19" i="5" s="1"/>
  <c r="D36" i="5"/>
  <c r="M35" i="5"/>
  <c r="U35" i="5"/>
  <c r="I35" i="5"/>
  <c r="I37" i="5" l="1"/>
  <c r="M37" i="5"/>
  <c r="U37" i="5"/>
  <c r="V37" i="5" s="1"/>
  <c r="C38" i="5"/>
  <c r="B17" i="5"/>
  <c r="M36" i="5"/>
  <c r="U36" i="5"/>
  <c r="V36" i="5" s="1"/>
  <c r="I36" i="5"/>
  <c r="V35" i="5"/>
  <c r="C39" i="5" l="1"/>
  <c r="D38" i="5"/>
  <c r="M38" i="5" s="1"/>
  <c r="C40" i="5" l="1"/>
  <c r="I38" i="5"/>
  <c r="U38" i="5"/>
  <c r="D39" i="5"/>
  <c r="C41" i="5" l="1"/>
  <c r="D40" i="5"/>
  <c r="U39" i="5"/>
  <c r="I39" i="5"/>
  <c r="M39" i="5"/>
  <c r="V38" i="5"/>
  <c r="C42" i="5" l="1"/>
  <c r="D41" i="5"/>
  <c r="I40" i="5"/>
  <c r="M40" i="5"/>
  <c r="U40" i="5"/>
  <c r="V40" i="5" s="1"/>
  <c r="V39" i="5"/>
  <c r="C43" i="5" l="1"/>
  <c r="D42" i="5"/>
  <c r="U42" i="5" s="1"/>
  <c r="V42" i="5" s="1"/>
  <c r="U41" i="5"/>
  <c r="V41" i="5" s="1"/>
  <c r="I41" i="5"/>
  <c r="M41" i="5"/>
  <c r="C44" i="5" l="1"/>
  <c r="D44" i="5" s="1"/>
  <c r="I44" i="5" s="1"/>
  <c r="D43" i="5"/>
  <c r="M42" i="5"/>
  <c r="I42" i="5"/>
  <c r="U44" i="5" l="1"/>
  <c r="V44" i="5" s="1"/>
  <c r="C45" i="5"/>
  <c r="M44" i="5"/>
  <c r="M43" i="5"/>
  <c r="I43" i="5"/>
  <c r="U43" i="5"/>
  <c r="V43" i="5" s="1"/>
  <c r="C46" i="5" l="1"/>
  <c r="D45" i="5"/>
  <c r="C47" i="5" l="1"/>
  <c r="D46" i="5"/>
  <c r="M46" i="5" s="1"/>
  <c r="M45" i="5"/>
  <c r="I45" i="5"/>
  <c r="U45" i="5"/>
  <c r="C48" i="5" l="1"/>
  <c r="I46" i="5"/>
  <c r="U46" i="5"/>
  <c r="V46" i="5" s="1"/>
  <c r="D47" i="5"/>
  <c r="V45" i="5"/>
  <c r="C49" i="5" l="1"/>
  <c r="D49" i="5" s="1"/>
  <c r="D48" i="5"/>
  <c r="I47" i="5"/>
  <c r="M47" i="5"/>
  <c r="U47" i="5"/>
  <c r="V47" i="5" s="1"/>
  <c r="U49" i="5" l="1"/>
  <c r="V49" i="5" s="1"/>
  <c r="I49" i="5"/>
  <c r="M49" i="5"/>
  <c r="C50" i="5"/>
  <c r="U48" i="5"/>
  <c r="V48" i="5" s="1"/>
  <c r="M48" i="5"/>
  <c r="I48" i="5"/>
  <c r="C51" i="5" l="1"/>
  <c r="D51" i="5" s="1"/>
  <c r="D50" i="5"/>
  <c r="M51" i="5" l="1"/>
  <c r="U51" i="5"/>
  <c r="V51" i="5" s="1"/>
  <c r="I51" i="5"/>
  <c r="C52" i="5"/>
  <c r="I50" i="5"/>
  <c r="U50" i="5"/>
  <c r="M50" i="5"/>
  <c r="C53" i="5" l="1"/>
  <c r="D52" i="5"/>
  <c r="V50" i="5"/>
  <c r="C54" i="5" l="1"/>
  <c r="D53" i="5"/>
  <c r="I52" i="5"/>
  <c r="M52" i="5"/>
  <c r="U52" i="5"/>
  <c r="V52" i="5" s="1"/>
  <c r="C55" i="5" l="1"/>
  <c r="U53" i="5"/>
  <c r="I53" i="5"/>
  <c r="M53" i="5"/>
  <c r="D54" i="5"/>
  <c r="C56" i="5" l="1"/>
  <c r="D55" i="5"/>
  <c r="V53" i="5"/>
  <c r="I54" i="5"/>
  <c r="M54" i="5"/>
  <c r="U54" i="5"/>
  <c r="C57" i="5" l="1"/>
  <c r="U55" i="5"/>
  <c r="V55" i="5" s="1"/>
  <c r="I55" i="5"/>
  <c r="M55" i="5"/>
  <c r="D56" i="5"/>
  <c r="V54" i="5"/>
  <c r="C58" i="5" l="1"/>
  <c r="D57" i="5"/>
  <c r="U56" i="5"/>
  <c r="V56" i="5" s="1"/>
  <c r="M56" i="5"/>
  <c r="I56" i="5"/>
  <c r="C59" i="5" l="1"/>
  <c r="D58" i="5"/>
  <c r="I57" i="5"/>
  <c r="U57" i="5"/>
  <c r="M57" i="5"/>
  <c r="C60" i="5" l="1"/>
  <c r="D59" i="5"/>
  <c r="I58" i="5"/>
  <c r="M58" i="5"/>
  <c r="U58" i="5"/>
  <c r="V58" i="5" s="1"/>
  <c r="V57" i="5"/>
  <c r="C61" i="5" l="1"/>
  <c r="D60" i="5"/>
  <c r="I59" i="5"/>
  <c r="M59" i="5"/>
  <c r="U59" i="5"/>
  <c r="V59" i="5" s="1"/>
  <c r="C62" i="5" l="1"/>
  <c r="D61" i="5"/>
  <c r="I60" i="5"/>
  <c r="M60" i="5"/>
  <c r="U60" i="5"/>
  <c r="C63" i="5" l="1"/>
  <c r="D62" i="5"/>
  <c r="M61" i="5"/>
  <c r="U61" i="5"/>
  <c r="V61" i="5" s="1"/>
  <c r="I61" i="5"/>
  <c r="V60" i="5"/>
  <c r="C64" i="5" l="1"/>
  <c r="D63" i="5"/>
  <c r="M62" i="5"/>
  <c r="U62" i="5"/>
  <c r="V62" i="5" s="1"/>
  <c r="I62" i="5"/>
  <c r="C65" i="5" l="1"/>
  <c r="D64" i="5"/>
  <c r="I63" i="5"/>
  <c r="M63" i="5"/>
  <c r="U63" i="5"/>
  <c r="C66" i="5" l="1"/>
  <c r="D65" i="5"/>
  <c r="I64" i="5"/>
  <c r="M64" i="5"/>
  <c r="U64" i="5"/>
  <c r="V64" i="5" s="1"/>
  <c r="V63" i="5"/>
  <c r="C67" i="5" l="1"/>
  <c r="D66" i="5"/>
  <c r="M65" i="5"/>
  <c r="U65" i="5"/>
  <c r="V65" i="5" s="1"/>
  <c r="I65" i="5"/>
  <c r="C68" i="5" l="1"/>
  <c r="D67" i="5"/>
  <c r="M66" i="5"/>
  <c r="I66" i="5"/>
  <c r="U66" i="5"/>
  <c r="C69" i="5" l="1"/>
  <c r="D68" i="5"/>
  <c r="U67" i="5"/>
  <c r="V67" i="5" s="1"/>
  <c r="I67" i="5"/>
  <c r="M67" i="5"/>
  <c r="V66" i="5"/>
  <c r="C70" i="5" l="1"/>
  <c r="D69" i="5"/>
  <c r="M68" i="5"/>
  <c r="U68" i="5"/>
  <c r="V68" i="5" s="1"/>
  <c r="I68" i="5"/>
  <c r="C71" i="5" l="1"/>
  <c r="D70" i="5"/>
  <c r="I69" i="5"/>
  <c r="M69" i="5"/>
  <c r="U69" i="5"/>
  <c r="C72" i="5" l="1"/>
  <c r="D71" i="5"/>
  <c r="U70" i="5"/>
  <c r="V70" i="5" s="1"/>
  <c r="M70" i="5"/>
  <c r="I70" i="5"/>
  <c r="V69" i="5"/>
  <c r="C73" i="5" l="1"/>
  <c r="D72" i="5"/>
  <c r="M71" i="5"/>
  <c r="I71" i="5"/>
  <c r="U71" i="5"/>
  <c r="V71" i="5" s="1"/>
  <c r="C74" i="5" l="1"/>
  <c r="D73" i="5"/>
  <c r="M72" i="5"/>
  <c r="U72" i="5"/>
  <c r="I72" i="5"/>
  <c r="C75" i="5" l="1"/>
  <c r="D74" i="5"/>
  <c r="U73" i="5"/>
  <c r="V73" i="5" s="1"/>
  <c r="M73" i="5"/>
  <c r="I73" i="5"/>
  <c r="V72" i="5"/>
  <c r="C76" i="5" l="1"/>
  <c r="D75" i="5"/>
  <c r="M74" i="5"/>
  <c r="I74" i="5"/>
  <c r="U74" i="5"/>
  <c r="V74" i="5" s="1"/>
  <c r="C77" i="5" l="1"/>
  <c r="D76" i="5"/>
  <c r="U75" i="5"/>
  <c r="I75" i="5"/>
  <c r="M75" i="5"/>
  <c r="C78" i="5" l="1"/>
  <c r="D77" i="5"/>
  <c r="I76" i="5"/>
  <c r="M76" i="5"/>
  <c r="U76" i="5"/>
  <c r="V76" i="5" s="1"/>
  <c r="V75" i="5"/>
  <c r="C79" i="5" l="1"/>
  <c r="D78" i="5"/>
  <c r="I77" i="5"/>
  <c r="M77" i="5"/>
  <c r="U77" i="5"/>
  <c r="V77" i="5" s="1"/>
  <c r="C80" i="5" l="1"/>
  <c r="D79" i="5"/>
  <c r="U78" i="5"/>
  <c r="M78" i="5"/>
  <c r="I78" i="5"/>
  <c r="C81" i="5" l="1"/>
  <c r="D80" i="5"/>
  <c r="I79" i="5"/>
  <c r="M79" i="5"/>
  <c r="U79" i="5"/>
  <c r="V79" i="5" s="1"/>
  <c r="V78" i="5"/>
  <c r="C82" i="5" l="1"/>
  <c r="D81" i="5"/>
  <c r="I80" i="5"/>
  <c r="M80" i="5"/>
  <c r="U80" i="5"/>
  <c r="V80" i="5" s="1"/>
  <c r="C83" i="5" l="1"/>
  <c r="D82" i="5"/>
  <c r="I81" i="5"/>
  <c r="U81" i="5"/>
  <c r="M81" i="5"/>
  <c r="C84" i="5" l="1"/>
  <c r="D83" i="5"/>
  <c r="I82" i="5"/>
  <c r="M82" i="5"/>
  <c r="U82" i="5"/>
  <c r="V82" i="5" s="1"/>
  <c r="V81" i="5"/>
  <c r="C85" i="5" l="1"/>
  <c r="D84" i="5"/>
  <c r="I83" i="5"/>
  <c r="M83" i="5"/>
  <c r="U83" i="5"/>
  <c r="V83" i="5" s="1"/>
  <c r="C86" i="5" l="1"/>
  <c r="D85" i="5"/>
  <c r="I84" i="5"/>
  <c r="U84" i="5"/>
  <c r="V84" i="5" s="1"/>
  <c r="M84" i="5"/>
  <c r="C87" i="5" l="1"/>
  <c r="D86" i="5"/>
  <c r="M85" i="5"/>
  <c r="U85" i="5"/>
  <c r="I85" i="5"/>
  <c r="C88" i="5" l="1"/>
  <c r="D87" i="5"/>
  <c r="M86" i="5"/>
  <c r="I86" i="5"/>
  <c r="U86" i="5"/>
  <c r="V86" i="5" s="1"/>
  <c r="V85" i="5"/>
  <c r="C89" i="5" l="1"/>
  <c r="D88" i="5"/>
  <c r="I87" i="5"/>
  <c r="M87" i="5"/>
  <c r="U87" i="5"/>
  <c r="V87" i="5" s="1"/>
  <c r="C90" i="5" l="1"/>
  <c r="D89" i="5"/>
  <c r="U88" i="5"/>
  <c r="V88" i="5" s="1"/>
  <c r="M88" i="5"/>
  <c r="I88" i="5"/>
  <c r="C91" i="5" l="1"/>
  <c r="D90" i="5"/>
  <c r="I89" i="5"/>
  <c r="U89" i="5"/>
  <c r="M89" i="5"/>
  <c r="C92" i="5" l="1"/>
  <c r="D91" i="5"/>
  <c r="M90" i="5"/>
  <c r="I90" i="5"/>
  <c r="U90" i="5"/>
  <c r="V90" i="5" s="1"/>
  <c r="V89" i="5"/>
  <c r="C93" i="5" l="1"/>
  <c r="D92" i="5"/>
  <c r="U91" i="5"/>
  <c r="V91" i="5" s="1"/>
  <c r="I91" i="5"/>
  <c r="M91" i="5"/>
  <c r="C94" i="5" l="1"/>
  <c r="D93" i="5"/>
  <c r="I92" i="5"/>
  <c r="U92" i="5"/>
  <c r="M92" i="5"/>
  <c r="C95" i="5" l="1"/>
  <c r="D94" i="5"/>
  <c r="I93" i="5"/>
  <c r="U93" i="5"/>
  <c r="V93" i="5" s="1"/>
  <c r="M93" i="5"/>
  <c r="V92" i="5"/>
  <c r="C96" i="5" l="1"/>
  <c r="D95" i="5"/>
  <c r="I94" i="5"/>
  <c r="M94" i="5"/>
  <c r="U94" i="5"/>
  <c r="V94" i="5" s="1"/>
  <c r="C97" i="5" l="1"/>
  <c r="D96" i="5"/>
  <c r="I95" i="5"/>
  <c r="M95" i="5"/>
  <c r="U95" i="5"/>
  <c r="C98" i="5" l="1"/>
  <c r="D97" i="5"/>
  <c r="U96" i="5"/>
  <c r="V96" i="5" s="1"/>
  <c r="I96" i="5"/>
  <c r="M96" i="5"/>
  <c r="V95" i="5"/>
  <c r="C99" i="5" l="1"/>
  <c r="D98" i="5"/>
  <c r="U97" i="5"/>
  <c r="V97" i="5" s="1"/>
  <c r="M97" i="5"/>
  <c r="I97" i="5"/>
  <c r="C100" i="5" l="1"/>
  <c r="D99" i="5"/>
  <c r="I98" i="5"/>
  <c r="M98" i="5"/>
  <c r="U98" i="5"/>
  <c r="C101" i="5" l="1"/>
  <c r="D100" i="5"/>
  <c r="I99" i="5"/>
  <c r="M99" i="5"/>
  <c r="U99" i="5"/>
  <c r="V99" i="5" s="1"/>
  <c r="V98" i="5"/>
  <c r="C102" i="5" l="1"/>
  <c r="D101" i="5"/>
  <c r="I100" i="5"/>
  <c r="M100" i="5"/>
  <c r="U100" i="5"/>
  <c r="V100" i="5" s="1"/>
  <c r="C103" i="5" l="1"/>
  <c r="D102" i="5"/>
  <c r="M101" i="5"/>
  <c r="I101" i="5"/>
  <c r="U101" i="5"/>
  <c r="C104" i="5" l="1"/>
  <c r="D103" i="5"/>
  <c r="M102" i="5"/>
  <c r="U102" i="5"/>
  <c r="V102" i="5" s="1"/>
  <c r="I102" i="5"/>
  <c r="V101" i="5"/>
  <c r="C105" i="5" l="1"/>
  <c r="D104" i="5"/>
  <c r="M103" i="5"/>
  <c r="U103" i="5"/>
  <c r="V103" i="5" s="1"/>
  <c r="I103" i="5"/>
  <c r="C106" i="5" l="1"/>
  <c r="D105" i="5"/>
  <c r="I104" i="5"/>
  <c r="M104" i="5"/>
  <c r="U104" i="5"/>
  <c r="C107" i="5" l="1"/>
  <c r="D106" i="5"/>
  <c r="M105" i="5"/>
  <c r="U105" i="5"/>
  <c r="V105" i="5" s="1"/>
  <c r="I105" i="5"/>
  <c r="V104" i="5"/>
  <c r="C108" i="5" l="1"/>
  <c r="D107" i="5"/>
  <c r="M106" i="5"/>
  <c r="U106" i="5"/>
  <c r="V106" i="5" s="1"/>
  <c r="I106" i="5"/>
  <c r="C109" i="5" l="1"/>
  <c r="D108" i="5"/>
  <c r="I107" i="5"/>
  <c r="M107" i="5"/>
  <c r="U107" i="5"/>
  <c r="C110" i="5" l="1"/>
  <c r="D109" i="5"/>
  <c r="I108" i="5"/>
  <c r="M108" i="5"/>
  <c r="U108" i="5"/>
  <c r="V108" i="5" s="1"/>
  <c r="V107" i="5"/>
  <c r="C111" i="5" l="1"/>
  <c r="D110" i="5"/>
  <c r="U109" i="5"/>
  <c r="V109" i="5" s="1"/>
  <c r="I109" i="5"/>
  <c r="M109" i="5"/>
  <c r="C112" i="5" l="1"/>
  <c r="D113" i="5" s="1"/>
  <c r="D111" i="5"/>
  <c r="U110" i="5"/>
  <c r="I110" i="5"/>
  <c r="M110" i="5"/>
  <c r="U113" i="5" l="1"/>
  <c r="V113" i="5" s="1"/>
  <c r="M113" i="5"/>
  <c r="I113" i="5"/>
  <c r="D112" i="5"/>
  <c r="I111" i="5"/>
  <c r="U111" i="5"/>
  <c r="V111" i="5" s="1"/>
  <c r="M111" i="5"/>
  <c r="V110" i="5"/>
  <c r="M112" i="5" l="1"/>
  <c r="U112" i="5"/>
  <c r="V112" i="5" s="1"/>
  <c r="E15" i="5" s="1"/>
  <c r="Y178" i="5" s="1"/>
  <c r="I112" i="5"/>
  <c r="B4" i="5" s="1"/>
  <c r="K122" i="5" s="1"/>
  <c r="L99" i="5" l="1"/>
  <c r="K124" i="5"/>
  <c r="K186" i="5"/>
  <c r="J181" i="5"/>
  <c r="L92" i="5"/>
  <c r="K235" i="5"/>
  <c r="K109" i="5"/>
  <c r="K211" i="5"/>
  <c r="L184" i="5"/>
  <c r="J153" i="5"/>
  <c r="J141" i="5"/>
  <c r="J58" i="5"/>
  <c r="J166" i="5"/>
  <c r="L136" i="5"/>
  <c r="K98" i="5"/>
  <c r="L34" i="5"/>
  <c r="J47" i="5"/>
  <c r="L104" i="5"/>
  <c r="J167" i="5"/>
  <c r="K171" i="5"/>
  <c r="K54" i="5"/>
  <c r="L192" i="5"/>
  <c r="K95" i="5"/>
  <c r="J183" i="5"/>
  <c r="L137" i="5"/>
  <c r="L194" i="5"/>
  <c r="K34" i="5"/>
  <c r="K245" i="5"/>
  <c r="J209" i="5"/>
  <c r="J41" i="5"/>
  <c r="L103" i="5"/>
  <c r="L112" i="5"/>
  <c r="J201" i="5"/>
  <c r="J155" i="5"/>
  <c r="K190" i="5"/>
  <c r="K127" i="5"/>
  <c r="J93" i="5"/>
  <c r="L55" i="5"/>
  <c r="K94" i="5"/>
  <c r="J50" i="5"/>
  <c r="L59" i="5"/>
  <c r="K58" i="5"/>
  <c r="L129" i="5"/>
  <c r="K237" i="5"/>
  <c r="K135" i="5"/>
  <c r="J231" i="5"/>
  <c r="J116" i="5"/>
  <c r="L135" i="5"/>
  <c r="J137" i="5"/>
  <c r="K70" i="5"/>
  <c r="J95" i="5"/>
  <c r="J103" i="5"/>
  <c r="J69" i="5"/>
  <c r="J37" i="5"/>
  <c r="L88" i="5"/>
  <c r="J149" i="5"/>
  <c r="L196" i="5"/>
  <c r="K163" i="5"/>
  <c r="J195" i="5"/>
  <c r="J176" i="5"/>
  <c r="J87" i="5"/>
  <c r="J124" i="5"/>
  <c r="K75" i="5"/>
  <c r="J157" i="5"/>
  <c r="J240" i="5"/>
  <c r="K206" i="5"/>
  <c r="J131" i="5"/>
  <c r="L43" i="5"/>
  <c r="K76" i="5"/>
  <c r="J222" i="5"/>
  <c r="L247" i="5"/>
  <c r="L195" i="5"/>
  <c r="K174" i="5"/>
  <c r="K40" i="5"/>
  <c r="J136" i="5"/>
  <c r="J146" i="5"/>
  <c r="K242" i="5"/>
  <c r="J125" i="5"/>
  <c r="K121" i="5"/>
  <c r="J244" i="5"/>
  <c r="L83" i="5"/>
  <c r="L31" i="5"/>
  <c r="J249" i="5"/>
  <c r="L245" i="5"/>
  <c r="L227" i="5"/>
  <c r="J239" i="5"/>
  <c r="L66" i="5"/>
  <c r="J38" i="5"/>
  <c r="K53" i="5"/>
  <c r="L41" i="5"/>
  <c r="J123" i="5"/>
  <c r="J32" i="5"/>
  <c r="K143" i="5"/>
  <c r="L134" i="5"/>
  <c r="L77" i="5"/>
  <c r="J33" i="5"/>
  <c r="L201" i="5"/>
  <c r="L69" i="5"/>
  <c r="J119" i="5"/>
  <c r="L172" i="5"/>
  <c r="J128" i="5"/>
  <c r="K37" i="5"/>
  <c r="L230" i="5"/>
  <c r="K71" i="5"/>
  <c r="K123" i="5"/>
  <c r="K193" i="5"/>
  <c r="K83" i="5"/>
  <c r="L56" i="5"/>
  <c r="L181" i="5"/>
  <c r="J30" i="5"/>
  <c r="L190" i="5"/>
  <c r="J97" i="5"/>
  <c r="K102" i="5"/>
  <c r="K207" i="5"/>
  <c r="K243" i="5"/>
  <c r="L121" i="5"/>
  <c r="J163" i="5"/>
  <c r="K141" i="5"/>
  <c r="K104" i="5"/>
  <c r="L215" i="5"/>
  <c r="J245" i="5"/>
  <c r="K248" i="5"/>
  <c r="K93" i="5"/>
  <c r="J144" i="5"/>
  <c r="K238" i="5"/>
  <c r="J112" i="5"/>
  <c r="K78" i="5"/>
  <c r="J143" i="5"/>
  <c r="L216" i="5"/>
  <c r="K222" i="5"/>
  <c r="J133" i="5"/>
  <c r="J213" i="5"/>
  <c r="J173" i="5"/>
  <c r="L231" i="5"/>
  <c r="L221" i="5"/>
  <c r="K31" i="5"/>
  <c r="K159" i="5"/>
  <c r="L164" i="5"/>
  <c r="L140" i="5"/>
  <c r="K230" i="5"/>
  <c r="J227" i="5"/>
  <c r="J61" i="5"/>
  <c r="L70" i="5"/>
  <c r="L182" i="5"/>
  <c r="J108" i="5"/>
  <c r="K191" i="5"/>
  <c r="L158" i="5"/>
  <c r="J62" i="5"/>
  <c r="J193" i="5"/>
  <c r="K181" i="5"/>
  <c r="K33" i="5"/>
  <c r="L138" i="5"/>
  <c r="L211" i="5"/>
  <c r="J120" i="5"/>
  <c r="L139" i="5"/>
  <c r="L149" i="5"/>
  <c r="K43" i="5"/>
  <c r="K133" i="5"/>
  <c r="L45" i="5"/>
  <c r="L234" i="5"/>
  <c r="K173" i="5"/>
  <c r="L123" i="5"/>
  <c r="L173" i="5"/>
  <c r="J64" i="5"/>
  <c r="J44" i="5"/>
  <c r="K140" i="5"/>
  <c r="J94" i="5"/>
  <c r="K182" i="5"/>
  <c r="K224" i="5"/>
  <c r="L189" i="5"/>
  <c r="J207" i="5"/>
  <c r="J217" i="5"/>
  <c r="J214" i="5"/>
  <c r="L160" i="5"/>
  <c r="L71" i="5"/>
  <c r="J219" i="5"/>
  <c r="L191" i="5"/>
  <c r="L131" i="5"/>
  <c r="L229" i="5"/>
  <c r="K134" i="5"/>
  <c r="K233" i="5"/>
  <c r="J126" i="5"/>
  <c r="K210" i="5"/>
  <c r="J210" i="5"/>
  <c r="L228" i="5"/>
  <c r="L176" i="5"/>
  <c r="J100" i="5"/>
  <c r="J66" i="5"/>
  <c r="J53" i="5"/>
  <c r="K146" i="5"/>
  <c r="L213" i="5"/>
  <c r="K196" i="5"/>
  <c r="K197" i="5"/>
  <c r="K220" i="5"/>
  <c r="L97" i="5"/>
  <c r="L212" i="5"/>
  <c r="J67" i="5"/>
  <c r="K204" i="5"/>
  <c r="J150" i="5"/>
  <c r="L48" i="5"/>
  <c r="J39" i="5"/>
  <c r="J211" i="5"/>
  <c r="J86" i="5"/>
  <c r="K201" i="5"/>
  <c r="K82" i="5"/>
  <c r="J156" i="5"/>
  <c r="J74" i="5"/>
  <c r="L214" i="5"/>
  <c r="L154" i="5"/>
  <c r="L107" i="5"/>
  <c r="L238" i="5"/>
  <c r="L84" i="5"/>
  <c r="K145" i="5"/>
  <c r="J202" i="5"/>
  <c r="L169" i="5"/>
  <c r="K183" i="5"/>
  <c r="K88" i="5"/>
  <c r="K209" i="5"/>
  <c r="L118" i="5"/>
  <c r="L162" i="5"/>
  <c r="J204" i="5"/>
  <c r="K113" i="5"/>
  <c r="L39" i="5"/>
  <c r="J164" i="5"/>
  <c r="K84" i="5"/>
  <c r="K225" i="5"/>
  <c r="J160" i="5"/>
  <c r="L178" i="5"/>
  <c r="K200" i="5"/>
  <c r="K38" i="5"/>
  <c r="J182" i="5"/>
  <c r="K42" i="5"/>
  <c r="L155" i="5"/>
  <c r="L33" i="5"/>
  <c r="K151" i="5"/>
  <c r="J224" i="5"/>
  <c r="J190" i="5"/>
  <c r="K169" i="5"/>
  <c r="K105" i="5"/>
  <c r="K185" i="5"/>
  <c r="L46" i="5"/>
  <c r="J60" i="5"/>
  <c r="J80" i="5"/>
  <c r="K162" i="5"/>
  <c r="K112" i="5"/>
  <c r="J243" i="5"/>
  <c r="J71" i="5"/>
  <c r="L101" i="5"/>
  <c r="K150" i="5"/>
  <c r="J75" i="5"/>
  <c r="K68" i="5"/>
  <c r="K85" i="5"/>
  <c r="J250" i="5"/>
  <c r="L64" i="5"/>
  <c r="J99" i="5"/>
  <c r="K60" i="5"/>
  <c r="K168" i="5"/>
  <c r="J206" i="5"/>
  <c r="L78" i="5"/>
  <c r="J215" i="5"/>
  <c r="J107" i="5"/>
  <c r="L207" i="5"/>
  <c r="K154" i="5"/>
  <c r="K144" i="5"/>
  <c r="L127" i="5"/>
  <c r="L145" i="5"/>
  <c r="L94" i="5"/>
  <c r="K118" i="5"/>
  <c r="K195" i="5"/>
  <c r="K45" i="5"/>
  <c r="J145" i="5"/>
  <c r="J186" i="5"/>
  <c r="J221" i="5"/>
  <c r="L32" i="5"/>
  <c r="K80" i="5"/>
  <c r="K147" i="5"/>
  <c r="L235" i="5"/>
  <c r="J180" i="5"/>
  <c r="L61" i="5"/>
  <c r="J59" i="5"/>
  <c r="J49" i="5"/>
  <c r="J78" i="5"/>
  <c r="K156" i="5"/>
  <c r="K79" i="5"/>
  <c r="K223" i="5"/>
  <c r="L117" i="5"/>
  <c r="J246" i="5"/>
  <c r="L219" i="5"/>
  <c r="K157" i="5"/>
  <c r="K30" i="5"/>
  <c r="J113" i="5"/>
  <c r="L76" i="5"/>
  <c r="J247" i="5"/>
  <c r="J68" i="5"/>
  <c r="K241" i="5"/>
  <c r="L35" i="5"/>
  <c r="L65" i="5"/>
  <c r="W102" i="5"/>
  <c r="X169" i="5"/>
  <c r="W153" i="5"/>
  <c r="W163" i="5"/>
  <c r="X176" i="5"/>
  <c r="Y94" i="5"/>
  <c r="W86" i="5"/>
  <c r="W43" i="5"/>
  <c r="Y41" i="5"/>
  <c r="X56" i="5"/>
  <c r="X143" i="5"/>
  <c r="Y242" i="5"/>
  <c r="X204" i="5"/>
  <c r="Y212" i="5"/>
  <c r="Y130" i="5"/>
  <c r="X245" i="5"/>
  <c r="Y175" i="5"/>
  <c r="X179" i="5"/>
  <c r="X137" i="5"/>
  <c r="Y186" i="5"/>
  <c r="X162" i="5"/>
  <c r="Y138" i="5"/>
  <c r="X184" i="5"/>
  <c r="W57" i="5"/>
  <c r="W83" i="5"/>
  <c r="X54" i="5"/>
  <c r="X43" i="5"/>
  <c r="Y103" i="5"/>
  <c r="Y195" i="5"/>
  <c r="Y145" i="5"/>
  <c r="X101" i="5"/>
  <c r="W58" i="5"/>
  <c r="X229" i="5"/>
  <c r="Y70" i="5"/>
  <c r="Y157" i="5"/>
  <c r="Y236" i="5"/>
  <c r="W65" i="5"/>
  <c r="W245" i="5"/>
  <c r="X210" i="5"/>
  <c r="Y181" i="5"/>
  <c r="W136" i="5"/>
  <c r="Y113" i="5"/>
  <c r="X38" i="5"/>
  <c r="X193" i="5"/>
  <c r="X77" i="5"/>
  <c r="Y249" i="5"/>
  <c r="Y132" i="5"/>
  <c r="Y67" i="5"/>
  <c r="Y203" i="5"/>
  <c r="X138" i="5"/>
  <c r="W46" i="5"/>
  <c r="Y191" i="5"/>
  <c r="X81" i="5"/>
  <c r="Y200" i="5"/>
  <c r="X32" i="5"/>
  <c r="W178" i="5"/>
  <c r="X196" i="5"/>
  <c r="X203" i="5"/>
  <c r="Y80" i="5"/>
  <c r="W165" i="5"/>
  <c r="X198" i="5"/>
  <c r="W243" i="5"/>
  <c r="X227" i="5"/>
  <c r="Y229" i="5"/>
  <c r="X180" i="5"/>
  <c r="W30" i="5"/>
  <c r="X114" i="5"/>
  <c r="X186" i="5"/>
  <c r="W94" i="5"/>
  <c r="Y56" i="5"/>
  <c r="Y199" i="5"/>
  <c r="W42" i="5"/>
  <c r="W194" i="5"/>
  <c r="Y32" i="5"/>
  <c r="W176" i="5"/>
  <c r="W132" i="5"/>
  <c r="X61" i="5"/>
  <c r="Y226" i="5"/>
  <c r="X96" i="5"/>
  <c r="Y95" i="5"/>
  <c r="X247" i="5"/>
  <c r="Y144" i="5"/>
  <c r="W110" i="5"/>
  <c r="X62" i="5"/>
  <c r="X167" i="5"/>
  <c r="X166" i="5"/>
  <c r="X208" i="5"/>
  <c r="W61" i="5"/>
  <c r="X170" i="5"/>
  <c r="Y108" i="5"/>
  <c r="W73" i="5"/>
  <c r="W137" i="5"/>
  <c r="Y149" i="5"/>
  <c r="W151" i="5"/>
  <c r="X241" i="5"/>
  <c r="X104" i="5"/>
  <c r="X84" i="5"/>
  <c r="W234" i="5"/>
  <c r="W87" i="5"/>
  <c r="W171" i="5"/>
  <c r="W227" i="5"/>
  <c r="Y125" i="5"/>
  <c r="Y208" i="5"/>
  <c r="W206" i="5"/>
  <c r="X58" i="5"/>
  <c r="Y110" i="5"/>
  <c r="W48" i="5"/>
  <c r="Y197" i="5"/>
  <c r="X121" i="5"/>
  <c r="Y143" i="5"/>
  <c r="X74" i="5"/>
  <c r="W215" i="5"/>
  <c r="Y45" i="5"/>
  <c r="W150" i="5"/>
  <c r="W211" i="5"/>
  <c r="W237" i="5"/>
  <c r="W205" i="5"/>
  <c r="Y90" i="5"/>
  <c r="W144" i="5"/>
  <c r="Y77" i="5"/>
  <c r="X109" i="5"/>
  <c r="W84" i="5"/>
  <c r="X242" i="5"/>
  <c r="X50" i="5"/>
  <c r="Y72" i="5"/>
  <c r="X79" i="5"/>
  <c r="Y82" i="5"/>
  <c r="Y217" i="5"/>
  <c r="W235" i="5"/>
  <c r="W88" i="5"/>
  <c r="X244" i="5"/>
  <c r="Y141" i="5"/>
  <c r="X218" i="5"/>
  <c r="Y57" i="5"/>
  <c r="Y76" i="5"/>
  <c r="X57" i="5"/>
  <c r="Y193" i="5"/>
  <c r="Y155" i="5"/>
  <c r="W141" i="5"/>
  <c r="W173" i="5"/>
  <c r="Y30" i="5"/>
  <c r="Y91" i="5"/>
  <c r="Y247" i="5"/>
  <c r="W107" i="5"/>
  <c r="W250" i="5"/>
  <c r="W116" i="5"/>
  <c r="Y71" i="5"/>
  <c r="Y40" i="5"/>
  <c r="Y221" i="5"/>
  <c r="W113" i="5"/>
  <c r="X67" i="5"/>
  <c r="Y244" i="5"/>
  <c r="X157" i="5"/>
  <c r="W177" i="5"/>
  <c r="W31" i="5"/>
  <c r="Y122" i="5"/>
  <c r="X161" i="5"/>
  <c r="Y171" i="5"/>
  <c r="Y44" i="5"/>
  <c r="X69" i="5"/>
  <c r="X55" i="5"/>
  <c r="X181" i="5"/>
  <c r="Y134" i="5"/>
  <c r="W114" i="5"/>
  <c r="W121" i="5"/>
  <c r="Y163" i="5"/>
  <c r="W218" i="5"/>
  <c r="W216" i="5"/>
  <c r="W155" i="5"/>
  <c r="X215" i="5"/>
  <c r="W90" i="5"/>
  <c r="X146" i="5"/>
  <c r="W66" i="5"/>
  <c r="W145" i="5"/>
  <c r="X155" i="5"/>
  <c r="W160" i="5"/>
  <c r="Y121" i="5"/>
  <c r="X111" i="5"/>
  <c r="Y120" i="5"/>
  <c r="Y152" i="5"/>
  <c r="Y123" i="5"/>
  <c r="W60" i="5"/>
  <c r="X73" i="5"/>
  <c r="X232" i="5"/>
  <c r="W190" i="5"/>
  <c r="Y84" i="5"/>
  <c r="X194" i="5"/>
  <c r="W74" i="5"/>
  <c r="Y86" i="5"/>
  <c r="X200" i="5"/>
  <c r="W168" i="5"/>
  <c r="W226" i="5"/>
  <c r="W125" i="5"/>
  <c r="Y118" i="5"/>
  <c r="W71" i="5"/>
  <c r="Y213" i="5"/>
  <c r="X148" i="5"/>
  <c r="X195" i="5"/>
  <c r="X221" i="5"/>
  <c r="X115" i="5"/>
  <c r="X90" i="5"/>
  <c r="Y238" i="5"/>
  <c r="W228" i="5"/>
  <c r="Y116" i="5"/>
  <c r="X233" i="5"/>
  <c r="X86" i="5"/>
  <c r="X105" i="5"/>
  <c r="Y159" i="5"/>
  <c r="Y179" i="5"/>
  <c r="W79" i="5"/>
  <c r="X97" i="5"/>
  <c r="X33" i="5"/>
  <c r="W82" i="5"/>
  <c r="X134" i="5"/>
  <c r="W197" i="5"/>
  <c r="Y250" i="5"/>
  <c r="X183" i="5"/>
  <c r="Y83" i="5"/>
  <c r="Y31" i="5"/>
  <c r="Y166" i="5"/>
  <c r="Y117" i="5"/>
  <c r="X149" i="5"/>
  <c r="W103" i="5"/>
  <c r="W127" i="5"/>
  <c r="W221" i="5"/>
  <c r="W242" i="5"/>
  <c r="Y46" i="5"/>
  <c r="W41" i="5"/>
  <c r="X189" i="5"/>
  <c r="Y183" i="5"/>
  <c r="Y233" i="5"/>
  <c r="Y202" i="5"/>
  <c r="Y97" i="5"/>
  <c r="W157" i="5"/>
  <c r="W175" i="5"/>
  <c r="Y101" i="5"/>
  <c r="W62" i="5"/>
  <c r="Y52" i="5"/>
  <c r="Y115" i="5"/>
  <c r="Y207" i="5"/>
  <c r="X35" i="5"/>
  <c r="W159" i="5"/>
  <c r="X130" i="5"/>
  <c r="W35" i="5"/>
  <c r="X174" i="5"/>
  <c r="W154" i="5"/>
  <c r="X188" i="5"/>
  <c r="W49" i="5"/>
  <c r="X82" i="5"/>
  <c r="X110" i="5"/>
  <c r="W104" i="5"/>
  <c r="X250" i="5"/>
  <c r="Y243" i="5"/>
  <c r="W130" i="5"/>
  <c r="Y48" i="5"/>
  <c r="Y59" i="5"/>
  <c r="X206" i="5"/>
  <c r="W55" i="5"/>
  <c r="W185" i="5"/>
  <c r="W192" i="5"/>
  <c r="W80" i="5"/>
  <c r="Y49" i="5"/>
  <c r="W148" i="5"/>
  <c r="X165" i="5"/>
  <c r="X80" i="5"/>
  <c r="X228" i="5"/>
  <c r="W100" i="5"/>
  <c r="W181" i="5"/>
  <c r="W135" i="5"/>
  <c r="Y201" i="5"/>
  <c r="X147" i="5"/>
  <c r="W139" i="5"/>
  <c r="X120" i="5"/>
  <c r="W161" i="5"/>
  <c r="Y168" i="5"/>
  <c r="X113" i="5"/>
  <c r="Y106" i="5"/>
  <c r="W51" i="5"/>
  <c r="Y104" i="5"/>
  <c r="Y89" i="5"/>
  <c r="W225" i="5"/>
  <c r="W230" i="5"/>
  <c r="X132" i="5"/>
  <c r="Y75" i="5"/>
  <c r="X87" i="5"/>
  <c r="X116" i="5"/>
  <c r="W214" i="5"/>
  <c r="Y237" i="5"/>
  <c r="Y140" i="5"/>
  <c r="Y240" i="5"/>
  <c r="X199" i="5"/>
  <c r="X248" i="5"/>
  <c r="W169" i="5"/>
  <c r="Y246" i="5"/>
  <c r="X63" i="5"/>
  <c r="Y88" i="5"/>
  <c r="Y150" i="5"/>
  <c r="W122" i="5"/>
  <c r="X112" i="5"/>
  <c r="Y85" i="5"/>
  <c r="W220" i="5"/>
  <c r="Y162" i="5"/>
  <c r="X30" i="5"/>
  <c r="W59" i="5"/>
  <c r="Y160" i="5"/>
  <c r="W69" i="5"/>
  <c r="Y147" i="5"/>
  <c r="X123" i="5"/>
  <c r="X201" i="5"/>
  <c r="X40" i="5"/>
  <c r="Y196" i="5"/>
  <c r="X76" i="5"/>
  <c r="Y211" i="5"/>
  <c r="Y42" i="5"/>
  <c r="X129" i="5"/>
  <c r="W174" i="5"/>
  <c r="W166" i="5"/>
  <c r="Y190" i="5"/>
  <c r="W75" i="5"/>
  <c r="W112" i="5"/>
  <c r="X163" i="5"/>
  <c r="W232" i="5"/>
  <c r="W240" i="5"/>
  <c r="W129" i="5"/>
  <c r="Y146" i="5"/>
  <c r="Y126" i="5"/>
  <c r="W118" i="5"/>
  <c r="X182" i="5"/>
  <c r="W209" i="5"/>
  <c r="X91" i="5"/>
  <c r="Y231" i="5"/>
  <c r="W37" i="5"/>
  <c r="X217" i="5"/>
  <c r="X152" i="5"/>
  <c r="X66" i="5"/>
  <c r="Y102" i="5"/>
  <c r="Y98" i="5"/>
  <c r="W247" i="5"/>
  <c r="Y248" i="5"/>
  <c r="X93" i="5"/>
  <c r="X145" i="5"/>
  <c r="Y167" i="5"/>
  <c r="W81" i="5"/>
  <c r="X151" i="5"/>
  <c r="W142" i="5"/>
  <c r="Y54" i="5"/>
  <c r="W202" i="5"/>
  <c r="Y60" i="5"/>
  <c r="W143" i="5"/>
  <c r="Y189" i="5"/>
  <c r="X41" i="5"/>
  <c r="X52" i="5"/>
  <c r="W126" i="5"/>
  <c r="X36" i="5"/>
  <c r="Y112" i="5"/>
  <c r="X144" i="5"/>
  <c r="Y127" i="5"/>
  <c r="X160" i="5"/>
  <c r="X222" i="5"/>
  <c r="X168" i="5"/>
  <c r="Y165" i="5"/>
  <c r="Y209" i="5"/>
  <c r="W33" i="5"/>
  <c r="X238" i="5"/>
  <c r="X214" i="5"/>
  <c r="Y114" i="5"/>
  <c r="W85" i="5"/>
  <c r="X205" i="5"/>
  <c r="Y216" i="5"/>
  <c r="Y68" i="5"/>
  <c r="W67" i="5"/>
  <c r="X107" i="5"/>
  <c r="W97" i="5"/>
  <c r="Y66" i="5"/>
  <c r="W56" i="5"/>
  <c r="W198" i="5"/>
  <c r="X108" i="5"/>
  <c r="X225" i="5"/>
  <c r="W223" i="5"/>
  <c r="Y124" i="5"/>
  <c r="X68" i="5"/>
  <c r="W182" i="5"/>
  <c r="W93" i="5"/>
  <c r="X106" i="5"/>
  <c r="W70" i="5"/>
  <c r="W106" i="5"/>
  <c r="X59" i="5"/>
  <c r="X140" i="5"/>
  <c r="Y169" i="5"/>
  <c r="W96" i="5"/>
  <c r="X213" i="5"/>
  <c r="X39" i="5"/>
  <c r="W77" i="5"/>
  <c r="Y158" i="5"/>
  <c r="Y148" i="5"/>
  <c r="X211" i="5"/>
  <c r="X246" i="5"/>
  <c r="Y50" i="5"/>
  <c r="Y153" i="5"/>
  <c r="Y223" i="5"/>
  <c r="W78" i="5"/>
  <c r="W248" i="5"/>
  <c r="X37" i="5"/>
  <c r="X136" i="5"/>
  <c r="Y241" i="5"/>
  <c r="W117" i="5"/>
  <c r="X177" i="5"/>
  <c r="X209" i="5"/>
  <c r="X47" i="5"/>
  <c r="W189" i="5"/>
  <c r="W149" i="5"/>
  <c r="W179" i="5"/>
  <c r="Y142" i="5"/>
  <c r="Y105" i="5"/>
  <c r="Y219" i="5"/>
  <c r="L53" i="5"/>
  <c r="J138" i="5"/>
  <c r="K189" i="5"/>
  <c r="K69" i="5"/>
  <c r="L60" i="5"/>
  <c r="L102" i="5"/>
  <c r="L187" i="5"/>
  <c r="K148" i="5"/>
  <c r="J45" i="5"/>
  <c r="J118" i="5"/>
  <c r="K97" i="5"/>
  <c r="L157" i="5"/>
  <c r="L81" i="5"/>
  <c r="L209" i="5"/>
  <c r="K130" i="5"/>
  <c r="L96" i="5"/>
  <c r="J184" i="5"/>
  <c r="K63" i="5"/>
  <c r="K64" i="5"/>
  <c r="K96" i="5"/>
  <c r="J165" i="5"/>
  <c r="J89" i="5"/>
  <c r="Y107" i="5"/>
  <c r="X131" i="5"/>
  <c r="W146" i="5"/>
  <c r="Y222" i="5"/>
  <c r="X42" i="5"/>
  <c r="Y239" i="5"/>
  <c r="X34" i="5"/>
  <c r="W162" i="5"/>
  <c r="X175" i="5"/>
  <c r="X234" i="5"/>
  <c r="X99" i="5"/>
  <c r="Y170" i="5"/>
  <c r="X219" i="5"/>
  <c r="X190" i="5"/>
  <c r="W64" i="5"/>
  <c r="Y61" i="5"/>
  <c r="Y78" i="5"/>
  <c r="W99" i="5"/>
  <c r="W34" i="5"/>
  <c r="X239" i="5"/>
  <c r="Y232" i="5"/>
  <c r="Y176" i="5"/>
  <c r="W119" i="5"/>
  <c r="W101" i="5"/>
  <c r="X53" i="5"/>
  <c r="X230" i="5"/>
  <c r="X127" i="5"/>
  <c r="Y36" i="5"/>
  <c r="X226" i="5"/>
  <c r="Y194" i="5"/>
  <c r="Y53" i="5"/>
  <c r="W172" i="5"/>
  <c r="W147" i="5"/>
  <c r="Y93" i="5"/>
  <c r="X133" i="5"/>
  <c r="Y235" i="5"/>
  <c r="X178" i="5"/>
  <c r="X171" i="5"/>
  <c r="W128" i="5"/>
  <c r="W249" i="5"/>
  <c r="W236" i="5"/>
  <c r="X240" i="5"/>
  <c r="Y225" i="5"/>
  <c r="W50" i="5"/>
  <c r="W105" i="5"/>
  <c r="W167" i="5"/>
  <c r="X231" i="5"/>
  <c r="Y173" i="5"/>
  <c r="X139" i="5"/>
  <c r="W120" i="5"/>
  <c r="Y33" i="5"/>
  <c r="W200" i="5"/>
  <c r="W203" i="5"/>
  <c r="W164" i="5"/>
  <c r="W241" i="5"/>
  <c r="X75" i="5"/>
  <c r="Y119" i="5"/>
  <c r="X122" i="5"/>
  <c r="X216" i="5"/>
  <c r="X70" i="5"/>
  <c r="W224" i="5"/>
  <c r="X65" i="5"/>
  <c r="X185" i="5"/>
  <c r="X159" i="5"/>
  <c r="X237" i="5"/>
  <c r="Y187" i="5"/>
  <c r="W123" i="5"/>
  <c r="X45" i="5"/>
  <c r="W156" i="5"/>
  <c r="W95" i="5"/>
  <c r="Y96" i="5"/>
  <c r="Y206" i="5"/>
  <c r="X191" i="5"/>
  <c r="X164" i="5"/>
  <c r="W158" i="5"/>
  <c r="X89" i="5"/>
  <c r="X126" i="5"/>
  <c r="Y151" i="5"/>
  <c r="X153" i="5"/>
  <c r="X192" i="5"/>
  <c r="Y74" i="5"/>
  <c r="X124" i="5"/>
  <c r="Y161" i="5"/>
  <c r="Y63" i="5"/>
  <c r="Y210" i="5"/>
  <c r="W191" i="5"/>
  <c r="W229" i="5"/>
  <c r="Y129" i="5"/>
  <c r="X150" i="5"/>
  <c r="W134" i="5"/>
  <c r="W231" i="5"/>
  <c r="W210" i="5"/>
  <c r="W213" i="5"/>
  <c r="Y230" i="5"/>
  <c r="X202" i="5"/>
  <c r="Y73" i="5"/>
  <c r="W39" i="5"/>
  <c r="W207" i="5"/>
  <c r="W32" i="5"/>
  <c r="Y38" i="5"/>
  <c r="Y37" i="5"/>
  <c r="W201" i="5"/>
  <c r="W52" i="5"/>
  <c r="W233" i="5"/>
  <c r="X48" i="5"/>
  <c r="Y188" i="5"/>
  <c r="Y220" i="5"/>
  <c r="X72" i="5"/>
  <c r="W111" i="5"/>
  <c r="Y177" i="5"/>
  <c r="W68" i="5"/>
  <c r="Y180" i="5"/>
  <c r="X51" i="5"/>
  <c r="W54" i="5"/>
  <c r="W115" i="5"/>
  <c r="X243" i="5"/>
  <c r="W133" i="5"/>
  <c r="W188" i="5"/>
  <c r="X158" i="5"/>
  <c r="W217" i="5"/>
  <c r="W219" i="5"/>
  <c r="Y204" i="5"/>
  <c r="W53" i="5"/>
  <c r="Y218" i="5"/>
  <c r="X212" i="5"/>
  <c r="X31" i="5"/>
  <c r="Y111" i="5"/>
  <c r="W140" i="5"/>
  <c r="Y131" i="5"/>
  <c r="Y55" i="5"/>
  <c r="Y35" i="5"/>
  <c r="X142" i="5"/>
  <c r="Y185" i="5"/>
  <c r="W193" i="5"/>
  <c r="W38" i="5"/>
  <c r="W184" i="5"/>
  <c r="Y228" i="5"/>
  <c r="Y43" i="5"/>
  <c r="Y109" i="5"/>
  <c r="X118" i="5"/>
  <c r="W196" i="5"/>
  <c r="X125" i="5"/>
  <c r="W208" i="5"/>
  <c r="X207" i="5"/>
  <c r="X235" i="5"/>
  <c r="X71" i="5"/>
  <c r="Y136" i="5"/>
  <c r="X60" i="5"/>
  <c r="Y174" i="5"/>
  <c r="Y245" i="5"/>
  <c r="Y58" i="5"/>
  <c r="W195" i="5"/>
  <c r="X173" i="5"/>
  <c r="W40" i="5"/>
  <c r="Y92" i="5"/>
  <c r="W212" i="5"/>
  <c r="Y227" i="5"/>
  <c r="W138" i="5"/>
  <c r="Y62" i="5"/>
  <c r="X187" i="5"/>
  <c r="Y214" i="5"/>
  <c r="Y224" i="5"/>
  <c r="W72" i="5"/>
  <c r="X83" i="5"/>
  <c r="W152" i="5"/>
  <c r="W131" i="5"/>
  <c r="W108" i="5"/>
  <c r="W170" i="5"/>
  <c r="Y184" i="5"/>
  <c r="Y137" i="5"/>
  <c r="X46" i="5"/>
  <c r="Y39" i="5"/>
  <c r="X172" i="5"/>
  <c r="W98" i="5"/>
  <c r="Y164" i="5"/>
  <c r="X141" i="5"/>
  <c r="Y47" i="5"/>
  <c r="X220" i="5"/>
  <c r="Y51" i="5"/>
  <c r="W36" i="5"/>
  <c r="Y192" i="5"/>
  <c r="Y79" i="5"/>
  <c r="W44" i="5"/>
  <c r="X85" i="5"/>
  <c r="X92" i="5"/>
  <c r="W199" i="5"/>
  <c r="X44" i="5"/>
  <c r="X135" i="5"/>
  <c r="W246" i="5"/>
  <c r="Y69" i="5"/>
  <c r="Y234" i="5"/>
  <c r="X119" i="5"/>
  <c r="W63" i="5"/>
  <c r="W204" i="5"/>
  <c r="Y156" i="5"/>
  <c r="W76" i="5"/>
  <c r="Y34" i="5"/>
  <c r="W183" i="5"/>
  <c r="X223" i="5"/>
  <c r="Y215" i="5"/>
  <c r="X156" i="5"/>
  <c r="W124" i="5"/>
  <c r="X95" i="5"/>
  <c r="X94" i="5"/>
  <c r="X78" i="5"/>
  <c r="Y100" i="5"/>
  <c r="Y133" i="5"/>
  <c r="W187" i="5"/>
  <c r="W222" i="5"/>
  <c r="X197" i="5"/>
  <c r="Y172" i="5"/>
  <c r="X98" i="5"/>
  <c r="W47" i="5"/>
  <c r="W89" i="5"/>
  <c r="Y128" i="5"/>
  <c r="W180" i="5"/>
  <c r="X88" i="5"/>
  <c r="X49" i="5"/>
  <c r="X64" i="5"/>
  <c r="Y139" i="5"/>
  <c r="W92" i="5"/>
  <c r="W239" i="5"/>
  <c r="X117" i="5"/>
  <c r="Y65" i="5"/>
  <c r="X249" i="5"/>
  <c r="Y99" i="5"/>
  <c r="X100" i="5"/>
  <c r="W186" i="5"/>
  <c r="X224" i="5"/>
  <c r="Y154" i="5"/>
  <c r="W109" i="5"/>
  <c r="Y64" i="5"/>
  <c r="Y198" i="5"/>
  <c r="W91" i="5"/>
  <c r="Y135" i="5"/>
  <c r="W238" i="5"/>
  <c r="X154" i="5"/>
  <c r="X102" i="5"/>
  <c r="W45" i="5"/>
  <c r="X103" i="5"/>
  <c r="W244" i="5"/>
  <c r="Y87" i="5"/>
  <c r="Y205" i="5"/>
  <c r="Y81" i="5"/>
  <c r="Y182" i="5"/>
  <c r="X128" i="5"/>
  <c r="X236" i="5"/>
  <c r="J122" i="5"/>
  <c r="L166" i="5"/>
  <c r="K178" i="5"/>
  <c r="J105" i="5"/>
  <c r="K101" i="5"/>
  <c r="L165" i="5"/>
  <c r="J90" i="5"/>
  <c r="K65" i="5"/>
  <c r="K246" i="5"/>
  <c r="L156" i="5"/>
  <c r="K36" i="5"/>
  <c r="K142" i="5"/>
  <c r="J162" i="5"/>
  <c r="K231" i="5"/>
  <c r="J36" i="5"/>
  <c r="L237" i="5"/>
  <c r="K81" i="5"/>
  <c r="J130" i="5"/>
  <c r="L106" i="5"/>
  <c r="L226" i="5"/>
  <c r="K160" i="5"/>
  <c r="K73" i="5"/>
  <c r="K177" i="5"/>
  <c r="L222" i="5"/>
  <c r="L240" i="5"/>
  <c r="K153" i="5"/>
  <c r="K114" i="5"/>
  <c r="L72" i="5"/>
  <c r="K99" i="5"/>
  <c r="L159" i="5"/>
  <c r="K214" i="5"/>
  <c r="L30" i="5"/>
  <c r="J134" i="5"/>
  <c r="J238" i="5"/>
  <c r="K176" i="5"/>
  <c r="J154" i="5"/>
  <c r="L233" i="5"/>
  <c r="J77" i="5"/>
  <c r="L128" i="5"/>
  <c r="K226" i="5"/>
  <c r="L174" i="5"/>
  <c r="J235" i="5"/>
  <c r="J51" i="5"/>
  <c r="J82" i="5"/>
  <c r="J194" i="5"/>
  <c r="L198" i="5"/>
  <c r="J147" i="5"/>
  <c r="L188" i="5"/>
  <c r="J200" i="5"/>
  <c r="L232" i="5"/>
  <c r="L62" i="5"/>
  <c r="K234" i="5"/>
  <c r="J135" i="5"/>
  <c r="J187" i="5"/>
  <c r="J218" i="5"/>
  <c r="K89" i="5"/>
  <c r="L125" i="5"/>
  <c r="J73" i="5"/>
  <c r="J57" i="5"/>
  <c r="L50" i="5"/>
  <c r="L197" i="5"/>
  <c r="L148" i="5"/>
  <c r="K170" i="5"/>
  <c r="L171" i="5"/>
  <c r="K192" i="5"/>
  <c r="L110" i="5"/>
  <c r="K47" i="5"/>
  <c r="J40" i="5"/>
  <c r="J236" i="5"/>
  <c r="K218" i="5"/>
  <c r="L113" i="5"/>
  <c r="K111" i="5"/>
  <c r="L199" i="5"/>
  <c r="K86" i="5"/>
  <c r="K67" i="5"/>
  <c r="J230" i="5"/>
  <c r="K44" i="5"/>
  <c r="K100" i="5"/>
  <c r="L202" i="5"/>
  <c r="L54" i="5"/>
  <c r="J188" i="5"/>
  <c r="J85" i="5"/>
  <c r="L144" i="5"/>
  <c r="J56" i="5"/>
  <c r="L186" i="5"/>
  <c r="K202" i="5"/>
  <c r="J129" i="5"/>
  <c r="J158" i="5"/>
  <c r="L167" i="5"/>
  <c r="K46" i="5"/>
  <c r="J142" i="5"/>
  <c r="K108" i="5"/>
  <c r="L193" i="5"/>
  <c r="L63" i="5"/>
  <c r="J121" i="5"/>
  <c r="K247" i="5"/>
  <c r="J34" i="5"/>
  <c r="J152" i="5"/>
  <c r="K212" i="5"/>
  <c r="J115" i="5"/>
  <c r="L90" i="5"/>
  <c r="L105" i="5"/>
  <c r="K74" i="5"/>
  <c r="K62" i="5"/>
  <c r="J84" i="5"/>
  <c r="L109" i="5"/>
  <c r="K126" i="5"/>
  <c r="K208" i="5"/>
  <c r="J225" i="5"/>
  <c r="K48" i="5"/>
  <c r="K106" i="5"/>
  <c r="L210" i="5"/>
  <c r="L75" i="5"/>
  <c r="J248" i="5"/>
  <c r="L67" i="5"/>
  <c r="J63" i="5"/>
  <c r="J197" i="5"/>
  <c r="L57" i="5"/>
  <c r="K55" i="5"/>
  <c r="K221" i="5"/>
  <c r="L243" i="5"/>
  <c r="L85" i="5"/>
  <c r="K216" i="5"/>
  <c r="K184" i="5"/>
  <c r="L38" i="5"/>
  <c r="J72" i="5"/>
  <c r="K107" i="5"/>
  <c r="L223" i="5"/>
  <c r="K110" i="5"/>
  <c r="K72" i="5"/>
  <c r="J229" i="5"/>
  <c r="K119" i="5"/>
  <c r="L163" i="5"/>
  <c r="J220" i="5"/>
  <c r="K56" i="5"/>
  <c r="K128" i="5"/>
  <c r="K125" i="5"/>
  <c r="K131" i="5"/>
  <c r="L246" i="5"/>
  <c r="K129" i="5"/>
  <c r="J48" i="5"/>
  <c r="J175" i="5"/>
  <c r="J96" i="5"/>
  <c r="L220" i="5"/>
  <c r="L208" i="5"/>
  <c r="L224" i="5"/>
  <c r="J178" i="5"/>
  <c r="K77" i="5"/>
  <c r="L47" i="5"/>
  <c r="J140" i="5"/>
  <c r="L82" i="5"/>
  <c r="J83" i="5"/>
  <c r="J79" i="5"/>
  <c r="L42" i="5"/>
  <c r="J170" i="5"/>
  <c r="L122" i="5"/>
  <c r="K66" i="5"/>
  <c r="J192" i="5"/>
  <c r="L141" i="5"/>
  <c r="L205" i="5"/>
  <c r="J76" i="5"/>
  <c r="K91" i="5"/>
  <c r="K229" i="5"/>
  <c r="K49" i="5"/>
  <c r="J232" i="5"/>
  <c r="L79" i="5"/>
  <c r="J54" i="5"/>
  <c r="J191" i="5"/>
  <c r="L147" i="5"/>
  <c r="K138" i="5"/>
  <c r="L143" i="5"/>
  <c r="K90" i="5"/>
  <c r="K232" i="5"/>
  <c r="J223" i="5"/>
  <c r="J35" i="5"/>
  <c r="L225" i="5"/>
  <c r="L124" i="5"/>
  <c r="J198" i="5"/>
  <c r="K32" i="5"/>
  <c r="L177" i="5"/>
  <c r="K239" i="5"/>
  <c r="L236" i="5"/>
  <c r="K175" i="5"/>
  <c r="K213" i="5"/>
  <c r="K228" i="5"/>
  <c r="J216" i="5"/>
  <c r="L218" i="5"/>
  <c r="J31" i="5"/>
  <c r="J70" i="5"/>
  <c r="J111" i="5"/>
  <c r="J148" i="5"/>
  <c r="K149" i="5"/>
  <c r="K35" i="5"/>
  <c r="J228" i="5"/>
  <c r="J43" i="5"/>
  <c r="J98" i="5"/>
  <c r="L116" i="5"/>
  <c r="K240" i="5"/>
  <c r="L86" i="5"/>
  <c r="J203" i="5"/>
  <c r="K172" i="5"/>
  <c r="K167" i="5"/>
  <c r="L115" i="5"/>
  <c r="L168" i="5"/>
  <c r="L100" i="5"/>
  <c r="L239" i="5"/>
  <c r="L87" i="5"/>
  <c r="J106" i="5"/>
  <c r="K115" i="5"/>
  <c r="K137" i="5"/>
  <c r="L91" i="5"/>
  <c r="L204" i="5"/>
  <c r="L250" i="5"/>
  <c r="L244" i="5"/>
  <c r="L185" i="5"/>
  <c r="K198" i="5"/>
  <c r="L133" i="5"/>
  <c r="L180" i="5"/>
  <c r="L114" i="5"/>
  <c r="K187" i="5"/>
  <c r="K132" i="5"/>
  <c r="L132" i="5"/>
  <c r="L248" i="5"/>
  <c r="J212" i="5"/>
  <c r="L170" i="5"/>
  <c r="K166" i="5"/>
  <c r="J174" i="5"/>
  <c r="L119" i="5"/>
  <c r="J234" i="5"/>
  <c r="L183" i="5"/>
  <c r="K215" i="5"/>
  <c r="J159" i="5"/>
  <c r="J114" i="5"/>
  <c r="K51" i="5"/>
  <c r="K92" i="5"/>
  <c r="J199" i="5"/>
  <c r="L74" i="5"/>
  <c r="L73" i="5"/>
  <c r="K52" i="5"/>
  <c r="L108" i="5"/>
  <c r="K179" i="5"/>
  <c r="J88" i="5"/>
  <c r="J242" i="5"/>
  <c r="J101" i="5"/>
  <c r="L242" i="5"/>
  <c r="K249" i="5"/>
  <c r="J92" i="5"/>
  <c r="J117" i="5"/>
  <c r="L126" i="5"/>
  <c r="L249" i="5"/>
  <c r="K57" i="5"/>
  <c r="J104" i="5"/>
  <c r="L241" i="5"/>
  <c r="J151" i="5"/>
  <c r="K250" i="5"/>
  <c r="K227" i="5"/>
  <c r="L49" i="5"/>
  <c r="J208" i="5"/>
  <c r="J233" i="5"/>
  <c r="L98" i="5"/>
  <c r="K41" i="5"/>
  <c r="L58" i="5"/>
  <c r="J171" i="5"/>
  <c r="L161" i="5"/>
  <c r="L175" i="5"/>
  <c r="K205" i="5"/>
  <c r="L111" i="5"/>
  <c r="K194" i="5"/>
  <c r="K59" i="5"/>
  <c r="K116" i="5"/>
  <c r="J139" i="5"/>
  <c r="L146" i="5"/>
  <c r="K199" i="5"/>
  <c r="K158" i="5"/>
  <c r="J179" i="5"/>
  <c r="J46" i="5"/>
  <c r="J189" i="5"/>
  <c r="J177" i="5"/>
  <c r="L203" i="5"/>
  <c r="K203" i="5"/>
  <c r="L152" i="5"/>
  <c r="J109" i="5"/>
  <c r="K165" i="5"/>
  <c r="K117" i="5"/>
  <c r="J168" i="5"/>
  <c r="K217" i="5"/>
  <c r="J196" i="5"/>
  <c r="K50" i="5"/>
  <c r="J169" i="5"/>
  <c r="K139" i="5"/>
  <c r="J185" i="5"/>
  <c r="L51" i="5"/>
  <c r="J226" i="5"/>
  <c r="J52" i="5"/>
  <c r="J102" i="5"/>
  <c r="K39" i="5"/>
  <c r="J42" i="5"/>
  <c r="K244" i="5"/>
  <c r="K136" i="5"/>
  <c r="J205" i="5"/>
  <c r="J161" i="5"/>
  <c r="L36" i="5"/>
  <c r="J241" i="5"/>
  <c r="L151" i="5"/>
  <c r="J237" i="5"/>
  <c r="K180" i="5"/>
  <c r="J127" i="5"/>
  <c r="L142" i="5"/>
  <c r="L40" i="5"/>
  <c r="K164" i="5"/>
  <c r="J81" i="5"/>
  <c r="L217" i="5"/>
  <c r="L120" i="5"/>
  <c r="L89" i="5"/>
  <c r="K188" i="5"/>
  <c r="J65" i="5"/>
  <c r="L130" i="5"/>
  <c r="L200" i="5"/>
  <c r="K161" i="5"/>
  <c r="L44" i="5"/>
  <c r="L37" i="5"/>
  <c r="L150" i="5"/>
  <c r="J132" i="5"/>
  <c r="K155" i="5"/>
  <c r="K87" i="5"/>
  <c r="J55" i="5"/>
  <c r="K152" i="5"/>
  <c r="L206" i="5"/>
  <c r="L93" i="5"/>
  <c r="L95" i="5"/>
  <c r="L153" i="5"/>
  <c r="L179" i="5"/>
  <c r="K120" i="5"/>
  <c r="K236" i="5"/>
  <c r="J172" i="5"/>
  <c r="J110" i="5"/>
  <c r="K103" i="5"/>
  <c r="L68" i="5"/>
  <c r="L52" i="5"/>
  <c r="L80" i="5"/>
  <c r="K219" i="5"/>
  <c r="J91" i="5"/>
  <c r="K61" i="5"/>
  <c r="E16" i="5" l="1"/>
  <c r="E18" i="5" s="1"/>
  <c r="E19" i="5" s="1"/>
  <c r="B5" i="5"/>
  <c r="B7" i="5" s="1"/>
  <c r="E17" i="5" l="1"/>
  <c r="B6" i="5"/>
</calcChain>
</file>

<file path=xl/sharedStrings.xml><?xml version="1.0" encoding="utf-8"?>
<sst xmlns="http://schemas.openxmlformats.org/spreadsheetml/2006/main" count="763" uniqueCount="280">
  <si>
    <t>(mm)</t>
  </si>
  <si>
    <t xml:space="preserve">SAMPLE TYPE: </t>
  </si>
  <si>
    <t>METHOD OF</t>
  </si>
  <si>
    <t>GRADISTAT</t>
  </si>
  <si>
    <t>A Grain Size Distribution and Statistics Package for the Analysis of</t>
  </si>
  <si>
    <t>Unconsolidated Sediments by Sieving or Laser Granulometer</t>
  </si>
  <si>
    <t>Instructions on the Use of the GRADISTAT Program</t>
  </si>
  <si>
    <t>Mode</t>
  </si>
  <si>
    <t>FirstMode</t>
  </si>
  <si>
    <t>SecondMode</t>
  </si>
  <si>
    <t>ThirdMode</t>
  </si>
  <si>
    <t>Mean:</t>
  </si>
  <si>
    <t>Std. Dev.</t>
  </si>
  <si>
    <t>ClassMode1</t>
  </si>
  <si>
    <t>ClassMode2</t>
  </si>
  <si>
    <t>ClassMode3</t>
  </si>
  <si>
    <t>Classmode4</t>
  </si>
  <si>
    <t>ClassMode5</t>
  </si>
  <si>
    <t>Skewness</t>
  </si>
  <si>
    <t>Kurtosis</t>
  </si>
  <si>
    <t>Sum of Sieve Classes</t>
  </si>
  <si>
    <t>Sum of Proportion Classes</t>
  </si>
  <si>
    <t>Mean (mm)</t>
  </si>
  <si>
    <t>Std. Dev. (mm)</t>
  </si>
  <si>
    <t>Skewness (mm)</t>
  </si>
  <si>
    <t>Kurtosis (mm)</t>
  </si>
  <si>
    <t>Kurtosis (mm) - 3</t>
  </si>
  <si>
    <t>STATISTICS BY METHOD OF MOMENTS</t>
  </si>
  <si>
    <t>APERTURE</t>
  </si>
  <si>
    <t>CUM. MASS</t>
  </si>
  <si>
    <t>CLASS</t>
  </si>
  <si>
    <t>NORMALISED</t>
  </si>
  <si>
    <t>(metric)</t>
  </si>
  <si>
    <t>(PHI Scale)</t>
  </si>
  <si>
    <t xml:space="preserve"> RETAINED</t>
  </si>
  <si>
    <t>WEIGHT</t>
  </si>
  <si>
    <t>CLASS WEIGHT</t>
  </si>
  <si>
    <t>(PHI)</t>
  </si>
  <si>
    <t>(%)</t>
  </si>
  <si>
    <t>(g)</t>
  </si>
  <si>
    <t>(no units)</t>
  </si>
  <si>
    <t>SAMPLE STATISTICS</t>
  </si>
  <si>
    <t>FOLK AND</t>
  </si>
  <si>
    <t>WARD METHOD</t>
  </si>
  <si>
    <t>Print</t>
  </si>
  <si>
    <t>ANALYST AND DATE:</t>
  </si>
  <si>
    <t xml:space="preserve">TEXTURAL GROUP: </t>
  </si>
  <si>
    <t xml:space="preserve">SEDIMENT NAME: </t>
  </si>
  <si>
    <r>
      <t>MODE 1 (</t>
    </r>
    <r>
      <rPr>
        <sz val="10"/>
        <rFont val="Symbol"/>
        <family val="1"/>
        <charset val="2"/>
      </rPr>
      <t>f</t>
    </r>
    <r>
      <rPr>
        <sz val="10"/>
        <rFont val="Arial"/>
        <family val="2"/>
      </rPr>
      <t>):</t>
    </r>
  </si>
  <si>
    <r>
      <t>MODE 2 (</t>
    </r>
    <r>
      <rPr>
        <sz val="10"/>
        <rFont val="Symbol"/>
        <family val="1"/>
        <charset val="2"/>
      </rPr>
      <t>f</t>
    </r>
    <r>
      <rPr>
        <sz val="10"/>
        <rFont val="Arial"/>
        <family val="2"/>
      </rPr>
      <t>):</t>
    </r>
  </si>
  <si>
    <r>
      <t>MODE 3 (</t>
    </r>
    <r>
      <rPr>
        <sz val="10"/>
        <rFont val="Symbol"/>
        <family val="1"/>
        <charset val="2"/>
      </rPr>
      <t>f</t>
    </r>
    <r>
      <rPr>
        <sz val="10"/>
        <rFont val="Arial"/>
        <family val="2"/>
      </rPr>
      <t>):</t>
    </r>
  </si>
  <si>
    <r>
      <t>D</t>
    </r>
    <r>
      <rPr>
        <vertAlign val="subscript"/>
        <sz val="10"/>
        <rFont val="Arial"/>
        <family val="2"/>
      </rPr>
      <t>10</t>
    </r>
    <r>
      <rPr>
        <sz val="10"/>
        <rFont val="Arial"/>
        <family val="2"/>
      </rPr>
      <t xml:space="preserve"> (</t>
    </r>
    <r>
      <rPr>
        <sz val="10"/>
        <rFont val="Symbol"/>
        <family val="1"/>
        <charset val="2"/>
      </rPr>
      <t>f</t>
    </r>
    <r>
      <rPr>
        <sz val="10"/>
        <rFont val="Arial"/>
        <family val="2"/>
      </rPr>
      <t>):</t>
    </r>
  </si>
  <si>
    <r>
      <t>D</t>
    </r>
    <r>
      <rPr>
        <vertAlign val="subscript"/>
        <sz val="10"/>
        <rFont val="Arial"/>
        <family val="2"/>
      </rPr>
      <t>50</t>
    </r>
    <r>
      <rPr>
        <sz val="10"/>
        <rFont val="Arial"/>
        <family val="2"/>
      </rPr>
      <t xml:space="preserve"> (</t>
    </r>
    <r>
      <rPr>
        <sz val="10"/>
        <rFont val="Symbol"/>
        <family val="1"/>
        <charset val="2"/>
      </rPr>
      <t>f</t>
    </r>
    <r>
      <rPr>
        <sz val="10"/>
        <rFont val="Arial"/>
        <family val="2"/>
      </rPr>
      <t>):</t>
    </r>
  </si>
  <si>
    <r>
      <t>D</t>
    </r>
    <r>
      <rPr>
        <vertAlign val="subscript"/>
        <sz val="10"/>
        <rFont val="Arial"/>
        <family val="2"/>
      </rPr>
      <t>90</t>
    </r>
    <r>
      <rPr>
        <sz val="10"/>
        <rFont val="Arial"/>
        <family val="2"/>
      </rPr>
      <t xml:space="preserve"> (</t>
    </r>
    <r>
      <rPr>
        <sz val="10"/>
        <rFont val="Symbol"/>
        <family val="1"/>
        <charset val="2"/>
      </rPr>
      <t>f</t>
    </r>
    <r>
      <rPr>
        <sz val="10"/>
        <rFont val="Arial"/>
        <family val="2"/>
      </rPr>
      <t>):</t>
    </r>
  </si>
  <si>
    <t>% GRAVEL:</t>
  </si>
  <si>
    <t>% SAND:</t>
  </si>
  <si>
    <t>% MUD:</t>
  </si>
  <si>
    <t>% V COARSE GRAVEL:</t>
  </si>
  <si>
    <t>% COARSE GRAVEL:</t>
  </si>
  <si>
    <t>% MEDIUM GRAVEL:</t>
  </si>
  <si>
    <t>% FINE GRAVEL:</t>
  </si>
  <si>
    <t>% V FINE GRAVEL:</t>
  </si>
  <si>
    <t>% V COARSE SAND:</t>
  </si>
  <si>
    <t>% COARSE SAND:</t>
  </si>
  <si>
    <t>% MEDIUM SAND:</t>
  </si>
  <si>
    <t>% FINE SAND:</t>
  </si>
  <si>
    <t>% V FINE SAND:</t>
  </si>
  <si>
    <t>% V COARSE SILT:</t>
  </si>
  <si>
    <t>% COARSE SILT:</t>
  </si>
  <si>
    <t>% MEDIUM SILT:</t>
  </si>
  <si>
    <t>% FINE SILT:</t>
  </si>
  <si>
    <t>% V FINE SILT:</t>
  </si>
  <si>
    <t>% CLAY:</t>
  </si>
  <si>
    <r>
      <t>MEAN</t>
    </r>
    <r>
      <rPr>
        <sz val="10"/>
        <rFont val="Arial"/>
        <family val="2"/>
      </rPr>
      <t>:</t>
    </r>
  </si>
  <si>
    <r>
      <t>(</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</si>
  <si>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</si>
  <si>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</si>
  <si>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t>(Description)</t>
  </si>
  <si>
    <t>Please wait while the</t>
  </si>
  <si>
    <t>Samples remaining:</t>
  </si>
  <si>
    <t>statistics are calculated</t>
  </si>
  <si>
    <t>Date</t>
  </si>
  <si>
    <t>Method of Moments - Logarithmic</t>
  </si>
  <si>
    <t>Method of Moments - Arithmetic</t>
  </si>
  <si>
    <t>LOGARITHMIC</t>
  </si>
  <si>
    <t>MID-POINT (m)</t>
  </si>
  <si>
    <t>WEIGHT (f)</t>
  </si>
  <si>
    <t>fm</t>
  </si>
  <si>
    <r>
      <t>f(m-M)</t>
    </r>
    <r>
      <rPr>
        <vertAlign val="superscript"/>
        <sz val="10"/>
        <rFont val="Arial"/>
        <family val="2"/>
      </rPr>
      <t>2</t>
    </r>
  </si>
  <si>
    <r>
      <t>f(m-M)</t>
    </r>
    <r>
      <rPr>
        <vertAlign val="superscript"/>
        <sz val="10"/>
        <rFont val="Arial"/>
        <family val="2"/>
      </rPr>
      <t>4</t>
    </r>
  </si>
  <si>
    <r>
      <t>f(m-M)</t>
    </r>
    <r>
      <rPr>
        <vertAlign val="superscript"/>
        <sz val="10"/>
        <rFont val="Arial"/>
        <family val="2"/>
      </rPr>
      <t>3</t>
    </r>
  </si>
  <si>
    <t>ARITHMETIC</t>
  </si>
  <si>
    <t>log m</t>
  </si>
  <si>
    <t>f log m</t>
  </si>
  <si>
    <t>Method of Moments - Geometric</t>
  </si>
  <si>
    <t>Mean (um)</t>
  </si>
  <si>
    <t>Std. Dev. (um)</t>
  </si>
  <si>
    <t>Skewness (um)</t>
  </si>
  <si>
    <t>Kurtosis (um)</t>
  </si>
  <si>
    <t>Kurtosis (um) - 3</t>
  </si>
  <si>
    <t>MOMENTS</t>
  </si>
  <si>
    <r>
      <t>Logarithmic (</t>
    </r>
    <r>
      <rPr>
        <sz val="10"/>
        <rFont val="Symbol"/>
        <family val="1"/>
        <charset val="2"/>
      </rPr>
      <t>f</t>
    </r>
    <r>
      <rPr>
        <sz val="10"/>
        <rFont val="Arial"/>
        <family val="2"/>
      </rPr>
      <t>)</t>
    </r>
  </si>
  <si>
    <t>GEOMETIC</t>
  </si>
  <si>
    <r>
      <t>f(logm-logM)</t>
    </r>
    <r>
      <rPr>
        <vertAlign val="superscript"/>
        <sz val="10"/>
        <rFont val="Arial"/>
        <family val="2"/>
      </rPr>
      <t>2</t>
    </r>
  </si>
  <si>
    <r>
      <t>f(logm-logM)</t>
    </r>
    <r>
      <rPr>
        <vertAlign val="superscript"/>
        <sz val="10"/>
        <rFont val="Arial"/>
        <family val="2"/>
      </rPr>
      <t>3</t>
    </r>
  </si>
  <si>
    <r>
      <t>f(logm-logM)</t>
    </r>
    <r>
      <rPr>
        <vertAlign val="superscript"/>
        <sz val="10"/>
        <rFont val="Arial"/>
        <family val="2"/>
      </rPr>
      <t>4</t>
    </r>
  </si>
  <si>
    <r>
      <t>(</t>
    </r>
    <r>
      <rPr>
        <sz val="10"/>
        <rFont val="Symbol"/>
        <family val="1"/>
        <charset val="2"/>
      </rPr>
      <t>m</t>
    </r>
    <r>
      <rPr>
        <sz val="10"/>
        <rFont val="Arial"/>
        <family val="2"/>
      </rPr>
      <t>m)</t>
    </r>
  </si>
  <si>
    <t>Texure</t>
  </si>
  <si>
    <r>
      <t>Arithmetic (</t>
    </r>
    <r>
      <rPr>
        <sz val="11"/>
        <rFont val="Symbol"/>
        <family val="1"/>
        <charset val="2"/>
      </rPr>
      <t>m</t>
    </r>
    <r>
      <rPr>
        <sz val="10"/>
        <rFont val="Arial"/>
        <family val="2"/>
      </rPr>
      <t>m)</t>
    </r>
  </si>
  <si>
    <r>
      <t>Geometric (</t>
    </r>
    <r>
      <rPr>
        <sz val="11"/>
        <rFont val="Symbol"/>
        <family val="1"/>
        <charset val="2"/>
      </rPr>
      <t>m</t>
    </r>
    <r>
      <rPr>
        <sz val="10"/>
        <rFont val="Arial"/>
        <family val="2"/>
      </rPr>
      <t>m)</t>
    </r>
  </si>
  <si>
    <r>
      <t>SORTING</t>
    </r>
    <r>
      <rPr>
        <sz val="10"/>
        <rFont val="Arial"/>
        <family val="2"/>
      </rPr>
      <t>:</t>
    </r>
  </si>
  <si>
    <r>
      <t>SKEWNESS</t>
    </r>
    <r>
      <rPr>
        <sz val="10"/>
        <rFont val="Arial"/>
        <family val="2"/>
      </rPr>
      <t>:</t>
    </r>
  </si>
  <si>
    <r>
      <t>KURTOSIS</t>
    </r>
    <r>
      <rPr>
        <sz val="10"/>
        <rFont val="Arial"/>
        <family val="2"/>
      </rPr>
      <t>:</t>
    </r>
  </si>
  <si>
    <r>
      <t>MODE 1 (</t>
    </r>
    <r>
      <rPr>
        <sz val="11"/>
        <rFont val="Symbol"/>
        <family val="1"/>
        <charset val="2"/>
      </rPr>
      <t>m</t>
    </r>
    <r>
      <rPr>
        <sz val="10"/>
        <rFont val="Arial"/>
        <family val="2"/>
      </rPr>
      <t>m):</t>
    </r>
  </si>
  <si>
    <r>
      <t>MODE 2 (</t>
    </r>
    <r>
      <rPr>
        <sz val="11"/>
        <rFont val="Symbol"/>
        <family val="1"/>
        <charset val="2"/>
      </rPr>
      <t>m</t>
    </r>
    <r>
      <rPr>
        <sz val="10"/>
        <rFont val="Arial"/>
        <family val="2"/>
      </rPr>
      <t>m):</t>
    </r>
  </si>
  <si>
    <r>
      <t>MODE 3 (</t>
    </r>
    <r>
      <rPr>
        <sz val="11"/>
        <rFont val="Symbol"/>
        <family val="1"/>
        <charset val="2"/>
      </rPr>
      <t>m</t>
    </r>
    <r>
      <rPr>
        <sz val="10"/>
        <rFont val="Arial"/>
        <family val="2"/>
      </rPr>
      <t>m):</t>
    </r>
  </si>
  <si>
    <r>
      <t>D</t>
    </r>
    <r>
      <rPr>
        <vertAlign val="subscript"/>
        <sz val="10"/>
        <rFont val="Arial"/>
        <family val="2"/>
      </rPr>
      <t>10</t>
    </r>
    <r>
      <rPr>
        <sz val="10"/>
        <rFont val="Arial"/>
        <family val="2"/>
      </rPr>
      <t xml:space="preserve"> (</t>
    </r>
    <r>
      <rPr>
        <sz val="11"/>
        <rFont val="Symbol"/>
        <family val="1"/>
        <charset val="2"/>
      </rPr>
      <t>m</t>
    </r>
    <r>
      <rPr>
        <sz val="10"/>
        <rFont val="Arial"/>
        <family val="2"/>
      </rPr>
      <t>m):</t>
    </r>
  </si>
  <si>
    <r>
      <t>D</t>
    </r>
    <r>
      <rPr>
        <vertAlign val="subscript"/>
        <sz val="10"/>
        <rFont val="Arial"/>
        <family val="2"/>
      </rPr>
      <t>50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</si>
  <si>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</si>
  <si>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</si>
  <si>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</si>
  <si>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t>SORTING</t>
  </si>
  <si>
    <t>MEAN</t>
  </si>
  <si>
    <t>SKEWNESS</t>
  </si>
  <si>
    <t>KURTOSIS</t>
  </si>
  <si>
    <t>Maximum Frequency</t>
  </si>
  <si>
    <r>
      <t>(</t>
    </r>
    <r>
      <rPr>
        <sz val="11"/>
        <rFont val="Symbol"/>
        <family val="1"/>
        <charset val="2"/>
      </rPr>
      <t>m</t>
    </r>
    <r>
      <rPr>
        <sz val="10"/>
        <rFont val="Arial"/>
        <family val="2"/>
      </rPr>
      <t>m)</t>
    </r>
  </si>
  <si>
    <t>Shape</t>
  </si>
  <si>
    <t>Line</t>
  </si>
  <si>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</si>
  <si>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</si>
  <si>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</si>
  <si>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</si>
  <si>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t>SIEVING ERROR:</t>
  </si>
  <si>
    <t>E-mail:   s.blott@kpal.co.uk</t>
  </si>
  <si>
    <t>Kenneth Pye Associates Ltd.</t>
  </si>
  <si>
    <t>Crowthorne Enterprise Centre</t>
  </si>
  <si>
    <t>Old Wokingham Road</t>
  </si>
  <si>
    <t>Crowthorne</t>
  </si>
  <si>
    <t>UK</t>
  </si>
  <si>
    <t>Berkshire RG45 6AW</t>
  </si>
  <si>
    <t>Tel/Fax:  +44 (0)1344 751610</t>
  </si>
  <si>
    <r>
      <t xml:space="preserve">Developed by </t>
    </r>
    <r>
      <rPr>
        <b/>
        <sz val="10"/>
        <rFont val="Arial"/>
        <family val="2"/>
      </rPr>
      <t>Dr Simon J Blott</t>
    </r>
  </si>
  <si>
    <t>Version 8.0</t>
  </si>
  <si>
    <t>Page View Split         ------&gt;</t>
  </si>
  <si>
    <t>13BIM05-02_00.0-01.5cm_Set1_Run1</t>
  </si>
  <si>
    <t>13BIM05-02_00.0-01.5cm_Set1_Run2</t>
  </si>
  <si>
    <t>13BIM05-02_00.0-01.5cm_Set1_Run3</t>
  </si>
  <si>
    <t>13BIM05-02_00.0-01.5cm_Set2_Run1</t>
  </si>
  <si>
    <t>13BIM05-02_00.0-01.5cm_Set2_Run2</t>
  </si>
  <si>
    <t>13BIM05-02_00.0-01.5cm_Set2_Run3</t>
  </si>
  <si>
    <t>13BIM05-02_02.5-04.5cm_Set1_Run1</t>
  </si>
  <si>
    <t>13BIM05-02_02.5-04.5cm_Set1_Run2</t>
  </si>
  <si>
    <t>13BIM05-02_02.5-04.5cm_Set1_Run3</t>
  </si>
  <si>
    <t>13BIM05-02_02.5-04.5cm_Set2_Run1</t>
  </si>
  <si>
    <t>13BIM05-02_02.5-04.5cm_Set2_Run2</t>
  </si>
  <si>
    <t>13BIM05-02_02.5-04.5cm_Set2_Run3</t>
  </si>
  <si>
    <t>13BIM05-02_04.5-07.0cm_Set1_Run1</t>
  </si>
  <si>
    <t>13BIM05-02_04.5-07.0cm_Set1_Run2</t>
  </si>
  <si>
    <t>13BIM05-02_04.5-07.0cm_Set1_Run3</t>
  </si>
  <si>
    <t>13BIM05-02_04.5-07.0cm_Set2_Run1</t>
  </si>
  <si>
    <t>13BIM05-02_04.5-07.0cm_Set2_Run2</t>
  </si>
  <si>
    <t>13BIM05-02_04.5-07.0cm_Set2_Run3</t>
  </si>
  <si>
    <t>13BIM05-02_07.0-09.0cm_Set1_Run1</t>
  </si>
  <si>
    <t>13BIM05-02_07.0-09.0cm_Set1_Run2</t>
  </si>
  <si>
    <t>13BIM05-02_07.0-09.0cm_Set1_Run3</t>
  </si>
  <si>
    <t>13BIM05-02_07.0-09.0cm_Set2_Run1</t>
  </si>
  <si>
    <t>13BIM05-02_07.0-09.0cm_Set2_Run2</t>
  </si>
  <si>
    <t>13BIM05-02_07.0-09.0cm_Set2_Run3</t>
  </si>
  <si>
    <t>13BIM05-02_10.0-12.0cm_Set1_Run1</t>
  </si>
  <si>
    <t>13BIM05-02_10.0-12.0cm_Set1_Run2</t>
  </si>
  <si>
    <t>13BIM05-02_10.0-12.0cm_Set1_Run3</t>
  </si>
  <si>
    <t>13BIM05-02_10.0-12.0cm_Set2_Run1</t>
  </si>
  <si>
    <t>13BIM05-02_10.0-12.0cm_Set2_Run2</t>
  </si>
  <si>
    <t>13BIM05-02_10.0-12.0cm_Set2_Run3</t>
  </si>
  <si>
    <t>13BIM05-02_12.0-14.5cm_Set1_Run2</t>
  </si>
  <si>
    <t>13BIM05-02_12.0-14.5cm_Set1_Run3</t>
  </si>
  <si>
    <t>13BIM05-02_12.0-14.5cm_Set2_Run1</t>
  </si>
  <si>
    <t>13BIM05-02_12.0-14.5cm_Set2_Run2</t>
  </si>
  <si>
    <t>13BIM05-02_12.0-14.5cm_Set2_Run3</t>
  </si>
  <si>
    <t>13BIM05-02_14.5-16.5cm_Set1_Run1</t>
  </si>
  <si>
    <t>13BIM05-02_14.5-16.5cm_Set1_Run2</t>
  </si>
  <si>
    <t>13BIM05-02_14.5-16.5cm_Set1_Run3</t>
  </si>
  <si>
    <t>13BIM05-02_14.5-16.5cm_Set2_Run1</t>
  </si>
  <si>
    <t>13BIM05-02_14.5-16.5cm_Set2_Run2</t>
  </si>
  <si>
    <t>13BIM05-02_14.5-16.5cm_Set2_Run3</t>
  </si>
  <si>
    <t>13BIM05-02_17.5-19.0cm_Set1_Run2</t>
  </si>
  <si>
    <t>13BIM05-02_17.5-19.0cm_Set1_Run3</t>
  </si>
  <si>
    <t>13BIM05-02_17.5-19.0cm_Set2_Run1</t>
  </si>
  <si>
    <t>13BIM05-02_17.5-19.0cm_Set2_Run2</t>
  </si>
  <si>
    <t>13BIM05-02_17.5-19.0cm_Set2_Run3</t>
  </si>
  <si>
    <t>13BIM05-02_20.0-21.5cm_Set1_Run1</t>
  </si>
  <si>
    <t>13BIM05-02_20.0-21.5cm_Set1_Run2</t>
  </si>
  <si>
    <t>13BIM05-02_20.0-21.5cm_Set1_Run3</t>
  </si>
  <si>
    <t>13BIM05-02_22.0-24.0cm_Set1_Run1</t>
  </si>
  <si>
    <t>13BIM05-02_22.0-24.0cm_Set1_Run2</t>
  </si>
  <si>
    <t>13BIM05-02_22.0-24.0cm_Set1_Run3</t>
  </si>
  <si>
    <t>13BIM05-02_22.0-24.0cm_Set2_Run1</t>
  </si>
  <si>
    <t>13BIM05-02_22.0-24.0cm_Set2_Run2</t>
  </si>
  <si>
    <t>13BIM05-02_22.0-24.0cm_Set2_Run3</t>
  </si>
  <si>
    <t>13BIM05-02_24.0-27.5cm_Set1_Run1</t>
  </si>
  <si>
    <t>13BIM05-02_24.0-27.5cm_Set1_Run2</t>
  </si>
  <si>
    <t>13BIM05-02_24.0-27.5cm_Set1_Run3</t>
  </si>
  <si>
    <t>13BIM05-02_24.0-27.5cm_Set2_Run1</t>
  </si>
  <si>
    <t>13BIM05-02_24.0-27.5cm_Set2_Run2</t>
  </si>
  <si>
    <t>13BIM05-02_24.0-27.5cm_Set2_Run3</t>
  </si>
  <si>
    <t xml:space="preserve"> 9:36   7 Apr 2014</t>
  </si>
  <si>
    <t>Wheaton ,  9:44   4 Apr 2014</t>
  </si>
  <si>
    <t>Fine Sand</t>
  </si>
  <si>
    <t>Well Sorted</t>
  </si>
  <si>
    <t>Symmetrical</t>
  </si>
  <si>
    <t>Mesokurtic</t>
  </si>
  <si>
    <t>Unimodal, Well Sorted</t>
  </si>
  <si>
    <t>Sand</t>
  </si>
  <si>
    <t>Well Sorted Fine Sand</t>
  </si>
  <si>
    <t>Wheaton ,  9:46   4 Apr 2014</t>
  </si>
  <si>
    <t>Wheaton ,  9:48   4 Apr 2014</t>
  </si>
  <si>
    <t>Wheaton ,  9:55   4 Apr 2014</t>
  </si>
  <si>
    <t>Wheaton ,  9:57   4 Apr 2014</t>
  </si>
  <si>
    <t>Wheaton , 4/4/2014  10:00:00 AM</t>
  </si>
  <si>
    <t>Wheaton , 4/4/2014  10:07:00 AM</t>
  </si>
  <si>
    <t>Wheaton , 4/4/2014  10:09:00 AM</t>
  </si>
  <si>
    <t>Wheaton , 4/4/2014  10:11:00 AM</t>
  </si>
  <si>
    <t>Wheaton , 4/4/2014  10:18:00 AM</t>
  </si>
  <si>
    <t>Wheaton , 4/4/2014  10:20:00 AM</t>
  </si>
  <si>
    <t>Wheaton , 4/4/2014  10:23:00 AM</t>
  </si>
  <si>
    <t>Wheaton , 4/4/2014  10:32:00 AM</t>
  </si>
  <si>
    <t>Wheaton , 4/4/2014  10:34:00 AM</t>
  </si>
  <si>
    <t>Wheaton , 4/4/2014  10:36:00 AM</t>
  </si>
  <si>
    <t>Wheaton , 4/4/2014  10:43:00 AM</t>
  </si>
  <si>
    <t>Wheaton , 4/4/2014  10:45:00 AM</t>
  </si>
  <si>
    <t>Wheaton , 4/4/2014  10:47:00 AM</t>
  </si>
  <si>
    <t>Wheaton , 4/4/2014  11:07:00 AM</t>
  </si>
  <si>
    <t>Wheaton , 4/4/2014  11:09:00 AM</t>
  </si>
  <si>
    <t>Wheaton , 4/4/2014  11:11:00 AM</t>
  </si>
  <si>
    <t>Wheaton , 4/4/2014  11:19:00 AM</t>
  </si>
  <si>
    <t>Wheaton , 4/4/2014  11:21:00 AM</t>
  </si>
  <si>
    <t>Wheaton , 4/4/2014  11:23:00 AM</t>
  </si>
  <si>
    <t>Wheaton , 4/4/2014  11:32:00 AM</t>
  </si>
  <si>
    <t>Wheaton , 4/4/2014  11:34:00 AM</t>
  </si>
  <si>
    <t>Wheaton , 4/4/2014  11:36:00 AM</t>
  </si>
  <si>
    <t>Wheaton , 4/4/2014  11:44:00 AM</t>
  </si>
  <si>
    <t>Wheaton , 4/4/2014  11:46:00 AM</t>
  </si>
  <si>
    <t>Wheaton , 4/4/2014  11:49:00 AM</t>
  </si>
  <si>
    <t>Wheaton , 4/4/2014  11:58:00 AM</t>
  </si>
  <si>
    <t>Wheaton , 4/4/2014  12:00:00 PM</t>
  </si>
  <si>
    <t>Wheaton , 4/4/2014  12:06:00 PM</t>
  </si>
  <si>
    <t>Wheaton , 4/4/2014  12:09:00 PM</t>
  </si>
  <si>
    <t>Wheaton , 4/4/2014  12:11:00 PM</t>
  </si>
  <si>
    <t>Wheaton , 4/4/2014  12:18:00 PM</t>
  </si>
  <si>
    <t>Wheaton , 4/4/2014  12:20:00 PM</t>
  </si>
  <si>
    <t>Wheaton , 4/4/2014  12:22:00 PM</t>
  </si>
  <si>
    <t>Wheaton , 4/4/2014  12:29:00 PM</t>
  </si>
  <si>
    <t>Wheaton , 4/4/2014  12:31:00 PM</t>
  </si>
  <si>
    <t>Wheaton , 4/4/2014  12:33:00 PM</t>
  </si>
  <si>
    <t>Wheaton ,  8:06   7 Apr 2014</t>
  </si>
  <si>
    <t>Wheaton ,  8:08   7 Apr 2014</t>
  </si>
  <si>
    <t>Wheaton ,  8:15   7 Apr 2014</t>
  </si>
  <si>
    <t>Wheaton ,  8:17   7 Apr 2014</t>
  </si>
  <si>
    <t>Wheaton ,  8:19   7 Apr 2014</t>
  </si>
  <si>
    <t>Wheaton ,  8:26   7 Apr 2014</t>
  </si>
  <si>
    <t>Wheaton ,  8:28   7 Apr 2014</t>
  </si>
  <si>
    <t>Wheaton ,  8:31   7 Apr 2014</t>
  </si>
  <si>
    <t>Wheaton ,  8:52   7 Apr 2014</t>
  </si>
  <si>
    <t>Wheaton ,  8:55   7 Apr 2014</t>
  </si>
  <si>
    <t>Wheaton ,  8:57   7 Apr 2014</t>
  </si>
  <si>
    <t>Wheaton ,  9:04   7 Apr 2014</t>
  </si>
  <si>
    <t>Wheaton ,  9:06   7 Apr 2014</t>
  </si>
  <si>
    <t>Wheaton ,  9:08   7 Apr 2014</t>
  </si>
  <si>
    <t>Wheaton ,  9:15   7 Apr 2014</t>
  </si>
  <si>
    <t>Wheaton ,  9:17   7 Apr 2014</t>
  </si>
  <si>
    <t>Wheaton ,  9:20   7 Apr 2014</t>
  </si>
  <si>
    <t>Wheaton ,  9:31   7 Apr 2014</t>
  </si>
  <si>
    <t>Wheaton ,  9:33   7 Apr 2014</t>
  </si>
  <si>
    <t>Wheaton ,  9:36   7 Apr 2014</t>
  </si>
  <si>
    <t>Averaged Data</t>
  </si>
  <si>
    <t>Standard Deviation</t>
  </si>
  <si>
    <t>Averaged Data (N=6)</t>
  </si>
  <si>
    <t>Averaged Data (N=5)</t>
  </si>
  <si>
    <t>Averaged Data (N=3)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</si>
</sst>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00"/>
    <numFmt numFmtId="167" formatCode="0.0000"/>
    <numFmt numFmtId="168" formatCode="0.0%"/>
    <numFmt numFmtId="169" formatCode="0.00000000E+00"/>
  </numFmts>
  <fonts count="24" x14ac:knownFonts="1">
    <font>
      <sz val="10"/>
      <name val="Arial"/>
    </font>
    <font>
      <sz val="10"/>
      <name val="Arial"/>
      <family val="2"/>
    </font>
    <font>
      <b/>
      <sz val="10"/>
      <name val="Arial"/>
      <family val="2"/>
    </font>
    <font>
      <sz val="10"/>
      <name val="Arial"/>
      <family val="2"/>
    </font>
    <font>
      <b/>
      <sz val="12"/>
      <name val="Arial"/>
      <family val="2"/>
    </font>
    <font>
      <u/>
      <sz val="10"/>
      <name val="Arial"/>
      <family val="2"/>
    </font>
    <font>
      <b/>
      <u/>
      <sz val="12"/>
      <name val="Arial"/>
      <family val="2"/>
    </font>
    <font>
      <b/>
      <u/>
      <sz val="10"/>
      <name val="Arial"/>
      <family val="2"/>
    </font>
    <font>
      <b/>
      <sz val="10"/>
      <name val="Arial"/>
      <family val="2"/>
    </font>
    <font>
      <sz val="10"/>
      <name val="Arial"/>
      <family val="2"/>
    </font>
    <font>
      <sz val="10"/>
      <name val="Symbol"/>
      <family val="1"/>
      <charset val="2"/>
    </font>
    <font>
      <vertAlign val="subscript"/>
      <sz val="10"/>
      <name val="Arial"/>
      <family val="2"/>
    </font>
    <font>
      <b/>
      <sz val="10"/>
      <name val="Arial"/>
      <family val="2"/>
    </font>
    <font>
      <b/>
      <sz val="14"/>
      <name val="Arial"/>
      <family val="2"/>
    </font>
    <font>
      <b/>
      <sz val="12"/>
      <name val="Arial"/>
      <family val="2"/>
    </font>
    <font>
      <i/>
      <sz val="10"/>
      <name val="Arial"/>
      <family val="2"/>
    </font>
    <font>
      <vertAlign val="superscript"/>
      <sz val="10"/>
      <name val="Arial"/>
      <family val="2"/>
    </font>
    <font>
      <sz val="20"/>
      <name val="Arial"/>
      <family val="2"/>
    </font>
    <font>
      <sz val="20"/>
      <color indexed="56"/>
      <name val="Arial"/>
      <family val="2"/>
    </font>
    <font>
      <sz val="10"/>
      <color indexed="56"/>
      <name val="Arial"/>
      <family val="2"/>
    </font>
    <font>
      <sz val="12"/>
      <name val="Arial"/>
      <family val="2"/>
    </font>
    <font>
      <sz val="24"/>
      <color indexed="17"/>
      <name val="Arial"/>
      <family val="2"/>
    </font>
    <font>
      <sz val="20"/>
      <color indexed="18"/>
      <name val="Arial"/>
      <family val="2"/>
    </font>
    <font>
      <sz val="11"/>
      <name val="Symbol"/>
      <family val="1"/>
      <charset val="2"/>
    </font>
  </fonts>
  <fills count="4">
    <fill>
      <patternFill patternType="none"/>
    </fill>
    <fill>
      <patternFill patternType="gray125"/>
    </fill>
    <fill>
      <patternFill patternType="solid">
        <fgColor indexed="9"/>
        <bgColor indexed="64"/>
      </patternFill>
    </fill>
    <fill>
      <patternFill patternType="solid">
        <fgColor indexed="56"/>
        <bgColor indexed="64"/>
      </patternFill>
    </fill>
  </fills>
  <borders count="41">
    <border>
      <left/>
      <right/>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3">
    <xf numFmtId="0" fontId="0" fillId="0" borderId="0"/>
    <xf numFmtId="9" fontId="3" fillId="0" borderId="0" applyFont="0" applyFill="0" applyBorder="0" applyAlignment="0" applyProtection="0"/>
    <xf numFmtId="0" fontId="3" fillId="0" borderId="0"/>
  </cellStyleXfs>
  <cellXfs count="202">
    <xf numFmtId="0" fontId="0" fillId="0" borderId="0" xfId="0"/>
    <xf numFmtId="0" fontId="0" fillId="0" borderId="1" xfId="0" applyBorder="1" applyProtection="1"/>
    <xf numFmtId="0" fontId="0" fillId="0" borderId="0" xfId="0" applyBorder="1" applyProtection="1"/>
    <xf numFmtId="0" fontId="0" fillId="0" borderId="2" xfId="0" applyBorder="1" applyProtection="1"/>
    <xf numFmtId="0" fontId="0" fillId="0" borderId="0" xfId="0" applyBorder="1" applyAlignment="1" applyProtection="1">
      <alignment vertical="center"/>
    </xf>
    <xf numFmtId="0" fontId="0" fillId="0" borderId="2" xfId="0" applyBorder="1" applyAlignment="1" applyProtection="1">
      <alignment vertical="center"/>
    </xf>
    <xf numFmtId="0" fontId="0" fillId="0" borderId="0" xfId="0" applyBorder="1" applyAlignment="1" applyProtection="1">
      <alignment horizontal="right" vertical="center"/>
    </xf>
    <xf numFmtId="165" fontId="0" fillId="0" borderId="3" xfId="0" applyNumberFormat="1" applyBorder="1" applyAlignment="1" applyProtection="1">
      <alignment horizontal="center"/>
    </xf>
    <xf numFmtId="0" fontId="0" fillId="0" borderId="0" xfId="0" applyAlignment="1">
      <alignment horizontal="center"/>
    </xf>
    <xf numFmtId="0" fontId="0" fillId="0" borderId="0" xfId="0" applyBorder="1" applyAlignment="1" applyProtection="1">
      <alignment horizontal="left" vertical="center"/>
    </xf>
    <xf numFmtId="0" fontId="13" fillId="0" borderId="0" xfId="0" applyFont="1" applyAlignment="1">
      <alignment horizontal="center"/>
    </xf>
    <xf numFmtId="0" fontId="14" fillId="0" borderId="0" xfId="0" applyFont="1" applyAlignment="1">
      <alignment horizontal="center"/>
    </xf>
    <xf numFmtId="0" fontId="15" fillId="0" borderId="0" xfId="0" applyFont="1" applyAlignment="1">
      <alignment horizontal="center"/>
    </xf>
    <xf numFmtId="0" fontId="9" fillId="0" borderId="0" xfId="0" applyFont="1" applyBorder="1"/>
    <xf numFmtId="0" fontId="9" fillId="0" borderId="0" xfId="0" applyFont="1"/>
    <xf numFmtId="0" fontId="6" fillId="0" borderId="0" xfId="0" applyFont="1"/>
    <xf numFmtId="0" fontId="12" fillId="0" borderId="11" xfId="0" applyFont="1" applyBorder="1" applyAlignment="1">
      <alignment horizontal="center"/>
    </xf>
    <xf numFmtId="0" fontId="12" fillId="0" borderId="12" xfId="0" applyFont="1" applyBorder="1" applyAlignment="1">
      <alignment horizontal="center"/>
    </xf>
    <xf numFmtId="0" fontId="9" fillId="0" borderId="13" xfId="0" applyFont="1" applyBorder="1" applyAlignment="1">
      <alignment horizontal="center"/>
    </xf>
    <xf numFmtId="0" fontId="9" fillId="0" borderId="14" xfId="0" applyFont="1" applyBorder="1" applyAlignment="1">
      <alignment horizontal="center"/>
    </xf>
    <xf numFmtId="0" fontId="9" fillId="0" borderId="15" xfId="0" applyFont="1" applyBorder="1" applyAlignment="1">
      <alignment horizontal="center"/>
    </xf>
    <xf numFmtId="0" fontId="9" fillId="0" borderId="8" xfId="0" applyFont="1" applyBorder="1" applyAlignment="1">
      <alignment horizontal="center"/>
    </xf>
    <xf numFmtId="0" fontId="9" fillId="0" borderId="3" xfId="0" applyFont="1" applyBorder="1" applyAlignment="1">
      <alignment horizontal="center"/>
    </xf>
    <xf numFmtId="165" fontId="9" fillId="0" borderId="8" xfId="0" applyNumberFormat="1" applyFont="1" applyBorder="1" applyAlignment="1">
      <alignment horizontal="center"/>
    </xf>
    <xf numFmtId="165" fontId="9" fillId="0" borderId="3" xfId="0" applyNumberFormat="1" applyFont="1" applyBorder="1" applyAlignment="1">
      <alignment horizontal="center"/>
    </xf>
    <xf numFmtId="168" fontId="9" fillId="0" borderId="8" xfId="1" applyNumberFormat="1" applyFont="1" applyBorder="1" applyAlignment="1">
      <alignment horizontal="center"/>
    </xf>
    <xf numFmtId="168" fontId="9" fillId="0" borderId="3" xfId="1" applyNumberFormat="1" applyFont="1" applyBorder="1" applyAlignment="1">
      <alignment horizontal="center"/>
    </xf>
    <xf numFmtId="168" fontId="9" fillId="0" borderId="3" xfId="1" applyNumberFormat="1" applyFont="1" applyBorder="1" applyAlignment="1" applyProtection="1">
      <alignment horizontal="center" vertical="center"/>
    </xf>
    <xf numFmtId="168" fontId="9" fillId="0" borderId="8" xfId="1" applyNumberFormat="1" applyFont="1" applyFill="1" applyBorder="1" applyAlignment="1">
      <alignment horizontal="center"/>
    </xf>
    <xf numFmtId="168" fontId="9" fillId="0" borderId="3" xfId="0" applyNumberFormat="1" applyFont="1" applyBorder="1" applyAlignment="1">
      <alignment horizontal="center"/>
    </xf>
    <xf numFmtId="168" fontId="9" fillId="0" borderId="5" xfId="1" applyNumberFormat="1" applyFont="1" applyFill="1" applyBorder="1" applyAlignment="1">
      <alignment horizontal="center"/>
    </xf>
    <xf numFmtId="168" fontId="9" fillId="0" borderId="16" xfId="0" applyNumberFormat="1" applyFont="1" applyBorder="1" applyAlignment="1">
      <alignment horizontal="center"/>
    </xf>
    <xf numFmtId="0" fontId="9" fillId="0" borderId="17" xfId="0" applyFont="1" applyBorder="1" applyAlignment="1" applyProtection="1">
      <alignment horizontal="left" vertical="center"/>
    </xf>
    <xf numFmtId="0" fontId="9" fillId="0" borderId="4" xfId="0" applyFont="1" applyBorder="1" applyAlignment="1" applyProtection="1">
      <alignment horizontal="left" vertical="center"/>
    </xf>
    <xf numFmtId="0" fontId="9" fillId="0" borderId="0" xfId="0" applyFont="1" applyAlignment="1">
      <alignment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20" xfId="0" applyFont="1" applyBorder="1" applyAlignment="1">
      <alignment horizontal="center"/>
    </xf>
    <xf numFmtId="0" fontId="9" fillId="0" borderId="21" xfId="0" applyFont="1" applyBorder="1" applyAlignment="1" applyProtection="1">
      <alignment horizontal="left" vertical="center"/>
    </xf>
    <xf numFmtId="165" fontId="9" fillId="0" borderId="15" xfId="0" applyNumberFormat="1" applyFont="1" applyBorder="1" applyAlignment="1">
      <alignment horizontal="center"/>
    </xf>
    <xf numFmtId="0" fontId="9" fillId="0" borderId="22" xfId="0" applyFont="1" applyBorder="1" applyAlignment="1" applyProtection="1">
      <alignment horizontal="left" vertical="center"/>
    </xf>
    <xf numFmtId="165" fontId="9" fillId="0" borderId="16" xfId="0" applyNumberFormat="1" applyFont="1" applyBorder="1" applyAlignment="1">
      <alignment horizontal="center"/>
    </xf>
    <xf numFmtId="0" fontId="9" fillId="0" borderId="2" xfId="0" applyFont="1" applyBorder="1" applyAlignment="1" applyProtection="1">
      <alignment horizontal="left" vertical="center"/>
    </xf>
    <xf numFmtId="165" fontId="9" fillId="0" borderId="19" xfId="0" applyNumberFormat="1" applyFont="1" applyBorder="1" applyAlignment="1">
      <alignment horizontal="center"/>
    </xf>
    <xf numFmtId="165" fontId="9" fillId="0" borderId="20" xfId="0" applyNumberFormat="1" applyFont="1" applyBorder="1" applyAlignment="1">
      <alignment horizontal="center"/>
    </xf>
    <xf numFmtId="165" fontId="9" fillId="0" borderId="23" xfId="0" applyNumberFormat="1" applyFont="1" applyBorder="1" applyAlignment="1">
      <alignment horizontal="center"/>
    </xf>
    <xf numFmtId="165" fontId="9" fillId="0" borderId="24" xfId="0" applyNumberFormat="1" applyFont="1" applyBorder="1" applyAlignment="1">
      <alignment horizontal="center"/>
    </xf>
    <xf numFmtId="165" fontId="9" fillId="0" borderId="25" xfId="0" applyNumberFormat="1" applyFont="1" applyBorder="1" applyAlignment="1">
      <alignment horizontal="center"/>
    </xf>
    <xf numFmtId="0" fontId="9" fillId="0" borderId="26" xfId="0" applyFont="1" applyBorder="1" applyAlignment="1" applyProtection="1">
      <alignment horizontal="left" vertical="center"/>
    </xf>
    <xf numFmtId="0" fontId="9" fillId="0" borderId="27" xfId="0" applyFont="1" applyBorder="1" applyAlignment="1" applyProtection="1">
      <alignment horizontal="left" vertical="center"/>
    </xf>
    <xf numFmtId="0" fontId="9" fillId="0" borderId="28" xfId="0" applyFont="1" applyBorder="1" applyAlignment="1" applyProtection="1">
      <alignment horizontal="left" vertical="center"/>
    </xf>
    <xf numFmtId="168" fontId="9" fillId="0" borderId="13" xfId="1" applyNumberFormat="1" applyFont="1" applyBorder="1" applyAlignment="1">
      <alignment horizontal="center"/>
    </xf>
    <xf numFmtId="168" fontId="9" fillId="0" borderId="14" xfId="1" applyNumberFormat="1" applyFont="1" applyBorder="1" applyAlignment="1">
      <alignment horizontal="center"/>
    </xf>
    <xf numFmtId="164" fontId="9" fillId="0" borderId="14" xfId="0" applyNumberFormat="1" applyFont="1" applyBorder="1" applyAlignment="1">
      <alignment horizontal="center"/>
    </xf>
    <xf numFmtId="164" fontId="9" fillId="0" borderId="3" xfId="0" applyNumberFormat="1" applyFont="1" applyBorder="1" applyAlignment="1">
      <alignment horizontal="center"/>
    </xf>
    <xf numFmtId="164" fontId="9" fillId="0" borderId="16" xfId="0" applyNumberFormat="1" applyFont="1" applyBorder="1" applyAlignment="1">
      <alignment horizontal="center"/>
    </xf>
    <xf numFmtId="0" fontId="0" fillId="0" borderId="0" xfId="0" applyBorder="1" applyAlignment="1" applyProtection="1">
      <alignment horizontal="center"/>
    </xf>
    <xf numFmtId="165" fontId="0" fillId="0" borderId="0" xfId="0" applyNumberFormat="1" applyBorder="1" applyAlignment="1" applyProtection="1">
      <alignment horizontal="center"/>
    </xf>
    <xf numFmtId="165" fontId="9" fillId="0" borderId="0" xfId="0" applyNumberFormat="1" applyFont="1" applyBorder="1" applyAlignment="1">
      <alignment horizontal="center"/>
    </xf>
    <xf numFmtId="0" fontId="9" fillId="0" borderId="29" xfId="0" applyFont="1" applyBorder="1" applyAlignment="1" applyProtection="1">
      <alignment horizontal="left" vertical="center"/>
    </xf>
    <xf numFmtId="164" fontId="9" fillId="0" borderId="9" xfId="0" applyNumberFormat="1" applyFont="1" applyBorder="1" applyAlignment="1">
      <alignment horizontal="center"/>
    </xf>
    <xf numFmtId="164" fontId="9" fillId="0" borderId="15" xfId="0" applyNumberFormat="1" applyFont="1" applyBorder="1" applyAlignment="1">
      <alignment horizontal="center"/>
    </xf>
    <xf numFmtId="2" fontId="9" fillId="0" borderId="3" xfId="0" applyNumberFormat="1" applyFont="1" applyBorder="1" applyAlignment="1">
      <alignment horizontal="center"/>
    </xf>
    <xf numFmtId="2" fontId="9" fillId="0" borderId="20" xfId="0" applyNumberFormat="1" applyFont="1" applyBorder="1" applyAlignment="1">
      <alignment horizontal="center"/>
    </xf>
    <xf numFmtId="2" fontId="9" fillId="0" borderId="16" xfId="0" applyNumberFormat="1" applyFont="1" applyBorder="1" applyAlignment="1">
      <alignment horizontal="center"/>
    </xf>
    <xf numFmtId="165" fontId="9" fillId="0" borderId="14" xfId="0" applyNumberFormat="1" applyFont="1" applyBorder="1" applyAlignment="1">
      <alignment horizontal="center"/>
    </xf>
    <xf numFmtId="165" fontId="0" fillId="0" borderId="14" xfId="0" applyNumberFormat="1" applyBorder="1" applyAlignment="1" applyProtection="1">
      <alignment horizontal="center"/>
    </xf>
    <xf numFmtId="0" fontId="6" fillId="0" borderId="0" xfId="0" applyFont="1" applyBorder="1" applyAlignment="1" applyProtection="1">
      <alignment horizontal="center" vertical="center"/>
    </xf>
    <xf numFmtId="164" fontId="9" fillId="0" borderId="13" xfId="0" applyNumberFormat="1" applyFont="1" applyBorder="1" applyAlignment="1">
      <alignment horizontal="center"/>
    </xf>
    <xf numFmtId="164" fontId="9" fillId="0" borderId="23" xfId="0" applyNumberFormat="1" applyFont="1" applyBorder="1" applyAlignment="1">
      <alignment horizontal="center"/>
    </xf>
    <xf numFmtId="164" fontId="9" fillId="0" borderId="24" xfId="0" applyNumberFormat="1" applyFont="1" applyBorder="1" applyAlignment="1">
      <alignment horizontal="center"/>
    </xf>
    <xf numFmtId="0" fontId="0" fillId="0" borderId="0" xfId="0" applyProtection="1"/>
    <xf numFmtId="0" fontId="5" fillId="0" borderId="0" xfId="0" applyFont="1" applyProtection="1"/>
    <xf numFmtId="0" fontId="9" fillId="0" borderId="0" xfId="0" applyFont="1" applyBorder="1" applyProtection="1"/>
    <xf numFmtId="0" fontId="0" fillId="0" borderId="0" xfId="0" applyAlignment="1" applyProtection="1">
      <alignment horizontal="center"/>
    </xf>
    <xf numFmtId="0" fontId="9" fillId="0" borderId="0" xfId="0" applyFont="1" applyBorder="1" applyAlignment="1" applyProtection="1">
      <alignment horizontal="center"/>
    </xf>
    <xf numFmtId="0" fontId="5" fillId="0" borderId="0" xfId="0" applyFont="1" applyBorder="1" applyAlignment="1" applyProtection="1">
      <alignment horizontal="centerContinuous"/>
    </xf>
    <xf numFmtId="0" fontId="6" fillId="0" borderId="0" xfId="0" applyFont="1" applyBorder="1" applyAlignment="1" applyProtection="1">
      <alignment horizontal="centerContinuous" vertical="center"/>
    </xf>
    <xf numFmtId="49" fontId="9" fillId="0" borderId="0" xfId="0" applyNumberFormat="1" applyFont="1" applyBorder="1" applyProtection="1"/>
    <xf numFmtId="0" fontId="0" fillId="0" borderId="9" xfId="0" applyBorder="1" applyProtection="1"/>
    <xf numFmtId="165" fontId="0" fillId="0" borderId="30" xfId="0" applyNumberFormat="1" applyBorder="1" applyAlignment="1" applyProtection="1">
      <alignment horizontal="center"/>
    </xf>
    <xf numFmtId="0" fontId="4" fillId="0" borderId="0" xfId="0" applyFont="1" applyBorder="1" applyProtection="1"/>
    <xf numFmtId="0" fontId="0" fillId="0" borderId="8" xfId="0" applyBorder="1" applyProtection="1"/>
    <xf numFmtId="165" fontId="0" fillId="0" borderId="31" xfId="0" applyNumberFormat="1" applyBorder="1" applyAlignment="1" applyProtection="1">
      <alignment horizontal="center"/>
    </xf>
    <xf numFmtId="0" fontId="6" fillId="0" borderId="0" xfId="0" applyFont="1" applyBorder="1" applyProtection="1"/>
    <xf numFmtId="0" fontId="9" fillId="0" borderId="0" xfId="0" applyFont="1" applyProtection="1"/>
    <xf numFmtId="0" fontId="0" fillId="0" borderId="5" xfId="0" applyBorder="1" applyProtection="1"/>
    <xf numFmtId="165" fontId="0" fillId="0" borderId="32" xfId="0" applyNumberFormat="1" applyBorder="1" applyAlignment="1" applyProtection="1">
      <alignment horizontal="center"/>
    </xf>
    <xf numFmtId="167" fontId="6" fillId="0" borderId="0" xfId="0" applyNumberFormat="1" applyFont="1" applyBorder="1" applyProtection="1"/>
    <xf numFmtId="166" fontId="6" fillId="0" borderId="0" xfId="0" applyNumberFormat="1" applyFont="1" applyBorder="1" applyProtection="1"/>
    <xf numFmtId="2" fontId="0" fillId="0" borderId="0" xfId="0" applyNumberFormat="1" applyProtection="1"/>
    <xf numFmtId="164" fontId="9" fillId="0" borderId="0" xfId="0" applyNumberFormat="1" applyFont="1" applyBorder="1" applyProtection="1"/>
    <xf numFmtId="0" fontId="21" fillId="0" borderId="0" xfId="0" applyFont="1" applyBorder="1" applyProtection="1"/>
    <xf numFmtId="0" fontId="6" fillId="0" borderId="0" xfId="0" applyFont="1" applyFill="1" applyBorder="1" applyProtection="1"/>
    <xf numFmtId="0" fontId="0" fillId="0" borderId="0" xfId="0" applyFill="1" applyBorder="1" applyProtection="1"/>
    <xf numFmtId="9" fontId="0" fillId="0" borderId="0" xfId="0" applyNumberFormat="1" applyBorder="1" applyAlignment="1" applyProtection="1">
      <alignment horizontal="center"/>
    </xf>
    <xf numFmtId="14" fontId="0" fillId="0" borderId="0" xfId="0" applyNumberFormat="1" applyBorder="1" applyAlignment="1" applyProtection="1">
      <alignment horizontal="center" vertical="center"/>
    </xf>
    <xf numFmtId="0" fontId="7" fillId="0" borderId="0" xfId="0" applyFont="1" applyBorder="1" applyAlignment="1" applyProtection="1">
      <alignment horizontal="left"/>
    </xf>
    <xf numFmtId="0" fontId="22" fillId="0" borderId="0" xfId="0" applyFont="1" applyBorder="1" applyProtection="1"/>
    <xf numFmtId="0" fontId="19" fillId="0" borderId="0" xfId="0" applyFont="1" applyProtection="1"/>
    <xf numFmtId="0" fontId="17" fillId="0" borderId="0" xfId="0" applyFont="1" applyProtection="1"/>
    <xf numFmtId="0" fontId="18" fillId="0" borderId="0" xfId="0" applyFont="1" applyProtection="1"/>
    <xf numFmtId="165" fontId="9" fillId="0" borderId="32" xfId="0" applyNumberFormat="1" applyFont="1" applyFill="1" applyBorder="1" applyAlignment="1" applyProtection="1">
      <alignment horizontal="center"/>
    </xf>
    <xf numFmtId="0" fontId="4" fillId="0" borderId="0" xfId="0" applyFont="1" applyFill="1" applyProtection="1"/>
    <xf numFmtId="0" fontId="0" fillId="0" borderId="0" xfId="0" applyFill="1" applyProtection="1"/>
    <xf numFmtId="166" fontId="0" fillId="0" borderId="0" xfId="0" applyNumberFormat="1" applyBorder="1" applyProtection="1"/>
    <xf numFmtId="0" fontId="0" fillId="0" borderId="0" xfId="0" applyBorder="1" applyAlignment="1" applyProtection="1">
      <alignment vertical="top"/>
    </xf>
    <xf numFmtId="0" fontId="0" fillId="0" borderId="0" xfId="0" applyBorder="1" applyAlignment="1" applyProtection="1">
      <alignment horizontal="right" vertical="top"/>
    </xf>
    <xf numFmtId="0" fontId="8" fillId="0" borderId="0" xfId="0" applyFont="1" applyBorder="1" applyAlignment="1" applyProtection="1">
      <alignment horizontal="left" vertical="top"/>
    </xf>
    <xf numFmtId="0" fontId="3" fillId="0" borderId="0" xfId="0" applyFont="1" applyFill="1" applyProtection="1"/>
    <xf numFmtId="2" fontId="0" fillId="0" borderId="0" xfId="0" applyNumberFormat="1" applyFill="1" applyProtection="1"/>
    <xf numFmtId="0" fontId="0" fillId="0" borderId="0" xfId="0" applyBorder="1" applyAlignment="1" applyProtection="1">
      <alignment horizontal="right"/>
    </xf>
    <xf numFmtId="0" fontId="0" fillId="0" borderId="0" xfId="0" applyFill="1" applyAlignment="1" applyProtection="1">
      <alignment horizontal="right"/>
    </xf>
    <xf numFmtId="0" fontId="8" fillId="0" borderId="0" xfId="0" applyFont="1" applyBorder="1" applyAlignment="1" applyProtection="1">
      <alignment horizontal="left" vertical="center"/>
    </xf>
    <xf numFmtId="168" fontId="8" fillId="0" borderId="0" xfId="0" applyNumberFormat="1" applyFont="1" applyBorder="1" applyAlignment="1" applyProtection="1">
      <alignment horizontal="left" vertical="center"/>
    </xf>
    <xf numFmtId="165" fontId="0" fillId="0" borderId="0" xfId="0" applyNumberFormat="1" applyFill="1" applyProtection="1"/>
    <xf numFmtId="14" fontId="0" fillId="0" borderId="0" xfId="0" applyNumberFormat="1" applyFill="1" applyAlignment="1" applyProtection="1">
      <alignment horizontal="right"/>
    </xf>
    <xf numFmtId="0" fontId="2" fillId="0" borderId="0" xfId="0" applyFont="1" applyBorder="1" applyAlignment="1" applyProtection="1">
      <alignment horizontal="left" vertical="center"/>
    </xf>
    <xf numFmtId="14" fontId="9" fillId="0" borderId="0" xfId="0" applyNumberFormat="1" applyFont="1" applyFill="1" applyAlignment="1" applyProtection="1">
      <alignment horizontal="right"/>
    </xf>
    <xf numFmtId="0" fontId="0" fillId="0" borderId="33" xfId="0" applyFill="1" applyBorder="1" applyProtection="1"/>
    <xf numFmtId="0" fontId="0" fillId="0" borderId="20" xfId="0" applyBorder="1" applyAlignment="1" applyProtection="1">
      <alignment horizontal="center"/>
    </xf>
    <xf numFmtId="0" fontId="0" fillId="0" borderId="2" xfId="0" applyBorder="1" applyAlignment="1" applyProtection="1">
      <alignment horizontal="center"/>
    </xf>
    <xf numFmtId="0" fontId="0" fillId="0" borderId="20" xfId="0" applyBorder="1" applyProtection="1"/>
    <xf numFmtId="0" fontId="5" fillId="0" borderId="34" xfId="0" applyFont="1" applyBorder="1" applyAlignment="1" applyProtection="1">
      <alignment horizontal="centerContinuous"/>
    </xf>
    <xf numFmtId="0" fontId="5" fillId="0" borderId="2" xfId="0" applyFont="1" applyBorder="1" applyAlignment="1" applyProtection="1">
      <alignment horizontal="centerContinuous"/>
    </xf>
    <xf numFmtId="0" fontId="5" fillId="0" borderId="1" xfId="0" applyFont="1" applyBorder="1" applyAlignment="1" applyProtection="1">
      <alignment horizontal="centerContinuous"/>
    </xf>
    <xf numFmtId="0" fontId="0" fillId="0" borderId="34" xfId="0" applyBorder="1" applyProtection="1"/>
    <xf numFmtId="0" fontId="0" fillId="0" borderId="35" xfId="0" applyBorder="1" applyAlignment="1" applyProtection="1">
      <alignment horizontal="center"/>
    </xf>
    <xf numFmtId="0" fontId="0" fillId="0" borderId="36" xfId="0" applyBorder="1" applyAlignment="1" applyProtection="1">
      <alignment horizontal="center"/>
    </xf>
    <xf numFmtId="0" fontId="0" fillId="0" borderId="10" xfId="0" applyBorder="1" applyAlignment="1" applyProtection="1">
      <alignment horizontal="centerContinuous"/>
    </xf>
    <xf numFmtId="0" fontId="0" fillId="0" borderId="36" xfId="0" applyBorder="1" applyAlignment="1" applyProtection="1">
      <alignment horizontal="centerContinuous"/>
    </xf>
    <xf numFmtId="1" fontId="0" fillId="0" borderId="0" xfId="0" applyNumberFormat="1" applyProtection="1"/>
    <xf numFmtId="0" fontId="0" fillId="0" borderId="10" xfId="0" applyBorder="1" applyProtection="1"/>
    <xf numFmtId="0" fontId="2" fillId="2" borderId="0" xfId="0" applyFont="1" applyFill="1" applyBorder="1" applyAlignment="1" applyProtection="1">
      <alignment horizontal="left"/>
    </xf>
    <xf numFmtId="0" fontId="2" fillId="2" borderId="0" xfId="0" applyFont="1" applyFill="1" applyBorder="1" applyProtection="1"/>
    <xf numFmtId="0" fontId="0" fillId="0" borderId="36" xfId="0" applyBorder="1" applyProtection="1"/>
    <xf numFmtId="165" fontId="0" fillId="0" borderId="36" xfId="0" applyNumberFormat="1" applyBorder="1" applyAlignment="1" applyProtection="1">
      <alignment horizontal="center" vertical="center"/>
    </xf>
    <xf numFmtId="2" fontId="0" fillId="0" borderId="10" xfId="0" applyNumberFormat="1" applyBorder="1" applyAlignment="1" applyProtection="1">
      <alignment horizontal="center" vertical="center"/>
    </xf>
    <xf numFmtId="0" fontId="0" fillId="0" borderId="0" xfId="0" applyBorder="1" applyAlignment="1" applyProtection="1">
      <alignment horizontal="centerContinuous" vertical="center"/>
    </xf>
    <xf numFmtId="168" fontId="8" fillId="0" borderId="36" xfId="0" applyNumberFormat="1" applyFont="1" applyBorder="1" applyAlignment="1" applyProtection="1">
      <alignment horizontal="left" vertical="center"/>
    </xf>
    <xf numFmtId="164" fontId="0" fillId="0" borderId="0" xfId="0" applyNumberFormat="1" applyProtection="1"/>
    <xf numFmtId="0" fontId="0" fillId="0" borderId="10" xfId="0" applyBorder="1" applyAlignment="1" applyProtection="1">
      <alignment horizontal="right"/>
    </xf>
    <xf numFmtId="0" fontId="0" fillId="0" borderId="36" xfId="0" applyBorder="1" applyAlignment="1" applyProtection="1">
      <alignment horizontal="right"/>
    </xf>
    <xf numFmtId="0" fontId="0" fillId="0" borderId="10" xfId="0" applyBorder="1" applyAlignment="1" applyProtection="1">
      <alignment horizontal="center"/>
    </xf>
    <xf numFmtId="165" fontId="0" fillId="0" borderId="35" xfId="0" applyNumberFormat="1" applyBorder="1" applyAlignment="1" applyProtection="1">
      <alignment horizontal="center"/>
    </xf>
    <xf numFmtId="168" fontId="0" fillId="0" borderId="36" xfId="1" applyNumberFormat="1" applyFont="1" applyBorder="1" applyAlignment="1" applyProtection="1">
      <alignment horizontal="center"/>
    </xf>
    <xf numFmtId="0" fontId="0" fillId="0" borderId="0" xfId="0" applyBorder="1" applyAlignment="1" applyProtection="1">
      <alignment horizontal="center" vertical="center"/>
    </xf>
    <xf numFmtId="2" fontId="0" fillId="0" borderId="14" xfId="0" applyNumberFormat="1" applyBorder="1" applyAlignment="1" applyProtection="1">
      <alignment horizontal="right"/>
    </xf>
    <xf numFmtId="0" fontId="0" fillId="0" borderId="37" xfId="0" applyBorder="1" applyProtection="1"/>
    <xf numFmtId="2" fontId="0" fillId="0" borderId="17" xfId="0" applyNumberFormat="1" applyBorder="1" applyAlignment="1" applyProtection="1">
      <alignment horizontal="right"/>
    </xf>
    <xf numFmtId="0" fontId="0" fillId="0" borderId="14" xfId="0" applyBorder="1" applyAlignment="1" applyProtection="1">
      <alignment horizontal="right"/>
    </xf>
    <xf numFmtId="2" fontId="0" fillId="0" borderId="14" xfId="0" applyNumberFormat="1" applyBorder="1" applyAlignment="1" applyProtection="1">
      <alignment horizontal="center"/>
    </xf>
    <xf numFmtId="0" fontId="0" fillId="0" borderId="14" xfId="0" applyBorder="1" applyAlignment="1" applyProtection="1">
      <alignment horizontal="center"/>
    </xf>
    <xf numFmtId="0" fontId="0" fillId="0" borderId="38" xfId="0" applyBorder="1" applyProtection="1"/>
    <xf numFmtId="0" fontId="0" fillId="0" borderId="17" xfId="0" applyBorder="1" applyProtection="1"/>
    <xf numFmtId="168" fontId="0" fillId="0" borderId="37" xfId="1" applyNumberFormat="1" applyFont="1" applyBorder="1" applyAlignment="1" applyProtection="1">
      <alignment horizontal="center"/>
    </xf>
    <xf numFmtId="2" fontId="0" fillId="0" borderId="38" xfId="0" applyNumberFormat="1" applyBorder="1" applyAlignment="1" applyProtection="1">
      <alignment horizontal="center" vertical="center"/>
    </xf>
    <xf numFmtId="165" fontId="0" fillId="0" borderId="17" xfId="0" applyNumberFormat="1" applyBorder="1" applyAlignment="1" applyProtection="1">
      <alignment horizontal="centerContinuous" vertical="center"/>
    </xf>
    <xf numFmtId="0" fontId="0" fillId="0" borderId="17" xfId="0" applyBorder="1" applyAlignment="1" applyProtection="1">
      <alignment horizontal="right" vertical="center"/>
    </xf>
    <xf numFmtId="168" fontId="8" fillId="0" borderId="37" xfId="0" applyNumberFormat="1" applyFont="1" applyBorder="1" applyAlignment="1" applyProtection="1">
      <alignment horizontal="left" vertical="center"/>
    </xf>
    <xf numFmtId="2" fontId="0" fillId="0" borderId="3" xfId="0" applyNumberFormat="1" applyBorder="1" applyAlignment="1" applyProtection="1">
      <alignment horizontal="center"/>
    </xf>
    <xf numFmtId="167" fontId="0" fillId="0" borderId="3" xfId="0" applyNumberFormat="1" applyBorder="1" applyAlignment="1" applyProtection="1">
      <alignment horizontal="center"/>
    </xf>
    <xf numFmtId="2" fontId="0" fillId="0" borderId="3" xfId="0" applyNumberFormat="1" applyFill="1" applyBorder="1" applyAlignment="1" applyProtection="1">
      <alignment horizontal="center"/>
    </xf>
    <xf numFmtId="166" fontId="0" fillId="0" borderId="3" xfId="0" applyNumberFormat="1" applyBorder="1" applyAlignment="1" applyProtection="1">
      <alignment horizontal="center"/>
    </xf>
    <xf numFmtId="2" fontId="0" fillId="0" borderId="3" xfId="1" applyNumberFormat="1" applyFont="1" applyBorder="1" applyAlignment="1" applyProtection="1">
      <alignment horizontal="center"/>
    </xf>
    <xf numFmtId="166" fontId="0" fillId="0" borderId="14" xfId="0" applyNumberFormat="1" applyBorder="1" applyAlignment="1" applyProtection="1">
      <alignment horizontal="center"/>
    </xf>
    <xf numFmtId="0" fontId="0" fillId="0" borderId="3" xfId="0" applyBorder="1" applyAlignment="1" applyProtection="1">
      <alignment horizontal="center"/>
    </xf>
    <xf numFmtId="2" fontId="9" fillId="0" borderId="15" xfId="0" applyNumberFormat="1" applyFont="1" applyBorder="1" applyAlignment="1">
      <alignment horizontal="center"/>
    </xf>
    <xf numFmtId="2" fontId="9" fillId="0" borderId="14" xfId="0" applyNumberFormat="1" applyFont="1" applyBorder="1" applyAlignment="1">
      <alignment horizontal="center"/>
    </xf>
    <xf numFmtId="2" fontId="9" fillId="0" borderId="8" xfId="0" applyNumberFormat="1" applyFont="1" applyBorder="1" applyAlignment="1">
      <alignment horizontal="center"/>
    </xf>
    <xf numFmtId="165" fontId="9" fillId="0" borderId="5" xfId="0" applyNumberFormat="1" applyFont="1" applyBorder="1" applyAlignment="1">
      <alignment horizontal="center"/>
    </xf>
    <xf numFmtId="2" fontId="9" fillId="0" borderId="19" xfId="0" applyNumberFormat="1" applyFont="1" applyBorder="1" applyAlignment="1">
      <alignment horizontal="center"/>
    </xf>
    <xf numFmtId="2" fontId="9" fillId="0" borderId="25" xfId="0" applyNumberFormat="1" applyFont="1" applyBorder="1" applyAlignment="1">
      <alignment horizontal="center"/>
    </xf>
    <xf numFmtId="169" fontId="0" fillId="0" borderId="0" xfId="0" applyNumberFormat="1" applyBorder="1" applyProtection="1"/>
    <xf numFmtId="165" fontId="9" fillId="0" borderId="0" xfId="0" applyNumberFormat="1" applyFont="1" applyFill="1" applyBorder="1" applyAlignment="1" applyProtection="1">
      <alignment horizontal="center"/>
    </xf>
    <xf numFmtId="0" fontId="9" fillId="0" borderId="0" xfId="0" applyFont="1" applyFill="1" applyBorder="1" applyAlignment="1" applyProtection="1">
      <alignment horizontal="left" vertical="center"/>
    </xf>
    <xf numFmtId="0" fontId="9" fillId="0" borderId="28" xfId="0" applyFont="1" applyFill="1" applyBorder="1" applyAlignment="1" applyProtection="1">
      <alignment horizontal="left" vertical="center"/>
    </xf>
    <xf numFmtId="165" fontId="9" fillId="0" borderId="13" xfId="0" applyNumberFormat="1" applyFont="1" applyBorder="1" applyAlignment="1">
      <alignment horizontal="center"/>
    </xf>
    <xf numFmtId="164" fontId="9" fillId="0" borderId="8" xfId="0" applyNumberFormat="1" applyFont="1" applyBorder="1" applyAlignment="1">
      <alignment horizontal="center"/>
    </xf>
    <xf numFmtId="164" fontId="9" fillId="0" borderId="5" xfId="0" applyNumberFormat="1" applyFont="1" applyBorder="1" applyAlignment="1">
      <alignment horizontal="center"/>
    </xf>
    <xf numFmtId="0" fontId="9" fillId="0" borderId="0" xfId="0" applyFont="1" applyBorder="1" applyAlignment="1" applyProtection="1">
      <alignment horizontal="left"/>
    </xf>
    <xf numFmtId="0" fontId="0" fillId="0" borderId="0" xfId="0" applyBorder="1" applyAlignment="1" applyProtection="1">
      <alignment horizontal="left"/>
    </xf>
    <xf numFmtId="165" fontId="9" fillId="0" borderId="1" xfId="0" applyNumberFormat="1" applyFont="1" applyBorder="1" applyAlignment="1">
      <alignment horizontal="center"/>
    </xf>
    <xf numFmtId="164" fontId="9" fillId="0" borderId="20" xfId="0" applyNumberFormat="1" applyFont="1" applyBorder="1" applyAlignment="1">
      <alignment horizontal="center"/>
    </xf>
    <xf numFmtId="164" fontId="0" fillId="0" borderId="3" xfId="0" applyNumberFormat="1" applyBorder="1" applyAlignment="1" applyProtection="1">
      <alignment horizontal="center"/>
    </xf>
    <xf numFmtId="0" fontId="9" fillId="0" borderId="27" xfId="0" applyFont="1" applyBorder="1" applyAlignment="1">
      <alignment horizontal="left" vertical="center"/>
    </xf>
    <xf numFmtId="0" fontId="0" fillId="3" borderId="40" xfId="0" applyFill="1" applyBorder="1" applyProtection="1"/>
    <xf numFmtId="0" fontId="0" fillId="3" borderId="39" xfId="0" applyFill="1" applyBorder="1" applyProtection="1"/>
    <xf numFmtId="0" fontId="4" fillId="0" borderId="0" xfId="0" applyFont="1" applyAlignment="1">
      <alignment horizontal="center"/>
    </xf>
    <xf numFmtId="2" fontId="9" fillId="0" borderId="24" xfId="0" applyNumberFormat="1" applyFont="1" applyBorder="1" applyAlignment="1">
      <alignment horizontal="center"/>
    </xf>
    <xf numFmtId="0" fontId="2" fillId="0" borderId="12" xfId="0" applyFont="1" applyBorder="1" applyAlignment="1">
      <alignment horizontal="center"/>
    </xf>
    <xf numFmtId="9" fontId="20" fillId="0" borderId="0" xfId="0" applyNumberFormat="1" applyFont="1" applyAlignment="1" applyProtection="1">
      <alignment horizontal="left"/>
    </xf>
    <xf numFmtId="0" fontId="22" fillId="0" borderId="0" xfId="0" applyFont="1" applyAlignment="1" applyProtection="1">
      <alignment horizontal="center"/>
    </xf>
    <xf numFmtId="9" fontId="20" fillId="0" borderId="0" xfId="0" applyNumberFormat="1" applyFont="1" applyBorder="1" applyAlignment="1" applyProtection="1">
      <alignment horizontal="left"/>
    </xf>
    <xf numFmtId="0" fontId="5" fillId="0" borderId="10" xfId="0" applyFont="1" applyBorder="1" applyAlignment="1" applyProtection="1">
      <alignment horizontal="center"/>
    </xf>
    <xf numFmtId="0" fontId="5" fillId="0" borderId="0" xfId="0" applyFont="1" applyBorder="1" applyAlignment="1" applyProtection="1">
      <alignment horizontal="center"/>
    </xf>
    <xf numFmtId="0" fontId="5" fillId="0" borderId="36" xfId="0" applyFont="1" applyBorder="1" applyAlignment="1" applyProtection="1">
      <alignment horizontal="center"/>
    </xf>
    <xf numFmtId="0" fontId="5" fillId="0" borderId="34" xfId="0" applyFont="1" applyBorder="1" applyAlignment="1" applyProtection="1">
      <alignment horizontal="center"/>
    </xf>
    <xf numFmtId="0" fontId="5" fillId="0" borderId="2" xfId="0" applyFont="1" applyBorder="1" applyAlignment="1" applyProtection="1">
      <alignment horizontal="center"/>
    </xf>
    <xf numFmtId="0" fontId="5" fillId="0" borderId="1" xfId="0" applyFont="1" applyBorder="1" applyAlignment="1" applyProtection="1">
      <alignment horizontal="center"/>
    </xf>
  </cellXfs>
  <cellStyles count="3">
    <cellStyle name="Normal" xfId="0" builtinId="0"/>
    <cellStyle name="Normal 2" xfId="2"/>
    <cellStyle name="Percent" xfId="1"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sharedStrings" Target="sharedStrings.xml"/><Relationship Id="rId5" Type="http://schemas.openxmlformats.org/officeDocument/2006/relationships/worksheet" Target="worksheets/sheet4.xml"/><Relationship Id="rId10" Type="http://schemas.openxmlformats.org/officeDocument/2006/relationships/styles" Target="styles.xml"/><Relationship Id="rId4" Type="http://schemas.openxmlformats.org/officeDocument/2006/relationships/chartsheet" Target="chartsheets/sheet1.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0341261633919338E-2"/>
          <c:y val="1.6949152542372881E-2"/>
          <c:w val="0.97414684591520162"/>
          <c:h val="0.96610169491525422"/>
        </c:manualLayout>
      </c:layout>
      <c:barChart>
        <c:barDir val="col"/>
        <c:grouping val="clustered"/>
        <c:varyColors val="0"/>
        <c:dLbls>
          <c:showLegendKey val="0"/>
          <c:showVal val="0"/>
          <c:showCatName val="0"/>
          <c:showSerName val="0"/>
          <c:showPercent val="0"/>
          <c:showBubbleSize val="0"/>
        </c:dLbls>
        <c:gapWidth val="150"/>
        <c:axId val="289166080"/>
        <c:axId val="289167616"/>
      </c:barChart>
      <c:catAx>
        <c:axId val="289166080"/>
        <c:scaling>
          <c:orientation val="minMax"/>
        </c:scaling>
        <c:delete val="0"/>
        <c:axPos val="b"/>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89167616"/>
        <c:crosses val="autoZero"/>
        <c:auto val="0"/>
        <c:lblAlgn val="ctr"/>
        <c:lblOffset val="100"/>
        <c:tickMarkSkip val="1"/>
        <c:noMultiLvlLbl val="0"/>
      </c:catAx>
      <c:valAx>
        <c:axId val="289167616"/>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89166080"/>
        <c:crosses val="autoZero"/>
        <c:crossBetween val="between"/>
      </c:valAx>
      <c:spPr>
        <a:solidFill>
          <a:srgbClr val="C0C0C0"/>
        </a:solidFill>
        <a:ln w="12700">
          <a:solidFill>
            <a:srgbClr val="808080"/>
          </a:solidFill>
          <a:prstDash val="solid"/>
        </a:ln>
      </c:spPr>
    </c:plotArea>
    <c:legend>
      <c:legendPos val="r"/>
      <c:layout>
        <c:manualLayout>
          <c:xMode val="edge"/>
          <c:yMode val="edge"/>
          <c:x val="0.99586349534643226"/>
          <c:y val="0.5"/>
          <c:w val="0"/>
          <c:h val="1.6949152542372881E-3"/>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Chart10"/>
  <sheetViews>
    <sheetView zoomScale="75" workbookViewId="0"/>
  </sheetViews>
  <pageMargins left="0.75" right="0.75" top="1" bottom="1" header="0.5" footer="0.5"/>
  <pageSetup paperSize="9" orientation="landscape" horizontalDpi="300" verticalDpi="300" r:id="rId1"/>
  <headerFooter alignWithMargins="0">
    <oddHeader>&amp;CTriangular Diagram</oddHeader>
  </headerFooter>
  <drawing r:id="rId2"/>
</chartsheet>
</file>

<file path=xl/drawings/_rels/drawing1.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8" Type="http://schemas.openxmlformats.org/officeDocument/2006/relationships/image" Target="../media/image11.emf"/><Relationship Id="rId13" Type="http://schemas.openxmlformats.org/officeDocument/2006/relationships/image" Target="../media/image16.emf"/><Relationship Id="rId18" Type="http://schemas.openxmlformats.org/officeDocument/2006/relationships/image" Target="../media/image21.emf"/><Relationship Id="rId3" Type="http://schemas.openxmlformats.org/officeDocument/2006/relationships/image" Target="../media/image6.emf"/><Relationship Id="rId7" Type="http://schemas.openxmlformats.org/officeDocument/2006/relationships/image" Target="../media/image10.emf"/><Relationship Id="rId12" Type="http://schemas.openxmlformats.org/officeDocument/2006/relationships/image" Target="../media/image15.emf"/><Relationship Id="rId17" Type="http://schemas.openxmlformats.org/officeDocument/2006/relationships/image" Target="../media/image20.emf"/><Relationship Id="rId2" Type="http://schemas.openxmlformats.org/officeDocument/2006/relationships/image" Target="../media/image5.emf"/><Relationship Id="rId16" Type="http://schemas.openxmlformats.org/officeDocument/2006/relationships/image" Target="../media/image19.emf"/><Relationship Id="rId1" Type="http://schemas.openxmlformats.org/officeDocument/2006/relationships/image" Target="../media/image4.emf"/><Relationship Id="rId6" Type="http://schemas.openxmlformats.org/officeDocument/2006/relationships/image" Target="../media/image9.emf"/><Relationship Id="rId11" Type="http://schemas.openxmlformats.org/officeDocument/2006/relationships/image" Target="../media/image14.emf"/><Relationship Id="rId5" Type="http://schemas.openxmlformats.org/officeDocument/2006/relationships/image" Target="../media/image8.emf"/><Relationship Id="rId15" Type="http://schemas.openxmlformats.org/officeDocument/2006/relationships/image" Target="../media/image18.emf"/><Relationship Id="rId10" Type="http://schemas.openxmlformats.org/officeDocument/2006/relationships/image" Target="../media/image13.emf"/><Relationship Id="rId19" Type="http://schemas.openxmlformats.org/officeDocument/2006/relationships/image" Target="../media/image22.emf"/><Relationship Id="rId4" Type="http://schemas.openxmlformats.org/officeDocument/2006/relationships/image" Target="../media/image7.emf"/><Relationship Id="rId9" Type="http://schemas.openxmlformats.org/officeDocument/2006/relationships/image" Target="../media/image12.emf"/><Relationship Id="rId14" Type="http://schemas.openxmlformats.org/officeDocument/2006/relationships/image" Target="../media/image17.emf"/></Relationships>
</file>

<file path=xl/drawings/drawing1.xml><?xml version="1.0" encoding="utf-8"?>
<xdr:wsDr xmlns:xdr="http://schemas.openxmlformats.org/drawingml/2006/spreadsheetDrawing" xmlns:a="http://schemas.openxmlformats.org/drawingml/2006/main">
  <xdr:twoCellAnchor>
    <xdr:from>
      <xdr:col>0</xdr:col>
      <xdr:colOff>95250</xdr:colOff>
      <xdr:row>18</xdr:row>
      <xdr:rowOff>38100</xdr:rowOff>
    </xdr:from>
    <xdr:to>
      <xdr:col>9</xdr:col>
      <xdr:colOff>447675</xdr:colOff>
      <xdr:row>58</xdr:row>
      <xdr:rowOff>142875</xdr:rowOff>
    </xdr:to>
    <xdr:sp macro="" textlink="">
      <xdr:nvSpPr>
        <xdr:cNvPr id="3073" name="Text 1"/>
        <xdr:cNvSpPr txBox="1">
          <a:spLocks noChangeArrowheads="1"/>
        </xdr:cNvSpPr>
      </xdr:nvSpPr>
      <xdr:spPr bwMode="auto">
        <a:xfrm>
          <a:off x="95250" y="3057525"/>
          <a:ext cx="5838825" cy="6581775"/>
        </a:xfrm>
        <a:prstGeom prst="rect">
          <a:avLst/>
        </a:prstGeom>
        <a:noFill/>
        <a:ln w="9525">
          <a:noFill/>
          <a:miter lim="800000"/>
          <a:headEnd/>
          <a:tailEnd/>
        </a:ln>
      </xdr:spPr>
      <xdr:txBody>
        <a:bodyPr vertOverflow="clip" wrap="square" lIns="27432" tIns="22860" rIns="27432" bIns="0" anchor="t" upright="1"/>
        <a:lstStyle/>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development of this program was inspired by Dave Thornley and John Jack at the Postgraduate Research Institute for Sedimentology at the University of Reading, UK, and the Department of Geology at Royal Holloway University of London, UK.  It is provided in Microsoft Excel format to allow both spreadsheet and graphical output.  The program is best suited to analyse data obtained from sieve or laser granulometer analysis.  The user is required to input the mass or percentage of sediment retained on sieves spaced at any intervals, or the percentage of sediment detected in each bin of a Laser Granulometer.    The following sample statistics are then calculated using the Method of Moments in Microsoft Visual Basic programming language: mean, mode(s), sorting (standard deviation), skewness, kurtosis, 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50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and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Grain size parameters are calculated arithmetically and geometrically (in microns) and logarithmically (using the phi scale) (Krumbein and Pettijohn, 1938</a:t>
          </a:r>
          <a:r>
            <a:rPr lang="en-GB" sz="1000" b="0" i="0" u="none" strike="noStrike" baseline="30000">
              <a:solidFill>
                <a:srgbClr val="000000"/>
              </a:solidFill>
              <a:latin typeface="Arial"/>
              <a:cs typeface="Arial"/>
            </a:rPr>
            <a:t>1</a:t>
          </a:r>
          <a:r>
            <a:rPr lang="en-GB" sz="1000" b="0" i="0" u="none" strike="noStrike" baseline="0">
              <a:solidFill>
                <a:srgbClr val="000000"/>
              </a:solidFill>
              <a:latin typeface="Arial"/>
              <a:cs typeface="Arial"/>
            </a:rPr>
            <a:t>; Table 1).  Linear interpolation is also used to calculate statistical parameters by the Folk and Ward (1957)</a:t>
          </a:r>
          <a:r>
            <a:rPr lang="en-GB" sz="1000" b="0" i="0" u="none" strike="noStrike" baseline="30000">
              <a:solidFill>
                <a:srgbClr val="000000"/>
              </a:solidFill>
              <a:latin typeface="Arial"/>
              <a:cs typeface="Arial"/>
            </a:rPr>
            <a:t>2</a:t>
          </a:r>
          <a:r>
            <a:rPr lang="en-GB" sz="1000" b="0" i="0" u="none" strike="noStrike" baseline="0">
              <a:solidFill>
                <a:srgbClr val="000000"/>
              </a:solidFill>
              <a:latin typeface="Arial"/>
              <a:cs typeface="Arial"/>
            </a:rPr>
            <a:t> graphical method and derive physical descriptions (such as “very coarse sand” and “moderately sorted”).  The program also provides a physical description of the textural group which the sample belongs to and the sediment name (such as “fine gravelly coarse sand”) after Folk (1954)</a:t>
          </a:r>
          <a:r>
            <a:rPr lang="en-GB" sz="1000" b="0" i="0" u="none" strike="noStrike" baseline="30000">
              <a:solidFill>
                <a:srgbClr val="000000"/>
              </a:solidFill>
              <a:latin typeface="Arial"/>
              <a:cs typeface="Arial"/>
            </a:rPr>
            <a:t>3</a:t>
          </a:r>
          <a:r>
            <a:rPr lang="en-GB" sz="1000" b="0" i="0" u="none" strike="noStrike" baseline="0">
              <a:solidFill>
                <a:srgbClr val="000000"/>
              </a:solidFill>
              <a:latin typeface="Arial"/>
              <a:cs typeface="Arial"/>
            </a:rPr>
            <a:t>.  Also included is a table giving the percentage of grains falling into each size fraction, modified from Udden (1914)</a:t>
          </a:r>
          <a:r>
            <a:rPr lang="en-GB" sz="1000" b="0" i="0" u="none" strike="noStrike" baseline="30000">
              <a:solidFill>
                <a:srgbClr val="000000"/>
              </a:solidFill>
              <a:latin typeface="Arial"/>
              <a:cs typeface="Arial"/>
            </a:rPr>
            <a:t>4</a:t>
          </a:r>
          <a:r>
            <a:rPr lang="en-GB" sz="1000" b="0" i="0" u="none" strike="noStrike" baseline="0">
              <a:solidFill>
                <a:srgbClr val="000000"/>
              </a:solidFill>
              <a:latin typeface="Arial"/>
              <a:cs typeface="Arial"/>
            </a:rPr>
            <a:t> and Wentworth (1922)</a:t>
          </a:r>
          <a:r>
            <a:rPr lang="en-GB" sz="1000" b="0" i="0" u="none" strike="noStrike" baseline="30000">
              <a:solidFill>
                <a:srgbClr val="000000"/>
              </a:solidFill>
              <a:latin typeface="Arial"/>
              <a:cs typeface="Arial"/>
            </a:rPr>
            <a:t>5</a:t>
          </a:r>
          <a:r>
            <a:rPr lang="en-GB" sz="1000" b="0" i="0" u="none" strike="noStrike" baseline="0">
              <a:solidFill>
                <a:srgbClr val="000000"/>
              </a:solidFill>
              <a:latin typeface="Arial"/>
              <a:cs typeface="Arial"/>
            </a:rPr>
            <a:t> (see Table 2).  In terms of graphical output, the program provides graphs of the grain size distribution and cumulative distribution of the data in both metric and phi units, and displays the sample grain size on triangular diagrams.  Samples may be analysed singularly, or up to 250 samples may be analysed together.</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program is ideal for the rapid analysis of sieve data and is freely available from the author at the above address.  Please note that the copyright for the program is held by author, and any distribution or use of the program should be acknowledged to him. </a:t>
          </a: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S. Blott     November 2010</a:t>
          </a:r>
        </a:p>
        <a:p>
          <a:pPr algn="just" rtl="0">
            <a:defRPr sz="1000"/>
          </a:pPr>
          <a:endParaRPr lang="en-GB" sz="1000" b="1"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1</a:t>
          </a:r>
          <a:r>
            <a:rPr lang="en-GB" sz="800" b="0" i="0" u="none" strike="noStrike" baseline="0">
              <a:solidFill>
                <a:srgbClr val="000000"/>
              </a:solidFill>
              <a:latin typeface="Arial"/>
              <a:cs typeface="Arial"/>
            </a:rPr>
            <a:t>Krumbein, W.C. and Pettijohn, F.J. (1938)  </a:t>
          </a:r>
          <a:r>
            <a:rPr lang="en-GB" sz="800" b="0" i="1" u="none" strike="noStrike" baseline="0">
              <a:solidFill>
                <a:srgbClr val="000000"/>
              </a:solidFill>
              <a:latin typeface="Arial"/>
              <a:cs typeface="Arial"/>
            </a:rPr>
            <a:t>Manual of Sedimentary Petrography</a:t>
          </a:r>
          <a:r>
            <a:rPr lang="en-GB" sz="800" b="0" i="0" u="none" strike="noStrike" baseline="0">
              <a:solidFill>
                <a:srgbClr val="000000"/>
              </a:solidFill>
              <a:latin typeface="Arial"/>
              <a:cs typeface="Arial"/>
            </a:rPr>
            <a:t>. Appleton-Century-Crofts, New York.</a:t>
          </a:r>
          <a:endParaRPr lang="en-GB" sz="1000" b="0" i="0" u="none" strike="noStrike" baseline="30000">
            <a:solidFill>
              <a:srgbClr val="000000"/>
            </a:solidFill>
            <a:latin typeface="Arial"/>
            <a:cs typeface="Arial"/>
          </a:endParaRPr>
        </a:p>
        <a:p>
          <a:pPr algn="just" rtl="0">
            <a:defRPr sz="1000"/>
          </a:pPr>
          <a:endParaRPr lang="en-GB" sz="1000" b="0" i="0" u="none" strike="noStrike" baseline="3000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2</a:t>
          </a:r>
          <a:r>
            <a:rPr lang="en-GB" sz="800" b="0" i="0" u="none" strike="noStrike" baseline="0">
              <a:solidFill>
                <a:srgbClr val="000000"/>
              </a:solidFill>
              <a:latin typeface="Arial"/>
              <a:cs typeface="Arial"/>
            </a:rPr>
            <a:t>Folk, R.L. and Ward, W.C. (1957)  Brazos River bar: a study in the significance of grain size parameters.  </a:t>
          </a:r>
          <a:r>
            <a:rPr lang="en-GB" sz="800" b="0" i="1" u="none" strike="noStrike" baseline="0">
              <a:solidFill>
                <a:srgbClr val="000000"/>
              </a:solidFill>
              <a:latin typeface="Arial"/>
              <a:cs typeface="Arial"/>
            </a:rPr>
            <a:t>Journal of Sedimentary Petrology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27</a:t>
          </a:r>
          <a:r>
            <a:rPr lang="en-GB" sz="800" b="0" i="0" u="none" strike="noStrike" baseline="0">
              <a:solidFill>
                <a:srgbClr val="000000"/>
              </a:solidFill>
              <a:latin typeface="Arial"/>
              <a:cs typeface="Arial"/>
            </a:rPr>
            <a:t>, 3-26.</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3</a:t>
          </a:r>
          <a:r>
            <a:rPr lang="en-GB" sz="800" b="0" i="0" u="none" strike="noStrike" baseline="0">
              <a:solidFill>
                <a:srgbClr val="000000"/>
              </a:solidFill>
              <a:latin typeface="Arial"/>
              <a:cs typeface="Arial"/>
            </a:rPr>
            <a:t>Folk, R.L. (1954)  The distinction between grain size and mineral composition in sedimentary-rock nomenclature.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a:t>
          </a:r>
          <a:r>
            <a:rPr lang="en-GB" sz="800" b="1" i="0" u="none" strike="noStrike" baseline="0">
              <a:solidFill>
                <a:srgbClr val="000000"/>
              </a:solidFill>
              <a:latin typeface="Arial"/>
              <a:cs typeface="Arial"/>
            </a:rPr>
            <a:t> 62</a:t>
          </a:r>
          <a:r>
            <a:rPr lang="en-GB" sz="800" b="0" i="0" u="none" strike="noStrike" baseline="0">
              <a:solidFill>
                <a:srgbClr val="000000"/>
              </a:solidFill>
              <a:latin typeface="Arial"/>
              <a:cs typeface="Arial"/>
            </a:rPr>
            <a:t>, 344-359.</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4</a:t>
          </a:r>
          <a:r>
            <a:rPr lang="en-GB" sz="800" b="0" i="0" u="none" strike="noStrike" baseline="0">
              <a:solidFill>
                <a:srgbClr val="000000"/>
              </a:solidFill>
              <a:latin typeface="Arial"/>
              <a:cs typeface="Arial"/>
            </a:rPr>
            <a:t>Udden, J.A. (1914)  Mechanical composition of clastic sediments.  </a:t>
          </a:r>
          <a:r>
            <a:rPr lang="en-GB" sz="800" b="0" i="1" u="none" strike="noStrike" baseline="0">
              <a:solidFill>
                <a:srgbClr val="000000"/>
              </a:solidFill>
              <a:latin typeface="Arial"/>
              <a:cs typeface="Arial"/>
            </a:rPr>
            <a:t>Bulletin of the Geological Society of America</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25</a:t>
          </a:r>
          <a:r>
            <a:rPr lang="en-GB" sz="800" b="0" i="0" u="none" strike="noStrike" baseline="0">
              <a:solidFill>
                <a:srgbClr val="000000"/>
              </a:solidFill>
              <a:latin typeface="Arial"/>
              <a:cs typeface="Arial"/>
            </a:rPr>
            <a:t>, 655-744.</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5</a:t>
          </a:r>
          <a:r>
            <a:rPr lang="en-GB" sz="800" b="0" i="0" u="none" strike="noStrike" baseline="0">
              <a:solidFill>
                <a:srgbClr val="000000"/>
              </a:solidFill>
              <a:latin typeface="Arial"/>
              <a:cs typeface="Arial"/>
            </a:rPr>
            <a:t>Wentworth, C.K. (1922)  A scale of grade and class terms for clastic sediments.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30</a:t>
          </a:r>
          <a:r>
            <a:rPr lang="en-GB" sz="800" b="0" i="0" u="none" strike="noStrike" baseline="0">
              <a:solidFill>
                <a:srgbClr val="000000"/>
              </a:solidFill>
              <a:latin typeface="Arial"/>
              <a:cs typeface="Arial"/>
            </a:rPr>
            <a:t>, 377-392.</a:t>
          </a:r>
          <a:endParaRPr lang="en-GB" sz="1000" b="1" i="0" u="none" strike="noStrike" baseline="0">
            <a:solidFill>
              <a:srgbClr val="000000"/>
            </a:solidFill>
            <a:latin typeface="Arial"/>
            <a:cs typeface="Arial"/>
          </a:endParaRPr>
        </a:p>
        <a:p>
          <a:pPr algn="just" rtl="0">
            <a:defRPr sz="1000"/>
          </a:pPr>
          <a:endParaRPr lang="en-GB" sz="1000" b="1" i="0" u="none" strike="noStrike" baseline="0">
            <a:solidFill>
              <a:srgbClr val="000000"/>
            </a:solidFill>
            <a:latin typeface="Arial"/>
            <a:cs typeface="Arial"/>
          </a:endParaRPr>
        </a:p>
      </xdr:txBody>
    </xdr:sp>
    <xdr:clientData/>
  </xdr:twoCellAnchor>
  <xdr:twoCellAnchor>
    <xdr:from>
      <xdr:col>0</xdr:col>
      <xdr:colOff>95250</xdr:colOff>
      <xdr:row>62</xdr:row>
      <xdr:rowOff>19050</xdr:rowOff>
    </xdr:from>
    <xdr:to>
      <xdr:col>9</xdr:col>
      <xdr:colOff>447675</xdr:colOff>
      <xdr:row>161</xdr:row>
      <xdr:rowOff>142875</xdr:rowOff>
    </xdr:to>
    <xdr:sp macro="" textlink="">
      <xdr:nvSpPr>
        <xdr:cNvPr id="3074" name="Text 2"/>
        <xdr:cNvSpPr txBox="1">
          <a:spLocks noChangeArrowheads="1"/>
        </xdr:cNvSpPr>
      </xdr:nvSpPr>
      <xdr:spPr bwMode="auto">
        <a:xfrm>
          <a:off x="95250" y="10201275"/>
          <a:ext cx="5838825" cy="16154400"/>
        </a:xfrm>
        <a:prstGeom prst="rect">
          <a:avLst/>
        </a:prstGeom>
        <a:noFill/>
        <a:ln w="9525">
          <a:noFill/>
          <a:miter lim="800000"/>
          <a:headEnd/>
          <a:tailEnd/>
        </a:ln>
      </xdr:spPr>
      <xdr:txBody>
        <a:bodyPr vertOverflow="clip" wrap="square" lIns="27432" tIns="22860" rIns="27432" bIns="0" anchor="t" upright="1"/>
        <a:lstStyle/>
        <a:p>
          <a:pPr algn="just" rtl="0">
            <a:defRPr sz="1000"/>
          </a:pPr>
          <a:r>
            <a:rPr lang="en-GB" sz="1000" b="1" i="0" u="none" strike="noStrike" baseline="0">
              <a:solidFill>
                <a:srgbClr val="000000"/>
              </a:solidFill>
              <a:latin typeface="Arial"/>
              <a:cs typeface="Arial"/>
            </a:rPr>
            <a:t>Single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"Single Sample Data Input" sheet if it is not already active.  Enter the aperture sizes of the sieves or Laser Granulometer bins used in the analysis into the cells in column B.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the sample contains unanalysed sediment, such as material retained in the pan after sieving.  At least one size class larger than the largest particles in the sample should also be entered.  A large area to the right of the data columns is provided for the cut and paste of data from other spreadsheets, such as the import of Laser Granulometer data.</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beside each size class in column C.  When you have finished,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at the top of the "Single Sample Data Input" sheet.</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Click the "Calculate Statistics" button and wait a few moments for the program to finish running.  When the dialog box appears, click "OK".</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The results are summarised on the "Single Sample Statistics" sheet, which includes a distribution histogram of the sample.  Select "Print..." from the file menu to print the Summary Statistics page.  The data is also shown on triangular diagrams on the "Gravel Sand Mud" and "Sand Silt Clay" sheets.  Further cumulative and distribution plots are given on other sheets.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Multiple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"Multiple Sample Data Input" sheet.  Enter the aperture sizes of the sieves or Laser Granulometer bins used in the analysis into the cells in column B.  The aperture sizes must be the same for all the samples.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samples contain unanalysed sediment, such as material retained in the pan after sieving.  At least one size class larger than the largest particles in the sample should also be entered.</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column C onwards.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in the green cells above each sample listing.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If you require a Summary Statistics printout for each sample, select a tick in the option box.</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Click the "Calculate Statistics" button and wait for the program to finish running (this may take several minutes).  GRADISTAT will give a warning if it detects a sample whose combined weight is greater than the given sample weight.  Click "OK" when prompted on the dialog boxes.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6. The resulting statistics for all samples are summarised on the "Multiple Sample Statistics" sheet.  The data for each sample included in the analysis are also shown on triangular diagrams on the "Gravel Sand Mud" and "Sand Silt Clay" sheets.  Cumulative and distribution plots will show the results for the last sample in the analysis.  If graphical plots for other samples are required, use separate single sample analyses (above).</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Unanalysed Sediment</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Occasionally, samples may contain sediment in a size fraction of unspecified size, such as material retained in the pan after sieving.  Ideally, the whole size range in a sample should be analysed, and this may require further analysis of sediment remaining in the pan after sieving.  The larger the quantity of sediment remaining in the pan, the less accurate the calculation of grain size statistics, with statistics calculated by the Method of Moments being most susceptible.  Errors in Folk and Ward parameters become significant only when more than 5% of the sample is undetermined.  If the sample contains sediment in the pan the user should do one of the following: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Enter the weight or percentage of sample in the pan with a class size of zero (or leave the class size blank).  GRADISTAT calculates the statistics assuming all sediment in the pan is larger than 10 </a:t>
          </a:r>
          <a:r>
            <a:rPr lang="en-GB" sz="1000" b="0" i="0" u="none" strike="noStrike" baseline="0">
              <a:solidFill>
                <a:srgbClr val="000000"/>
              </a:solidFill>
              <a:latin typeface="Symbol"/>
            </a:rPr>
            <a:t>f</a:t>
          </a:r>
          <a:r>
            <a:rPr lang="en-GB" sz="1000" b="0" i="0" u="none" strike="noStrike" baseline="0">
              <a:solidFill>
                <a:srgbClr val="000000"/>
              </a:solidFill>
              <a:latin typeface="Arial"/>
              <a:cs typeface="Arial"/>
            </a:rPr>
            <a:t> (1 </a:t>
          </a:r>
          <a:r>
            <a:rPr lang="en-GB" sz="1000" b="0" i="0" u="none" strike="noStrike" baseline="0">
              <a:solidFill>
                <a:srgbClr val="000000"/>
              </a:solidFill>
              <a:latin typeface="Symbol"/>
            </a:rPr>
            <a:t>m</a:t>
          </a:r>
          <a:r>
            <a:rPr lang="en-GB" sz="1000" b="0" i="0" u="none" strike="noStrike" baseline="0">
              <a:solidFill>
                <a:srgbClr val="000000"/>
              </a:solidFill>
              <a:latin typeface="Arial"/>
              <a:cs typeface="Arial"/>
            </a:rPr>
            <a:t>m).  The grain size distribution graphs do not however plot the quantity of sediment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the pan with a class size which the user considers to be the lower size limit of sediment in the pan.  GRADISTAT calculates the statistics assuming all sediment in the pan is larger than this value and plots this quantity on the grain size distribution graphs.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above two options are recommended where there is less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Do not enter the quantity of sediment in the pan at all.  GRADISTAT calculates the statistics ignoring the sediment in the pan as if it were not present in the sample.  This is recommended where there is more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Samples containing more than 5% of sediment in the pan should ideally be analysed using a different technique, such as sedimentation or laser granulometry.  Great care must however be taken when merging data obtained by different methods.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Graph Scales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size scale used in graphical plots is dependent upon the range of sizes specified on the sample input sheets: the first and last values provide the extreme values on the graphs.  While one size class larger than the largest particles in the sample should be entered, other size classes outside the grain size range of the sample have no influence on the statistical calculations.  These classes may be deleted to narrow the size scale on graphs.  Note that unused size classes within the size range of the sample should also be deleted, otherwise GRADISTAT assumes that zero sample weight was present in those size classes.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Copyright Simon Blott (2000)</a:t>
          </a:r>
        </a:p>
      </xdr:txBody>
    </xdr:sp>
    <xdr:clientData/>
  </xdr:twoCellAnchor>
  <mc:AlternateContent xmlns:mc="http://schemas.openxmlformats.org/markup-compatibility/2006">
    <mc:Choice xmlns:a14="http://schemas.microsoft.com/office/drawing/2010/main" Requires="a14">
      <xdr:twoCellAnchor editAs="oneCell">
        <xdr:from>
          <xdr:col>0</xdr:col>
          <xdr:colOff>85725</xdr:colOff>
          <xdr:row>254</xdr:row>
          <xdr:rowOff>57150</xdr:rowOff>
        </xdr:from>
        <xdr:to>
          <xdr:col>9</xdr:col>
          <xdr:colOff>142875</xdr:colOff>
          <xdr:row>300</xdr:row>
          <xdr:rowOff>9525</xdr:rowOff>
        </xdr:to>
        <xdr:sp macro="" textlink="">
          <xdr:nvSpPr>
            <xdr:cNvPr id="3078" name="Object 6" hidden="1">
              <a:extLst>
                <a:ext uri="{63B3BB69-23CF-44E3-9099-C40C66FF867C}">
                  <a14:compatExt spid="_x0000_s3078"/>
                </a:ext>
              </a:extLst>
            </xdr:cNvPr>
            <xdr:cNvSpPr/>
          </xdr:nvSpPr>
          <xdr:spPr>
            <a:xfrm>
              <a:off x="0" y="0"/>
              <a:ext cx="0" cy="0"/>
            </a:xfrm>
            <a:prstGeom prst="rect">
              <a:avLst/>
            </a:prstGeom>
          </xdr:spPr>
        </xdr:sp>
        <xdr:clientData/>
      </xdr:twoCellAnchor>
    </mc:Choice>
    <mc:Fallback/>
  </mc:AlternateContent>
  <xdr:twoCellAnchor editAs="oneCell">
    <xdr:from>
      <xdr:col>0</xdr:col>
      <xdr:colOff>0</xdr:colOff>
      <xdr:row>162</xdr:row>
      <xdr:rowOff>38100</xdr:rowOff>
    </xdr:from>
    <xdr:to>
      <xdr:col>10</xdr:col>
      <xdr:colOff>142875</xdr:colOff>
      <xdr:row>210</xdr:row>
      <xdr:rowOff>104775</xdr:rowOff>
    </xdr:to>
    <xdr:pic>
      <xdr:nvPicPr>
        <xdr:cNvPr id="23" name="Picture 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6412825"/>
          <a:ext cx="6238875" cy="783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211</xdr:row>
      <xdr:rowOff>28575</xdr:rowOff>
    </xdr:from>
    <xdr:to>
      <xdr:col>10</xdr:col>
      <xdr:colOff>57150</xdr:colOff>
      <xdr:row>252</xdr:row>
      <xdr:rowOff>85725</xdr:rowOff>
    </xdr:to>
    <xdr:pic>
      <xdr:nvPicPr>
        <xdr:cNvPr id="25" name="Picture 2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34337625"/>
          <a:ext cx="6153150" cy="6696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619125</xdr:colOff>
          <xdr:row>10</xdr:row>
          <xdr:rowOff>0</xdr:rowOff>
        </xdr:from>
        <xdr:to>
          <xdr:col>1</xdr:col>
          <xdr:colOff>952500</xdr:colOff>
          <xdr:row>11</xdr:row>
          <xdr:rowOff>19050</xdr:rowOff>
        </xdr:to>
        <xdr:sp macro="" textlink="">
          <xdr:nvSpPr>
            <xdr:cNvPr id="6165" name="Object 21" hidden="1">
              <a:extLst>
                <a:ext uri="{63B3BB69-23CF-44E3-9099-C40C66FF867C}">
                  <a14:compatExt spid="_x0000_s6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9</xdr:row>
          <xdr:rowOff>0</xdr:rowOff>
        </xdr:from>
        <xdr:to>
          <xdr:col>1</xdr:col>
          <xdr:colOff>714375</xdr:colOff>
          <xdr:row>10</xdr:row>
          <xdr:rowOff>19050</xdr:rowOff>
        </xdr:to>
        <xdr:sp macro="" textlink="">
          <xdr:nvSpPr>
            <xdr:cNvPr id="6166" name="Object 22" hidden="1">
              <a:extLst>
                <a:ext uri="{63B3BB69-23CF-44E3-9099-C40C66FF867C}">
                  <a14:compatExt spid="_x0000_s6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11</xdr:row>
          <xdr:rowOff>0</xdr:rowOff>
        </xdr:from>
        <xdr:to>
          <xdr:col>1</xdr:col>
          <xdr:colOff>1152525</xdr:colOff>
          <xdr:row>12</xdr:row>
          <xdr:rowOff>19050</xdr:rowOff>
        </xdr:to>
        <xdr:sp macro="" textlink="">
          <xdr:nvSpPr>
            <xdr:cNvPr id="6167" name="Object 23" hidden="1">
              <a:extLst>
                <a:ext uri="{63B3BB69-23CF-44E3-9099-C40C66FF867C}">
                  <a14:compatExt spid="_x0000_s6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12</xdr:row>
          <xdr:rowOff>0</xdr:rowOff>
        </xdr:from>
        <xdr:to>
          <xdr:col>1</xdr:col>
          <xdr:colOff>1038225</xdr:colOff>
          <xdr:row>13</xdr:row>
          <xdr:rowOff>19050</xdr:rowOff>
        </xdr:to>
        <xdr:sp macro="" textlink="">
          <xdr:nvSpPr>
            <xdr:cNvPr id="6168" name="Object 24" hidden="1">
              <a:extLst>
                <a:ext uri="{63B3BB69-23CF-44E3-9099-C40C66FF867C}">
                  <a14:compatExt spid="_x0000_s6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13</xdr:row>
          <xdr:rowOff>0</xdr:rowOff>
        </xdr:from>
        <xdr:to>
          <xdr:col>1</xdr:col>
          <xdr:colOff>723900</xdr:colOff>
          <xdr:row>14</xdr:row>
          <xdr:rowOff>28575</xdr:rowOff>
        </xdr:to>
        <xdr:sp macro="" textlink="">
          <xdr:nvSpPr>
            <xdr:cNvPr id="6169" name="Object 25" hidden="1">
              <a:extLst>
                <a:ext uri="{63B3BB69-23CF-44E3-9099-C40C66FF867C}">
                  <a14:compatExt spid="_x0000_s6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14</xdr:row>
          <xdr:rowOff>0</xdr:rowOff>
        </xdr:from>
        <xdr:to>
          <xdr:col>1</xdr:col>
          <xdr:colOff>962025</xdr:colOff>
          <xdr:row>15</xdr:row>
          <xdr:rowOff>28575</xdr:rowOff>
        </xdr:to>
        <xdr:sp macro="" textlink="">
          <xdr:nvSpPr>
            <xdr:cNvPr id="6170" name="Object 26" hidden="1">
              <a:extLst>
                <a:ext uri="{63B3BB69-23CF-44E3-9099-C40C66FF867C}">
                  <a14:compatExt spid="_x0000_s6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15</xdr:row>
          <xdr:rowOff>0</xdr:rowOff>
        </xdr:from>
        <xdr:to>
          <xdr:col>1</xdr:col>
          <xdr:colOff>1152525</xdr:colOff>
          <xdr:row>16</xdr:row>
          <xdr:rowOff>28575</xdr:rowOff>
        </xdr:to>
        <xdr:sp macro="" textlink="">
          <xdr:nvSpPr>
            <xdr:cNvPr id="6171" name="Object 27" hidden="1">
              <a:extLst>
                <a:ext uri="{63B3BB69-23CF-44E3-9099-C40C66FF867C}">
                  <a14:compatExt spid="_x0000_s6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16</xdr:row>
          <xdr:rowOff>0</xdr:rowOff>
        </xdr:from>
        <xdr:to>
          <xdr:col>1</xdr:col>
          <xdr:colOff>1038225</xdr:colOff>
          <xdr:row>17</xdr:row>
          <xdr:rowOff>28575</xdr:rowOff>
        </xdr:to>
        <xdr:sp macro="" textlink="">
          <xdr:nvSpPr>
            <xdr:cNvPr id="6172" name="Object 28" hidden="1">
              <a:extLst>
                <a:ext uri="{63B3BB69-23CF-44E3-9099-C40C66FF867C}">
                  <a14:compatExt spid="_x0000_s6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17</xdr:row>
          <xdr:rowOff>0</xdr:rowOff>
        </xdr:from>
        <xdr:to>
          <xdr:col>1</xdr:col>
          <xdr:colOff>714375</xdr:colOff>
          <xdr:row>18</xdr:row>
          <xdr:rowOff>28575</xdr:rowOff>
        </xdr:to>
        <xdr:sp macro="" textlink="">
          <xdr:nvSpPr>
            <xdr:cNvPr id="6173" name="Object 29" hidden="1">
              <a:extLst>
                <a:ext uri="{63B3BB69-23CF-44E3-9099-C40C66FF867C}">
                  <a14:compatExt spid="_x0000_s6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18</xdr:row>
          <xdr:rowOff>0</xdr:rowOff>
        </xdr:from>
        <xdr:to>
          <xdr:col>1</xdr:col>
          <xdr:colOff>952500</xdr:colOff>
          <xdr:row>19</xdr:row>
          <xdr:rowOff>28575</xdr:rowOff>
        </xdr:to>
        <xdr:sp macro="" textlink="">
          <xdr:nvSpPr>
            <xdr:cNvPr id="6175" name="Object 31" hidden="1">
              <a:extLst>
                <a:ext uri="{63B3BB69-23CF-44E3-9099-C40C66FF867C}">
                  <a14:compatExt spid="_x0000_s6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19</xdr:row>
          <xdr:rowOff>0</xdr:rowOff>
        </xdr:from>
        <xdr:to>
          <xdr:col>1</xdr:col>
          <xdr:colOff>1133475</xdr:colOff>
          <xdr:row>20</xdr:row>
          <xdr:rowOff>28575</xdr:rowOff>
        </xdr:to>
        <xdr:sp macro="" textlink="">
          <xdr:nvSpPr>
            <xdr:cNvPr id="6176" name="Object 32" hidden="1">
              <a:extLst>
                <a:ext uri="{63B3BB69-23CF-44E3-9099-C40C66FF867C}">
                  <a14:compatExt spid="_x0000_s6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704850</xdr:colOff>
          <xdr:row>20</xdr:row>
          <xdr:rowOff>0</xdr:rowOff>
        </xdr:from>
        <xdr:to>
          <xdr:col>1</xdr:col>
          <xdr:colOff>1047750</xdr:colOff>
          <xdr:row>21</xdr:row>
          <xdr:rowOff>28575</xdr:rowOff>
        </xdr:to>
        <xdr:sp macro="" textlink="">
          <xdr:nvSpPr>
            <xdr:cNvPr id="6177" name="Object 33" hidden="1">
              <a:extLst>
                <a:ext uri="{63B3BB69-23CF-44E3-9099-C40C66FF867C}">
                  <a14:compatExt spid="_x0000_s6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25</xdr:row>
          <xdr:rowOff>0</xdr:rowOff>
        </xdr:from>
        <xdr:to>
          <xdr:col>1</xdr:col>
          <xdr:colOff>790575</xdr:colOff>
          <xdr:row>26</xdr:row>
          <xdr:rowOff>19050</xdr:rowOff>
        </xdr:to>
        <xdr:sp macro="" textlink="">
          <xdr:nvSpPr>
            <xdr:cNvPr id="6178" name="Object 34" hidden="1">
              <a:extLst>
                <a:ext uri="{63B3BB69-23CF-44E3-9099-C40C66FF867C}">
                  <a14:compatExt spid="_x0000_s6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26</xdr:row>
          <xdr:rowOff>0</xdr:rowOff>
        </xdr:from>
        <xdr:to>
          <xdr:col>1</xdr:col>
          <xdr:colOff>952500</xdr:colOff>
          <xdr:row>27</xdr:row>
          <xdr:rowOff>19050</xdr:rowOff>
        </xdr:to>
        <xdr:sp macro="" textlink="">
          <xdr:nvSpPr>
            <xdr:cNvPr id="6180" name="Object 36" hidden="1">
              <a:extLst>
                <a:ext uri="{63B3BB69-23CF-44E3-9099-C40C66FF867C}">
                  <a14:compatExt spid="_x0000_s6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27</xdr:row>
          <xdr:rowOff>0</xdr:rowOff>
        </xdr:from>
        <xdr:to>
          <xdr:col>1</xdr:col>
          <xdr:colOff>1152525</xdr:colOff>
          <xdr:row>28</xdr:row>
          <xdr:rowOff>19050</xdr:rowOff>
        </xdr:to>
        <xdr:sp macro="" textlink="">
          <xdr:nvSpPr>
            <xdr:cNvPr id="6181" name="Object 37" hidden="1">
              <a:extLst>
                <a:ext uri="{63B3BB69-23CF-44E3-9099-C40C66FF867C}">
                  <a14:compatExt spid="_x0000_s6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28</xdr:row>
          <xdr:rowOff>0</xdr:rowOff>
        </xdr:from>
        <xdr:to>
          <xdr:col>1</xdr:col>
          <xdr:colOff>1047750</xdr:colOff>
          <xdr:row>29</xdr:row>
          <xdr:rowOff>19050</xdr:rowOff>
        </xdr:to>
        <xdr:sp macro="" textlink="">
          <xdr:nvSpPr>
            <xdr:cNvPr id="6182" name="Object 38" hidden="1">
              <a:extLst>
                <a:ext uri="{63B3BB69-23CF-44E3-9099-C40C66FF867C}">
                  <a14:compatExt spid="_x0000_s6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24</xdr:row>
          <xdr:rowOff>0</xdr:rowOff>
        </xdr:from>
        <xdr:to>
          <xdr:col>1</xdr:col>
          <xdr:colOff>1047750</xdr:colOff>
          <xdr:row>25</xdr:row>
          <xdr:rowOff>19050</xdr:rowOff>
        </xdr:to>
        <xdr:sp macro="" textlink="">
          <xdr:nvSpPr>
            <xdr:cNvPr id="6186" name="Object 42" hidden="1">
              <a:extLst>
                <a:ext uri="{63B3BB69-23CF-44E3-9099-C40C66FF867C}">
                  <a14:compatExt spid="_x0000_s6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21</xdr:row>
          <xdr:rowOff>0</xdr:rowOff>
        </xdr:from>
        <xdr:to>
          <xdr:col>1</xdr:col>
          <xdr:colOff>790575</xdr:colOff>
          <xdr:row>22</xdr:row>
          <xdr:rowOff>19050</xdr:rowOff>
        </xdr:to>
        <xdr:sp macro="" textlink="">
          <xdr:nvSpPr>
            <xdr:cNvPr id="6187" name="Object 43" hidden="1">
              <a:extLst>
                <a:ext uri="{63B3BB69-23CF-44E3-9099-C40C66FF867C}">
                  <a14:compatExt spid="_x0000_s6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22</xdr:row>
          <xdr:rowOff>0</xdr:rowOff>
        </xdr:from>
        <xdr:to>
          <xdr:col>1</xdr:col>
          <xdr:colOff>971550</xdr:colOff>
          <xdr:row>23</xdr:row>
          <xdr:rowOff>19050</xdr:rowOff>
        </xdr:to>
        <xdr:sp macro="" textlink="">
          <xdr:nvSpPr>
            <xdr:cNvPr id="6188" name="Object 44" hidden="1">
              <a:extLst>
                <a:ext uri="{63B3BB69-23CF-44E3-9099-C40C66FF867C}">
                  <a14:compatExt spid="_x0000_s6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23</xdr:row>
          <xdr:rowOff>0</xdr:rowOff>
        </xdr:from>
        <xdr:to>
          <xdr:col>1</xdr:col>
          <xdr:colOff>1162050</xdr:colOff>
          <xdr:row>24</xdr:row>
          <xdr:rowOff>19050</xdr:rowOff>
        </xdr:to>
        <xdr:sp macro="" textlink="">
          <xdr:nvSpPr>
            <xdr:cNvPr id="6189" name="Object 45" hidden="1">
              <a:extLst>
                <a:ext uri="{63B3BB69-23CF-44E3-9099-C40C66FF867C}">
                  <a14:compatExt spid="_x0000_s61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9207500" cy="5613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0.12725</cdr:x>
      <cdr:y>0.043</cdr:y>
    </cdr:from>
    <cdr:to>
      <cdr:x>0.76825</cdr:x>
      <cdr:y>0.956</cdr:y>
    </cdr:to>
    <cdr:sp macro="" textlink="">
      <cdr:nvSpPr>
        <cdr:cNvPr id="12289" name="Drawing 1"/>
        <cdr:cNvSpPr>
          <a:spLocks xmlns:a="http://schemas.openxmlformats.org/drawingml/2006/main"/>
        </cdr:cNvSpPr>
      </cdr:nvSpPr>
      <cdr:spPr bwMode="auto">
        <a:xfrm xmlns:a="http://schemas.openxmlformats.org/drawingml/2006/main">
          <a:off x="1172058" y="241649"/>
          <a:ext cx="5904043" cy="5130832"/>
        </a:xfrm>
        <a:custGeom xmlns:a="http://schemas.openxmlformats.org/drawingml/2006/main">
          <a:avLst/>
          <a:gdLst/>
          <a:ahLst/>
          <a:cxnLst>
            <a:cxn ang="0">
              <a:pos x="0" y="16384"/>
            </a:cxn>
            <a:cxn ang="0">
              <a:pos x="8194" y="0"/>
            </a:cxn>
            <a:cxn ang="0">
              <a:pos x="16384" y="16379"/>
            </a:cxn>
            <a:cxn ang="0">
              <a:pos x="0" y="16384"/>
            </a:cxn>
          </a:cxnLst>
          <a:rect l="0" t="0" r="r" b="b"/>
          <a:pathLst>
            <a:path w="16384" h="16384">
              <a:moveTo>
                <a:pt x="0" y="16384"/>
              </a:moveTo>
              <a:lnTo>
                <a:pt x="8194" y="0"/>
              </a:lnTo>
              <a:lnTo>
                <a:pt x="16384" y="16379"/>
              </a:lnTo>
              <a:lnTo>
                <a:pt x="0" y="16384"/>
              </a:lnTo>
              <a:close/>
            </a:path>
          </a:pathLst>
        </a:custGeom>
        <a:noFill xmlns:a="http://schemas.openxmlformats.org/drawingml/2006/main"/>
        <a:ln xmlns:a="http://schemas.openxmlformats.org/drawingml/2006/main" w="9525">
          <a:solidFill>
            <a:srgbClr val="000000"/>
          </a:solidFill>
          <a:prstDash val="solid"/>
          <a:round/>
          <a:headEnd/>
          <a:tailEnd/>
        </a:ln>
      </cdr:spPr>
    </cdr:sp>
  </cdr:relSizeAnchor>
  <cdr:relSizeAnchor xmlns:cdr="http://schemas.openxmlformats.org/drawingml/2006/chartDrawing">
    <cdr:from>
      <cdr:x>0.15825</cdr:x>
      <cdr:y>0.86525</cdr:y>
    </cdr:from>
    <cdr:to>
      <cdr:x>0.736</cdr:x>
      <cdr:y>0.86525</cdr:y>
    </cdr:to>
    <cdr:sp macro="" textlink="">
      <cdr:nvSpPr>
        <cdr:cNvPr id="12291" name="Line 3"/>
        <cdr:cNvSpPr>
          <a:spLocks xmlns:a="http://schemas.openxmlformats.org/drawingml/2006/main" noChangeShapeType="1"/>
        </cdr:cNvSpPr>
      </cdr:nvSpPr>
      <cdr:spPr bwMode="auto">
        <a:xfrm xmlns:a="http://schemas.openxmlformats.org/drawingml/2006/main">
          <a:off x="1457589" y="4862489"/>
          <a:ext cx="5321468"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0.286</cdr:x>
      <cdr:y>0.502</cdr:y>
    </cdr:from>
    <cdr:to>
      <cdr:x>0.6075</cdr:x>
      <cdr:y>0.502</cdr:y>
    </cdr:to>
    <cdr:sp macro="" textlink="">
      <cdr:nvSpPr>
        <cdr:cNvPr id="12292" name="Line 4"/>
        <cdr:cNvSpPr>
          <a:spLocks xmlns:a="http://schemas.openxmlformats.org/drawingml/2006/main" noChangeShapeType="1"/>
        </cdr:cNvSpPr>
      </cdr:nvSpPr>
      <cdr:spPr bwMode="auto">
        <a:xfrm xmlns:a="http://schemas.openxmlformats.org/drawingml/2006/main" flipV="1">
          <a:off x="2634253" y="2821115"/>
          <a:ext cx="2961232"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0.4145</cdr:x>
      <cdr:y>0.13475</cdr:y>
    </cdr:from>
    <cdr:to>
      <cdr:x>0.47875</cdr:x>
      <cdr:y>0.13475</cdr:y>
    </cdr:to>
    <cdr:sp macro="" textlink="">
      <cdr:nvSpPr>
        <cdr:cNvPr id="12293" name="Line 5"/>
        <cdr:cNvSpPr>
          <a:spLocks xmlns:a="http://schemas.openxmlformats.org/drawingml/2006/main" noChangeShapeType="1"/>
        </cdr:cNvSpPr>
      </cdr:nvSpPr>
      <cdr:spPr bwMode="auto">
        <a:xfrm xmlns:a="http://schemas.openxmlformats.org/drawingml/2006/main">
          <a:off x="3817825" y="757261"/>
          <a:ext cx="591786"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0.4575</cdr:x>
      <cdr:y>0.13475</cdr:y>
    </cdr:from>
    <cdr:to>
      <cdr:x>0.55475</cdr:x>
      <cdr:y>0.956</cdr:y>
    </cdr:to>
    <cdr:sp macro="" textlink="">
      <cdr:nvSpPr>
        <cdr:cNvPr id="12296" name="Line 8"/>
        <cdr:cNvSpPr>
          <a:spLocks xmlns:a="http://schemas.openxmlformats.org/drawingml/2006/main" noChangeShapeType="1"/>
        </cdr:cNvSpPr>
      </cdr:nvSpPr>
      <cdr:spPr bwMode="auto">
        <a:xfrm xmlns:a="http://schemas.openxmlformats.org/drawingml/2006/main" flipH="1" flipV="1">
          <a:off x="4213884" y="757261"/>
          <a:ext cx="895738" cy="461522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0.76825</cdr:x>
      <cdr:y>0.9415</cdr:y>
    </cdr:from>
    <cdr:to>
      <cdr:x>0.8345</cdr:x>
      <cdr:y>0.9755</cdr:y>
    </cdr:to>
    <cdr:sp macro="" textlink="">
      <cdr:nvSpPr>
        <cdr:cNvPr id="12297" name="Text 9"/>
        <cdr:cNvSpPr txBox="1">
          <a:spLocks xmlns:a="http://schemas.openxmlformats.org/drawingml/2006/main" noChangeArrowheads="1"/>
        </cdr:cNvSpPr>
      </cdr:nvSpPr>
      <cdr:spPr bwMode="auto">
        <a:xfrm xmlns:a="http://schemas.openxmlformats.org/drawingml/2006/main">
          <a:off x="7076101" y="5290995"/>
          <a:ext cx="610207"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Silt</a:t>
          </a:r>
        </a:p>
      </cdr:txBody>
    </cdr:sp>
  </cdr:relSizeAnchor>
  <cdr:relSizeAnchor xmlns:cdr="http://schemas.openxmlformats.org/drawingml/2006/chartDrawing">
    <cdr:from>
      <cdr:x>0.08725</cdr:x>
      <cdr:y>0.9415</cdr:y>
    </cdr:from>
    <cdr:to>
      <cdr:x>0.141</cdr:x>
      <cdr:y>0.9755</cdr:y>
    </cdr:to>
    <cdr:sp macro="" textlink="">
      <cdr:nvSpPr>
        <cdr:cNvPr id="12298" name="Text 10"/>
        <cdr:cNvSpPr txBox="1">
          <a:spLocks xmlns:a="http://schemas.openxmlformats.org/drawingml/2006/main" noChangeArrowheads="1"/>
        </cdr:cNvSpPr>
      </cdr:nvSpPr>
      <cdr:spPr bwMode="auto">
        <a:xfrm xmlns:a="http://schemas.openxmlformats.org/drawingml/2006/main">
          <a:off x="803631" y="5290995"/>
          <a:ext cx="495074"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Clay</a:t>
          </a:r>
        </a:p>
      </cdr:txBody>
    </cdr:sp>
  </cdr:relSizeAnchor>
  <cdr:relSizeAnchor xmlns:cdr="http://schemas.openxmlformats.org/drawingml/2006/chartDrawing">
    <cdr:from>
      <cdr:x>0.42625</cdr:x>
      <cdr:y>0.012</cdr:y>
    </cdr:from>
    <cdr:to>
      <cdr:x>0.482</cdr:x>
      <cdr:y>0.046</cdr:y>
    </cdr:to>
    <cdr:sp macro="" textlink="">
      <cdr:nvSpPr>
        <cdr:cNvPr id="12299" name="Text 11"/>
        <cdr:cNvSpPr txBox="1">
          <a:spLocks xmlns:a="http://schemas.openxmlformats.org/drawingml/2006/main" noChangeArrowheads="1"/>
        </cdr:cNvSpPr>
      </cdr:nvSpPr>
      <cdr:spPr bwMode="auto">
        <a:xfrm xmlns:a="http://schemas.openxmlformats.org/drawingml/2006/main">
          <a:off x="3926050" y="67437"/>
          <a:ext cx="513495"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Sand</a:t>
          </a:r>
        </a:p>
      </cdr:txBody>
    </cdr:sp>
  </cdr:relSizeAnchor>
  <cdr:relSizeAnchor xmlns:cdr="http://schemas.openxmlformats.org/drawingml/2006/chartDrawing">
    <cdr:from>
      <cdr:x>0.38625</cdr:x>
      <cdr:y>0.12125</cdr:y>
    </cdr:from>
    <cdr:to>
      <cdr:x>0.4235</cdr:x>
      <cdr:y>0.15525</cdr:y>
    </cdr:to>
    <cdr:sp macro="" textlink="">
      <cdr:nvSpPr>
        <cdr:cNvPr id="12300" name="Text 12"/>
        <cdr:cNvSpPr txBox="1">
          <a:spLocks xmlns:a="http://schemas.openxmlformats.org/drawingml/2006/main" noChangeArrowheads="1"/>
        </cdr:cNvSpPr>
      </cdr:nvSpPr>
      <cdr:spPr bwMode="auto">
        <a:xfrm xmlns:a="http://schemas.openxmlformats.org/drawingml/2006/main">
          <a:off x="3557623" y="681395"/>
          <a:ext cx="343098"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90%</a:t>
          </a:r>
        </a:p>
      </cdr:txBody>
    </cdr:sp>
  </cdr:relSizeAnchor>
  <cdr:relSizeAnchor xmlns:cdr="http://schemas.openxmlformats.org/drawingml/2006/chartDrawing">
    <cdr:from>
      <cdr:x>0.25775</cdr:x>
      <cdr:y>0.4875</cdr:y>
    </cdr:from>
    <cdr:to>
      <cdr:x>0.299</cdr:x>
      <cdr:y>0.5145</cdr:y>
    </cdr:to>
    <cdr:sp macro="" textlink="">
      <cdr:nvSpPr>
        <cdr:cNvPr id="12301" name="Text 13"/>
        <cdr:cNvSpPr txBox="1">
          <a:spLocks xmlns:a="http://schemas.openxmlformats.org/drawingml/2006/main" noChangeArrowheads="1"/>
        </cdr:cNvSpPr>
      </cdr:nvSpPr>
      <cdr:spPr bwMode="auto">
        <a:xfrm xmlns:a="http://schemas.openxmlformats.org/drawingml/2006/main">
          <a:off x="2374051" y="2739628"/>
          <a:ext cx="379941"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50%</a:t>
          </a:r>
        </a:p>
      </cdr:txBody>
    </cdr:sp>
  </cdr:relSizeAnchor>
  <cdr:relSizeAnchor xmlns:cdr="http://schemas.openxmlformats.org/drawingml/2006/chartDrawing">
    <cdr:from>
      <cdr:x>0.131</cdr:x>
      <cdr:y>0.84775</cdr:y>
    </cdr:from>
    <cdr:to>
      <cdr:x>0.16825</cdr:x>
      <cdr:y>0.87475</cdr:y>
    </cdr:to>
    <cdr:sp macro="" textlink="">
      <cdr:nvSpPr>
        <cdr:cNvPr id="12302" name="Text 14"/>
        <cdr:cNvSpPr txBox="1">
          <a:spLocks xmlns:a="http://schemas.openxmlformats.org/drawingml/2006/main" noChangeArrowheads="1"/>
        </cdr:cNvSpPr>
      </cdr:nvSpPr>
      <cdr:spPr bwMode="auto">
        <a:xfrm xmlns:a="http://schemas.openxmlformats.org/drawingml/2006/main">
          <a:off x="1206598" y="4764143"/>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10%</a:t>
          </a:r>
        </a:p>
      </cdr:txBody>
    </cdr:sp>
  </cdr:relSizeAnchor>
  <cdr:relSizeAnchor xmlns:cdr="http://schemas.openxmlformats.org/drawingml/2006/chartDrawing">
    <cdr:from>
      <cdr:x>0.327</cdr:x>
      <cdr:y>0.96175</cdr:y>
    </cdr:from>
    <cdr:to>
      <cdr:x>0.36425</cdr:x>
      <cdr:y>0.98875</cdr:y>
    </cdr:to>
    <cdr:sp macro="" textlink="">
      <cdr:nvSpPr>
        <cdr:cNvPr id="12304" name="Text 16"/>
        <cdr:cNvSpPr txBox="1">
          <a:spLocks xmlns:a="http://schemas.openxmlformats.org/drawingml/2006/main" noChangeArrowheads="1"/>
        </cdr:cNvSpPr>
      </cdr:nvSpPr>
      <cdr:spPr bwMode="auto">
        <a:xfrm xmlns:a="http://schemas.openxmlformats.org/drawingml/2006/main">
          <a:off x="3011891" y="5404795"/>
          <a:ext cx="343097"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1:2</a:t>
          </a:r>
        </a:p>
      </cdr:txBody>
    </cdr:sp>
  </cdr:relSizeAnchor>
  <cdr:relSizeAnchor xmlns:cdr="http://schemas.openxmlformats.org/drawingml/2006/chartDrawing">
    <cdr:from>
      <cdr:x>0.545</cdr:x>
      <cdr:y>0.96175</cdr:y>
    </cdr:from>
    <cdr:to>
      <cdr:x>0.58225</cdr:x>
      <cdr:y>0.98875</cdr:y>
    </cdr:to>
    <cdr:sp macro="" textlink="">
      <cdr:nvSpPr>
        <cdr:cNvPr id="12306" name="Text 18"/>
        <cdr:cNvSpPr txBox="1">
          <a:spLocks xmlns:a="http://schemas.openxmlformats.org/drawingml/2006/main" noChangeArrowheads="1"/>
        </cdr:cNvSpPr>
      </cdr:nvSpPr>
      <cdr:spPr bwMode="auto">
        <a:xfrm xmlns:a="http://schemas.openxmlformats.org/drawingml/2006/main">
          <a:off x="5019818" y="5404795"/>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2:1</a:t>
          </a:r>
        </a:p>
      </cdr:txBody>
    </cdr:sp>
  </cdr:relSizeAnchor>
  <cdr:relSizeAnchor xmlns:cdr="http://schemas.openxmlformats.org/drawingml/2006/chartDrawing">
    <cdr:from>
      <cdr:x>0.39125</cdr:x>
      <cdr:y>0.966</cdr:y>
    </cdr:from>
    <cdr:to>
      <cdr:x>0.57325</cdr:x>
      <cdr:y>1</cdr:y>
    </cdr:to>
    <cdr:sp macro="" textlink="">
      <cdr:nvSpPr>
        <cdr:cNvPr id="12307" name="Text 19"/>
        <cdr:cNvSpPr txBox="1">
          <a:spLocks xmlns:a="http://schemas.openxmlformats.org/drawingml/2006/main" noChangeArrowheads="1"/>
        </cdr:cNvSpPr>
      </cdr:nvSpPr>
      <cdr:spPr bwMode="auto">
        <a:xfrm xmlns:a="http://schemas.openxmlformats.org/drawingml/2006/main">
          <a:off x="3603677" y="5559338"/>
          <a:ext cx="1676342"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Silt:Clay Ratio</a:t>
          </a:r>
        </a:p>
      </cdr:txBody>
    </cdr:sp>
  </cdr:relSizeAnchor>
  <cdr:relSizeAnchor xmlns:cdr="http://schemas.openxmlformats.org/drawingml/2006/chartDrawing">
    <cdr:from>
      <cdr:x>0.21775</cdr:x>
      <cdr:y>0.4265</cdr:y>
    </cdr:from>
    <cdr:to>
      <cdr:x>0.313</cdr:x>
      <cdr:y>0.4605</cdr:y>
    </cdr:to>
    <cdr:sp macro="" textlink="">
      <cdr:nvSpPr>
        <cdr:cNvPr id="12308" name="Text 20"/>
        <cdr:cNvSpPr txBox="1">
          <a:spLocks xmlns:a="http://schemas.openxmlformats.org/drawingml/2006/main" noChangeArrowheads="1"/>
        </cdr:cNvSpPr>
      </cdr:nvSpPr>
      <cdr:spPr bwMode="auto">
        <a:xfrm xmlns:a="http://schemas.openxmlformats.org/drawingml/2006/main">
          <a:off x="2005624" y="2396823"/>
          <a:ext cx="877317"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Sand %</a:t>
          </a:r>
        </a:p>
      </cdr:txBody>
    </cdr:sp>
  </cdr:relSizeAnchor>
  <cdr:relSizeAnchor xmlns:cdr="http://schemas.openxmlformats.org/drawingml/2006/chartDrawing">
    <cdr:from>
      <cdr:x>0.433</cdr:x>
      <cdr:y>0.09425</cdr:y>
    </cdr:from>
    <cdr:to>
      <cdr:x>0.47025</cdr:x>
      <cdr:y>0.14175</cdr:y>
    </cdr:to>
    <cdr:sp macro="" textlink="">
      <cdr:nvSpPr>
        <cdr:cNvPr id="12309" name="Text 61"/>
        <cdr:cNvSpPr txBox="1">
          <a:spLocks xmlns:a="http://schemas.openxmlformats.org/drawingml/2006/main" noChangeArrowheads="1"/>
        </cdr:cNvSpPr>
      </cdr:nvSpPr>
      <cdr:spPr bwMode="auto">
        <a:xfrm xmlns:a="http://schemas.openxmlformats.org/drawingml/2006/main">
          <a:off x="3988222" y="529661"/>
          <a:ext cx="343098"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a:t>
          </a:r>
        </a:p>
      </cdr:txBody>
    </cdr:sp>
  </cdr:relSizeAnchor>
  <cdr:relSizeAnchor xmlns:cdr="http://schemas.openxmlformats.org/drawingml/2006/chartDrawing">
    <cdr:from>
      <cdr:x>0.327</cdr:x>
      <cdr:y>0.39275</cdr:y>
    </cdr:from>
    <cdr:to>
      <cdr:x>0.42225</cdr:x>
      <cdr:y>0.45375</cdr:y>
    </cdr:to>
    <cdr:sp macro="" textlink="">
      <cdr:nvSpPr>
        <cdr:cNvPr id="12310" name="Text 62"/>
        <cdr:cNvSpPr txBox="1">
          <a:spLocks xmlns:a="http://schemas.openxmlformats.org/drawingml/2006/main" noChangeArrowheads="1"/>
        </cdr:cNvSpPr>
      </cdr:nvSpPr>
      <cdr:spPr bwMode="auto">
        <a:xfrm xmlns:a="http://schemas.openxmlformats.org/drawingml/2006/main">
          <a:off x="3011891" y="2207157"/>
          <a:ext cx="877317"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Clayey Sand</a:t>
          </a:r>
        </a:p>
      </cdr:txBody>
    </cdr:sp>
  </cdr:relSizeAnchor>
  <cdr:relSizeAnchor xmlns:cdr="http://schemas.openxmlformats.org/drawingml/2006/chartDrawing">
    <cdr:from>
      <cdr:x>0.4145</cdr:x>
      <cdr:y>0.39275</cdr:y>
    </cdr:from>
    <cdr:to>
      <cdr:x>0.489</cdr:x>
      <cdr:y>0.45375</cdr:y>
    </cdr:to>
    <cdr:sp macro="" textlink="">
      <cdr:nvSpPr>
        <cdr:cNvPr id="12311" name="Text 63"/>
        <cdr:cNvSpPr txBox="1">
          <a:spLocks xmlns:a="http://schemas.openxmlformats.org/drawingml/2006/main" noChangeArrowheads="1"/>
        </cdr:cNvSpPr>
      </cdr:nvSpPr>
      <cdr:spPr bwMode="auto">
        <a:xfrm xmlns:a="http://schemas.openxmlformats.org/drawingml/2006/main">
          <a:off x="3817825" y="2207157"/>
          <a:ext cx="686195"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Muddy Sand</a:t>
          </a:r>
        </a:p>
      </cdr:txBody>
    </cdr:sp>
  </cdr:relSizeAnchor>
  <cdr:relSizeAnchor xmlns:cdr="http://schemas.openxmlformats.org/drawingml/2006/chartDrawing">
    <cdr:from>
      <cdr:x>0.25775</cdr:x>
      <cdr:y>0.67875</cdr:y>
    </cdr:from>
    <cdr:to>
      <cdr:x>0.33025</cdr:x>
      <cdr:y>0.7195</cdr:y>
    </cdr:to>
    <cdr:sp macro="" textlink="">
      <cdr:nvSpPr>
        <cdr:cNvPr id="12312" name="Text 64"/>
        <cdr:cNvSpPr txBox="1">
          <a:spLocks xmlns:a="http://schemas.openxmlformats.org/drawingml/2006/main" noChangeArrowheads="1"/>
        </cdr:cNvSpPr>
      </cdr:nvSpPr>
      <cdr:spPr bwMode="auto">
        <a:xfrm xmlns:a="http://schemas.openxmlformats.org/drawingml/2006/main">
          <a:off x="2374051" y="3814405"/>
          <a:ext cx="667774" cy="2290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Clay</a:t>
          </a:r>
        </a:p>
      </cdr:txBody>
    </cdr:sp>
  </cdr:relSizeAnchor>
  <cdr:relSizeAnchor xmlns:cdr="http://schemas.openxmlformats.org/drawingml/2006/chartDrawing">
    <cdr:from>
      <cdr:x>0.5675</cdr:x>
      <cdr:y>0.67875</cdr:y>
    </cdr:from>
    <cdr:to>
      <cdr:x>0.63875</cdr:x>
      <cdr:y>0.733</cdr:y>
    </cdr:to>
    <cdr:sp macro="" textlink="">
      <cdr:nvSpPr>
        <cdr:cNvPr id="12313" name="Text 65"/>
        <cdr:cNvSpPr txBox="1">
          <a:spLocks xmlns:a="http://schemas.openxmlformats.org/drawingml/2006/main" noChangeArrowheads="1"/>
        </cdr:cNvSpPr>
      </cdr:nvSpPr>
      <cdr:spPr bwMode="auto">
        <a:xfrm xmlns:a="http://schemas.openxmlformats.org/drawingml/2006/main">
          <a:off x="5227058" y="3814405"/>
          <a:ext cx="656261"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Silt</a:t>
          </a:r>
        </a:p>
      </cdr:txBody>
    </cdr:sp>
  </cdr:relSizeAnchor>
  <cdr:relSizeAnchor xmlns:cdr="http://schemas.openxmlformats.org/drawingml/2006/chartDrawing">
    <cdr:from>
      <cdr:x>0.394</cdr:x>
      <cdr:y>0.67875</cdr:y>
    </cdr:from>
    <cdr:to>
      <cdr:x>0.49225</cdr:x>
      <cdr:y>0.733</cdr:y>
    </cdr:to>
    <cdr:sp macro="" textlink="">
      <cdr:nvSpPr>
        <cdr:cNvPr id="12316" name="Text 68"/>
        <cdr:cNvSpPr txBox="1">
          <a:spLocks xmlns:a="http://schemas.openxmlformats.org/drawingml/2006/main" noChangeArrowheads="1"/>
        </cdr:cNvSpPr>
      </cdr:nvSpPr>
      <cdr:spPr bwMode="auto">
        <a:xfrm xmlns:a="http://schemas.openxmlformats.org/drawingml/2006/main">
          <a:off x="3629006" y="3814405"/>
          <a:ext cx="904949"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Sandy Mud</a:t>
          </a:r>
        </a:p>
      </cdr:txBody>
    </cdr:sp>
  </cdr:relSizeAnchor>
  <cdr:relSizeAnchor xmlns:cdr="http://schemas.openxmlformats.org/drawingml/2006/chartDrawing">
    <cdr:from>
      <cdr:x>0.21475</cdr:x>
      <cdr:y>0.895</cdr:y>
    </cdr:from>
    <cdr:to>
      <cdr:x>0.27275</cdr:x>
      <cdr:y>0.929</cdr:y>
    </cdr:to>
    <cdr:sp macro="" textlink="">
      <cdr:nvSpPr>
        <cdr:cNvPr id="12317" name="Text 69"/>
        <cdr:cNvSpPr txBox="1">
          <a:spLocks xmlns:a="http://schemas.openxmlformats.org/drawingml/2006/main" noChangeArrowheads="1"/>
        </cdr:cNvSpPr>
      </cdr:nvSpPr>
      <cdr:spPr bwMode="auto">
        <a:xfrm xmlns:a="http://schemas.openxmlformats.org/drawingml/2006/main">
          <a:off x="1977992" y="5029676"/>
          <a:ext cx="534220"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a:t>
          </a:r>
        </a:p>
      </cdr:txBody>
    </cdr:sp>
  </cdr:relSizeAnchor>
  <cdr:relSizeAnchor xmlns:cdr="http://schemas.openxmlformats.org/drawingml/2006/chartDrawing">
    <cdr:from>
      <cdr:x>0.437</cdr:x>
      <cdr:y>0.89425</cdr:y>
    </cdr:from>
    <cdr:to>
      <cdr:x>0.496</cdr:x>
      <cdr:y>0.94175</cdr:y>
    </cdr:to>
    <cdr:sp macro="" textlink="">
      <cdr:nvSpPr>
        <cdr:cNvPr id="12318" name="Text 70"/>
        <cdr:cNvSpPr txBox="1">
          <a:spLocks xmlns:a="http://schemas.openxmlformats.org/drawingml/2006/main" noChangeArrowheads="1"/>
        </cdr:cNvSpPr>
      </cdr:nvSpPr>
      <cdr:spPr bwMode="auto">
        <a:xfrm xmlns:a="http://schemas.openxmlformats.org/drawingml/2006/main">
          <a:off x="4025065" y="5025461"/>
          <a:ext cx="543430"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Mud</a:t>
          </a:r>
        </a:p>
      </cdr:txBody>
    </cdr:sp>
  </cdr:relSizeAnchor>
  <cdr:relSizeAnchor xmlns:cdr="http://schemas.openxmlformats.org/drawingml/2006/chartDrawing">
    <cdr:from>
      <cdr:x>0.63275</cdr:x>
      <cdr:y>0.895</cdr:y>
    </cdr:from>
    <cdr:to>
      <cdr:x>0.67925</cdr:x>
      <cdr:y>0.929</cdr:y>
    </cdr:to>
    <cdr:sp macro="" textlink="">
      <cdr:nvSpPr>
        <cdr:cNvPr id="12319" name="Text 71"/>
        <cdr:cNvSpPr txBox="1">
          <a:spLocks xmlns:a="http://schemas.openxmlformats.org/drawingml/2006/main" noChangeArrowheads="1"/>
        </cdr:cNvSpPr>
      </cdr:nvSpPr>
      <cdr:spPr bwMode="auto">
        <a:xfrm xmlns:a="http://schemas.openxmlformats.org/drawingml/2006/main">
          <a:off x="5828055" y="5029676"/>
          <a:ext cx="428296"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Silt</a:t>
          </a:r>
        </a:p>
      </cdr:txBody>
    </cdr:sp>
  </cdr:relSizeAnchor>
  <cdr:relSizeAnchor xmlns:cdr="http://schemas.openxmlformats.org/drawingml/2006/chartDrawing">
    <cdr:from>
      <cdr:x>0.50525</cdr:x>
      <cdr:y>0.39275</cdr:y>
    </cdr:from>
    <cdr:to>
      <cdr:x>0.56725</cdr:x>
      <cdr:y>0.447</cdr:y>
    </cdr:to>
    <cdr:sp macro="" textlink="">
      <cdr:nvSpPr>
        <cdr:cNvPr id="12323" name="Text 75"/>
        <cdr:cNvSpPr txBox="1">
          <a:spLocks xmlns:a="http://schemas.openxmlformats.org/drawingml/2006/main" noChangeArrowheads="1"/>
        </cdr:cNvSpPr>
      </cdr:nvSpPr>
      <cdr:spPr bwMode="auto">
        <a:xfrm xmlns:a="http://schemas.openxmlformats.org/drawingml/2006/main">
          <a:off x="4653694" y="2207157"/>
          <a:ext cx="571061" cy="30487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Silty Sand</a:t>
          </a:r>
        </a:p>
      </cdr:txBody>
    </cdr:sp>
  </cdr:relSizeAnchor>
  <cdr:relSizeAnchor xmlns:cdr="http://schemas.openxmlformats.org/drawingml/2006/chartDrawing">
    <cdr:from>
      <cdr:x>0.3385</cdr:x>
      <cdr:y>0.13475</cdr:y>
    </cdr:from>
    <cdr:to>
      <cdr:x>0.437</cdr:x>
      <cdr:y>0.955</cdr:y>
    </cdr:to>
    <cdr:sp macro="" textlink="">
      <cdr:nvSpPr>
        <cdr:cNvPr id="12382" name="Line 94"/>
        <cdr:cNvSpPr>
          <a:spLocks xmlns:a="http://schemas.openxmlformats.org/drawingml/2006/main" noChangeShapeType="1"/>
        </cdr:cNvSpPr>
      </cdr:nvSpPr>
      <cdr:spPr bwMode="auto">
        <a:xfrm xmlns:a="http://schemas.openxmlformats.org/drawingml/2006/main" flipV="1">
          <a:off x="3117813" y="757261"/>
          <a:ext cx="907252" cy="460960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0.545</cdr:x>
      <cdr:y>0.0045</cdr:y>
    </cdr:from>
    <cdr:to>
      <cdr:x>0.701</cdr:x>
      <cdr:y>0.1715</cdr:y>
    </cdr:to>
    <cdr:sp macro="" textlink="">
      <cdr:nvSpPr>
        <cdr:cNvPr id="12413" name="Text Box 125"/>
        <cdr:cNvSpPr txBox="1">
          <a:spLocks xmlns:a="http://schemas.openxmlformats.org/drawingml/2006/main" noChangeArrowheads="1"/>
        </cdr:cNvSpPr>
      </cdr:nvSpPr>
      <cdr:spPr bwMode="auto">
        <a:xfrm xmlns:a="http://schemas.openxmlformats.org/drawingml/2006/main">
          <a:off x="5019818" y="25289"/>
          <a:ext cx="1436865" cy="938498"/>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txBody>
        <a:bodyPr xmlns:a="http://schemas.openxmlformats.org/drawingml/2006/main" vertOverflow="clip" wrap="square" lIns="182880" tIns="91440" rIns="182880" bIns="91440" anchor="t" upright="1"/>
        <a:lstStyle xmlns:a="http://schemas.openxmlformats.org/drawingml/2006/main"/>
        <a:p xmlns:a="http://schemas.openxmlformats.org/drawingml/2006/main">
          <a:pPr algn="l" rtl="0">
            <a:defRPr sz="1000"/>
          </a:pPr>
          <a:r>
            <a:rPr lang="en-GB" sz="1200" b="1" i="0" u="none" strike="noStrike" baseline="0">
              <a:solidFill>
                <a:srgbClr val="000000"/>
              </a:solidFill>
              <a:latin typeface="Arial"/>
              <a:cs typeface="Arial"/>
            </a:rPr>
            <a:t>NOTE</a:t>
          </a:r>
        </a:p>
        <a:p xmlns:a="http://schemas.openxmlformats.org/drawingml/2006/main">
          <a:pPr algn="l" rtl="0">
            <a:defRPr sz="1000"/>
          </a:pPr>
          <a:r>
            <a:rPr lang="en-GB" sz="1000" b="1" i="0" u="none" strike="noStrike" baseline="0">
              <a:solidFill>
                <a:srgbClr val="000000"/>
              </a:solidFill>
              <a:latin typeface="Arial"/>
              <a:cs typeface="Arial"/>
            </a:rPr>
            <a:t>Gravel is also present in</a:t>
          </a:r>
        </a:p>
        <a:p xmlns:a="http://schemas.openxmlformats.org/drawingml/2006/main">
          <a:pPr algn="l" rtl="0">
            <a:defRPr sz="1000"/>
          </a:pPr>
          <a:r>
            <a:rPr lang="en-GB" sz="1000" b="1" i="0" u="none" strike="noStrike" baseline="0">
              <a:solidFill>
                <a:srgbClr val="000000"/>
              </a:solidFill>
              <a:latin typeface="Arial"/>
              <a:cs typeface="Arial"/>
            </a:rPr>
            <a:t>this sample</a:t>
          </a:r>
        </a:p>
      </cdr:txBody>
    </cdr:sp>
  </cdr:relSizeAnchor>
  <cdr:relSizeAnchor xmlns:cdr="http://schemas.openxmlformats.org/drawingml/2006/chartDrawing">
    <cdr:from>
      <cdr:x>0.45193</cdr:x>
      <cdr:y>0.06816</cdr:y>
    </cdr:from>
    <cdr:to>
      <cdr:x>0.45814</cdr:x>
      <cdr:y>0.07834</cdr:y>
    </cdr:to>
    <cdr:sp macro="" textlink="">
      <cdr:nvSpPr>
        <cdr:cNvPr id="2" name="Oval 1"/>
        <cdr:cNvSpPr/>
      </cdr:nvSpPr>
      <cdr:spPr bwMode="auto">
        <a:xfrm xmlns:a="http://schemas.openxmlformats.org/drawingml/2006/main">
          <a:off x="4161133" y="38259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0.45203</cdr:x>
      <cdr:y>0.06851</cdr:y>
    </cdr:from>
    <cdr:to>
      <cdr:x>0.45824</cdr:x>
      <cdr:y>0.07869</cdr:y>
    </cdr:to>
    <cdr:sp macro="" textlink="">
      <cdr:nvSpPr>
        <cdr:cNvPr id="3" name="Oval 2"/>
        <cdr:cNvSpPr/>
      </cdr:nvSpPr>
      <cdr:spPr bwMode="auto">
        <a:xfrm xmlns:a="http://schemas.openxmlformats.org/drawingml/2006/main">
          <a:off x="4162069" y="38456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0.45211</cdr:x>
      <cdr:y>0.06878</cdr:y>
    </cdr:from>
    <cdr:to>
      <cdr:x>0.45831</cdr:x>
      <cdr:y>0.07896</cdr:y>
    </cdr:to>
    <cdr:sp macro="" textlink="">
      <cdr:nvSpPr>
        <cdr:cNvPr id="4" name="Oval 3"/>
        <cdr:cNvSpPr/>
      </cdr:nvSpPr>
      <cdr:spPr bwMode="auto">
        <a:xfrm xmlns:a="http://schemas.openxmlformats.org/drawingml/2006/main">
          <a:off x="4162785" y="38610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0.45187</cdr:x>
      <cdr:y>0.06784</cdr:y>
    </cdr:from>
    <cdr:to>
      <cdr:x>0.45808</cdr:x>
      <cdr:y>0.07802</cdr:y>
    </cdr:to>
    <cdr:sp macro="" textlink="">
      <cdr:nvSpPr>
        <cdr:cNvPr id="5" name="Oval 4"/>
        <cdr:cNvSpPr/>
      </cdr:nvSpPr>
      <cdr:spPr bwMode="auto">
        <a:xfrm xmlns:a="http://schemas.openxmlformats.org/drawingml/2006/main">
          <a:off x="4160635" y="38081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0.45202</cdr:x>
      <cdr:y>0.06833</cdr:y>
    </cdr:from>
    <cdr:to>
      <cdr:x>0.45822</cdr:x>
      <cdr:y>0.07852</cdr:y>
    </cdr:to>
    <cdr:sp macro="" textlink="">
      <cdr:nvSpPr>
        <cdr:cNvPr id="6" name="Oval 5"/>
        <cdr:cNvSpPr/>
      </cdr:nvSpPr>
      <cdr:spPr bwMode="auto">
        <a:xfrm xmlns:a="http://schemas.openxmlformats.org/drawingml/2006/main">
          <a:off x="4161946" y="38359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0.45212</cdr:x>
      <cdr:y>0.06874</cdr:y>
    </cdr:from>
    <cdr:to>
      <cdr:x>0.45832</cdr:x>
      <cdr:y>0.07892</cdr:y>
    </cdr:to>
    <cdr:sp macro="" textlink="">
      <cdr:nvSpPr>
        <cdr:cNvPr id="7" name="Oval 6"/>
        <cdr:cNvSpPr/>
      </cdr:nvSpPr>
      <cdr:spPr bwMode="auto">
        <a:xfrm xmlns:a="http://schemas.openxmlformats.org/drawingml/2006/main">
          <a:off x="4162863" y="38587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8" name="Oval 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9" name="Oval 8"/>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0" name="Oval 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1" name="Oval 1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 name="Oval 11"/>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3" name="Oval 12"/>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4" name="Oval 1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5" name="Oval 1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6" name="Oval 1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7" name="Oval 1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8" name="Oval 1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9" name="Oval 18"/>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0" name="Oval 1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1" name="Oval 2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2" name="Oval 21"/>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3" name="Oval 22"/>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4" name="Oval 2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5" name="Oval 2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6" name="Oval 2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7" name="Oval 2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8" name="Oval 2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9" name="Oval 28"/>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30" name="Oval 2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31" name="Oval 3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0" name="Oval 1231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1" name="Oval 1232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2" name="Oval 12321"/>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4" name="Oval 1232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5" name="Oval 1232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6" name="Oval 1232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7" name="Oval 1232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30" name="Oval 1232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31" name="Oval 1233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35" name="Oval 1233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37" name="Oval 1233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39" name="Oval 12338"/>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40" name="Oval 1233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48" name="Oval 1234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3" name="Oval 12382"/>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4" name="Oval 1238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5" name="Oval 1238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6" name="Oval 1238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7" name="Oval 1238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8" name="Oval 1238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9" name="Oval 12388"/>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90" name="Oval 1238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91" name="Oval 1239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92" name="Oval 12391"/>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93" name="Oval 12392"/>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94" name="Oval 1239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95" name="Oval 1239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96" name="Oval 1239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97" name="Oval 1239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98" name="Oval 1239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99" name="Oval 12398"/>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400" name="Oval 1239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401" name="Oval 1240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402" name="Oval 12401"/>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403" name="Oval 12402"/>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404" name="Oval 1240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cdr:x>
      <cdr:y>0</cdr:y>
    </cdr:from>
    <cdr:to>
      <cdr:x>0.357</cdr:x>
      <cdr:y>0.184</cdr:y>
    </cdr:to>
    <cdr:grpSp>
      <cdr:nvGrpSpPr>
        <cdr:cNvPr id="12411" name="Group 123"/>
        <cdr:cNvGrpSpPr>
          <a:grpSpLocks xmlns:a="http://schemas.openxmlformats.org/drawingml/2006/main"/>
        </cdr:cNvGrpSpPr>
      </cdr:nvGrpSpPr>
      <cdr:grpSpPr bwMode="auto">
        <a:xfrm xmlns:a="http://schemas.openxmlformats.org/drawingml/2006/main">
          <a:off x="0" y="0"/>
          <a:ext cx="3287078" cy="1032866"/>
          <a:chOff x="64475" y="25246"/>
          <a:chExt cx="3288211" cy="1039294"/>
        </a:xfrm>
      </cdr:grpSpPr>
      <cdr:sp macro="" textlink="">
        <cdr:nvSpPr>
          <cdr:cNvPr id="12332" name="Rectangle 44"/>
          <cdr:cNvSpPr>
            <a:spLocks xmlns:a="http://schemas.openxmlformats.org/drawingml/2006/main" noChangeArrowheads="1"/>
          </cdr:cNvSpPr>
        </cdr:nvSpPr>
        <cdr:spPr bwMode="auto">
          <a:xfrm xmlns:a="http://schemas.openxmlformats.org/drawingml/2006/main">
            <a:off x="64475" y="25246"/>
            <a:ext cx="3288211" cy="1039294"/>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sp>
      <cdr:sp macro="" textlink="#REF!">
        <cdr:nvSpPr>
          <cdr:cNvPr id="12333" name="Text 32"/>
          <cdr:cNvSpPr txBox="1">
            <a:spLocks xmlns:a="http://schemas.openxmlformats.org/drawingml/2006/main" noChangeArrowheads="1"/>
          </cdr:cNvSpPr>
        </cdr:nvSpPr>
        <cdr:spPr bwMode="auto">
          <a:xfrm xmlns:a="http://schemas.openxmlformats.org/drawingml/2006/main">
            <a:off x="1390812" y="145866"/>
            <a:ext cx="1899702" cy="18934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ECC04DC-3B35-4756-B150-2BDA05F98028}" type="TxLink">
              <a:rPr lang="en-GB"/>
              <a:pPr/>
              <a:t>13BIM05-02_24.0-27.5cm_Set2_Run3</a:t>
            </a:fld>
            <a:endParaRPr lang="en-GB"/>
          </a:p>
        </cdr:txBody>
      </cdr:sp>
      <cdr:sp macro="" textlink="">
        <cdr:nvSpPr>
          <cdr:cNvPr id="12334" name="Text 80"/>
          <cdr:cNvSpPr txBox="1">
            <a:spLocks xmlns:a="http://schemas.openxmlformats.org/drawingml/2006/main" noChangeArrowheads="1"/>
          </cdr:cNvSpPr>
        </cdr:nvSpPr>
        <cdr:spPr bwMode="auto">
          <a:xfrm xmlns:a="http://schemas.openxmlformats.org/drawingml/2006/main">
            <a:off x="64475" y="382898"/>
            <a:ext cx="1291797" cy="50351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TEXTURAL GROUP:</a:t>
            </a:r>
          </a:p>
          <a:p xmlns:a="http://schemas.openxmlformats.org/drawingml/2006/main">
            <a:pPr algn="r" rtl="0">
              <a:defRPr sz="1000"/>
            </a:pPr>
            <a:r>
              <a:rPr lang="en-GB" sz="1000" b="0" i="0" u="none" strike="noStrike" baseline="0">
                <a:solidFill>
                  <a:srgbClr val="000000"/>
                </a:solidFill>
                <a:latin typeface="Arial"/>
                <a:cs typeface="Arial"/>
              </a:rPr>
              <a:t>IGNORING GRAVEL</a:t>
            </a:r>
          </a:p>
          <a:p xmlns:a="http://schemas.openxmlformats.org/drawingml/2006/main">
            <a:pPr algn="r" rtl="0">
              <a:defRPr sz="1000"/>
            </a:pPr>
            <a:r>
              <a:rPr lang="en-GB" sz="1000" b="0" i="0" u="none" strike="noStrike" baseline="0">
                <a:solidFill>
                  <a:srgbClr val="000000"/>
                </a:solidFill>
                <a:latin typeface="Arial"/>
                <a:cs typeface="Arial"/>
              </a:rPr>
              <a:t>FRACTION   </a:t>
            </a:r>
          </a:p>
        </cdr:txBody>
      </cdr:sp>
      <cdr:sp macro="" textlink="Calculations!$D$9">
        <cdr:nvSpPr>
          <cdr:cNvPr id="12336" name="Text 84"/>
          <cdr:cNvSpPr txBox="1">
            <a:spLocks xmlns:a="http://schemas.openxmlformats.org/drawingml/2006/main" noChangeArrowheads="1" noTextEdit="1"/>
          </cdr:cNvSpPr>
        </cdr:nvSpPr>
        <cdr:spPr bwMode="auto">
          <a:xfrm xmlns:a="http://schemas.openxmlformats.org/drawingml/2006/main">
            <a:off x="1381601" y="378690"/>
            <a:ext cx="1773055" cy="22160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FE9F55F-06E7-4F6F-A2FE-D1EBEF656ADE}" type="TxLink">
              <a:rPr lang="en-GB"/>
              <a:pPr/>
              <a:t>Sand</a:t>
            </a:fld>
            <a:endParaRPr lang="en-GB"/>
          </a:p>
        </cdr:txBody>
      </cdr:sp>
      <cdr:sp macro="" textlink="">
        <cdr:nvSpPr>
          <cdr:cNvPr id="12338" name="Text 103"/>
          <cdr:cNvSpPr txBox="1">
            <a:spLocks xmlns:a="http://schemas.openxmlformats.org/drawingml/2006/main" noChangeArrowheads="1"/>
          </cdr:cNvSpPr>
        </cdr:nvSpPr>
        <cdr:spPr bwMode="auto">
          <a:xfrm xmlns:a="http://schemas.openxmlformats.org/drawingml/2006/main">
            <a:off x="64475" y="145866"/>
            <a:ext cx="1298705" cy="22721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SAMPLE IDENTITY:</a:t>
            </a:r>
          </a:p>
        </cdr:txBody>
      </cdr:sp>
    </cdr:grpSp>
  </cdr:relSizeAnchor>
  <cdr:relSizeAnchor xmlns:cdr="http://schemas.openxmlformats.org/drawingml/2006/chartDrawing">
    <cdr:from>
      <cdr:x>0.78175</cdr:x>
      <cdr:y>0</cdr:y>
    </cdr:from>
    <cdr:to>
      <cdr:x>0.999</cdr:x>
      <cdr:y>0.7715</cdr:y>
    </cdr:to>
    <cdr:grpSp>
      <cdr:nvGrpSpPr>
        <cdr:cNvPr id="12686" name="Group 398"/>
        <cdr:cNvGrpSpPr>
          <a:grpSpLocks xmlns:a="http://schemas.openxmlformats.org/drawingml/2006/main"/>
        </cdr:cNvGrpSpPr>
      </cdr:nvGrpSpPr>
      <cdr:grpSpPr bwMode="auto">
        <a:xfrm xmlns:a="http://schemas.openxmlformats.org/drawingml/2006/main">
          <a:off x="7197963" y="0"/>
          <a:ext cx="2000329" cy="4330738"/>
          <a:chOff x="7168208" y="12623"/>
          <a:chExt cx="2010230" cy="4322678"/>
        </a:xfrm>
      </cdr:grpSpPr>
      <cdr:sp macro="" textlink="">
        <cdr:nvSpPr>
          <cdr:cNvPr id="12341" name="Rectangle 53"/>
          <cdr:cNvSpPr>
            <a:spLocks xmlns:a="http://schemas.openxmlformats.org/drawingml/2006/main" noChangeArrowheads="1"/>
          </cdr:cNvSpPr>
        </cdr:nvSpPr>
        <cdr:spPr bwMode="auto">
          <a:xfrm xmlns:a="http://schemas.openxmlformats.org/drawingml/2006/main">
            <a:off x="7465252" y="12623"/>
            <a:ext cx="1388509" cy="722316"/>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sp macro="" textlink="">
        <cdr:nvSpPr>
          <cdr:cNvPr id="12342" name="Text 33"/>
          <cdr:cNvSpPr txBox="1">
            <a:spLocks xmlns:a="http://schemas.openxmlformats.org/drawingml/2006/main" noChangeArrowheads="1"/>
          </cdr:cNvSpPr>
        </cdr:nvSpPr>
        <cdr:spPr bwMode="auto">
          <a:xfrm xmlns:a="http://schemas.openxmlformats.org/drawingml/2006/main">
            <a:off x="7490581" y="84153"/>
            <a:ext cx="681590"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Gravel:</a:t>
            </a:r>
          </a:p>
        </cdr:txBody>
      </cdr:sp>
      <cdr:sp macro="" textlink="">
        <cdr:nvSpPr>
          <cdr:cNvPr id="12343" name="Text 34"/>
          <cdr:cNvSpPr txBox="1">
            <a:spLocks xmlns:a="http://schemas.openxmlformats.org/drawingml/2006/main" noChangeArrowheads="1"/>
          </cdr:cNvSpPr>
        </cdr:nvSpPr>
        <cdr:spPr bwMode="auto">
          <a:xfrm xmlns:a="http://schemas.openxmlformats.org/drawingml/2006/main">
            <a:off x="7608018" y="286121"/>
            <a:ext cx="564153"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Sand:</a:t>
            </a:r>
          </a:p>
        </cdr:txBody>
      </cdr:sp>
      <cdr:sp macro="" textlink="">
        <cdr:nvSpPr>
          <cdr:cNvPr id="12344" name="Text 35"/>
          <cdr:cNvSpPr txBox="1">
            <a:spLocks xmlns:a="http://schemas.openxmlformats.org/drawingml/2006/main" noChangeArrowheads="1"/>
          </cdr:cNvSpPr>
        </cdr:nvSpPr>
        <cdr:spPr bwMode="auto">
          <a:xfrm xmlns:a="http://schemas.openxmlformats.org/drawingml/2006/main">
            <a:off x="7561964" y="481077"/>
            <a:ext cx="610207"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Mud:</a:t>
            </a:r>
          </a:p>
        </cdr:txBody>
      </cdr:sp>
      <cdr:sp macro="" textlink="#REF!">
        <cdr:nvSpPr>
          <cdr:cNvPr id="12345" name="Text 36"/>
          <cdr:cNvSpPr txBox="1">
            <a:spLocks xmlns:a="http://schemas.openxmlformats.org/drawingml/2006/main" noChangeArrowheads="1"/>
          </cdr:cNvSpPr>
        </cdr:nvSpPr>
        <cdr:spPr bwMode="auto">
          <a:xfrm xmlns:a="http://schemas.openxmlformats.org/drawingml/2006/main">
            <a:off x="8215922" y="84153"/>
            <a:ext cx="501982"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4B4DE4D-01BB-46F2-962A-2904701B9178}" type="TxLink">
              <a:rPr lang="en-GB"/>
              <a:pPr/>
              <a:t>0.0%</a:t>
            </a:fld>
            <a:endParaRPr lang="en-GB"/>
          </a:p>
        </cdr:txBody>
      </cdr:sp>
      <cdr:sp macro="" textlink="#REF!">
        <cdr:nvSpPr>
          <cdr:cNvPr id="12346" name="Text 37"/>
          <cdr:cNvSpPr txBox="1">
            <a:spLocks xmlns:a="http://schemas.openxmlformats.org/drawingml/2006/main" noChangeArrowheads="1"/>
          </cdr:cNvSpPr>
        </cdr:nvSpPr>
        <cdr:spPr bwMode="auto">
          <a:xfrm xmlns:a="http://schemas.openxmlformats.org/drawingml/2006/main">
            <a:off x="8215922" y="286121"/>
            <a:ext cx="501982"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84A8296-B266-4299-AAA0-DB4D7602C13C}" type="TxLink">
              <a:rPr lang="en-GB"/>
              <a:pPr/>
              <a:t>100.0%</a:t>
            </a:fld>
            <a:endParaRPr lang="en-GB"/>
          </a:p>
        </cdr:txBody>
      </cdr:sp>
      <cdr:sp macro="" textlink="#REF!">
        <cdr:nvSpPr>
          <cdr:cNvPr id="12347" name="Text 38"/>
          <cdr:cNvSpPr txBox="1">
            <a:spLocks xmlns:a="http://schemas.openxmlformats.org/drawingml/2006/main" noChangeArrowheads="1"/>
          </cdr:cNvSpPr>
        </cdr:nvSpPr>
        <cdr:spPr bwMode="auto">
          <a:xfrm xmlns:a="http://schemas.openxmlformats.org/drawingml/2006/main">
            <a:off x="8215922" y="486687"/>
            <a:ext cx="421388"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4F621739-1D1A-43B7-A922-6C7921B8AFBA}" type="TxLink">
              <a:rPr lang="en-GB"/>
              <a:pPr/>
              <a:t>0.0%</a:t>
            </a:fld>
            <a:endParaRPr lang="en-GB"/>
          </a:p>
        </cdr:txBody>
      </cdr:sp>
      <cdr:sp macro="" textlink="">
        <cdr:nvSpPr>
          <cdr:cNvPr id="12349" name="Rectangle 61"/>
          <cdr:cNvSpPr>
            <a:spLocks xmlns:a="http://schemas.openxmlformats.org/drawingml/2006/main" noChangeArrowheads="1"/>
          </cdr:cNvSpPr>
        </cdr:nvSpPr>
        <cdr:spPr bwMode="auto">
          <a:xfrm xmlns:a="http://schemas.openxmlformats.org/drawingml/2006/main">
            <a:off x="7195840" y="837326"/>
            <a:ext cx="1982598" cy="3497975"/>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grpSp>
        <cdr:nvGrpSpPr>
          <cdr:cNvPr id="12685" name="Group 397"/>
          <cdr:cNvGrpSpPr>
            <a:grpSpLocks xmlns:a="http://schemas.openxmlformats.org/drawingml/2006/main"/>
          </cdr:cNvGrpSpPr>
        </cdr:nvGrpSpPr>
        <cdr:grpSpPr bwMode="auto">
          <a:xfrm xmlns:a="http://schemas.openxmlformats.org/drawingml/2006/main">
            <a:off x="7168208" y="941115"/>
            <a:ext cx="1370088" cy="3346499"/>
            <a:chOff x="7175116" y="937093"/>
            <a:chExt cx="1372390" cy="3360611"/>
          </a:xfrm>
        </cdr:grpSpPr>
        <cdr:sp macro="" textlink="">
          <cdr:nvSpPr>
            <cdr:cNvPr id="12350" name="Text 40"/>
            <cdr:cNvSpPr txBox="1">
              <a:spLocks xmlns:a="http://schemas.openxmlformats.org/drawingml/2006/main" noChangeArrowheads="1"/>
            </cdr:cNvSpPr>
          </cdr:nvSpPr>
          <cdr:spPr bwMode="auto">
            <a:xfrm xmlns:a="http://schemas.openxmlformats.org/drawingml/2006/main">
              <a:off x="7416896" y="1149239"/>
              <a:ext cx="1130610"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Gravel:</a:t>
              </a:r>
            </a:p>
          </cdr:txBody>
        </cdr:sp>
        <cdr:sp macro="" textlink="">
          <cdr:nvSpPr>
            <cdr:cNvPr id="12351" name="Text 41"/>
            <cdr:cNvSpPr txBox="1">
              <a:spLocks xmlns:a="http://schemas.openxmlformats.org/drawingml/2006/main" noChangeArrowheads="1"/>
            </cdr:cNvSpPr>
          </cdr:nvSpPr>
          <cdr:spPr bwMode="auto">
            <a:xfrm xmlns:a="http://schemas.openxmlformats.org/drawingml/2006/main">
              <a:off x="7407685" y="1359980"/>
              <a:ext cx="1139821"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Gravel:</a:t>
              </a:r>
            </a:p>
          </cdr:txBody>
        </cdr:sp>
        <cdr:sp macro="" textlink="">
          <cdr:nvSpPr>
            <cdr:cNvPr id="12352" name="Text 42"/>
            <cdr:cNvSpPr txBox="1">
              <a:spLocks xmlns:a="http://schemas.openxmlformats.org/drawingml/2006/main" noChangeArrowheads="1"/>
            </cdr:cNvSpPr>
          </cdr:nvSpPr>
          <cdr:spPr bwMode="auto">
            <a:xfrm xmlns:a="http://schemas.openxmlformats.org/drawingml/2006/main">
              <a:off x="7175116" y="1572125"/>
              <a:ext cx="1372390"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Gravel:</a:t>
              </a:r>
            </a:p>
          </cdr:txBody>
        </cdr:sp>
        <cdr:sp macro="" textlink="">
          <cdr:nvSpPr>
            <cdr:cNvPr id="12353" name="Text 43"/>
            <cdr:cNvSpPr txBox="1">
              <a:spLocks xmlns:a="http://schemas.openxmlformats.org/drawingml/2006/main" noChangeArrowheads="1"/>
            </cdr:cNvSpPr>
          </cdr:nvSpPr>
          <cdr:spPr bwMode="auto">
            <a:xfrm xmlns:a="http://schemas.openxmlformats.org/drawingml/2006/main">
              <a:off x="7453739" y="2212777"/>
              <a:ext cx="1093767" cy="18404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Sand:</a:t>
              </a:r>
            </a:p>
          </cdr:txBody>
        </cdr:sp>
        <cdr:sp macro="" textlink="">
          <cdr:nvSpPr>
            <cdr:cNvPr id="12354" name="Text 44"/>
            <cdr:cNvSpPr txBox="1">
              <a:spLocks xmlns:a="http://schemas.openxmlformats.org/drawingml/2006/main" noChangeArrowheads="1"/>
            </cdr:cNvSpPr>
          </cdr:nvSpPr>
          <cdr:spPr bwMode="auto">
            <a:xfrm xmlns:a="http://schemas.openxmlformats.org/drawingml/2006/main">
              <a:off x="7614926" y="2430542"/>
              <a:ext cx="932580" cy="17280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Medium Sand:</a:t>
              </a:r>
            </a:p>
          </cdr:txBody>
        </cdr:sp>
        <cdr:sp macro="" textlink="">
          <cdr:nvSpPr>
            <cdr:cNvPr id="12355" name="Text 45"/>
            <cdr:cNvSpPr txBox="1">
              <a:spLocks xmlns:a="http://schemas.openxmlformats.org/drawingml/2006/main" noChangeArrowheads="1"/>
            </cdr:cNvSpPr>
          </cdr:nvSpPr>
          <cdr:spPr bwMode="auto">
            <a:xfrm xmlns:a="http://schemas.openxmlformats.org/drawingml/2006/main">
              <a:off x="7631044" y="2635663"/>
              <a:ext cx="916462"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Sand:</a:t>
              </a:r>
            </a:p>
          </cdr:txBody>
        </cdr:sp>
        <cdr:sp macro="" textlink="">
          <cdr:nvSpPr>
            <cdr:cNvPr id="12356" name="Text 46"/>
            <cdr:cNvSpPr txBox="1">
              <a:spLocks xmlns:a="http://schemas.openxmlformats.org/drawingml/2006/main" noChangeArrowheads="1"/>
            </cdr:cNvSpPr>
          </cdr:nvSpPr>
          <cdr:spPr bwMode="auto">
            <a:xfrm xmlns:a="http://schemas.openxmlformats.org/drawingml/2006/main">
              <a:off x="7525121" y="2847808"/>
              <a:ext cx="102238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Very Fine Sand:</a:t>
              </a:r>
            </a:p>
          </cdr:txBody>
        </cdr:sp>
        <cdr:sp macro="" textlink="">
          <cdr:nvSpPr>
            <cdr:cNvPr id="12357" name="Text 47"/>
            <cdr:cNvSpPr txBox="1">
              <a:spLocks xmlns:a="http://schemas.openxmlformats.org/drawingml/2006/main" noChangeArrowheads="1"/>
            </cdr:cNvSpPr>
          </cdr:nvSpPr>
          <cdr:spPr bwMode="auto">
            <a:xfrm xmlns:a="http://schemas.openxmlformats.org/drawingml/2006/main">
              <a:off x="7354724" y="3059954"/>
              <a:ext cx="1192782"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Silt:</a:t>
              </a:r>
            </a:p>
          </cdr:txBody>
        </cdr:sp>
        <cdr:sp macro="" textlink="">
          <cdr:nvSpPr>
            <cdr:cNvPr id="12366" name="Text 40"/>
            <cdr:cNvSpPr txBox="1">
              <a:spLocks xmlns:a="http://schemas.openxmlformats.org/drawingml/2006/main" noChangeArrowheads="1"/>
            </cdr:cNvSpPr>
          </cdr:nvSpPr>
          <cdr:spPr bwMode="auto">
            <a:xfrm xmlns:a="http://schemas.openxmlformats.org/drawingml/2006/main">
              <a:off x="7308671" y="937093"/>
              <a:ext cx="123883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Gravel:</a:t>
              </a:r>
            </a:p>
          </cdr:txBody>
        </cdr:sp>
        <cdr:sp macro="" textlink="">
          <cdr:nvSpPr>
            <cdr:cNvPr id="12368" name="Text 43"/>
            <cdr:cNvSpPr txBox="1">
              <a:spLocks xmlns:a="http://schemas.openxmlformats.org/drawingml/2006/main" noChangeArrowheads="1"/>
            </cdr:cNvSpPr>
          </cdr:nvSpPr>
          <cdr:spPr bwMode="auto">
            <a:xfrm xmlns:a="http://schemas.openxmlformats.org/drawingml/2006/main">
              <a:off x="7237288" y="1995011"/>
              <a:ext cx="1310218" cy="18545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Sand:</a:t>
              </a:r>
            </a:p>
          </cdr:txBody>
        </cdr:sp>
        <cdr:sp macro="" textlink="">
          <cdr:nvSpPr>
            <cdr:cNvPr id="12369" name="Text 43"/>
            <cdr:cNvSpPr txBox="1">
              <a:spLocks xmlns:a="http://schemas.openxmlformats.org/drawingml/2006/main" noChangeArrowheads="1"/>
            </cdr:cNvSpPr>
          </cdr:nvSpPr>
          <cdr:spPr bwMode="auto">
            <a:xfrm xmlns:a="http://schemas.openxmlformats.org/drawingml/2006/main">
              <a:off x="7550451" y="3270695"/>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Silt:</a:t>
              </a:r>
            </a:p>
          </cdr:txBody>
        </cdr:sp>
        <cdr:sp macro="" textlink="">
          <cdr:nvSpPr>
            <cdr:cNvPr id="12370" name="Text 43"/>
            <cdr:cNvSpPr txBox="1">
              <a:spLocks xmlns:a="http://schemas.openxmlformats.org/drawingml/2006/main" noChangeArrowheads="1"/>
            </cdr:cNvSpPr>
          </cdr:nvSpPr>
          <cdr:spPr bwMode="auto">
            <a:xfrm xmlns:a="http://schemas.openxmlformats.org/drawingml/2006/main">
              <a:off x="7550451" y="4117872"/>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Clay:</a:t>
              </a:r>
            </a:p>
          </cdr:txBody>
        </cdr:sp>
        <cdr:sp macro="" textlink="">
          <cdr:nvSpPr>
            <cdr:cNvPr id="12371" name="Text 43"/>
            <cdr:cNvSpPr txBox="1">
              <a:spLocks xmlns:a="http://schemas.openxmlformats.org/drawingml/2006/main" noChangeArrowheads="1"/>
            </cdr:cNvSpPr>
          </cdr:nvSpPr>
          <cdr:spPr bwMode="auto">
            <a:xfrm xmlns:a="http://schemas.openxmlformats.org/drawingml/2006/main">
              <a:off x="7550451" y="3694986"/>
              <a:ext cx="99705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Fine Silt:</a:t>
              </a:r>
            </a:p>
          </cdr:txBody>
        </cdr:sp>
        <cdr:sp macro="" textlink="">
          <cdr:nvSpPr>
            <cdr:cNvPr id="12372" name="Text 43"/>
            <cdr:cNvSpPr txBox="1">
              <a:spLocks xmlns:a="http://schemas.openxmlformats.org/drawingml/2006/main" noChangeArrowheads="1"/>
            </cdr:cNvSpPr>
          </cdr:nvSpPr>
          <cdr:spPr bwMode="auto">
            <a:xfrm xmlns:a="http://schemas.openxmlformats.org/drawingml/2006/main">
              <a:off x="7380053" y="1784271"/>
              <a:ext cx="1167453"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Gravel:</a:t>
              </a:r>
            </a:p>
          </cdr:txBody>
        </cdr:sp>
        <cdr:sp macro="" textlink="">
          <cdr:nvSpPr>
            <cdr:cNvPr id="12375" name="Text 43"/>
            <cdr:cNvSpPr txBox="1">
              <a:spLocks xmlns:a="http://schemas.openxmlformats.org/drawingml/2006/main" noChangeArrowheads="1"/>
            </cdr:cNvSpPr>
          </cdr:nvSpPr>
          <cdr:spPr bwMode="auto">
            <a:xfrm xmlns:a="http://schemas.openxmlformats.org/drawingml/2006/main">
              <a:off x="7559662" y="3482840"/>
              <a:ext cx="987844"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Silt:</a:t>
              </a:r>
            </a:p>
          </cdr:txBody>
        </cdr:sp>
        <cdr:sp macro="" textlink="">
          <cdr:nvSpPr>
            <cdr:cNvPr id="12376" name="Text 43"/>
            <cdr:cNvSpPr txBox="1">
              <a:spLocks xmlns:a="http://schemas.openxmlformats.org/drawingml/2006/main" noChangeArrowheads="1"/>
            </cdr:cNvSpPr>
          </cdr:nvSpPr>
          <cdr:spPr bwMode="auto">
            <a:xfrm xmlns:a="http://schemas.openxmlformats.org/drawingml/2006/main">
              <a:off x="7559662" y="3907131"/>
              <a:ext cx="987844"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Silt:</a:t>
              </a:r>
            </a:p>
          </cdr:txBody>
        </cdr:sp>
      </cdr:grpSp>
      <cdr:sp macro="" textlink="#REF!">
        <cdr:nvSpPr>
          <cdr:cNvPr id="12358" name="Text 48"/>
          <cdr:cNvSpPr txBox="1">
            <a:spLocks xmlns:a="http://schemas.openxmlformats.org/drawingml/2006/main" noChangeArrowheads="1" noTextEdit="1"/>
          </cdr:cNvSpPr>
        </cdr:nvSpPr>
        <cdr:spPr bwMode="auto">
          <a:xfrm xmlns:a="http://schemas.openxmlformats.org/drawingml/2006/main">
            <a:off x="8575138" y="115149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46198FF-EA83-48FE-83B5-012FAEA3E4AB}" type="TxLink">
              <a:rPr lang="en-GB"/>
              <a:pPr/>
              <a:t>0.0%</a:t>
            </a:fld>
            <a:endParaRPr lang="en-GB"/>
          </a:p>
        </cdr:txBody>
      </cdr:sp>
      <cdr:sp macro="" textlink="#REF!">
        <cdr:nvSpPr>
          <cdr:cNvPr id="12359" name="Text 49"/>
          <cdr:cNvSpPr txBox="1">
            <a:spLocks xmlns:a="http://schemas.openxmlformats.org/drawingml/2006/main" noChangeArrowheads="1" noTextEdit="1"/>
          </cdr:cNvSpPr>
        </cdr:nvSpPr>
        <cdr:spPr bwMode="auto">
          <a:xfrm xmlns:a="http://schemas.openxmlformats.org/drawingml/2006/main">
            <a:off x="8575138" y="1356272"/>
            <a:ext cx="529614" cy="1795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65B04A3-CC20-4629-9B60-8F48080645BF}" type="TxLink">
              <a:rPr lang="en-GB"/>
              <a:pPr/>
              <a:t>0.0%</a:t>
            </a:fld>
            <a:endParaRPr lang="en-GB"/>
          </a:p>
        </cdr:txBody>
      </cdr:sp>
      <cdr:sp macro="" textlink="#REF!">
        <cdr:nvSpPr>
          <cdr:cNvPr id="12360" name="Text 50"/>
          <cdr:cNvSpPr txBox="1">
            <a:spLocks xmlns:a="http://schemas.openxmlformats.org/drawingml/2006/main" noChangeArrowheads="1" noTextEdit="1"/>
          </cdr:cNvSpPr>
        </cdr:nvSpPr>
        <cdr:spPr bwMode="auto">
          <a:xfrm xmlns:a="http://schemas.openxmlformats.org/drawingml/2006/main">
            <a:off x="8575138" y="1573668"/>
            <a:ext cx="511193"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FC8E97B3-8BCD-4838-B141-CD9E1C226221}" type="TxLink">
              <a:rPr lang="en-GB"/>
              <a:pPr/>
              <a:t>0.0%</a:t>
            </a:fld>
            <a:endParaRPr lang="en-GB"/>
          </a:p>
        </cdr:txBody>
      </cdr:sp>
      <cdr:sp macro="" textlink="#REF!">
        <cdr:nvSpPr>
          <cdr:cNvPr id="12361" name="Text 51"/>
          <cdr:cNvSpPr txBox="1">
            <a:spLocks xmlns:a="http://schemas.openxmlformats.org/drawingml/2006/main" noChangeArrowheads="1" noTextEdit="1"/>
          </cdr:cNvSpPr>
        </cdr:nvSpPr>
        <cdr:spPr bwMode="auto">
          <a:xfrm xmlns:a="http://schemas.openxmlformats.org/drawingml/2006/main">
            <a:off x="8575138" y="2216039"/>
            <a:ext cx="495074"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2B7E1D0B-46C6-419B-8282-9B7BC48E3EB9}" type="TxLink">
              <a:rPr lang="en-GB"/>
              <a:pPr/>
              <a:t>0.0%</a:t>
            </a:fld>
            <a:endParaRPr lang="en-GB"/>
          </a:p>
        </cdr:txBody>
      </cdr:sp>
      <cdr:sp macro="" textlink="#REF!">
        <cdr:nvSpPr>
          <cdr:cNvPr id="12362" name="Text 53"/>
          <cdr:cNvSpPr txBox="1">
            <a:spLocks xmlns:a="http://schemas.openxmlformats.org/drawingml/2006/main" noChangeArrowheads="1" noTextEdit="1"/>
          </cdr:cNvSpPr>
        </cdr:nvSpPr>
        <cdr:spPr bwMode="auto">
          <a:xfrm xmlns:a="http://schemas.openxmlformats.org/drawingml/2006/main">
            <a:off x="8575138" y="264381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293FD43-3AFD-453B-95B6-BFDF9B714609}" type="TxLink">
              <a:rPr lang="en-GB"/>
              <a:pPr/>
              <a:t>69.9%</a:t>
            </a:fld>
            <a:endParaRPr lang="en-GB"/>
          </a:p>
        </cdr:txBody>
      </cdr:sp>
      <cdr:sp macro="" textlink="#REF!">
        <cdr:nvSpPr>
          <cdr:cNvPr id="12363" name="Text 54"/>
          <cdr:cNvSpPr txBox="1">
            <a:spLocks xmlns:a="http://schemas.openxmlformats.org/drawingml/2006/main" noChangeArrowheads="1" noTextEdit="1"/>
          </cdr:cNvSpPr>
        </cdr:nvSpPr>
        <cdr:spPr bwMode="auto">
          <a:xfrm xmlns:a="http://schemas.openxmlformats.org/drawingml/2006/main">
            <a:off x="8575138" y="2848592"/>
            <a:ext cx="474350" cy="17391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E79B659-94C2-4B2B-BBB2-8A2ECC53D752}" type="TxLink">
              <a:rPr lang="en-GB"/>
              <a:pPr/>
              <a:t>0.5%</a:t>
            </a:fld>
            <a:endParaRPr lang="en-GB"/>
          </a:p>
        </cdr:txBody>
      </cdr:sp>
      <cdr:sp macro="" textlink="#REF!">
        <cdr:nvSpPr>
          <cdr:cNvPr id="12364" name="Text 55"/>
          <cdr:cNvSpPr txBox="1">
            <a:spLocks xmlns:a="http://schemas.openxmlformats.org/drawingml/2006/main" noChangeArrowheads="1" noTextEdit="1"/>
          </cdr:cNvSpPr>
        </cdr:nvSpPr>
        <cdr:spPr bwMode="auto">
          <a:xfrm xmlns:a="http://schemas.openxmlformats.org/drawingml/2006/main">
            <a:off x="8575138" y="3060378"/>
            <a:ext cx="46514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9FF7193-F549-4FB5-A8D1-77B1A968BDA5}" type="TxLink">
              <a:rPr lang="en-GB"/>
              <a:pPr/>
              <a:t>0.0%</a:t>
            </a:fld>
            <a:endParaRPr lang="en-GB"/>
          </a:p>
        </cdr:txBody>
      </cdr:sp>
      <cdr:sp macro="" textlink="#REF!">
        <cdr:nvSpPr>
          <cdr:cNvPr id="12365" name="Text 58"/>
          <cdr:cNvSpPr txBox="1">
            <a:spLocks xmlns:a="http://schemas.openxmlformats.org/drawingml/2006/main" noChangeArrowheads="1" noTextEdit="1"/>
          </cdr:cNvSpPr>
        </cdr:nvSpPr>
        <cdr:spPr bwMode="auto">
          <a:xfrm xmlns:a="http://schemas.openxmlformats.org/drawingml/2006/main">
            <a:off x="8575138" y="2433435"/>
            <a:ext cx="52961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4B74A0A-EAD4-488F-987F-AB8FFE02D1ED}" type="TxLink">
              <a:rPr lang="en-GB"/>
              <a:pPr/>
              <a:t>29.6%</a:t>
            </a:fld>
            <a:endParaRPr lang="en-GB"/>
          </a:p>
        </cdr:txBody>
      </cdr:sp>
      <cdr:sp macro="" textlink="#REF!">
        <cdr:nvSpPr>
          <cdr:cNvPr id="12367" name="Text 48"/>
          <cdr:cNvSpPr txBox="1">
            <a:spLocks xmlns:a="http://schemas.openxmlformats.org/drawingml/2006/main" noChangeArrowheads="1" noTextEdit="1"/>
          </cdr:cNvSpPr>
        </cdr:nvSpPr>
        <cdr:spPr bwMode="auto">
          <a:xfrm xmlns:a="http://schemas.openxmlformats.org/drawingml/2006/main">
            <a:off x="8575138" y="941115"/>
            <a:ext cx="46514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DBC42FC-054D-4159-9A89-0900A61419F7}" type="TxLink">
              <a:rPr lang="en-GB"/>
              <a:pPr/>
              <a:t>0.0%</a:t>
            </a:fld>
            <a:endParaRPr lang="en-GB"/>
          </a:p>
        </cdr:txBody>
      </cdr:sp>
      <cdr:sp macro="" textlink="#REF!">
        <cdr:nvSpPr>
          <cdr:cNvPr id="12373" name="Text 50"/>
          <cdr:cNvSpPr txBox="1">
            <a:spLocks xmlns:a="http://schemas.openxmlformats.org/drawingml/2006/main" noChangeArrowheads="1" noTextEdit="1"/>
          </cdr:cNvSpPr>
        </cdr:nvSpPr>
        <cdr:spPr bwMode="auto">
          <a:xfrm xmlns:a="http://schemas.openxmlformats.org/drawingml/2006/main">
            <a:off x="8575138" y="1994435"/>
            <a:ext cx="518101"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66063CF-3A61-48CE-A4F8-566E12C970AC}" type="TxLink">
              <a:rPr lang="en-GB"/>
              <a:pPr/>
              <a:t>0.0%</a:t>
            </a:fld>
            <a:endParaRPr lang="en-GB"/>
          </a:p>
        </cdr:txBody>
      </cdr:sp>
      <cdr:sp macro="" textlink="#REF!">
        <cdr:nvSpPr>
          <cdr:cNvPr id="12374" name="Text 50"/>
          <cdr:cNvSpPr txBox="1">
            <a:spLocks xmlns:a="http://schemas.openxmlformats.org/drawingml/2006/main" noChangeArrowheads="1" noTextEdit="1"/>
          </cdr:cNvSpPr>
        </cdr:nvSpPr>
        <cdr:spPr bwMode="auto">
          <a:xfrm xmlns:a="http://schemas.openxmlformats.org/drawingml/2006/main">
            <a:off x="8575138" y="1784052"/>
            <a:ext cx="511193"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3D1A20F-CCB1-446B-BAB9-2A4FF4EE46CA}" type="TxLink">
              <a:rPr lang="en-GB"/>
              <a:pPr/>
              <a:t>0.0%</a:t>
            </a:fld>
            <a:endParaRPr lang="en-GB"/>
          </a:p>
        </cdr:txBody>
      </cdr:sp>
      <cdr:sp macro="" textlink="#REF!">
        <cdr:nvSpPr>
          <cdr:cNvPr id="12377" name="Text 54"/>
          <cdr:cNvSpPr txBox="1">
            <a:spLocks xmlns:a="http://schemas.openxmlformats.org/drawingml/2006/main" noChangeArrowheads="1" noTextEdit="1"/>
          </cdr:cNvSpPr>
        </cdr:nvSpPr>
        <cdr:spPr bwMode="auto">
          <a:xfrm xmlns:a="http://schemas.openxmlformats.org/drawingml/2006/main">
            <a:off x="8575138" y="4113697"/>
            <a:ext cx="485864" cy="17952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60E78D6-A2E0-4C37-B371-D688D2D09105}" type="TxLink">
              <a:rPr lang="en-GB"/>
              <a:pPr/>
              <a:t>0.0%</a:t>
            </a:fld>
            <a:endParaRPr lang="en-GB"/>
          </a:p>
        </cdr:txBody>
      </cdr:sp>
      <cdr:sp macro="" textlink="#REF!">
        <cdr:nvSpPr>
          <cdr:cNvPr id="12378" name="Text 54"/>
          <cdr:cNvSpPr txBox="1">
            <a:spLocks xmlns:a="http://schemas.openxmlformats.org/drawingml/2006/main" noChangeArrowheads="1"/>
          </cdr:cNvSpPr>
        </cdr:nvSpPr>
        <cdr:spPr bwMode="auto">
          <a:xfrm xmlns:a="http://schemas.openxmlformats.org/drawingml/2006/main">
            <a:off x="8575138" y="3903314"/>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94EF6A8-D6CB-4E56-919C-57DFE2378640}" type="TxLink">
              <a:rPr lang="en-GB"/>
              <a:pPr/>
              <a:t>0.0%</a:t>
            </a:fld>
            <a:endParaRPr lang="en-GB"/>
          </a:p>
        </cdr:txBody>
      </cdr:sp>
      <cdr:sp macro="" textlink="#REF!">
        <cdr:nvSpPr>
          <cdr:cNvPr id="12379" name="Text 54"/>
          <cdr:cNvSpPr txBox="1">
            <a:spLocks xmlns:a="http://schemas.openxmlformats.org/drawingml/2006/main" noChangeArrowheads="1" noTextEdit="1"/>
          </cdr:cNvSpPr>
        </cdr:nvSpPr>
        <cdr:spPr bwMode="auto">
          <a:xfrm xmlns:a="http://schemas.openxmlformats.org/drawingml/2006/main">
            <a:off x="8575138" y="3692931"/>
            <a:ext cx="47435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9059D74-7EB9-4E3C-9D50-6994EAC618CB}" type="TxLink">
              <a:rPr lang="en-GB"/>
              <a:pPr/>
              <a:t>0.0%</a:t>
            </a:fld>
            <a:endParaRPr lang="en-GB"/>
          </a:p>
        </cdr:txBody>
      </cdr:sp>
      <cdr:sp macro="" textlink="#REF!">
        <cdr:nvSpPr>
          <cdr:cNvPr id="12380" name="Text 54"/>
          <cdr:cNvSpPr txBox="1">
            <a:spLocks xmlns:a="http://schemas.openxmlformats.org/drawingml/2006/main" noChangeArrowheads="1" noTextEdit="1"/>
          </cdr:cNvSpPr>
        </cdr:nvSpPr>
        <cdr:spPr bwMode="auto">
          <a:xfrm xmlns:a="http://schemas.openxmlformats.org/drawingml/2006/main">
            <a:off x="8575138" y="3476937"/>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15FFA45-B3FD-4609-8992-A4E5461627FD}" type="TxLink">
              <a:rPr lang="en-GB"/>
              <a:pPr/>
              <a:t>0.0%</a:t>
            </a:fld>
            <a:endParaRPr lang="en-GB"/>
          </a:p>
        </cdr:txBody>
      </cdr:sp>
      <cdr:sp macro="" textlink="#REF!">
        <cdr:nvSpPr>
          <cdr:cNvPr id="12381" name="Text 54"/>
          <cdr:cNvSpPr txBox="1">
            <a:spLocks xmlns:a="http://schemas.openxmlformats.org/drawingml/2006/main" noChangeArrowheads="1" noTextEdit="1"/>
          </cdr:cNvSpPr>
        </cdr:nvSpPr>
        <cdr:spPr bwMode="auto">
          <a:xfrm xmlns:a="http://schemas.openxmlformats.org/drawingml/2006/main">
            <a:off x="8575138" y="3270761"/>
            <a:ext cx="48586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79F3C6D-35C9-4B3D-80D4-68CFD97EDD8D}" type="TxLink">
              <a:rPr lang="en-GB"/>
              <a:pPr/>
              <a:t>0.0%</a:t>
            </a:fld>
            <a:endParaRPr lang="en-GB"/>
          </a:p>
        </cdr:txBody>
      </cdr:sp>
    </cdr:grpSp>
  </cdr:relSizeAnchor>
  <cdr:relSizeAnchor xmlns:cdr="http://schemas.openxmlformats.org/drawingml/2006/chartDrawing">
    <cdr:from>
      <cdr:x>0.5295</cdr:x>
      <cdr:y>0</cdr:y>
    </cdr:from>
    <cdr:to>
      <cdr:x>0.71075</cdr:x>
      <cdr:y>0.189</cdr:y>
    </cdr:to>
    <cdr:sp macro="" textlink="">
      <cdr:nvSpPr>
        <cdr:cNvPr id="12414" name="Rectangle 126"/>
        <cdr:cNvSpPr>
          <a:spLocks xmlns:a="http://schemas.openxmlformats.org/drawingml/2006/main" noChangeArrowheads="1"/>
        </cdr:cNvSpPr>
      </cdr:nvSpPr>
      <cdr:spPr bwMode="auto">
        <a:xfrm xmlns:a="http://schemas.openxmlformats.org/drawingml/2006/main">
          <a:off x="4877052" y="0"/>
          <a:ext cx="1669435" cy="10621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0.016</cdr:x>
      <cdr:y>0.09425</cdr:y>
    </cdr:from>
    <cdr:to>
      <cdr:x>0.14675</cdr:x>
      <cdr:y>0.1715</cdr:y>
    </cdr:to>
    <cdr:sp macro="" textlink="">
      <cdr:nvSpPr>
        <cdr:cNvPr id="12474" name="Rectangle 186"/>
        <cdr:cNvSpPr>
          <a:spLocks xmlns:a="http://schemas.openxmlformats.org/drawingml/2006/main" noChangeArrowheads="1"/>
        </cdr:cNvSpPr>
      </cdr:nvSpPr>
      <cdr:spPr bwMode="auto">
        <a:xfrm xmlns:a="http://schemas.openxmlformats.org/drawingml/2006/main">
          <a:off x="147371" y="529661"/>
          <a:ext cx="1204296" cy="434126"/>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cdr:x>
      <cdr:y>0</cdr:y>
    </cdr:from>
    <cdr:to>
      <cdr:x>0.37275</cdr:x>
      <cdr:y>0.20925</cdr:y>
    </cdr:to>
    <cdr:sp macro="" textlink="">
      <cdr:nvSpPr>
        <cdr:cNvPr id="12329" name="Rectangle 41"/>
        <cdr:cNvSpPr>
          <a:spLocks xmlns:a="http://schemas.openxmlformats.org/drawingml/2006/main" noChangeArrowheads="1"/>
        </cdr:cNvSpPr>
      </cdr:nvSpPr>
      <cdr:spPr bwMode="auto">
        <a:xfrm xmlns:a="http://schemas.openxmlformats.org/drawingml/2006/main">
          <a:off x="0" y="0"/>
          <a:ext cx="3433279" cy="11759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0.76725</cdr:x>
      <cdr:y>0</cdr:y>
    </cdr:from>
    <cdr:to>
      <cdr:x>1</cdr:x>
      <cdr:y>0.8015</cdr:y>
    </cdr:to>
    <cdr:sp macro="" textlink="">
      <cdr:nvSpPr>
        <cdr:cNvPr id="12328" name="Rectangle 40"/>
        <cdr:cNvSpPr>
          <a:spLocks xmlns:a="http://schemas.openxmlformats.org/drawingml/2006/main" noChangeArrowheads="1"/>
        </cdr:cNvSpPr>
      </cdr:nvSpPr>
      <cdr:spPr bwMode="auto">
        <a:xfrm xmlns:a="http://schemas.openxmlformats.org/drawingml/2006/main">
          <a:off x="7066890" y="0"/>
          <a:ext cx="2143785" cy="4504230"/>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userShapes>
</file>

<file path=xl/drawings/drawing5.xml><?xml version="1.0" encoding="utf-8"?>
<xdr:wsDr xmlns:xdr="http://schemas.openxmlformats.org/drawingml/2006/spreadsheetDrawing" xmlns:a="http://schemas.openxmlformats.org/drawingml/2006/main">
  <xdr:twoCellAnchor editAs="absolute">
    <xdr:from>
      <xdr:col>26</xdr:col>
      <xdr:colOff>238125</xdr:colOff>
      <xdr:row>12</xdr:row>
      <xdr:rowOff>9525</xdr:rowOff>
    </xdr:from>
    <xdr:to>
      <xdr:col>77</xdr:col>
      <xdr:colOff>466725</xdr:colOff>
      <xdr:row>23</xdr:row>
      <xdr:rowOff>123825</xdr:rowOff>
    </xdr:to>
    <xdr:sp macro="" textlink="">
      <xdr:nvSpPr>
        <xdr:cNvPr id="8193" name="Rectangle 1"/>
        <xdr:cNvSpPr>
          <a:spLocks noChangeArrowheads="1"/>
        </xdr:cNvSpPr>
      </xdr:nvSpPr>
      <xdr:spPr bwMode="auto">
        <a:xfrm>
          <a:off x="25003125" y="2352675"/>
          <a:ext cx="3819525" cy="2657475"/>
        </a:xfrm>
        <a:prstGeom prst="rect">
          <a:avLst/>
        </a:prstGeom>
        <a:noFill/>
        <a:ln w="76200" cmpd="tri">
          <a:solidFill>
            <a:srgbClr val="000000"/>
          </a:solid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Microsoft_Word_97_-_2003_Document1.doc"/></Relationships>
</file>

<file path=xl/worksheets/_rels/sheet3.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image" Target="../media/image8.emf"/><Relationship Id="rId18" Type="http://schemas.openxmlformats.org/officeDocument/2006/relationships/oleObject" Target="../embeddings/oleObject8.bin"/><Relationship Id="rId26" Type="http://schemas.openxmlformats.org/officeDocument/2006/relationships/oleObject" Target="../embeddings/oleObject12.bin"/><Relationship Id="rId39" Type="http://schemas.openxmlformats.org/officeDocument/2006/relationships/oleObject" Target="../embeddings/oleObject19.bin"/><Relationship Id="rId3" Type="http://schemas.openxmlformats.org/officeDocument/2006/relationships/vmlDrawing" Target="../drawings/vmlDrawing2.vml"/><Relationship Id="rId21" Type="http://schemas.openxmlformats.org/officeDocument/2006/relationships/image" Target="../media/image12.emf"/><Relationship Id="rId34" Type="http://schemas.openxmlformats.org/officeDocument/2006/relationships/oleObject" Target="../embeddings/oleObject16.bin"/><Relationship Id="rId42" Type="http://schemas.openxmlformats.org/officeDocument/2006/relationships/image" Target="../media/image22.emf"/><Relationship Id="rId7" Type="http://schemas.openxmlformats.org/officeDocument/2006/relationships/image" Target="../media/image5.emf"/><Relationship Id="rId12" Type="http://schemas.openxmlformats.org/officeDocument/2006/relationships/oleObject" Target="../embeddings/oleObject5.bin"/><Relationship Id="rId17" Type="http://schemas.openxmlformats.org/officeDocument/2006/relationships/image" Target="../media/image10.emf"/><Relationship Id="rId25" Type="http://schemas.openxmlformats.org/officeDocument/2006/relationships/image" Target="../media/image14.emf"/><Relationship Id="rId33" Type="http://schemas.openxmlformats.org/officeDocument/2006/relationships/image" Target="../media/image18.emf"/><Relationship Id="rId38" Type="http://schemas.openxmlformats.org/officeDocument/2006/relationships/image" Target="../media/image20.emf"/><Relationship Id="rId2" Type="http://schemas.openxmlformats.org/officeDocument/2006/relationships/drawing" Target="../drawings/drawing2.xml"/><Relationship Id="rId16" Type="http://schemas.openxmlformats.org/officeDocument/2006/relationships/oleObject" Target="../embeddings/oleObject7.bin"/><Relationship Id="rId20" Type="http://schemas.openxmlformats.org/officeDocument/2006/relationships/oleObject" Target="../embeddings/oleObject9.bin"/><Relationship Id="rId29" Type="http://schemas.openxmlformats.org/officeDocument/2006/relationships/image" Target="../media/image16.emf"/><Relationship Id="rId41" Type="http://schemas.openxmlformats.org/officeDocument/2006/relationships/oleObject" Target="../embeddings/oleObject20.bin"/><Relationship Id="rId1" Type="http://schemas.openxmlformats.org/officeDocument/2006/relationships/printerSettings" Target="../printerSettings/printerSettings2.bin"/><Relationship Id="rId6" Type="http://schemas.openxmlformats.org/officeDocument/2006/relationships/oleObject" Target="../embeddings/oleObject2.bin"/><Relationship Id="rId11" Type="http://schemas.openxmlformats.org/officeDocument/2006/relationships/image" Target="../media/image7.emf"/><Relationship Id="rId24" Type="http://schemas.openxmlformats.org/officeDocument/2006/relationships/oleObject" Target="../embeddings/oleObject11.bin"/><Relationship Id="rId32" Type="http://schemas.openxmlformats.org/officeDocument/2006/relationships/oleObject" Target="../embeddings/oleObject15.bin"/><Relationship Id="rId37" Type="http://schemas.openxmlformats.org/officeDocument/2006/relationships/oleObject" Target="../embeddings/oleObject18.bin"/><Relationship Id="rId40" Type="http://schemas.openxmlformats.org/officeDocument/2006/relationships/image" Target="../media/image21.emf"/><Relationship Id="rId5" Type="http://schemas.openxmlformats.org/officeDocument/2006/relationships/image" Target="../media/image4.emf"/><Relationship Id="rId15" Type="http://schemas.openxmlformats.org/officeDocument/2006/relationships/image" Target="../media/image9.emf"/><Relationship Id="rId23" Type="http://schemas.openxmlformats.org/officeDocument/2006/relationships/image" Target="../media/image13.emf"/><Relationship Id="rId28" Type="http://schemas.openxmlformats.org/officeDocument/2006/relationships/oleObject" Target="../embeddings/oleObject13.bin"/><Relationship Id="rId36" Type="http://schemas.openxmlformats.org/officeDocument/2006/relationships/oleObject" Target="../embeddings/oleObject17.bin"/><Relationship Id="rId10" Type="http://schemas.openxmlformats.org/officeDocument/2006/relationships/oleObject" Target="../embeddings/oleObject4.bin"/><Relationship Id="rId19" Type="http://schemas.openxmlformats.org/officeDocument/2006/relationships/image" Target="../media/image11.emf"/><Relationship Id="rId31" Type="http://schemas.openxmlformats.org/officeDocument/2006/relationships/image" Target="../media/image17.emf"/><Relationship Id="rId4" Type="http://schemas.openxmlformats.org/officeDocument/2006/relationships/oleObject" Target="../embeddings/oleObject1.bin"/><Relationship Id="rId9" Type="http://schemas.openxmlformats.org/officeDocument/2006/relationships/image" Target="../media/image6.emf"/><Relationship Id="rId14" Type="http://schemas.openxmlformats.org/officeDocument/2006/relationships/oleObject" Target="../embeddings/oleObject6.bin"/><Relationship Id="rId22" Type="http://schemas.openxmlformats.org/officeDocument/2006/relationships/oleObject" Target="../embeddings/oleObject10.bin"/><Relationship Id="rId27" Type="http://schemas.openxmlformats.org/officeDocument/2006/relationships/image" Target="../media/image15.emf"/><Relationship Id="rId30" Type="http://schemas.openxmlformats.org/officeDocument/2006/relationships/oleObject" Target="../embeddings/oleObject14.bin"/><Relationship Id="rId35" Type="http://schemas.openxmlformats.org/officeDocument/2006/relationships/image" Target="../media/image19.emf"/></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E1:E61"/>
  <sheetViews>
    <sheetView showGridLines="0" workbookViewId="0"/>
  </sheetViews>
  <sheetFormatPr defaultRowHeight="12.75" x14ac:dyDescent="0.2"/>
  <sheetData>
    <row r="1" spans="5:5" ht="18" x14ac:dyDescent="0.25">
      <c r="E1" s="10" t="s">
        <v>3</v>
      </c>
    </row>
    <row r="2" spans="5:5" ht="15.75" x14ac:dyDescent="0.25">
      <c r="E2" s="190" t="s">
        <v>143</v>
      </c>
    </row>
    <row r="4" spans="5:5" x14ac:dyDescent="0.2">
      <c r="E4" s="12" t="s">
        <v>4</v>
      </c>
    </row>
    <row r="5" spans="5:5" x14ac:dyDescent="0.2">
      <c r="E5" s="12" t="s">
        <v>5</v>
      </c>
    </row>
    <row r="7" spans="5:5" x14ac:dyDescent="0.2">
      <c r="E7" s="8" t="s">
        <v>142</v>
      </c>
    </row>
    <row r="8" spans="5:5" x14ac:dyDescent="0.2">
      <c r="E8" s="8"/>
    </row>
    <row r="9" spans="5:5" x14ac:dyDescent="0.2">
      <c r="E9" s="8" t="s">
        <v>135</v>
      </c>
    </row>
    <row r="10" spans="5:5" x14ac:dyDescent="0.2">
      <c r="E10" s="8" t="s">
        <v>136</v>
      </c>
    </row>
    <row r="11" spans="5:5" x14ac:dyDescent="0.2">
      <c r="E11" s="8" t="s">
        <v>137</v>
      </c>
    </row>
    <row r="12" spans="5:5" x14ac:dyDescent="0.2">
      <c r="E12" s="8" t="s">
        <v>138</v>
      </c>
    </row>
    <row r="13" spans="5:5" x14ac:dyDescent="0.2">
      <c r="E13" s="8" t="s">
        <v>140</v>
      </c>
    </row>
    <row r="14" spans="5:5" x14ac:dyDescent="0.2">
      <c r="E14" s="8" t="s">
        <v>139</v>
      </c>
    </row>
    <row r="15" spans="5:5" x14ac:dyDescent="0.2">
      <c r="E15" s="8"/>
    </row>
    <row r="16" spans="5:5" x14ac:dyDescent="0.2">
      <c r="E16" s="8" t="s">
        <v>134</v>
      </c>
    </row>
    <row r="17" spans="5:5" x14ac:dyDescent="0.2">
      <c r="E17" s="8" t="s">
        <v>141</v>
      </c>
    </row>
    <row r="18" spans="5:5" x14ac:dyDescent="0.2">
      <c r="E18" s="8"/>
    </row>
    <row r="19" spans="5:5" x14ac:dyDescent="0.2">
      <c r="E19" s="8"/>
    </row>
    <row r="20" spans="5:5" x14ac:dyDescent="0.2">
      <c r="E20" s="8"/>
    </row>
    <row r="21" spans="5:5" x14ac:dyDescent="0.2">
      <c r="E21" s="8"/>
    </row>
    <row r="22" spans="5:5" x14ac:dyDescent="0.2">
      <c r="E22" s="8"/>
    </row>
    <row r="23" spans="5:5" x14ac:dyDescent="0.2">
      <c r="E23" s="8"/>
    </row>
    <row r="24" spans="5:5" x14ac:dyDescent="0.2">
      <c r="E24" s="8"/>
    </row>
    <row r="25" spans="5:5" x14ac:dyDescent="0.2">
      <c r="E25" s="8"/>
    </row>
    <row r="26" spans="5:5" x14ac:dyDescent="0.2">
      <c r="E26" s="8"/>
    </row>
    <row r="27" spans="5:5" x14ac:dyDescent="0.2">
      <c r="E27" s="8"/>
    </row>
    <row r="28" spans="5:5" x14ac:dyDescent="0.2">
      <c r="E28" s="8"/>
    </row>
    <row r="29" spans="5:5" x14ac:dyDescent="0.2">
      <c r="E29" s="8"/>
    </row>
    <row r="30" spans="5:5" x14ac:dyDescent="0.2">
      <c r="E30" s="8"/>
    </row>
    <row r="31" spans="5:5" x14ac:dyDescent="0.2">
      <c r="E31" s="8"/>
    </row>
    <row r="32" spans="5:5" x14ac:dyDescent="0.2">
      <c r="E32" s="8"/>
    </row>
    <row r="33" spans="5:5" x14ac:dyDescent="0.2">
      <c r="E33" s="8"/>
    </row>
    <row r="34" spans="5:5" x14ac:dyDescent="0.2">
      <c r="E34" s="8"/>
    </row>
    <row r="35" spans="5:5" x14ac:dyDescent="0.2">
      <c r="E35" s="8"/>
    </row>
    <row r="36" spans="5:5" x14ac:dyDescent="0.2">
      <c r="E36" s="8"/>
    </row>
    <row r="37" spans="5:5" x14ac:dyDescent="0.2">
      <c r="E37" s="8"/>
    </row>
    <row r="38" spans="5:5" x14ac:dyDescent="0.2">
      <c r="E38" s="8"/>
    </row>
    <row r="39" spans="5:5" x14ac:dyDescent="0.2">
      <c r="E39" s="8"/>
    </row>
    <row r="40" spans="5:5" x14ac:dyDescent="0.2">
      <c r="E40" s="8"/>
    </row>
    <row r="41" spans="5:5" x14ac:dyDescent="0.2">
      <c r="E41" s="8"/>
    </row>
    <row r="61" spans="5:5" ht="15.75" x14ac:dyDescent="0.25">
      <c r="E61" s="11" t="s">
        <v>6</v>
      </c>
    </row>
  </sheetData>
  <phoneticPr fontId="0" type="noConversion"/>
  <pageMargins left="0.75" right="0.75" top="1" bottom="1" header="0.5" footer="0.5"/>
  <pageSetup paperSize="9" orientation="portrait" horizontalDpi="4294967292" verticalDpi="300" r:id="rId1"/>
  <headerFooter alignWithMargins="0"/>
  <drawing r:id="rId2"/>
  <legacyDrawing r:id="rId3"/>
  <oleObjects>
    <mc:AlternateContent xmlns:mc="http://schemas.openxmlformats.org/markup-compatibility/2006">
      <mc:Choice Requires="x14">
        <oleObject progId="Word.Document.8" shapeId="3078" r:id="rId4">
          <objectPr defaultSize="0" r:id="rId5">
            <anchor moveWithCells="1">
              <from>
                <xdr:col>0</xdr:col>
                <xdr:colOff>85725</xdr:colOff>
                <xdr:row>254</xdr:row>
                <xdr:rowOff>57150</xdr:rowOff>
              </from>
              <to>
                <xdr:col>9</xdr:col>
                <xdr:colOff>142875</xdr:colOff>
                <xdr:row>300</xdr:row>
                <xdr:rowOff>9525</xdr:rowOff>
              </to>
            </anchor>
          </objectPr>
        </oleObject>
      </mc:Choice>
      <mc:Fallback>
        <oleObject progId="Word.Document.8" shapeId="3078"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2:JM76"/>
  <sheetViews>
    <sheetView showGridLines="0" tabSelected="1" zoomScale="66" zoomScaleNormal="66" workbookViewId="0">
      <pane xSplit="2" topLeftCell="BX1" activePane="topRight" state="frozen"/>
      <selection pane="topRight" activeCell="BX2" sqref="BX2"/>
    </sheetView>
  </sheetViews>
  <sheetFormatPr defaultColWidth="28.7109375" defaultRowHeight="12.75" x14ac:dyDescent="0.2"/>
  <cols>
    <col min="1" max="1" width="16" style="14" customWidth="1"/>
    <col min="2" max="2" width="24.28515625" style="14" customWidth="1"/>
    <col min="3" max="85" width="41.85546875" style="14" customWidth="1"/>
    <col min="86" max="16384" width="28.7109375" style="14"/>
  </cols>
  <sheetData>
    <row r="2" spans="1:273" ht="15.75" x14ac:dyDescent="0.25">
      <c r="B2" s="15" t="s">
        <v>41</v>
      </c>
    </row>
    <row r="3" spans="1:273" ht="13.5" thickBot="1" x14ac:dyDescent="0.25">
      <c r="B3" s="14" t="s">
        <v>144</v>
      </c>
    </row>
    <row r="4" spans="1:273" s="17" customFormat="1" ht="14.25" customHeight="1" thickBot="1" x14ac:dyDescent="0.25">
      <c r="A4" s="14"/>
      <c r="B4" s="14"/>
      <c r="C4" s="16" t="s">
        <v>145</v>
      </c>
      <c r="D4" s="17" t="s">
        <v>146</v>
      </c>
      <c r="E4" s="17" t="s">
        <v>147</v>
      </c>
      <c r="F4" s="17" t="s">
        <v>148</v>
      </c>
      <c r="G4" s="17" t="s">
        <v>149</v>
      </c>
      <c r="H4" s="17" t="s">
        <v>150</v>
      </c>
      <c r="I4" s="192" t="s">
        <v>277</v>
      </c>
      <c r="J4" s="17" t="s">
        <v>276</v>
      </c>
      <c r="K4" s="17" t="s">
        <v>151</v>
      </c>
      <c r="L4" s="17" t="s">
        <v>152</v>
      </c>
      <c r="M4" s="17" t="s">
        <v>153</v>
      </c>
      <c r="N4" s="17" t="s">
        <v>154</v>
      </c>
      <c r="O4" s="17" t="s">
        <v>155</v>
      </c>
      <c r="P4" s="17" t="s">
        <v>156</v>
      </c>
      <c r="Q4" s="192" t="s">
        <v>277</v>
      </c>
      <c r="R4" s="17" t="s">
        <v>276</v>
      </c>
      <c r="S4" s="17" t="s">
        <v>157</v>
      </c>
      <c r="T4" s="17" t="s">
        <v>158</v>
      </c>
      <c r="U4" s="17" t="s">
        <v>159</v>
      </c>
      <c r="V4" s="17" t="s">
        <v>160</v>
      </c>
      <c r="W4" s="17" t="s">
        <v>161</v>
      </c>
      <c r="X4" s="17" t="s">
        <v>162</v>
      </c>
      <c r="Y4" s="192" t="s">
        <v>277</v>
      </c>
      <c r="Z4" s="17" t="s">
        <v>276</v>
      </c>
      <c r="AA4" s="17" t="s">
        <v>163</v>
      </c>
      <c r="AB4" s="17" t="s">
        <v>164</v>
      </c>
      <c r="AC4" s="17" t="s">
        <v>165</v>
      </c>
      <c r="AD4" s="17" t="s">
        <v>166</v>
      </c>
      <c r="AE4" s="17" t="s">
        <v>167</v>
      </c>
      <c r="AF4" s="17" t="s">
        <v>168</v>
      </c>
      <c r="AG4" s="192" t="s">
        <v>277</v>
      </c>
      <c r="AH4" s="17" t="s">
        <v>276</v>
      </c>
      <c r="AI4" s="17" t="s">
        <v>169</v>
      </c>
      <c r="AJ4" s="17" t="s">
        <v>170</v>
      </c>
      <c r="AK4" s="17" t="s">
        <v>171</v>
      </c>
      <c r="AL4" s="17" t="s">
        <v>172</v>
      </c>
      <c r="AM4" s="17" t="s">
        <v>173</v>
      </c>
      <c r="AN4" s="17" t="s">
        <v>174</v>
      </c>
      <c r="AO4" s="192" t="s">
        <v>277</v>
      </c>
      <c r="AP4" s="17" t="s">
        <v>276</v>
      </c>
      <c r="AQ4" s="17" t="s">
        <v>175</v>
      </c>
      <c r="AR4" s="17" t="s">
        <v>176</v>
      </c>
      <c r="AS4" s="17" t="s">
        <v>177</v>
      </c>
      <c r="AT4" s="17" t="s">
        <v>178</v>
      </c>
      <c r="AU4" s="17" t="s">
        <v>179</v>
      </c>
      <c r="AV4" s="192" t="s">
        <v>278</v>
      </c>
      <c r="AW4" s="17" t="s">
        <v>276</v>
      </c>
      <c r="AX4" s="17" t="s">
        <v>180</v>
      </c>
      <c r="AY4" s="17" t="s">
        <v>181</v>
      </c>
      <c r="AZ4" s="17" t="s">
        <v>182</v>
      </c>
      <c r="BA4" s="17" t="s">
        <v>183</v>
      </c>
      <c r="BB4" s="17" t="s">
        <v>184</v>
      </c>
      <c r="BC4" s="17" t="s">
        <v>185</v>
      </c>
      <c r="BD4" s="192" t="s">
        <v>277</v>
      </c>
      <c r="BE4" s="17" t="s">
        <v>276</v>
      </c>
      <c r="BF4" s="17" t="s">
        <v>186</v>
      </c>
      <c r="BG4" s="17" t="s">
        <v>187</v>
      </c>
      <c r="BH4" s="17" t="s">
        <v>188</v>
      </c>
      <c r="BI4" s="17" t="s">
        <v>189</v>
      </c>
      <c r="BJ4" s="17" t="s">
        <v>190</v>
      </c>
      <c r="BK4" s="192" t="s">
        <v>278</v>
      </c>
      <c r="BL4" s="17" t="s">
        <v>276</v>
      </c>
      <c r="BM4" s="17" t="s">
        <v>191</v>
      </c>
      <c r="BN4" s="17" t="s">
        <v>192</v>
      </c>
      <c r="BO4" s="17" t="s">
        <v>193</v>
      </c>
      <c r="BP4" s="192" t="s">
        <v>279</v>
      </c>
      <c r="BQ4" s="17" t="s">
        <v>276</v>
      </c>
      <c r="BR4" s="17" t="s">
        <v>194</v>
      </c>
      <c r="BS4" s="17" t="s">
        <v>195</v>
      </c>
      <c r="BT4" s="17" t="s">
        <v>196</v>
      </c>
      <c r="BU4" s="17" t="s">
        <v>197</v>
      </c>
      <c r="BV4" s="17" t="s">
        <v>198</v>
      </c>
      <c r="BW4" s="17" t="s">
        <v>199</v>
      </c>
      <c r="BX4" s="192" t="s">
        <v>277</v>
      </c>
      <c r="BY4" s="17" t="s">
        <v>276</v>
      </c>
      <c r="BZ4" s="17" t="s">
        <v>200</v>
      </c>
      <c r="CA4" s="17" t="s">
        <v>201</v>
      </c>
      <c r="CB4" s="17" t="s">
        <v>202</v>
      </c>
      <c r="CC4" s="17" t="s">
        <v>203</v>
      </c>
      <c r="CD4" s="17" t="s">
        <v>204</v>
      </c>
      <c r="CE4" s="17" t="s">
        <v>205</v>
      </c>
      <c r="CF4" s="17" t="s">
        <v>275</v>
      </c>
      <c r="CG4" s="17" t="s">
        <v>276</v>
      </c>
    </row>
    <row r="5" spans="1:273" s="20" customFormat="1" ht="13.5" customHeight="1" x14ac:dyDescent="0.2">
      <c r="A5" s="34"/>
      <c r="B5" s="50" t="s">
        <v>45</v>
      </c>
      <c r="C5" s="18" t="s">
        <v>207</v>
      </c>
      <c r="D5" s="19" t="s">
        <v>215</v>
      </c>
      <c r="E5" s="19" t="s">
        <v>216</v>
      </c>
      <c r="F5" s="19" t="s">
        <v>217</v>
      </c>
      <c r="G5" s="19" t="s">
        <v>218</v>
      </c>
      <c r="H5" s="19" t="s">
        <v>219</v>
      </c>
      <c r="I5" s="19"/>
      <c r="J5" s="19"/>
      <c r="K5" s="19" t="s">
        <v>220</v>
      </c>
      <c r="L5" s="19" t="s">
        <v>221</v>
      </c>
      <c r="M5" s="19" t="s">
        <v>222</v>
      </c>
      <c r="N5" s="19" t="s">
        <v>223</v>
      </c>
      <c r="O5" s="19" t="s">
        <v>224</v>
      </c>
      <c r="P5" s="19" t="s">
        <v>225</v>
      </c>
      <c r="Q5" s="19"/>
      <c r="R5" s="19"/>
      <c r="S5" s="19" t="s">
        <v>226</v>
      </c>
      <c r="T5" s="19" t="s">
        <v>227</v>
      </c>
      <c r="U5" s="19" t="s">
        <v>228</v>
      </c>
      <c r="V5" s="19" t="s">
        <v>229</v>
      </c>
      <c r="W5" s="19" t="s">
        <v>230</v>
      </c>
      <c r="X5" s="19" t="s">
        <v>231</v>
      </c>
      <c r="Y5" s="19"/>
      <c r="Z5" s="19"/>
      <c r="AA5" s="19" t="s">
        <v>232</v>
      </c>
      <c r="AB5" s="19" t="s">
        <v>233</v>
      </c>
      <c r="AC5" s="19" t="s">
        <v>234</v>
      </c>
      <c r="AD5" s="19" t="s">
        <v>235</v>
      </c>
      <c r="AE5" s="19" t="s">
        <v>236</v>
      </c>
      <c r="AF5" s="19" t="s">
        <v>237</v>
      </c>
      <c r="AG5" s="19"/>
      <c r="AH5" s="19"/>
      <c r="AI5" s="19" t="s">
        <v>238</v>
      </c>
      <c r="AJ5" s="19" t="s">
        <v>239</v>
      </c>
      <c r="AK5" s="19" t="s">
        <v>240</v>
      </c>
      <c r="AL5" s="19" t="s">
        <v>241</v>
      </c>
      <c r="AM5" s="19" t="s">
        <v>242</v>
      </c>
      <c r="AN5" s="19" t="s">
        <v>243</v>
      </c>
      <c r="AO5" s="19"/>
      <c r="AP5" s="19"/>
      <c r="AQ5" s="19" t="s">
        <v>244</v>
      </c>
      <c r="AR5" s="19" t="s">
        <v>245</v>
      </c>
      <c r="AS5" s="19" t="s">
        <v>246</v>
      </c>
      <c r="AT5" s="19" t="s">
        <v>247</v>
      </c>
      <c r="AU5" s="19" t="s">
        <v>248</v>
      </c>
      <c r="AV5" s="19"/>
      <c r="AW5" s="19"/>
      <c r="AX5" s="19" t="s">
        <v>249</v>
      </c>
      <c r="AY5" s="19" t="s">
        <v>250</v>
      </c>
      <c r="AZ5" s="19" t="s">
        <v>251</v>
      </c>
      <c r="BA5" s="19" t="s">
        <v>252</v>
      </c>
      <c r="BB5" s="19" t="s">
        <v>253</v>
      </c>
      <c r="BC5" s="19" t="s">
        <v>254</v>
      </c>
      <c r="BD5" s="19"/>
      <c r="BE5" s="19"/>
      <c r="BF5" s="19" t="s">
        <v>255</v>
      </c>
      <c r="BG5" s="19" t="s">
        <v>256</v>
      </c>
      <c r="BH5" s="19" t="s">
        <v>257</v>
      </c>
      <c r="BI5" s="19" t="s">
        <v>258</v>
      </c>
      <c r="BJ5" s="19" t="s">
        <v>259</v>
      </c>
      <c r="BK5" s="19"/>
      <c r="BL5" s="19"/>
      <c r="BM5" s="19" t="s">
        <v>260</v>
      </c>
      <c r="BN5" s="19" t="s">
        <v>261</v>
      </c>
      <c r="BO5" s="19" t="s">
        <v>262</v>
      </c>
      <c r="BP5" s="19"/>
      <c r="BQ5" s="19"/>
      <c r="BR5" s="19" t="s">
        <v>263</v>
      </c>
      <c r="BS5" s="19" t="s">
        <v>264</v>
      </c>
      <c r="BT5" s="19" t="s">
        <v>265</v>
      </c>
      <c r="BU5" s="19" t="s">
        <v>266</v>
      </c>
      <c r="BV5" s="19" t="s">
        <v>267</v>
      </c>
      <c r="BW5" s="19" t="s">
        <v>268</v>
      </c>
      <c r="BX5" s="19"/>
      <c r="BY5" s="19"/>
      <c r="BZ5" s="19" t="s">
        <v>269</v>
      </c>
      <c r="CA5" s="19" t="s">
        <v>270</v>
      </c>
      <c r="CB5" s="19" t="s">
        <v>271</v>
      </c>
      <c r="CC5" s="19" t="s">
        <v>272</v>
      </c>
      <c r="CD5" s="19" t="s">
        <v>273</v>
      </c>
      <c r="CE5" s="19" t="s">
        <v>274</v>
      </c>
      <c r="CF5" s="19"/>
      <c r="CG5" s="19"/>
      <c r="CH5" s="19"/>
      <c r="CI5" s="19"/>
      <c r="CJ5" s="19"/>
      <c r="CK5" s="19"/>
      <c r="CL5" s="19"/>
      <c r="CM5" s="19"/>
      <c r="CN5" s="19"/>
      <c r="CO5" s="19"/>
      <c r="CP5" s="19"/>
      <c r="CQ5" s="19"/>
      <c r="CR5" s="19"/>
      <c r="CS5" s="19"/>
      <c r="CT5" s="19"/>
      <c r="CU5" s="19"/>
      <c r="CV5" s="19"/>
      <c r="CW5" s="19"/>
      <c r="CX5" s="19"/>
      <c r="CY5" s="19"/>
      <c r="CZ5" s="19"/>
      <c r="DA5" s="19"/>
      <c r="DB5" s="19"/>
      <c r="DC5" s="19"/>
      <c r="DD5" s="19"/>
      <c r="DE5" s="19"/>
      <c r="DF5" s="19"/>
      <c r="DG5" s="19"/>
      <c r="DH5" s="19"/>
      <c r="DI5" s="19"/>
      <c r="DJ5" s="19"/>
      <c r="DK5" s="19"/>
      <c r="DL5" s="19"/>
      <c r="DM5" s="19"/>
      <c r="DN5" s="19"/>
      <c r="DO5" s="19"/>
      <c r="DP5" s="19"/>
      <c r="DQ5" s="19"/>
      <c r="DR5" s="19"/>
      <c r="DS5" s="19"/>
      <c r="DT5" s="19"/>
      <c r="DU5" s="19"/>
      <c r="DV5" s="19"/>
      <c r="DW5" s="19"/>
      <c r="DX5" s="19"/>
      <c r="DY5" s="19"/>
      <c r="DZ5" s="19"/>
      <c r="EA5" s="19"/>
      <c r="EB5" s="19"/>
      <c r="EC5" s="19"/>
      <c r="ED5" s="19"/>
      <c r="EE5" s="19"/>
      <c r="EF5" s="19"/>
      <c r="EG5" s="19"/>
      <c r="EH5" s="19"/>
      <c r="EI5" s="19"/>
      <c r="EJ5" s="19"/>
      <c r="EK5" s="19"/>
      <c r="EL5" s="19"/>
      <c r="EM5" s="19"/>
      <c r="EN5" s="19"/>
      <c r="EO5" s="19"/>
      <c r="EP5" s="19"/>
      <c r="EQ5" s="19"/>
      <c r="ER5" s="19"/>
      <c r="ES5" s="19"/>
      <c r="ET5" s="19"/>
      <c r="EU5" s="19"/>
      <c r="EV5" s="19"/>
      <c r="EW5" s="19"/>
      <c r="EX5" s="19"/>
      <c r="EY5" s="19"/>
      <c r="EZ5" s="19"/>
      <c r="FA5" s="19"/>
      <c r="FB5" s="19"/>
      <c r="FC5" s="19"/>
      <c r="FD5" s="19"/>
      <c r="FE5" s="19"/>
      <c r="FF5" s="19"/>
      <c r="FG5" s="19"/>
      <c r="FH5" s="19"/>
      <c r="FI5" s="19"/>
      <c r="FJ5" s="19"/>
      <c r="FK5" s="19"/>
      <c r="FL5" s="19"/>
      <c r="FM5" s="19"/>
      <c r="FN5" s="19"/>
      <c r="FO5" s="19"/>
      <c r="FP5" s="19"/>
      <c r="FQ5" s="19"/>
      <c r="FR5" s="19"/>
      <c r="FS5" s="19"/>
      <c r="FT5" s="19"/>
      <c r="FU5" s="19"/>
      <c r="FV5" s="19"/>
      <c r="FW5" s="19"/>
      <c r="FX5" s="19"/>
      <c r="FY5" s="19"/>
      <c r="FZ5" s="19"/>
      <c r="GA5" s="19"/>
      <c r="GB5" s="19"/>
      <c r="GC5" s="19"/>
      <c r="GD5" s="19"/>
      <c r="GE5" s="19"/>
      <c r="GF5" s="19"/>
      <c r="GG5" s="19"/>
      <c r="GH5" s="19"/>
      <c r="GI5" s="19"/>
      <c r="GJ5" s="19"/>
      <c r="GK5" s="19"/>
      <c r="GL5" s="19"/>
      <c r="GM5" s="19"/>
      <c r="GN5" s="19"/>
      <c r="GO5" s="19"/>
      <c r="GP5" s="19"/>
      <c r="GQ5" s="19"/>
      <c r="GR5" s="19"/>
      <c r="GS5" s="19"/>
      <c r="GT5" s="19"/>
      <c r="GU5" s="19"/>
      <c r="GV5" s="19"/>
      <c r="GW5" s="19"/>
      <c r="GX5" s="19"/>
      <c r="GY5" s="19"/>
      <c r="GZ5" s="19"/>
      <c r="HA5" s="19"/>
      <c r="HB5" s="19"/>
      <c r="HC5" s="19"/>
      <c r="HD5" s="19"/>
      <c r="HE5" s="19"/>
      <c r="HF5" s="19"/>
      <c r="HG5" s="19"/>
      <c r="HH5" s="19"/>
      <c r="HI5" s="19"/>
      <c r="HJ5" s="19"/>
      <c r="HK5" s="19"/>
      <c r="HL5" s="19"/>
      <c r="HM5" s="19"/>
      <c r="HN5" s="19"/>
      <c r="HO5" s="19"/>
      <c r="HP5" s="19"/>
      <c r="HQ5" s="19"/>
      <c r="HR5" s="19"/>
      <c r="HS5" s="19"/>
      <c r="HT5" s="19"/>
      <c r="HU5" s="19"/>
      <c r="HV5" s="19"/>
      <c r="HW5" s="19"/>
      <c r="HX5" s="19"/>
      <c r="HY5" s="19"/>
      <c r="HZ5" s="19"/>
      <c r="IA5" s="19"/>
      <c r="IB5" s="19"/>
      <c r="IC5" s="19"/>
      <c r="ID5" s="19"/>
      <c r="IE5" s="19"/>
      <c r="IF5" s="19"/>
      <c r="IG5" s="19"/>
      <c r="IH5" s="19"/>
      <c r="II5" s="19"/>
      <c r="IJ5" s="19"/>
      <c r="IK5" s="19"/>
      <c r="IL5" s="19"/>
      <c r="IM5" s="19"/>
      <c r="IN5" s="19"/>
      <c r="IO5" s="19"/>
      <c r="IP5" s="19"/>
      <c r="IQ5" s="19"/>
      <c r="IR5" s="19"/>
      <c r="IS5" s="19"/>
      <c r="IT5" s="19"/>
      <c r="IU5" s="19"/>
      <c r="IV5" s="19"/>
      <c r="IW5" s="19"/>
      <c r="IX5" s="19"/>
      <c r="IY5" s="19"/>
      <c r="IZ5" s="19"/>
      <c r="JA5" s="19"/>
      <c r="JB5" s="19"/>
      <c r="JC5" s="19"/>
      <c r="JD5" s="19"/>
      <c r="JE5" s="19"/>
      <c r="JF5" s="19"/>
      <c r="JG5" s="19"/>
      <c r="JH5" s="19"/>
      <c r="JI5" s="19"/>
      <c r="JJ5" s="19"/>
      <c r="JK5" s="19"/>
      <c r="JL5" s="19"/>
      <c r="JM5" s="19"/>
    </row>
    <row r="6" spans="1:273" s="26" customFormat="1" ht="13.5" customHeight="1" x14ac:dyDescent="0.2">
      <c r="A6" s="34"/>
      <c r="B6" s="187" t="s">
        <v>133</v>
      </c>
      <c r="C6" s="25"/>
    </row>
    <row r="7" spans="1:273" s="22" customFormat="1" ht="13.5" customHeight="1" x14ac:dyDescent="0.2">
      <c r="A7" s="34"/>
      <c r="B7" s="51" t="s">
        <v>1</v>
      </c>
      <c r="C7" s="21" t="s">
        <v>212</v>
      </c>
      <c r="D7" s="22" t="s">
        <v>212</v>
      </c>
      <c r="E7" s="22" t="s">
        <v>212</v>
      </c>
      <c r="F7" s="22" t="s">
        <v>212</v>
      </c>
      <c r="G7" s="22" t="s">
        <v>212</v>
      </c>
      <c r="H7" s="22" t="s">
        <v>212</v>
      </c>
      <c r="K7" s="22" t="s">
        <v>212</v>
      </c>
      <c r="L7" s="22" t="s">
        <v>212</v>
      </c>
      <c r="M7" s="22" t="s">
        <v>212</v>
      </c>
      <c r="N7" s="22" t="s">
        <v>212</v>
      </c>
      <c r="O7" s="22" t="s">
        <v>212</v>
      </c>
      <c r="P7" s="22" t="s">
        <v>212</v>
      </c>
      <c r="S7" s="22" t="s">
        <v>212</v>
      </c>
      <c r="T7" s="22" t="s">
        <v>212</v>
      </c>
      <c r="U7" s="22" t="s">
        <v>212</v>
      </c>
      <c r="V7" s="22" t="s">
        <v>212</v>
      </c>
      <c r="W7" s="22" t="s">
        <v>212</v>
      </c>
      <c r="X7" s="22" t="s">
        <v>212</v>
      </c>
      <c r="AA7" s="22" t="s">
        <v>212</v>
      </c>
      <c r="AB7" s="22" t="s">
        <v>212</v>
      </c>
      <c r="AC7" s="22" t="s">
        <v>212</v>
      </c>
      <c r="AD7" s="22" t="s">
        <v>212</v>
      </c>
      <c r="AE7" s="22" t="s">
        <v>212</v>
      </c>
      <c r="AF7" s="22" t="s">
        <v>212</v>
      </c>
      <c r="AI7" s="22" t="s">
        <v>212</v>
      </c>
      <c r="AJ7" s="22" t="s">
        <v>212</v>
      </c>
      <c r="AK7" s="22" t="s">
        <v>212</v>
      </c>
      <c r="AL7" s="22" t="s">
        <v>212</v>
      </c>
      <c r="AM7" s="22" t="s">
        <v>212</v>
      </c>
      <c r="AN7" s="22" t="s">
        <v>212</v>
      </c>
      <c r="AQ7" s="22" t="s">
        <v>212</v>
      </c>
      <c r="AR7" s="22" t="s">
        <v>212</v>
      </c>
      <c r="AS7" s="22" t="s">
        <v>212</v>
      </c>
      <c r="AT7" s="22" t="s">
        <v>212</v>
      </c>
      <c r="AU7" s="22" t="s">
        <v>212</v>
      </c>
      <c r="AX7" s="22" t="s">
        <v>212</v>
      </c>
      <c r="AY7" s="22" t="s">
        <v>212</v>
      </c>
      <c r="AZ7" s="22" t="s">
        <v>212</v>
      </c>
      <c r="BA7" s="22" t="s">
        <v>212</v>
      </c>
      <c r="BB7" s="22" t="s">
        <v>212</v>
      </c>
      <c r="BC7" s="22" t="s">
        <v>212</v>
      </c>
      <c r="BF7" s="22" t="s">
        <v>212</v>
      </c>
      <c r="BG7" s="22" t="s">
        <v>212</v>
      </c>
      <c r="BH7" s="22" t="s">
        <v>212</v>
      </c>
      <c r="BI7" s="22" t="s">
        <v>212</v>
      </c>
      <c r="BJ7" s="22" t="s">
        <v>212</v>
      </c>
      <c r="BM7" s="22" t="s">
        <v>212</v>
      </c>
      <c r="BN7" s="22" t="s">
        <v>212</v>
      </c>
      <c r="BO7" s="22" t="s">
        <v>212</v>
      </c>
      <c r="BR7" s="22" t="s">
        <v>212</v>
      </c>
      <c r="BS7" s="22" t="s">
        <v>212</v>
      </c>
      <c r="BT7" s="22" t="s">
        <v>212</v>
      </c>
      <c r="BU7" s="22" t="s">
        <v>212</v>
      </c>
      <c r="BV7" s="22" t="s">
        <v>212</v>
      </c>
      <c r="BW7" s="22" t="s">
        <v>212</v>
      </c>
      <c r="BZ7" s="22" t="s">
        <v>212</v>
      </c>
      <c r="CA7" s="22" t="s">
        <v>212</v>
      </c>
      <c r="CB7" s="22" t="s">
        <v>212</v>
      </c>
      <c r="CC7" s="22" t="s">
        <v>212</v>
      </c>
      <c r="CD7" s="22" t="s">
        <v>212</v>
      </c>
      <c r="CE7" s="22" t="s">
        <v>212</v>
      </c>
    </row>
    <row r="8" spans="1:273" s="39" customFormat="1" ht="13.5" customHeight="1" x14ac:dyDescent="0.2">
      <c r="A8" s="34"/>
      <c r="B8" s="51" t="s">
        <v>46</v>
      </c>
      <c r="C8" s="38" t="s">
        <v>213</v>
      </c>
      <c r="D8" s="39" t="s">
        <v>213</v>
      </c>
      <c r="E8" s="39" t="s">
        <v>213</v>
      </c>
      <c r="F8" s="39" t="s">
        <v>213</v>
      </c>
      <c r="G8" s="39" t="s">
        <v>213</v>
      </c>
      <c r="H8" s="39" t="s">
        <v>213</v>
      </c>
      <c r="K8" s="39" t="s">
        <v>213</v>
      </c>
      <c r="L8" s="39" t="s">
        <v>213</v>
      </c>
      <c r="M8" s="39" t="s">
        <v>213</v>
      </c>
      <c r="N8" s="39" t="s">
        <v>213</v>
      </c>
      <c r="O8" s="39" t="s">
        <v>213</v>
      </c>
      <c r="P8" s="39" t="s">
        <v>213</v>
      </c>
      <c r="S8" s="39" t="s">
        <v>213</v>
      </c>
      <c r="T8" s="39" t="s">
        <v>213</v>
      </c>
      <c r="U8" s="39" t="s">
        <v>213</v>
      </c>
      <c r="V8" s="39" t="s">
        <v>213</v>
      </c>
      <c r="W8" s="39" t="s">
        <v>213</v>
      </c>
      <c r="X8" s="39" t="s">
        <v>213</v>
      </c>
      <c r="AA8" s="39" t="s">
        <v>213</v>
      </c>
      <c r="AB8" s="39" t="s">
        <v>213</v>
      </c>
      <c r="AC8" s="39" t="s">
        <v>213</v>
      </c>
      <c r="AD8" s="39" t="s">
        <v>213</v>
      </c>
      <c r="AE8" s="39" t="s">
        <v>213</v>
      </c>
      <c r="AF8" s="39" t="s">
        <v>213</v>
      </c>
      <c r="AI8" s="39" t="s">
        <v>213</v>
      </c>
      <c r="AJ8" s="39" t="s">
        <v>213</v>
      </c>
      <c r="AK8" s="39" t="s">
        <v>213</v>
      </c>
      <c r="AL8" s="39" t="s">
        <v>213</v>
      </c>
      <c r="AM8" s="39" t="s">
        <v>213</v>
      </c>
      <c r="AN8" s="39" t="s">
        <v>213</v>
      </c>
      <c r="AQ8" s="39" t="s">
        <v>213</v>
      </c>
      <c r="AR8" s="39" t="s">
        <v>213</v>
      </c>
      <c r="AS8" s="39" t="s">
        <v>213</v>
      </c>
      <c r="AT8" s="39" t="s">
        <v>213</v>
      </c>
      <c r="AU8" s="39" t="s">
        <v>213</v>
      </c>
      <c r="AX8" s="39" t="s">
        <v>213</v>
      </c>
      <c r="AY8" s="39" t="s">
        <v>213</v>
      </c>
      <c r="AZ8" s="39" t="s">
        <v>213</v>
      </c>
      <c r="BA8" s="39" t="s">
        <v>213</v>
      </c>
      <c r="BB8" s="39" t="s">
        <v>213</v>
      </c>
      <c r="BC8" s="39" t="s">
        <v>213</v>
      </c>
      <c r="BF8" s="39" t="s">
        <v>213</v>
      </c>
      <c r="BG8" s="39" t="s">
        <v>213</v>
      </c>
      <c r="BH8" s="39" t="s">
        <v>213</v>
      </c>
      <c r="BI8" s="39" t="s">
        <v>213</v>
      </c>
      <c r="BJ8" s="39" t="s">
        <v>213</v>
      </c>
      <c r="BM8" s="39" t="s">
        <v>213</v>
      </c>
      <c r="BN8" s="39" t="s">
        <v>213</v>
      </c>
      <c r="BO8" s="39" t="s">
        <v>213</v>
      </c>
      <c r="BR8" s="39" t="s">
        <v>213</v>
      </c>
      <c r="BS8" s="39" t="s">
        <v>213</v>
      </c>
      <c r="BT8" s="39" t="s">
        <v>213</v>
      </c>
      <c r="BU8" s="39" t="s">
        <v>213</v>
      </c>
      <c r="BV8" s="39" t="s">
        <v>213</v>
      </c>
      <c r="BW8" s="39" t="s">
        <v>213</v>
      </c>
      <c r="BZ8" s="39" t="s">
        <v>213</v>
      </c>
      <c r="CA8" s="39" t="s">
        <v>213</v>
      </c>
      <c r="CB8" s="39" t="s">
        <v>213</v>
      </c>
      <c r="CC8" s="39" t="s">
        <v>213</v>
      </c>
      <c r="CD8" s="39" t="s">
        <v>213</v>
      </c>
      <c r="CE8" s="39" t="s">
        <v>213</v>
      </c>
    </row>
    <row r="9" spans="1:273" s="39" customFormat="1" ht="13.5" customHeight="1" thickBot="1" x14ac:dyDescent="0.25">
      <c r="A9" s="34"/>
      <c r="B9" s="52" t="s">
        <v>47</v>
      </c>
      <c r="C9" s="38" t="s">
        <v>214</v>
      </c>
      <c r="D9" s="39" t="s">
        <v>214</v>
      </c>
      <c r="E9" s="39" t="s">
        <v>214</v>
      </c>
      <c r="F9" s="39" t="s">
        <v>214</v>
      </c>
      <c r="G9" s="39" t="s">
        <v>214</v>
      </c>
      <c r="H9" s="39" t="s">
        <v>214</v>
      </c>
      <c r="K9" s="39" t="s">
        <v>214</v>
      </c>
      <c r="L9" s="39" t="s">
        <v>214</v>
      </c>
      <c r="M9" s="39" t="s">
        <v>214</v>
      </c>
      <c r="N9" s="39" t="s">
        <v>214</v>
      </c>
      <c r="O9" s="39" t="s">
        <v>214</v>
      </c>
      <c r="P9" s="39" t="s">
        <v>214</v>
      </c>
      <c r="S9" s="39" t="s">
        <v>214</v>
      </c>
      <c r="T9" s="39" t="s">
        <v>214</v>
      </c>
      <c r="U9" s="39" t="s">
        <v>214</v>
      </c>
      <c r="V9" s="39" t="s">
        <v>214</v>
      </c>
      <c r="W9" s="39" t="s">
        <v>214</v>
      </c>
      <c r="X9" s="39" t="s">
        <v>214</v>
      </c>
      <c r="AA9" s="39" t="s">
        <v>214</v>
      </c>
      <c r="AB9" s="39" t="s">
        <v>214</v>
      </c>
      <c r="AC9" s="39" t="s">
        <v>214</v>
      </c>
      <c r="AD9" s="39" t="s">
        <v>214</v>
      </c>
      <c r="AE9" s="39" t="s">
        <v>214</v>
      </c>
      <c r="AF9" s="39" t="s">
        <v>214</v>
      </c>
      <c r="AI9" s="39" t="s">
        <v>214</v>
      </c>
      <c r="AJ9" s="39" t="s">
        <v>214</v>
      </c>
      <c r="AK9" s="39" t="s">
        <v>214</v>
      </c>
      <c r="AL9" s="39" t="s">
        <v>214</v>
      </c>
      <c r="AM9" s="39" t="s">
        <v>214</v>
      </c>
      <c r="AN9" s="39" t="s">
        <v>214</v>
      </c>
      <c r="AQ9" s="39" t="s">
        <v>214</v>
      </c>
      <c r="AR9" s="39" t="s">
        <v>214</v>
      </c>
      <c r="AS9" s="39" t="s">
        <v>214</v>
      </c>
      <c r="AT9" s="39" t="s">
        <v>214</v>
      </c>
      <c r="AU9" s="39" t="s">
        <v>214</v>
      </c>
      <c r="AX9" s="39" t="s">
        <v>214</v>
      </c>
      <c r="AY9" s="39" t="s">
        <v>214</v>
      </c>
      <c r="AZ9" s="39" t="s">
        <v>214</v>
      </c>
      <c r="BA9" s="39" t="s">
        <v>214</v>
      </c>
      <c r="BB9" s="39" t="s">
        <v>214</v>
      </c>
      <c r="BC9" s="39" t="s">
        <v>214</v>
      </c>
      <c r="BF9" s="39" t="s">
        <v>214</v>
      </c>
      <c r="BG9" s="39" t="s">
        <v>214</v>
      </c>
      <c r="BH9" s="39" t="s">
        <v>214</v>
      </c>
      <c r="BI9" s="39" t="s">
        <v>214</v>
      </c>
      <c r="BJ9" s="39" t="s">
        <v>214</v>
      </c>
      <c r="BM9" s="39" t="s">
        <v>214</v>
      </c>
      <c r="BN9" s="39" t="s">
        <v>214</v>
      </c>
      <c r="BO9" s="39" t="s">
        <v>214</v>
      </c>
      <c r="BR9" s="39" t="s">
        <v>214</v>
      </c>
      <c r="BS9" s="39" t="s">
        <v>214</v>
      </c>
      <c r="BT9" s="39" t="s">
        <v>214</v>
      </c>
      <c r="BU9" s="39" t="s">
        <v>214</v>
      </c>
      <c r="BV9" s="39" t="s">
        <v>214</v>
      </c>
      <c r="BW9" s="39" t="s">
        <v>214</v>
      </c>
      <c r="BZ9" s="39" t="s">
        <v>214</v>
      </c>
      <c r="CA9" s="39" t="s">
        <v>214</v>
      </c>
      <c r="CB9" s="39" t="s">
        <v>214</v>
      </c>
      <c r="CC9" s="39" t="s">
        <v>214</v>
      </c>
      <c r="CD9" s="39" t="s">
        <v>214</v>
      </c>
      <c r="CE9" s="39" t="s">
        <v>214</v>
      </c>
    </row>
    <row r="10" spans="1:273" s="41" customFormat="1" ht="13.5" customHeight="1" x14ac:dyDescent="0.2">
      <c r="A10" s="35" t="s">
        <v>2</v>
      </c>
      <c r="B10" s="40" t="s">
        <v>122</v>
      </c>
      <c r="C10" s="62">
        <v>193.03955107217899</v>
      </c>
      <c r="D10" s="63">
        <v>192.81977325468301</v>
      </c>
      <c r="E10" s="63">
        <v>192.80717463600499</v>
      </c>
      <c r="F10" s="63">
        <v>197.77371180425399</v>
      </c>
      <c r="G10" s="63">
        <v>197.48737382475801</v>
      </c>
      <c r="H10" s="63">
        <v>197.50146696740001</v>
      </c>
      <c r="I10" s="63">
        <v>195.23817525987985</v>
      </c>
      <c r="J10" s="63">
        <v>2.3523998284092613</v>
      </c>
      <c r="K10" s="63">
        <v>215.37919159430101</v>
      </c>
      <c r="L10" s="63">
        <v>215.19385435408401</v>
      </c>
      <c r="M10" s="63">
        <v>215.30516538727099</v>
      </c>
      <c r="N10" s="63">
        <v>215.99793226461699</v>
      </c>
      <c r="O10" s="63">
        <v>215.978932732018</v>
      </c>
      <c r="P10" s="63">
        <v>216.05038831501599</v>
      </c>
      <c r="Q10" s="63">
        <v>215.65091077455114</v>
      </c>
      <c r="R10" s="63">
        <v>0.36283062662792875</v>
      </c>
      <c r="S10" s="63">
        <v>206.44773601888201</v>
      </c>
      <c r="T10" s="63">
        <v>206.28010654368299</v>
      </c>
      <c r="U10" s="63">
        <v>206.22295881723301</v>
      </c>
      <c r="V10" s="63">
        <v>207.28389518314501</v>
      </c>
      <c r="W10" s="63">
        <v>207.156183874936</v>
      </c>
      <c r="X10" s="63">
        <v>207.054385822835</v>
      </c>
      <c r="Y10" s="63">
        <v>206.74087771011898</v>
      </c>
      <c r="Z10" s="63">
        <v>0.43438013725569219</v>
      </c>
      <c r="AA10" s="63">
        <v>204.67663168165001</v>
      </c>
      <c r="AB10" s="63">
        <v>204.61824751752499</v>
      </c>
      <c r="AC10" s="63">
        <v>204.66618068070699</v>
      </c>
      <c r="AD10" s="63">
        <v>205.21814229308299</v>
      </c>
      <c r="AE10" s="63">
        <v>205.298041937558</v>
      </c>
      <c r="AF10" s="63">
        <v>205.248395023814</v>
      </c>
      <c r="AG10" s="63">
        <v>204.95427318905618</v>
      </c>
      <c r="AH10" s="63">
        <v>0.30202286395718742</v>
      </c>
      <c r="AI10" s="63">
        <v>212.36561818545599</v>
      </c>
      <c r="AJ10" s="63">
        <v>212.19656410282099</v>
      </c>
      <c r="AK10" s="63">
        <v>212.27091624842501</v>
      </c>
      <c r="AL10" s="63">
        <v>212.960972169424</v>
      </c>
      <c r="AM10" s="63">
        <v>212.877125314376</v>
      </c>
      <c r="AN10" s="63">
        <v>213.02651216022201</v>
      </c>
      <c r="AO10" s="63">
        <v>212.61628469678729</v>
      </c>
      <c r="AP10" s="63">
        <v>0.34482176443283219</v>
      </c>
      <c r="AQ10" s="63">
        <v>212.279485537705</v>
      </c>
      <c r="AR10" s="63">
        <v>212.247678680348</v>
      </c>
      <c r="AS10" s="63">
        <v>211.88478860109399</v>
      </c>
      <c r="AT10" s="63">
        <v>212.07928261343801</v>
      </c>
      <c r="AU10" s="63">
        <v>211.87782656857601</v>
      </c>
      <c r="AV10" s="63">
        <v>212.07381240023219</v>
      </c>
      <c r="AW10" s="63">
        <v>0.17128998156479555</v>
      </c>
      <c r="AX10" s="63">
        <v>218.19309001762801</v>
      </c>
      <c r="AY10" s="63">
        <v>218.481652374032</v>
      </c>
      <c r="AZ10" s="63">
        <v>218.267726242131</v>
      </c>
      <c r="BA10" s="63">
        <v>218.924078347929</v>
      </c>
      <c r="BB10" s="63">
        <v>219.076963476646</v>
      </c>
      <c r="BC10" s="63">
        <v>218.917498315237</v>
      </c>
      <c r="BD10" s="63">
        <v>218.64350146226718</v>
      </c>
      <c r="BE10" s="63">
        <v>0.34447051035061754</v>
      </c>
      <c r="BF10" s="63">
        <v>210.868151857876</v>
      </c>
      <c r="BG10" s="63">
        <v>210.882848656818</v>
      </c>
      <c r="BH10" s="63">
        <v>210.63151160719599</v>
      </c>
      <c r="BI10" s="63">
        <v>210.65205285393699</v>
      </c>
      <c r="BJ10" s="63">
        <v>210.603342656769</v>
      </c>
      <c r="BK10" s="63">
        <v>210.72758152651917</v>
      </c>
      <c r="BL10" s="63">
        <v>0.12185007701810444</v>
      </c>
      <c r="BM10" s="63">
        <v>208.31795711974101</v>
      </c>
      <c r="BN10" s="63">
        <v>208.078570092897</v>
      </c>
      <c r="BO10" s="63">
        <v>207.90303978835601</v>
      </c>
      <c r="BP10" s="63">
        <v>208.09985566699802</v>
      </c>
      <c r="BQ10" s="63">
        <v>0.17005666647624521</v>
      </c>
      <c r="BR10" s="63">
        <v>215.47837896873</v>
      </c>
      <c r="BS10" s="63">
        <v>215.51588543333901</v>
      </c>
      <c r="BT10" s="63">
        <v>216.019677140906</v>
      </c>
      <c r="BU10" s="63">
        <v>216.332807020779</v>
      </c>
      <c r="BV10" s="63">
        <v>216.32612443222999</v>
      </c>
      <c r="BW10" s="63">
        <v>216.345927767495</v>
      </c>
      <c r="BX10" s="63">
        <v>216.00313346057979</v>
      </c>
      <c r="BY10" s="63">
        <v>0.37495941359048951</v>
      </c>
      <c r="BZ10" s="63">
        <v>223.18546112757301</v>
      </c>
      <c r="CA10" s="63">
        <v>223.33483351157901</v>
      </c>
      <c r="CB10" s="63">
        <v>223.12915557832099</v>
      </c>
      <c r="CC10" s="63">
        <v>224.05766314081001</v>
      </c>
      <c r="CD10" s="63">
        <v>224.099184907546</v>
      </c>
      <c r="CE10" s="63">
        <v>224.38345087682401</v>
      </c>
      <c r="CF10" s="63">
        <v>223.69829152377554</v>
      </c>
      <c r="CG10" s="63">
        <v>0.49637339266225966</v>
      </c>
      <c r="CI10" s="169"/>
      <c r="CJ10" s="63"/>
      <c r="CK10" s="63"/>
      <c r="CL10" s="63"/>
      <c r="CM10" s="63"/>
      <c r="CN10" s="169"/>
      <c r="CO10" s="169"/>
      <c r="CP10" s="169"/>
      <c r="CQ10" s="169"/>
      <c r="CR10" s="63"/>
      <c r="CS10" s="63"/>
      <c r="CT10" s="169"/>
      <c r="CU10" s="169"/>
      <c r="CV10" s="169"/>
      <c r="CW10" s="169"/>
      <c r="CX10" s="169"/>
      <c r="CY10" s="169"/>
      <c r="CZ10" s="169"/>
      <c r="DA10" s="169"/>
      <c r="DB10" s="63"/>
      <c r="DC10" s="63"/>
      <c r="DD10" s="63"/>
      <c r="DE10" s="63"/>
      <c r="DG10" s="63"/>
      <c r="DH10" s="63"/>
      <c r="DI10" s="63"/>
      <c r="DJ10" s="63"/>
      <c r="DK10" s="63"/>
      <c r="DL10" s="63"/>
      <c r="DM10" s="63"/>
      <c r="DN10" s="63"/>
      <c r="DO10" s="63"/>
      <c r="DP10" s="63"/>
      <c r="DQ10" s="63"/>
      <c r="DS10" s="63"/>
      <c r="DT10" s="63"/>
      <c r="DU10" s="63"/>
      <c r="DV10" s="63"/>
      <c r="DW10" s="63"/>
      <c r="DX10" s="63"/>
      <c r="DY10" s="63"/>
      <c r="DZ10" s="63"/>
      <c r="EA10" s="63"/>
      <c r="EB10" s="63"/>
      <c r="EC10" s="63"/>
      <c r="ED10" s="63"/>
      <c r="EE10" s="63"/>
      <c r="EF10" s="63"/>
      <c r="EG10" s="63"/>
      <c r="EH10" s="63"/>
      <c r="EI10" s="63"/>
      <c r="EJ10" s="63"/>
      <c r="EK10" s="63"/>
      <c r="EL10" s="63"/>
      <c r="EM10" s="63"/>
      <c r="EO10" s="63"/>
      <c r="EP10" s="63"/>
      <c r="EQ10" s="63"/>
      <c r="ER10" s="63"/>
      <c r="ES10" s="63"/>
      <c r="ET10" s="63"/>
      <c r="EU10" s="63"/>
      <c r="EV10" s="63"/>
      <c r="EW10" s="63"/>
      <c r="EX10" s="63"/>
      <c r="EY10" s="63"/>
      <c r="EZ10" s="63"/>
      <c r="FA10" s="63"/>
      <c r="FB10" s="63"/>
      <c r="FC10" s="63"/>
      <c r="FD10" s="63"/>
      <c r="FE10" s="63"/>
      <c r="FF10" s="63"/>
      <c r="FG10" s="63"/>
      <c r="FH10" s="63"/>
      <c r="FI10" s="63"/>
      <c r="FJ10" s="63"/>
      <c r="FK10" s="63"/>
      <c r="FL10" s="63"/>
      <c r="FM10" s="63"/>
      <c r="FN10" s="63"/>
      <c r="FO10" s="63"/>
      <c r="FP10" s="63"/>
      <c r="FQ10" s="63"/>
      <c r="FR10" s="63"/>
      <c r="FS10" s="63"/>
      <c r="FT10" s="63"/>
      <c r="FU10" s="63"/>
      <c r="FV10" s="63"/>
      <c r="FW10" s="63"/>
      <c r="FX10" s="63"/>
      <c r="FY10" s="63"/>
      <c r="FZ10" s="63"/>
      <c r="GA10" s="63"/>
      <c r="GB10" s="63"/>
      <c r="GC10" s="63"/>
      <c r="GD10" s="63"/>
      <c r="GE10" s="63"/>
      <c r="GF10" s="63"/>
    </row>
    <row r="11" spans="1:273" s="24" customFormat="1" ht="13.5" customHeight="1" x14ac:dyDescent="0.2">
      <c r="A11" s="36" t="s">
        <v>100</v>
      </c>
      <c r="B11" s="33" t="s">
        <v>121</v>
      </c>
      <c r="C11" s="171">
        <v>54.005528211722101</v>
      </c>
      <c r="D11" s="64">
        <v>53.976227562711102</v>
      </c>
      <c r="E11" s="64">
        <v>54.109865505333701</v>
      </c>
      <c r="F11" s="64">
        <v>54.899728209300498</v>
      </c>
      <c r="G11" s="64">
        <v>54.874402113004599</v>
      </c>
      <c r="H11" s="64">
        <v>55.295781150961702</v>
      </c>
      <c r="I11" s="64">
        <v>54.526922125505621</v>
      </c>
      <c r="J11" s="64">
        <v>0.51638539517547766</v>
      </c>
      <c r="K11" s="64">
        <v>53.880842699046603</v>
      </c>
      <c r="L11" s="64">
        <v>53.701375356097799</v>
      </c>
      <c r="M11" s="64">
        <v>53.835011285089102</v>
      </c>
      <c r="N11" s="64">
        <v>54.223199153340097</v>
      </c>
      <c r="O11" s="64">
        <v>54.155849972129701</v>
      </c>
      <c r="P11" s="64">
        <v>54.2076063459753</v>
      </c>
      <c r="Q11" s="64">
        <v>54.000647468613103</v>
      </c>
      <c r="R11" s="64">
        <v>0.20322457685375042</v>
      </c>
      <c r="S11" s="64">
        <v>52.955294092400202</v>
      </c>
      <c r="T11" s="64">
        <v>52.841845188793002</v>
      </c>
      <c r="U11" s="64">
        <v>52.8527842921063</v>
      </c>
      <c r="V11" s="64">
        <v>53.199786968780103</v>
      </c>
      <c r="W11" s="64">
        <v>53.145126546997098</v>
      </c>
      <c r="X11" s="64">
        <v>53.0233454229855</v>
      </c>
      <c r="Y11" s="64">
        <v>53.003030418677042</v>
      </c>
      <c r="Z11" s="64">
        <v>0.13549322419759102</v>
      </c>
      <c r="AA11" s="64">
        <v>51.045923959468503</v>
      </c>
      <c r="AB11" s="64">
        <v>50.902569943815301</v>
      </c>
      <c r="AC11" s="64">
        <v>51.213782884344198</v>
      </c>
      <c r="AD11" s="64">
        <v>51.498074583555699</v>
      </c>
      <c r="AE11" s="64">
        <v>51.304408835933899</v>
      </c>
      <c r="AF11" s="64">
        <v>51.221175565554702</v>
      </c>
      <c r="AG11" s="64">
        <v>51.197655962112044</v>
      </c>
      <c r="AH11" s="64">
        <v>0.18821934560797135</v>
      </c>
      <c r="AI11" s="64">
        <v>52.597385993003002</v>
      </c>
      <c r="AJ11" s="64">
        <v>52.395109321326601</v>
      </c>
      <c r="AK11" s="64">
        <v>52.5415843026</v>
      </c>
      <c r="AL11" s="64">
        <v>52.093385842683503</v>
      </c>
      <c r="AM11" s="64">
        <v>52.0558459619213</v>
      </c>
      <c r="AN11" s="64">
        <v>52.092320688134897</v>
      </c>
      <c r="AO11" s="64">
        <v>52.295938684944893</v>
      </c>
      <c r="AP11" s="64">
        <v>0.22404594852803417</v>
      </c>
      <c r="AQ11" s="64">
        <v>50.872999192690102</v>
      </c>
      <c r="AR11" s="64">
        <v>50.797347731304697</v>
      </c>
      <c r="AS11" s="64">
        <v>50.820547985600797</v>
      </c>
      <c r="AT11" s="64">
        <v>51.001902301747698</v>
      </c>
      <c r="AU11" s="64">
        <v>50.850152033235403</v>
      </c>
      <c r="AV11" s="64">
        <v>50.868589848915732</v>
      </c>
      <c r="AW11" s="64">
        <v>7.1435376939067124E-2</v>
      </c>
      <c r="AX11" s="64">
        <v>53.844648784089699</v>
      </c>
      <c r="AY11" s="64">
        <v>54.259222202306603</v>
      </c>
      <c r="AZ11" s="64">
        <v>53.952459442568902</v>
      </c>
      <c r="BA11" s="64">
        <v>54.3829423058367</v>
      </c>
      <c r="BB11" s="64">
        <v>54.609863034607798</v>
      </c>
      <c r="BC11" s="64">
        <v>54.325589432848197</v>
      </c>
      <c r="BD11" s="64">
        <v>54.22912086704298</v>
      </c>
      <c r="BE11" s="64">
        <v>0.25922906026979153</v>
      </c>
      <c r="BF11" s="64">
        <v>51.524232979330499</v>
      </c>
      <c r="BG11" s="64">
        <v>51.443305928414098</v>
      </c>
      <c r="BH11" s="64">
        <v>51.051314739424299</v>
      </c>
      <c r="BI11" s="64">
        <v>51.106639090760098</v>
      </c>
      <c r="BJ11" s="64">
        <v>50.873844225876198</v>
      </c>
      <c r="BK11" s="64">
        <v>51.199867392761043</v>
      </c>
      <c r="BL11" s="64">
        <v>0.24557111672362483</v>
      </c>
      <c r="BM11" s="64">
        <v>50.690663230619599</v>
      </c>
      <c r="BN11" s="64">
        <v>50.288142027730501</v>
      </c>
      <c r="BO11" s="64">
        <v>50.223638547036302</v>
      </c>
      <c r="BP11" s="64">
        <v>50.400814601795467</v>
      </c>
      <c r="BQ11" s="64">
        <v>0.20663872737838634</v>
      </c>
      <c r="BR11" s="64">
        <v>53.056933320402997</v>
      </c>
      <c r="BS11" s="64">
        <v>53.158766821793499</v>
      </c>
      <c r="BT11" s="64">
        <v>52.429025868573802</v>
      </c>
      <c r="BU11" s="64">
        <v>52.390483654507399</v>
      </c>
      <c r="BV11" s="64">
        <v>52.425934826543397</v>
      </c>
      <c r="BW11" s="64">
        <v>52.499106994682599</v>
      </c>
      <c r="BX11" s="64">
        <v>52.660041914417285</v>
      </c>
      <c r="BY11" s="64">
        <v>0.31963144591032094</v>
      </c>
      <c r="BZ11" s="64">
        <v>53.262669160069699</v>
      </c>
      <c r="CA11" s="64">
        <v>53.488287361022003</v>
      </c>
      <c r="CB11" s="64">
        <v>53.292438785805402</v>
      </c>
      <c r="CC11" s="64">
        <v>54.060668662953297</v>
      </c>
      <c r="CD11" s="64">
        <v>54.076189348298897</v>
      </c>
      <c r="CE11" s="64">
        <v>54.368396886265202</v>
      </c>
      <c r="CF11" s="64">
        <v>53.758108367402421</v>
      </c>
      <c r="CG11" s="64">
        <v>0.42822927308841341</v>
      </c>
      <c r="CI11" s="64"/>
      <c r="CJ11" s="64"/>
      <c r="CK11" s="64"/>
      <c r="CL11" s="64"/>
      <c r="CM11" s="64"/>
      <c r="CN11" s="64"/>
      <c r="CO11" s="64"/>
      <c r="CP11" s="64"/>
      <c r="CQ11" s="64"/>
      <c r="CR11" s="64"/>
      <c r="CS11" s="64"/>
      <c r="CT11" s="64"/>
      <c r="CU11" s="64"/>
      <c r="CV11" s="64"/>
      <c r="CW11" s="64"/>
      <c r="CX11" s="64"/>
      <c r="CY11" s="64"/>
      <c r="CZ11" s="64"/>
      <c r="DA11" s="64"/>
      <c r="DB11" s="64"/>
      <c r="DC11" s="64"/>
      <c r="DD11" s="64"/>
      <c r="DE11" s="64"/>
      <c r="DG11" s="56"/>
      <c r="DH11" s="56"/>
      <c r="DI11" s="56"/>
      <c r="DJ11" s="56"/>
      <c r="DK11" s="56"/>
      <c r="DL11" s="56"/>
      <c r="DM11" s="56"/>
      <c r="DN11" s="56"/>
      <c r="DO11" s="56"/>
      <c r="DP11" s="56"/>
      <c r="DQ11" s="56"/>
      <c r="DS11" s="64"/>
      <c r="DT11" s="64"/>
      <c r="DU11" s="64"/>
      <c r="DV11" s="64"/>
      <c r="DW11" s="64"/>
      <c r="DX11" s="64"/>
      <c r="DY11" s="64"/>
      <c r="DZ11" s="64"/>
      <c r="EA11" s="64"/>
      <c r="EB11" s="64"/>
      <c r="EC11" s="64"/>
      <c r="ED11" s="64"/>
      <c r="EE11" s="64"/>
      <c r="EF11" s="56"/>
      <c r="EG11" s="56"/>
      <c r="EH11" s="56"/>
      <c r="EI11" s="64"/>
      <c r="EJ11" s="56"/>
      <c r="EK11" s="56"/>
      <c r="EL11" s="56"/>
      <c r="EM11" s="64"/>
      <c r="EO11" s="56"/>
      <c r="EP11" s="56"/>
      <c r="EQ11" s="56"/>
      <c r="ER11" s="56"/>
      <c r="ES11" s="56"/>
      <c r="ET11" s="56"/>
      <c r="EU11" s="56"/>
      <c r="EV11" s="56"/>
      <c r="EW11" s="56"/>
      <c r="EX11" s="56"/>
      <c r="EY11" s="56"/>
      <c r="EZ11" s="56"/>
      <c r="FA11" s="56"/>
      <c r="FB11" s="56"/>
      <c r="FC11" s="56"/>
      <c r="FD11" s="56"/>
      <c r="FE11" s="56"/>
      <c r="FF11" s="56"/>
      <c r="FG11" s="56"/>
      <c r="FH11" s="56"/>
      <c r="FI11" s="56"/>
      <c r="FJ11" s="56"/>
      <c r="FK11" s="56"/>
      <c r="FL11" s="56"/>
      <c r="FM11" s="56"/>
      <c r="FN11" s="56"/>
      <c r="FO11" s="56"/>
      <c r="FP11" s="56"/>
      <c r="FQ11" s="56"/>
      <c r="FR11" s="56"/>
      <c r="FS11" s="56"/>
      <c r="FT11" s="56"/>
      <c r="FU11" s="56"/>
      <c r="FV11" s="56"/>
      <c r="FW11" s="56"/>
      <c r="FX11" s="56"/>
      <c r="FY11" s="56"/>
      <c r="FZ11" s="56"/>
      <c r="GA11" s="56"/>
      <c r="GB11" s="56"/>
      <c r="GC11" s="56"/>
      <c r="GD11" s="56"/>
      <c r="GE11" s="56"/>
      <c r="GF11" s="56"/>
    </row>
    <row r="12" spans="1:273" s="24" customFormat="1" ht="13.5" customHeight="1" x14ac:dyDescent="0.2">
      <c r="A12" s="36" t="s">
        <v>108</v>
      </c>
      <c r="B12" s="33" t="s">
        <v>123</v>
      </c>
      <c r="C12" s="23">
        <v>-1.3777570271783101E-2</v>
      </c>
      <c r="D12" s="24">
        <v>-2.9463931881797498E-2</v>
      </c>
      <c r="E12" s="24">
        <v>-3.3495654845149998E-2</v>
      </c>
      <c r="F12" s="24">
        <v>-8.3458778756744598E-3</v>
      </c>
      <c r="G12" s="24">
        <v>-3.4632631268990202E-2</v>
      </c>
      <c r="H12" s="24">
        <v>-2.7906308800393201E-2</v>
      </c>
      <c r="I12" s="24">
        <v>-2.4603662490631412E-2</v>
      </c>
      <c r="J12" s="24">
        <v>9.964079379698015E-3</v>
      </c>
      <c r="K12" s="24">
        <v>0.44493277174257401</v>
      </c>
      <c r="L12" s="24">
        <v>0.44040355574588402</v>
      </c>
      <c r="M12" s="24">
        <v>0.442178617849461</v>
      </c>
      <c r="N12" s="24">
        <v>0.44281248093445102</v>
      </c>
      <c r="O12" s="24">
        <v>0.447136297033776</v>
      </c>
      <c r="P12" s="24">
        <v>0.44270615351947401</v>
      </c>
      <c r="Q12" s="24">
        <v>0.44336164613760332</v>
      </c>
      <c r="R12" s="24">
        <v>2.1446651931196626E-3</v>
      </c>
      <c r="S12" s="24">
        <v>0.45825179783218101</v>
      </c>
      <c r="T12" s="24">
        <v>0.45228614631262598</v>
      </c>
      <c r="U12" s="24">
        <v>0.45161310333534899</v>
      </c>
      <c r="V12" s="24">
        <v>0.451807572652349</v>
      </c>
      <c r="W12" s="24">
        <v>0.44634375295161299</v>
      </c>
      <c r="X12" s="24">
        <v>0.44081842634148599</v>
      </c>
      <c r="Y12" s="24">
        <v>0.45018679990426724</v>
      </c>
      <c r="Z12" s="24">
        <v>5.4259887853137867E-3</v>
      </c>
      <c r="AA12" s="24">
        <v>0.42898297406555902</v>
      </c>
      <c r="AB12" s="24">
        <v>0.42049396508227999</v>
      </c>
      <c r="AC12" s="24">
        <v>0.43324216136423199</v>
      </c>
      <c r="AD12" s="24">
        <v>0.43150352580906898</v>
      </c>
      <c r="AE12" s="24">
        <v>0.44377047341347903</v>
      </c>
      <c r="AF12" s="24">
        <v>0.44152055920806199</v>
      </c>
      <c r="AG12" s="24">
        <v>0.43325227649044679</v>
      </c>
      <c r="AH12" s="24">
        <v>7.7787815032776672E-3</v>
      </c>
      <c r="AI12" s="24">
        <v>0.43708177482755001</v>
      </c>
      <c r="AJ12" s="24">
        <v>0.43098239430149998</v>
      </c>
      <c r="AK12" s="24">
        <v>0.43342969741175003</v>
      </c>
      <c r="AL12" s="24">
        <v>0.50210835752074101</v>
      </c>
      <c r="AM12" s="24">
        <v>0.50145780323904698</v>
      </c>
      <c r="AN12" s="24">
        <v>0.50363054277474095</v>
      </c>
      <c r="AO12" s="24">
        <v>0.46811509501255483</v>
      </c>
      <c r="AP12" s="24">
        <v>3.433561403776874E-2</v>
      </c>
      <c r="AQ12" s="24">
        <v>0.49370756609654498</v>
      </c>
      <c r="AR12" s="24">
        <v>0.490238403224036</v>
      </c>
      <c r="AS12" s="24">
        <v>0.49047622826605702</v>
      </c>
      <c r="AT12" s="24">
        <v>0.497063650066774</v>
      </c>
      <c r="AU12" s="24">
        <v>0.49558880054784799</v>
      </c>
      <c r="AV12" s="24">
        <v>0.49341492964025202</v>
      </c>
      <c r="AW12" s="24">
        <v>2.7148037648779067E-3</v>
      </c>
      <c r="AX12" s="24">
        <v>0.51707445681542696</v>
      </c>
      <c r="AY12" s="24">
        <v>0.54214913089162098</v>
      </c>
      <c r="AZ12" s="24">
        <v>0.52949523290112099</v>
      </c>
      <c r="BA12" s="24">
        <v>0.54170122663277398</v>
      </c>
      <c r="BB12" s="24">
        <v>0.55193083058752301</v>
      </c>
      <c r="BC12" s="24">
        <v>0.54081701906822</v>
      </c>
      <c r="BD12" s="24">
        <v>0.53719464948278106</v>
      </c>
      <c r="BE12" s="24">
        <v>1.109981897205263E-2</v>
      </c>
      <c r="BF12" s="24">
        <v>0.51182245381677205</v>
      </c>
      <c r="BG12" s="24">
        <v>0.51443454435491098</v>
      </c>
      <c r="BH12" s="24">
        <v>0.51048946742666401</v>
      </c>
      <c r="BI12" s="24">
        <v>0.516948465707042</v>
      </c>
      <c r="BJ12" s="24">
        <v>0.51499628406124598</v>
      </c>
      <c r="BK12" s="24">
        <v>0.51373824307332705</v>
      </c>
      <c r="BL12" s="24">
        <v>2.3064181597411012E-3</v>
      </c>
      <c r="BM12" s="24">
        <v>0.45052137637762901</v>
      </c>
      <c r="BN12" s="24">
        <v>0.43181542925205302</v>
      </c>
      <c r="BO12" s="24">
        <v>0.42356080680886798</v>
      </c>
      <c r="BP12" s="24">
        <v>0.43529920414618334</v>
      </c>
      <c r="BQ12" s="24">
        <v>1.127890637437071E-2</v>
      </c>
      <c r="BR12" s="24">
        <v>0.436870536811239</v>
      </c>
      <c r="BS12" s="24">
        <v>0.44127162934285202</v>
      </c>
      <c r="BT12" s="24">
        <v>0.50011942158191103</v>
      </c>
      <c r="BU12" s="24">
        <v>0.50268599483093801</v>
      </c>
      <c r="BV12" s="24">
        <v>0.50495852234776295</v>
      </c>
      <c r="BW12" s="24">
        <v>0.50819276296319504</v>
      </c>
      <c r="BX12" s="24">
        <v>0.48234981131298299</v>
      </c>
      <c r="BY12" s="24">
        <v>3.0724888980030212E-2</v>
      </c>
      <c r="BZ12" s="24">
        <v>0.53036098858486602</v>
      </c>
      <c r="CA12" s="24">
        <v>0.53809270714139201</v>
      </c>
      <c r="CB12" s="24">
        <v>0.53289021847625995</v>
      </c>
      <c r="CC12" s="24">
        <v>0.55546725962627996</v>
      </c>
      <c r="CD12" s="24">
        <v>0.55709576604000399</v>
      </c>
      <c r="CE12" s="24">
        <v>0.56533223201669103</v>
      </c>
      <c r="CF12" s="24">
        <v>0.54653986198091553</v>
      </c>
      <c r="CG12" s="24">
        <v>1.3314790321525419E-2</v>
      </c>
      <c r="DO12" s="64"/>
      <c r="DP12" s="64"/>
      <c r="EF12" s="64"/>
      <c r="EH12" s="64"/>
      <c r="EJ12" s="64"/>
      <c r="EP12" s="64"/>
    </row>
    <row r="13" spans="1:273" s="43" customFormat="1" ht="13.5" customHeight="1" thickBot="1" x14ac:dyDescent="0.25">
      <c r="A13" s="37"/>
      <c r="B13" s="42" t="s">
        <v>124</v>
      </c>
      <c r="C13" s="172">
        <v>3.6135349124725198</v>
      </c>
      <c r="D13" s="43">
        <v>3.6378514094713901</v>
      </c>
      <c r="E13" s="43">
        <v>3.6549253470321998</v>
      </c>
      <c r="F13" s="43">
        <v>3.6754190177310901</v>
      </c>
      <c r="G13" s="43">
        <v>3.7009274834359802</v>
      </c>
      <c r="H13" s="43">
        <v>3.7291817731744601</v>
      </c>
      <c r="I13" s="43">
        <v>3.6686399905529399</v>
      </c>
      <c r="J13" s="43">
        <v>3.8571022480853909E-2</v>
      </c>
      <c r="K13" s="43">
        <v>2.8986655171436402</v>
      </c>
      <c r="L13" s="43">
        <v>2.8942598503560601</v>
      </c>
      <c r="M13" s="43">
        <v>2.89806712559714</v>
      </c>
      <c r="N13" s="43">
        <v>2.8886087227583301</v>
      </c>
      <c r="O13" s="43">
        <v>2.8881820079732701</v>
      </c>
      <c r="P13" s="43">
        <v>2.8866894594052299</v>
      </c>
      <c r="Q13" s="43">
        <v>2.8924121138722785</v>
      </c>
      <c r="R13" s="43">
        <v>4.8236689740592999E-3</v>
      </c>
      <c r="S13" s="43">
        <v>2.9449314637055699</v>
      </c>
      <c r="T13" s="43">
        <v>2.9343681318434598</v>
      </c>
      <c r="U13" s="43">
        <v>2.9368464885992198</v>
      </c>
      <c r="V13" s="43">
        <v>2.92451840453873</v>
      </c>
      <c r="W13" s="43">
        <v>2.9205409412580901</v>
      </c>
      <c r="X13" s="43">
        <v>2.9163207957661399</v>
      </c>
      <c r="Y13" s="43">
        <v>2.9295877042852019</v>
      </c>
      <c r="Z13" s="43">
        <v>9.9542785888679878E-3</v>
      </c>
      <c r="AA13" s="43">
        <v>2.8862318457985099</v>
      </c>
      <c r="AB13" s="43">
        <v>2.86091883707424</v>
      </c>
      <c r="AC13" s="43">
        <v>2.89247521980008</v>
      </c>
      <c r="AD13" s="43">
        <v>2.9136544697105502</v>
      </c>
      <c r="AE13" s="43">
        <v>2.8912774778207999</v>
      </c>
      <c r="AF13" s="43">
        <v>2.8853217279216898</v>
      </c>
      <c r="AG13" s="43">
        <v>2.888313263020978</v>
      </c>
      <c r="AH13" s="43">
        <v>1.5448955536161595E-2</v>
      </c>
      <c r="AI13" s="43">
        <v>2.9225844362162601</v>
      </c>
      <c r="AJ13" s="43">
        <v>2.9230249314856098</v>
      </c>
      <c r="AK13" s="43">
        <v>2.9250121820969999</v>
      </c>
      <c r="AL13" s="43">
        <v>2.8737799501669801</v>
      </c>
      <c r="AM13" s="43">
        <v>2.8723166640859299</v>
      </c>
      <c r="AN13" s="43">
        <v>2.8744276757587102</v>
      </c>
      <c r="AO13" s="43">
        <v>2.8985243066350819</v>
      </c>
      <c r="AP13" s="43">
        <v>2.5035139719376424E-2</v>
      </c>
      <c r="AQ13" s="43">
        <v>2.8570958736834302</v>
      </c>
      <c r="AR13" s="43">
        <v>2.8545386768557899</v>
      </c>
      <c r="AS13" s="43">
        <v>2.85545183786255</v>
      </c>
      <c r="AT13" s="43">
        <v>2.8634504576100999</v>
      </c>
      <c r="AU13" s="43">
        <v>2.8604830533237302</v>
      </c>
      <c r="AV13" s="43">
        <v>2.8582039798671195</v>
      </c>
      <c r="AW13" s="43">
        <v>3.3153079983833851E-3</v>
      </c>
      <c r="AX13" s="43">
        <v>2.8814251233222499</v>
      </c>
      <c r="AY13" s="43">
        <v>2.94393572990134</v>
      </c>
      <c r="AZ13" s="43">
        <v>2.9126546157122801</v>
      </c>
      <c r="BA13" s="43">
        <v>2.94735454698053</v>
      </c>
      <c r="BB13" s="43">
        <v>2.9683821479760302</v>
      </c>
      <c r="BC13" s="43">
        <v>2.9401536530032399</v>
      </c>
      <c r="BD13" s="43">
        <v>2.9323176361492784</v>
      </c>
      <c r="BE13" s="43">
        <v>2.7987566280318326E-2</v>
      </c>
      <c r="BF13" s="43">
        <v>2.9007852072768201</v>
      </c>
      <c r="BG13" s="43">
        <v>2.9061135472099502</v>
      </c>
      <c r="BH13" s="43">
        <v>2.9018894774005699</v>
      </c>
      <c r="BI13" s="43">
        <v>2.9175456989489299</v>
      </c>
      <c r="BJ13" s="43">
        <v>2.9165106800920402</v>
      </c>
      <c r="BK13" s="43">
        <v>2.9085689221856619</v>
      </c>
      <c r="BL13" s="43">
        <v>7.1398054089959655E-3</v>
      </c>
      <c r="BM13" s="43">
        <v>2.9422217810292901</v>
      </c>
      <c r="BN13" s="43">
        <v>2.9396558782372399</v>
      </c>
      <c r="BO13" s="43">
        <v>2.9457050975719401</v>
      </c>
      <c r="BP13" s="43">
        <v>2.9425275856128237</v>
      </c>
      <c r="BQ13" s="43">
        <v>2.4790321999132387E-3</v>
      </c>
      <c r="BR13" s="43">
        <v>2.90931461307312</v>
      </c>
      <c r="BS13" s="43">
        <v>2.9187652765525001</v>
      </c>
      <c r="BT13" s="43">
        <v>2.8619816137259799</v>
      </c>
      <c r="BU13" s="43">
        <v>2.8614426978581902</v>
      </c>
      <c r="BV13" s="43">
        <v>2.8637830350951901</v>
      </c>
      <c r="BW13" s="43">
        <v>2.8670023416250601</v>
      </c>
      <c r="BX13" s="43">
        <v>2.8803815963216741</v>
      </c>
      <c r="BY13" s="43">
        <v>2.402146363831022E-2</v>
      </c>
      <c r="BZ13" s="43">
        <v>2.8938437216675998</v>
      </c>
      <c r="CA13" s="43">
        <v>2.9091266747855098</v>
      </c>
      <c r="CB13" s="43">
        <v>2.89686566485299</v>
      </c>
      <c r="CC13" s="43">
        <v>2.9555294608767402</v>
      </c>
      <c r="CD13" s="43">
        <v>2.95695518718688</v>
      </c>
      <c r="CE13" s="43">
        <v>2.97710013629638</v>
      </c>
      <c r="CF13" s="43">
        <v>2.9315701409443498</v>
      </c>
      <c r="CG13" s="43">
        <v>3.271804447741801E-2</v>
      </c>
      <c r="CN13" s="57"/>
      <c r="CO13" s="66"/>
      <c r="CP13" s="66"/>
      <c r="CQ13" s="66"/>
      <c r="CT13" s="66"/>
      <c r="CU13" s="66"/>
      <c r="CV13" s="66"/>
      <c r="CW13" s="66"/>
      <c r="DG13" s="66"/>
      <c r="DH13" s="66"/>
      <c r="DI13" s="66"/>
      <c r="DL13" s="66"/>
      <c r="DM13" s="66"/>
      <c r="DN13" s="66"/>
      <c r="DO13" s="57"/>
      <c r="DP13" s="57"/>
      <c r="DQ13" s="66"/>
      <c r="DS13" s="66"/>
      <c r="DT13" s="66"/>
      <c r="DU13" s="66"/>
      <c r="DV13" s="66"/>
      <c r="DW13" s="66"/>
      <c r="DX13" s="66"/>
      <c r="DY13" s="66"/>
      <c r="DZ13" s="66"/>
      <c r="EA13" s="66"/>
      <c r="EB13" s="66"/>
      <c r="EC13" s="66"/>
      <c r="ED13" s="66"/>
      <c r="EE13" s="66"/>
      <c r="EF13" s="57"/>
      <c r="EG13" s="66"/>
      <c r="EH13" s="57"/>
      <c r="EI13" s="66"/>
      <c r="EJ13" s="57"/>
      <c r="EK13" s="57"/>
      <c r="EL13" s="66"/>
      <c r="EM13" s="66"/>
      <c r="EO13" s="66"/>
      <c r="EP13" s="57"/>
      <c r="EQ13" s="66"/>
      <c r="ES13" s="66"/>
      <c r="ET13" s="66"/>
      <c r="EU13" s="66"/>
      <c r="EV13" s="66"/>
      <c r="EW13" s="57"/>
      <c r="EZ13" s="66"/>
      <c r="FA13" s="66"/>
      <c r="FB13" s="66"/>
      <c r="FC13" s="66"/>
      <c r="FD13" s="66"/>
      <c r="FF13" s="66"/>
      <c r="FG13" s="66"/>
      <c r="FH13" s="66"/>
      <c r="FI13" s="66"/>
      <c r="FK13" s="66"/>
      <c r="FM13" s="66"/>
      <c r="FN13" s="66"/>
      <c r="FO13" s="66"/>
      <c r="FP13" s="66"/>
      <c r="FR13" s="66"/>
      <c r="FS13" s="66"/>
      <c r="FT13" s="66"/>
      <c r="FU13" s="66"/>
      <c r="FV13" s="66"/>
      <c r="FW13" s="66"/>
      <c r="FX13" s="66"/>
      <c r="FY13" s="66"/>
      <c r="GA13" s="66"/>
      <c r="GB13" s="66"/>
      <c r="GC13" s="66"/>
      <c r="GD13" s="66"/>
      <c r="GE13" s="66"/>
      <c r="GF13" s="66"/>
    </row>
    <row r="14" spans="1:273" s="55" customFormat="1" ht="13.5" customHeight="1" x14ac:dyDescent="0.2">
      <c r="A14" s="35" t="s">
        <v>2</v>
      </c>
      <c r="B14" s="32" t="s">
        <v>122</v>
      </c>
      <c r="C14" s="70">
        <v>180.92792861937099</v>
      </c>
      <c r="D14" s="55">
        <v>180.59470339686001</v>
      </c>
      <c r="E14" s="55">
        <v>180.46005368464901</v>
      </c>
      <c r="F14" s="55">
        <v>185.494466973757</v>
      </c>
      <c r="G14" s="55">
        <v>185.03644794863001</v>
      </c>
      <c r="H14" s="55">
        <v>184.78825688752201</v>
      </c>
      <c r="I14" s="55">
        <v>182.88364291846483</v>
      </c>
      <c r="J14" s="55">
        <v>2.236678096502231</v>
      </c>
      <c r="K14" s="55">
        <v>208.443246251407</v>
      </c>
      <c r="L14" s="55">
        <v>208.29278374429899</v>
      </c>
      <c r="M14" s="55">
        <v>208.37447832577701</v>
      </c>
      <c r="N14" s="55">
        <v>208.99278441152299</v>
      </c>
      <c r="O14" s="55">
        <v>208.997108966013</v>
      </c>
      <c r="P14" s="55">
        <v>209.051175290423</v>
      </c>
      <c r="Q14" s="55">
        <v>208.69192949824034</v>
      </c>
      <c r="R14" s="55">
        <v>0.32522855108384752</v>
      </c>
      <c r="S14" s="55">
        <v>199.47350073779</v>
      </c>
      <c r="T14" s="55">
        <v>199.32380830485701</v>
      </c>
      <c r="U14" s="55">
        <v>199.26007042831699</v>
      </c>
      <c r="V14" s="55">
        <v>200.26844073019501</v>
      </c>
      <c r="W14" s="55">
        <v>200.143531934571</v>
      </c>
      <c r="X14" s="55">
        <v>200.06319818065001</v>
      </c>
      <c r="Y14" s="55">
        <v>199.75542505273003</v>
      </c>
      <c r="Z14" s="55">
        <v>0.41224727119636279</v>
      </c>
      <c r="AA14" s="55">
        <v>198.11294143139199</v>
      </c>
      <c r="AB14" s="55">
        <v>198.08309876415899</v>
      </c>
      <c r="AC14" s="55">
        <v>198.06284500274501</v>
      </c>
      <c r="AD14" s="55">
        <v>198.55023968292201</v>
      </c>
      <c r="AE14" s="55">
        <v>198.70747290222801</v>
      </c>
      <c r="AF14" s="55">
        <v>198.67567667751399</v>
      </c>
      <c r="AG14" s="55">
        <v>198.36537907682666</v>
      </c>
      <c r="AH14" s="55">
        <v>0.28355482591225717</v>
      </c>
      <c r="AI14" s="55">
        <v>205.645620855434</v>
      </c>
      <c r="AJ14" s="55">
        <v>205.51393670244099</v>
      </c>
      <c r="AK14" s="55">
        <v>205.55612383888101</v>
      </c>
      <c r="AL14" s="55">
        <v>206.49666249380701</v>
      </c>
      <c r="AM14" s="55">
        <v>206.419042888158</v>
      </c>
      <c r="AN14" s="55">
        <v>206.56619755744401</v>
      </c>
      <c r="AO14" s="55">
        <v>206.03293072269415</v>
      </c>
      <c r="AP14" s="55">
        <v>0.4646166533982623</v>
      </c>
      <c r="AQ14" s="55">
        <v>206.08394519155499</v>
      </c>
      <c r="AR14" s="55">
        <v>206.065822380719</v>
      </c>
      <c r="AS14" s="55">
        <v>205.68679628693101</v>
      </c>
      <c r="AT14" s="55">
        <v>205.85007091459099</v>
      </c>
      <c r="AU14" s="55">
        <v>205.67804122696</v>
      </c>
      <c r="AV14" s="55">
        <v>205.87293520015118</v>
      </c>
      <c r="AW14" s="55">
        <v>0.17600273421446774</v>
      </c>
      <c r="AX14" s="55">
        <v>211.472613200213</v>
      </c>
      <c r="AY14" s="55">
        <v>211.69108086429301</v>
      </c>
      <c r="AZ14" s="55">
        <v>211.53455773546</v>
      </c>
      <c r="BA14" s="55">
        <v>212.11489730894101</v>
      </c>
      <c r="BB14" s="55">
        <v>212.22653577802299</v>
      </c>
      <c r="BC14" s="55">
        <v>212.12232338295399</v>
      </c>
      <c r="BD14" s="55">
        <v>211.86033471164731</v>
      </c>
      <c r="BE14" s="55">
        <v>0.30349323834739306</v>
      </c>
      <c r="BF14" s="55">
        <v>204.48910516025299</v>
      </c>
      <c r="BG14" s="55">
        <v>204.52620708289501</v>
      </c>
      <c r="BH14" s="55">
        <v>204.35878412007199</v>
      </c>
      <c r="BI14" s="55">
        <v>204.371694589035</v>
      </c>
      <c r="BJ14" s="55">
        <v>204.375549432421</v>
      </c>
      <c r="BK14" s="55">
        <v>204.42426807693519</v>
      </c>
      <c r="BL14" s="55">
        <v>6.9312386871308168E-2</v>
      </c>
      <c r="BM14" s="55">
        <v>201.97303864493</v>
      </c>
      <c r="BN14" s="55">
        <v>201.80232403052099</v>
      </c>
      <c r="BO14" s="55">
        <v>201.62524561372999</v>
      </c>
      <c r="BP14" s="55">
        <v>201.80020276306035</v>
      </c>
      <c r="BQ14" s="55">
        <v>0.14199383312795194</v>
      </c>
      <c r="BR14" s="55">
        <v>208.74051529318999</v>
      </c>
      <c r="BS14" s="55">
        <v>208.756778572455</v>
      </c>
      <c r="BT14" s="55">
        <v>209.56230140431001</v>
      </c>
      <c r="BU14" s="55">
        <v>209.897242624657</v>
      </c>
      <c r="BV14" s="55">
        <v>209.88425471634599</v>
      </c>
      <c r="BW14" s="55">
        <v>209.89030059436701</v>
      </c>
      <c r="BX14" s="55">
        <v>209.45523220088751</v>
      </c>
      <c r="BY14" s="55">
        <v>0.51297166653997639</v>
      </c>
      <c r="BZ14" s="55">
        <v>216.76348475403901</v>
      </c>
      <c r="CA14" s="55">
        <v>216.87080859084699</v>
      </c>
      <c r="CB14" s="55">
        <v>216.70117065428499</v>
      </c>
      <c r="CC14" s="55">
        <v>217.492295617721</v>
      </c>
      <c r="CD14" s="55">
        <v>217.53302661490301</v>
      </c>
      <c r="CE14" s="55">
        <v>217.76305032820801</v>
      </c>
      <c r="CF14" s="55">
        <v>217.18730609333383</v>
      </c>
      <c r="CG14" s="55">
        <v>0.42034620152760088</v>
      </c>
      <c r="CH14" s="67"/>
      <c r="CI14" s="170"/>
      <c r="CN14" s="170"/>
      <c r="CO14" s="170"/>
      <c r="CP14" s="67"/>
      <c r="CQ14" s="67"/>
      <c r="CT14" s="170"/>
      <c r="CU14" s="67"/>
      <c r="CV14" s="67"/>
      <c r="CW14" s="67"/>
      <c r="CX14" s="170"/>
      <c r="CY14" s="170"/>
      <c r="CZ14" s="170"/>
      <c r="DA14" s="170"/>
      <c r="DF14" s="67"/>
      <c r="DR14" s="67"/>
      <c r="EN14" s="67"/>
      <c r="GG14" s="67"/>
    </row>
    <row r="15" spans="1:273" s="56" customFormat="1" ht="13.5" customHeight="1" x14ac:dyDescent="0.2">
      <c r="A15" s="36" t="s">
        <v>100</v>
      </c>
      <c r="B15" s="33" t="s">
        <v>121</v>
      </c>
      <c r="C15" s="23">
        <v>1.62085820453795</v>
      </c>
      <c r="D15" s="24">
        <v>1.6270491186148901</v>
      </c>
      <c r="E15" s="24">
        <v>1.6322384462245001</v>
      </c>
      <c r="F15" s="24">
        <v>1.6188321871682601</v>
      </c>
      <c r="G15" s="24">
        <v>1.62768718139914</v>
      </c>
      <c r="H15" s="24">
        <v>1.6380165938194899</v>
      </c>
      <c r="I15" s="24">
        <v>1.6274469552940385</v>
      </c>
      <c r="J15" s="24">
        <v>6.487391526222689E-3</v>
      </c>
      <c r="K15" s="24">
        <v>1.28927732629124</v>
      </c>
      <c r="L15" s="24">
        <v>1.28859629617602</v>
      </c>
      <c r="M15" s="24">
        <v>1.28926572419816</v>
      </c>
      <c r="N15" s="24">
        <v>1.29054270722113</v>
      </c>
      <c r="O15" s="24">
        <v>1.2898649884764399</v>
      </c>
      <c r="P15" s="24">
        <v>1.29034201728252</v>
      </c>
      <c r="Q15" s="24">
        <v>1.2896481766075849</v>
      </c>
      <c r="R15" s="24">
        <v>6.7315916049589196E-4</v>
      </c>
      <c r="S15" s="24">
        <v>1.29772611521517</v>
      </c>
      <c r="T15" s="24">
        <v>1.2974729852136899</v>
      </c>
      <c r="U15" s="24">
        <v>1.2977310851811701</v>
      </c>
      <c r="V15" s="24">
        <v>1.29811045617146</v>
      </c>
      <c r="W15" s="24">
        <v>1.29824941017017</v>
      </c>
      <c r="X15" s="24">
        <v>1.29787115973431</v>
      </c>
      <c r="Y15" s="24">
        <v>1.2978602019476617</v>
      </c>
      <c r="Z15" s="24">
        <v>2.5781695068806621E-4</v>
      </c>
      <c r="AA15" s="24">
        <v>1.28859635729424</v>
      </c>
      <c r="AB15" s="24">
        <v>1.2879305862783901</v>
      </c>
      <c r="AC15" s="24">
        <v>1.2896424086692</v>
      </c>
      <c r="AD15" s="24">
        <v>1.2911036398254601</v>
      </c>
      <c r="AE15" s="24">
        <v>1.28849390357889</v>
      </c>
      <c r="AF15" s="24">
        <v>1.28807455378916</v>
      </c>
      <c r="AG15" s="24">
        <v>1.2889735749058902</v>
      </c>
      <c r="AH15" s="24">
        <v>1.0994663189044479E-3</v>
      </c>
      <c r="AI15" s="24">
        <v>1.28644354275644</v>
      </c>
      <c r="AJ15" s="24">
        <v>1.2857332454370201</v>
      </c>
      <c r="AK15" s="24">
        <v>1.2864827855479899</v>
      </c>
      <c r="AL15" s="24">
        <v>1.27730823535507</v>
      </c>
      <c r="AM15" s="24">
        <v>1.2772157621975</v>
      </c>
      <c r="AN15" s="24">
        <v>1.2771263200268099</v>
      </c>
      <c r="AO15" s="24">
        <v>1.2817183152201383</v>
      </c>
      <c r="AP15" s="24">
        <v>4.5084333090837231E-3</v>
      </c>
      <c r="AQ15" s="24">
        <v>1.27081614105178</v>
      </c>
      <c r="AR15" s="24">
        <v>1.2705229150544799</v>
      </c>
      <c r="AS15" s="24">
        <v>1.2712484750103801</v>
      </c>
      <c r="AT15" s="24">
        <v>1.27183387572233</v>
      </c>
      <c r="AU15" s="24">
        <v>1.2712232093851501</v>
      </c>
      <c r="AV15" s="24">
        <v>1.2711289232448242</v>
      </c>
      <c r="AW15" s="24">
        <v>4.4389618684925525E-4</v>
      </c>
      <c r="AX15" s="24">
        <v>1.2795446116412099</v>
      </c>
      <c r="AY15" s="24">
        <v>1.28082968412388</v>
      </c>
      <c r="AZ15" s="24">
        <v>1.2796739649050599</v>
      </c>
      <c r="BA15" s="24">
        <v>1.2809789823667701</v>
      </c>
      <c r="BB15" s="24">
        <v>1.2817813328790699</v>
      </c>
      <c r="BC15" s="24">
        <v>1.2806217588031099</v>
      </c>
      <c r="BD15" s="24">
        <v>1.2805717224531834</v>
      </c>
      <c r="BE15" s="24">
        <v>7.7017217931837488E-4</v>
      </c>
      <c r="BF15" s="24">
        <v>1.27664760986791</v>
      </c>
      <c r="BG15" s="24">
        <v>1.27601609939506</v>
      </c>
      <c r="BH15" s="24">
        <v>1.2740332365018101</v>
      </c>
      <c r="BI15" s="24">
        <v>1.27416362192874</v>
      </c>
      <c r="BJ15" s="24">
        <v>1.27283084946502</v>
      </c>
      <c r="BK15" s="24">
        <v>1.274738283431708</v>
      </c>
      <c r="BL15" s="24">
        <v>1.3959922943773109E-3</v>
      </c>
      <c r="BM15" s="24">
        <v>1.27944193435848</v>
      </c>
      <c r="BN15" s="24">
        <v>1.2781485846123299</v>
      </c>
      <c r="BO15" s="24">
        <v>1.2785417256115099</v>
      </c>
      <c r="BP15" s="24">
        <v>1.2787107481941067</v>
      </c>
      <c r="BQ15" s="24">
        <v>5.4136547515661949E-4</v>
      </c>
      <c r="BR15" s="24">
        <v>1.28432740891062</v>
      </c>
      <c r="BS15" s="24">
        <v>1.28482389451709</v>
      </c>
      <c r="BT15" s="24">
        <v>1.2747221492132199</v>
      </c>
      <c r="BU15" s="24">
        <v>1.2738615323710201</v>
      </c>
      <c r="BV15" s="24">
        <v>1.27399747761204</v>
      </c>
      <c r="BW15" s="24">
        <v>1.2742963036066</v>
      </c>
      <c r="BX15" s="24">
        <v>1.2776714610384319</v>
      </c>
      <c r="BY15" s="24">
        <v>4.8915366594433586E-3</v>
      </c>
      <c r="BZ15" s="24">
        <v>1.2679918839803599</v>
      </c>
      <c r="CA15" s="24">
        <v>1.2688616139309701</v>
      </c>
      <c r="CB15" s="24">
        <v>1.26815272072396</v>
      </c>
      <c r="CC15" s="24">
        <v>1.2707296688774099</v>
      </c>
      <c r="CD15" s="24">
        <v>1.27069738703034</v>
      </c>
      <c r="CE15" s="24">
        <v>1.27176236135245</v>
      </c>
      <c r="CF15" s="24">
        <v>1.2696992726492484</v>
      </c>
      <c r="CG15" s="24">
        <v>1.4331175082431984E-3</v>
      </c>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row>
    <row r="16" spans="1:273" s="24" customFormat="1" ht="13.5" customHeight="1" x14ac:dyDescent="0.2">
      <c r="A16" s="36" t="s">
        <v>109</v>
      </c>
      <c r="B16" s="33" t="s">
        <v>123</v>
      </c>
      <c r="C16" s="23">
        <v>-6.4984164952819201</v>
      </c>
      <c r="D16" s="24">
        <v>-6.46516566182075</v>
      </c>
      <c r="E16" s="24">
        <v>-6.4296993266696099</v>
      </c>
      <c r="F16" s="24">
        <v>-6.5748087327278899</v>
      </c>
      <c r="G16" s="24">
        <v>-6.5232501575921598</v>
      </c>
      <c r="H16" s="24">
        <v>-6.4560693597421599</v>
      </c>
      <c r="I16" s="24">
        <v>-6.491234955639082</v>
      </c>
      <c r="J16" s="24">
        <v>4.7895693495115764E-2</v>
      </c>
      <c r="K16" s="24">
        <v>-0.23281191418152999</v>
      </c>
      <c r="L16" s="24">
        <v>-0.23620097998527201</v>
      </c>
      <c r="M16" s="24">
        <v>-0.237816098681041</v>
      </c>
      <c r="N16" s="24">
        <v>-0.23490760157551699</v>
      </c>
      <c r="O16" s="24">
        <v>-0.22619922434426601</v>
      </c>
      <c r="P16" s="24">
        <v>-0.23410818684395299</v>
      </c>
      <c r="Q16" s="24">
        <v>-0.23367400093526317</v>
      </c>
      <c r="R16" s="24">
        <v>3.6938769933946587E-3</v>
      </c>
      <c r="S16" s="24">
        <v>-0.22781171722850299</v>
      </c>
      <c r="T16" s="24">
        <v>-0.23197302839353701</v>
      </c>
      <c r="U16" s="24">
        <v>-0.23502845380123699</v>
      </c>
      <c r="V16" s="24">
        <v>-0.230738446857959</v>
      </c>
      <c r="W16" s="24">
        <v>-0.237964601381318</v>
      </c>
      <c r="X16" s="24">
        <v>-0.24412924745174699</v>
      </c>
      <c r="Y16" s="24">
        <v>-0.23460758251905012</v>
      </c>
      <c r="Z16" s="24">
        <v>5.3260942947559262E-3</v>
      </c>
      <c r="AA16" s="24">
        <v>-0.23077424672922001</v>
      </c>
      <c r="AB16" s="24">
        <v>-0.232949850470657</v>
      </c>
      <c r="AC16" s="24">
        <v>-0.23053503849328599</v>
      </c>
      <c r="AD16" s="24">
        <v>-0.251049421038952</v>
      </c>
      <c r="AE16" s="24">
        <v>-0.20797063123873799</v>
      </c>
      <c r="AF16" s="24">
        <v>-0.208492791282336</v>
      </c>
      <c r="AG16" s="24">
        <v>-0.22696199654219817</v>
      </c>
      <c r="AH16" s="24">
        <v>1.4972985634404213E-2</v>
      </c>
      <c r="AI16" s="24">
        <v>-0.25110546983401599</v>
      </c>
      <c r="AJ16" s="24">
        <v>-0.26057894703450302</v>
      </c>
      <c r="AK16" s="24">
        <v>-0.25925105007938198</v>
      </c>
      <c r="AL16" s="24">
        <v>-6.0630258294132801E-2</v>
      </c>
      <c r="AM16" s="24">
        <v>-6.0673568306421198E-2</v>
      </c>
      <c r="AN16" s="24">
        <v>-5.8214690641938099E-2</v>
      </c>
      <c r="AO16" s="24">
        <v>-0.15840899736506553</v>
      </c>
      <c r="AP16" s="24">
        <v>9.8617315270178127E-2</v>
      </c>
      <c r="AQ16" s="24">
        <v>-5.2745600254538297E-2</v>
      </c>
      <c r="AR16" s="24">
        <v>-5.60184466473269E-2</v>
      </c>
      <c r="AS16" s="24">
        <v>-5.8967625188905602E-2</v>
      </c>
      <c r="AT16" s="24">
        <v>-5.2100241866105297E-2</v>
      </c>
      <c r="AU16" s="24">
        <v>-5.2128904118902898E-2</v>
      </c>
      <c r="AV16" s="24">
        <v>-5.4392163615155795E-2</v>
      </c>
      <c r="AW16" s="24">
        <v>2.7079905784646412E-3</v>
      </c>
      <c r="AX16" s="24">
        <v>-4.5120590978566598E-2</v>
      </c>
      <c r="AY16" s="24">
        <v>-2.7911188759168402E-2</v>
      </c>
      <c r="AZ16" s="24">
        <v>-3.5174806155096897E-2</v>
      </c>
      <c r="BA16" s="24">
        <v>-3.0623545232785099E-2</v>
      </c>
      <c r="BB16" s="24">
        <v>-2.3637737096527799E-2</v>
      </c>
      <c r="BC16" s="24">
        <v>-2.89198599911887E-2</v>
      </c>
      <c r="BD16" s="24">
        <v>-3.1897954702222252E-2</v>
      </c>
      <c r="BE16" s="24">
        <v>6.83367313044382E-3</v>
      </c>
      <c r="BF16" s="24">
        <v>-5.3146276714629299E-2</v>
      </c>
      <c r="BG16" s="24">
        <v>-4.9946278021734201E-2</v>
      </c>
      <c r="BH16" s="24">
        <v>-4.9594950631899899E-2</v>
      </c>
      <c r="BI16" s="24">
        <v>-4.5718149259298603E-2</v>
      </c>
      <c r="BJ16" s="24">
        <v>-4.5571048361556302E-2</v>
      </c>
      <c r="BK16" s="24">
        <v>-4.8795340597823658E-2</v>
      </c>
      <c r="BL16" s="24">
        <v>2.8551653266185679E-3</v>
      </c>
      <c r="BM16" s="24">
        <v>-0.20603666564956399</v>
      </c>
      <c r="BN16" s="24">
        <v>-0.235380803283604</v>
      </c>
      <c r="BO16" s="24">
        <v>-0.254309365063494</v>
      </c>
      <c r="BP16" s="24">
        <v>-0.23190894466555401</v>
      </c>
      <c r="BQ16" s="24">
        <v>1.9859569127160599E-2</v>
      </c>
      <c r="BR16" s="24">
        <v>-0.24583913355393799</v>
      </c>
      <c r="BS16" s="24">
        <v>-0.24565042972890699</v>
      </c>
      <c r="BT16" s="24">
        <v>-5.4963817187187701E-2</v>
      </c>
      <c r="BU16" s="24">
        <v>-4.8676896045244798E-2</v>
      </c>
      <c r="BV16" s="24">
        <v>-4.6223205461449403E-2</v>
      </c>
      <c r="BW16" s="24">
        <v>-4.34234903957334E-2</v>
      </c>
      <c r="BX16" s="24">
        <v>-0.11412949539541006</v>
      </c>
      <c r="BY16" s="24">
        <v>9.3131098052644704E-2</v>
      </c>
      <c r="BZ16" s="24">
        <v>-5.0155021574267598E-3</v>
      </c>
      <c r="CA16" s="24">
        <v>2.7814489850916201E-4</v>
      </c>
      <c r="CB16" s="24">
        <v>-2.5910304641767099E-3</v>
      </c>
      <c r="CC16" s="24">
        <v>8.3047264439524392E-3</v>
      </c>
      <c r="CD16" s="24">
        <v>1.0151005517120001E-2</v>
      </c>
      <c r="CE16" s="24">
        <v>1.45202169560935E-2</v>
      </c>
      <c r="CF16" s="24">
        <v>4.2745935323452722E-3</v>
      </c>
      <c r="CG16" s="24">
        <v>7.1316344656620328E-3</v>
      </c>
    </row>
    <row r="17" spans="1:189" s="46" customFormat="1" ht="13.5" customHeight="1" thickBot="1" x14ac:dyDescent="0.25">
      <c r="A17" s="37"/>
      <c r="B17" s="44" t="s">
        <v>124</v>
      </c>
      <c r="C17" s="173">
        <v>64.948127196212198</v>
      </c>
      <c r="D17" s="65">
        <v>63.860322844447097</v>
      </c>
      <c r="E17" s="65">
        <v>62.939478439673103</v>
      </c>
      <c r="F17" s="65">
        <v>66.020588909151698</v>
      </c>
      <c r="G17" s="65">
        <v>64.422590807137794</v>
      </c>
      <c r="H17" s="65">
        <v>62.787274514862403</v>
      </c>
      <c r="I17" s="65">
        <v>64.163063785247388</v>
      </c>
      <c r="J17" s="65">
        <v>1.1266238437554601</v>
      </c>
      <c r="K17" s="46">
        <v>3.0697829900803302</v>
      </c>
      <c r="L17" s="46">
        <v>3.0733135821553201</v>
      </c>
      <c r="M17" s="46">
        <v>3.0830763603114799</v>
      </c>
      <c r="N17" s="46">
        <v>3.0643895990299499</v>
      </c>
      <c r="O17" s="46">
        <v>3.04862453350913</v>
      </c>
      <c r="P17" s="46">
        <v>3.0631754220224399</v>
      </c>
      <c r="Q17" s="46">
        <v>3.0670604145181084</v>
      </c>
      <c r="R17" s="46">
        <v>1.052879522616978E-2</v>
      </c>
      <c r="S17" s="46">
        <v>2.9755001114662498</v>
      </c>
      <c r="T17" s="46">
        <v>2.97457659517507</v>
      </c>
      <c r="U17" s="46">
        <v>2.9829269961159901</v>
      </c>
      <c r="V17" s="46">
        <v>2.9675521489765901</v>
      </c>
      <c r="W17" s="46">
        <v>2.9773656481224999</v>
      </c>
      <c r="X17" s="46">
        <v>2.9866263250382299</v>
      </c>
      <c r="Y17" s="46">
        <v>2.977424637482438</v>
      </c>
      <c r="Z17" s="46">
        <v>6.113259616343094E-3</v>
      </c>
      <c r="AA17" s="46">
        <v>2.9597538042820801</v>
      </c>
      <c r="AB17" s="46">
        <v>2.9486573358206001</v>
      </c>
      <c r="AC17" s="46">
        <v>2.9684633728897598</v>
      </c>
      <c r="AD17" s="46">
        <v>3.0462185165175799</v>
      </c>
      <c r="AE17" s="46">
        <v>2.9153463509954598</v>
      </c>
      <c r="AF17" s="46">
        <v>2.9142135765922599</v>
      </c>
      <c r="AG17" s="46">
        <v>2.9587754928496235</v>
      </c>
      <c r="AH17" s="46">
        <v>4.4187717647756426E-2</v>
      </c>
      <c r="AI17" s="46">
        <v>3.1395167376461499</v>
      </c>
      <c r="AJ17" s="46">
        <v>3.16515729788143</v>
      </c>
      <c r="AK17" s="46">
        <v>3.1619139618895402</v>
      </c>
      <c r="AL17" s="46">
        <v>2.5479761655009399</v>
      </c>
      <c r="AM17" s="46">
        <v>2.5462919193974001</v>
      </c>
      <c r="AN17" s="46">
        <v>2.5453177273186198</v>
      </c>
      <c r="AO17" s="46">
        <v>2.8510289682723466</v>
      </c>
      <c r="AP17" s="46">
        <v>0.30460803033508282</v>
      </c>
      <c r="AQ17" s="46">
        <v>2.5266259783157601</v>
      </c>
      <c r="AR17" s="46">
        <v>2.5280695009354002</v>
      </c>
      <c r="AS17" s="46">
        <v>2.5382310675526898</v>
      </c>
      <c r="AT17" s="46">
        <v>2.5293852553524099</v>
      </c>
      <c r="AU17" s="46">
        <v>2.5286950816642899</v>
      </c>
      <c r="AV17" s="46">
        <v>2.5302013767641105</v>
      </c>
      <c r="AW17" s="46">
        <v>4.1167774256104924E-3</v>
      </c>
      <c r="AX17" s="46">
        <v>2.5293279823021999</v>
      </c>
      <c r="AY17" s="46">
        <v>2.5313983278944199</v>
      </c>
      <c r="AZ17" s="46">
        <v>2.5268386062472801</v>
      </c>
      <c r="BA17" s="46">
        <v>2.5388933496273398</v>
      </c>
      <c r="BB17" s="46">
        <v>2.5409048461775199</v>
      </c>
      <c r="BC17" s="46">
        <v>2.53300881651024</v>
      </c>
      <c r="BD17" s="46">
        <v>2.533395321459833</v>
      </c>
      <c r="BE17" s="46">
        <v>5.0048710738364406E-3</v>
      </c>
      <c r="BF17" s="46">
        <v>2.5520789295941202</v>
      </c>
      <c r="BG17" s="46">
        <v>2.5522203121197702</v>
      </c>
      <c r="BH17" s="46">
        <v>2.5480107373091401</v>
      </c>
      <c r="BI17" s="46">
        <v>2.5529385640892799</v>
      </c>
      <c r="BJ17" s="46">
        <v>2.5533904499931301</v>
      </c>
      <c r="BK17" s="46">
        <v>2.551727798621088</v>
      </c>
      <c r="BL17" s="46">
        <v>1.9189981713022175E-3</v>
      </c>
      <c r="BM17" s="46">
        <v>3.0082112994616499</v>
      </c>
      <c r="BN17" s="46">
        <v>3.0827816718010399</v>
      </c>
      <c r="BO17" s="46">
        <v>3.13505903618407</v>
      </c>
      <c r="BP17" s="46">
        <v>3.0753506691489201</v>
      </c>
      <c r="BQ17" s="46">
        <v>5.2051269137341656E-2</v>
      </c>
      <c r="BR17" s="46">
        <v>3.14974291708582</v>
      </c>
      <c r="BS17" s="46">
        <v>3.16185365735915</v>
      </c>
      <c r="BT17" s="46">
        <v>2.5374105194352898</v>
      </c>
      <c r="BU17" s="46">
        <v>2.5269903541529501</v>
      </c>
      <c r="BV17" s="46">
        <v>2.5244005596302199</v>
      </c>
      <c r="BW17" s="46">
        <v>2.52382582817132</v>
      </c>
      <c r="BX17" s="46">
        <v>2.7373706393057913</v>
      </c>
      <c r="BY17" s="46">
        <v>0.29592743570461927</v>
      </c>
      <c r="BZ17" s="46">
        <v>2.49101851497546</v>
      </c>
      <c r="CA17" s="46">
        <v>2.49145383109144</v>
      </c>
      <c r="CB17" s="46">
        <v>2.4900070688591001</v>
      </c>
      <c r="CC17" s="46">
        <v>2.5037613668527499</v>
      </c>
      <c r="CD17" s="46">
        <v>2.5031380229822702</v>
      </c>
      <c r="CE17" s="46">
        <v>2.5060745636122799</v>
      </c>
      <c r="CF17" s="46">
        <v>2.4975755613955499</v>
      </c>
      <c r="CG17" s="46">
        <v>6.8214212312368372E-3</v>
      </c>
      <c r="CJ17" s="65"/>
      <c r="CK17" s="65"/>
      <c r="CL17" s="65"/>
      <c r="CM17" s="65"/>
      <c r="CR17" s="65"/>
      <c r="CS17" s="65"/>
      <c r="CX17" s="65"/>
      <c r="CY17" s="65"/>
      <c r="CZ17" s="65"/>
      <c r="DA17" s="65"/>
      <c r="DB17" s="65"/>
      <c r="DC17" s="65"/>
      <c r="DD17" s="65"/>
      <c r="DE17" s="65"/>
      <c r="DO17" s="65"/>
      <c r="DP17" s="65"/>
      <c r="DU17" s="65"/>
      <c r="DW17" s="65"/>
      <c r="DX17" s="65"/>
      <c r="DY17" s="65"/>
      <c r="DZ17" s="65"/>
      <c r="EC17" s="65"/>
      <c r="EF17" s="65"/>
      <c r="EG17" s="65"/>
      <c r="EH17" s="65"/>
      <c r="EJ17" s="65"/>
      <c r="EK17" s="65"/>
      <c r="EL17" s="65"/>
      <c r="EP17" s="65"/>
      <c r="EQ17" s="65"/>
      <c r="ET17" s="65"/>
      <c r="EV17" s="65"/>
      <c r="EW17" s="65"/>
    </row>
    <row r="18" spans="1:189" s="41" customFormat="1" ht="13.5" customHeight="1" x14ac:dyDescent="0.2">
      <c r="A18" s="36" t="s">
        <v>2</v>
      </c>
      <c r="B18" s="50" t="s">
        <v>122</v>
      </c>
      <c r="C18" s="47">
        <v>2.4665129706724498</v>
      </c>
      <c r="D18" s="41">
        <v>2.46917251378032</v>
      </c>
      <c r="E18" s="41">
        <v>2.4702485748334402</v>
      </c>
      <c r="F18" s="41">
        <v>2.4305519408637699</v>
      </c>
      <c r="G18" s="41">
        <v>2.4341186182238901</v>
      </c>
      <c r="H18" s="41">
        <v>2.4360550170751698</v>
      </c>
      <c r="I18" s="41">
        <v>2.4511099392415066</v>
      </c>
      <c r="J18" s="41">
        <v>1.7643621686088247E-2</v>
      </c>
      <c r="K18" s="41">
        <v>2.2622734666002602</v>
      </c>
      <c r="L18" s="41">
        <v>2.2633152364816902</v>
      </c>
      <c r="M18" s="41">
        <v>2.2627495075185302</v>
      </c>
      <c r="N18" s="41">
        <v>2.25847496154491</v>
      </c>
      <c r="O18" s="41">
        <v>2.2584451090847599</v>
      </c>
      <c r="P18" s="41">
        <v>2.25807194061845</v>
      </c>
      <c r="Q18" s="41">
        <v>2.2605550369747669</v>
      </c>
      <c r="R18" s="41">
        <v>2.2483949709706076E-3</v>
      </c>
      <c r="S18" s="41">
        <v>2.3257309920158802</v>
      </c>
      <c r="T18" s="41">
        <v>2.3268140511835198</v>
      </c>
      <c r="U18" s="41">
        <v>2.3272754562934099</v>
      </c>
      <c r="V18" s="41">
        <v>2.3199930026898299</v>
      </c>
      <c r="W18" s="41">
        <v>2.32089310217814</v>
      </c>
      <c r="X18" s="41">
        <v>2.32147228838984</v>
      </c>
      <c r="Y18" s="41">
        <v>2.3236964821251034</v>
      </c>
      <c r="Z18" s="41">
        <v>2.9773942817387712E-3</v>
      </c>
      <c r="AA18" s="41">
        <v>2.33560496968739</v>
      </c>
      <c r="AB18" s="41">
        <v>2.3358223058732102</v>
      </c>
      <c r="AC18" s="41">
        <v>2.3359698272684799</v>
      </c>
      <c r="AD18" s="41">
        <v>2.3324239924528101</v>
      </c>
      <c r="AE18" s="41">
        <v>2.3312819650463501</v>
      </c>
      <c r="AF18" s="41">
        <v>2.3315128367169802</v>
      </c>
      <c r="AG18" s="41">
        <v>2.333769316174203</v>
      </c>
      <c r="AH18" s="41">
        <v>2.0621651522199943E-3</v>
      </c>
      <c r="AI18" s="41">
        <v>2.28176774435914</v>
      </c>
      <c r="AJ18" s="41">
        <v>2.2826918628795001</v>
      </c>
      <c r="AK18" s="41">
        <v>2.2823957422003902</v>
      </c>
      <c r="AL18" s="41">
        <v>2.2758096306399498</v>
      </c>
      <c r="AM18" s="41">
        <v>2.2763520242568802</v>
      </c>
      <c r="AN18" s="41">
        <v>2.2753239036374699</v>
      </c>
      <c r="AO18" s="41">
        <v>2.279056817995555</v>
      </c>
      <c r="AP18" s="41">
        <v>3.2533539718953685E-3</v>
      </c>
      <c r="AQ18" s="41">
        <v>2.2786959776604498</v>
      </c>
      <c r="AR18" s="41">
        <v>2.2788228523618099</v>
      </c>
      <c r="AS18" s="41">
        <v>2.2814789093996302</v>
      </c>
      <c r="AT18" s="41">
        <v>2.28033414922497</v>
      </c>
      <c r="AU18" s="41">
        <v>2.2815403190314298</v>
      </c>
      <c r="AV18" s="41">
        <v>2.280174441535658</v>
      </c>
      <c r="AW18" s="41">
        <v>1.2333217757565357E-3</v>
      </c>
      <c r="AX18" s="41">
        <v>2.2414572559324601</v>
      </c>
      <c r="AY18" s="41">
        <v>2.23996760902756</v>
      </c>
      <c r="AZ18" s="41">
        <v>2.2410347237363699</v>
      </c>
      <c r="BA18" s="41">
        <v>2.23708214672522</v>
      </c>
      <c r="BB18" s="41">
        <v>2.23632303975675</v>
      </c>
      <c r="BC18" s="41">
        <v>2.2370316393221401</v>
      </c>
      <c r="BD18" s="41">
        <v>2.2388160690834167</v>
      </c>
      <c r="BE18" s="41">
        <v>2.0668096277593737E-3</v>
      </c>
      <c r="BF18" s="41">
        <v>2.2899041140674199</v>
      </c>
      <c r="BG18" s="41">
        <v>2.2896423793188898</v>
      </c>
      <c r="BH18" s="41">
        <v>2.2908238376599401</v>
      </c>
      <c r="BI18" s="41">
        <v>2.2907326975540498</v>
      </c>
      <c r="BJ18" s="41">
        <v>2.2907054858063698</v>
      </c>
      <c r="BK18" s="41">
        <v>2.2903617028813339</v>
      </c>
      <c r="BL18" s="41">
        <v>4.8912293146687795E-4</v>
      </c>
      <c r="BM18" s="41">
        <v>2.3077653742336501</v>
      </c>
      <c r="BN18" s="41">
        <v>2.3089853057354599</v>
      </c>
      <c r="BO18" s="41">
        <v>2.31025180405824</v>
      </c>
      <c r="BP18" s="41">
        <v>2.3090008280091165</v>
      </c>
      <c r="BQ18" s="41">
        <v>1.0151400638621774E-3</v>
      </c>
      <c r="BR18" s="41">
        <v>2.2602174486795898</v>
      </c>
      <c r="BS18" s="41">
        <v>2.2601050505745</v>
      </c>
      <c r="BT18" s="41">
        <v>2.2545488840649801</v>
      </c>
      <c r="BU18" s="41">
        <v>2.2522448805100899</v>
      </c>
      <c r="BV18" s="41">
        <v>2.25233415357732</v>
      </c>
      <c r="BW18" s="41">
        <v>2.2522925962312299</v>
      </c>
      <c r="BX18" s="41">
        <v>2.2552905022729517</v>
      </c>
      <c r="BY18" s="41">
        <v>3.5357206709003813E-3</v>
      </c>
      <c r="BZ18" s="41">
        <v>2.2058063492711901</v>
      </c>
      <c r="CA18" s="41">
        <v>2.20509221954174</v>
      </c>
      <c r="CB18" s="41">
        <v>2.2062211477660201</v>
      </c>
      <c r="CC18" s="41">
        <v>2.2009637986201298</v>
      </c>
      <c r="CD18" s="41">
        <v>2.20069364235651</v>
      </c>
      <c r="CE18" s="41">
        <v>2.19916891415913</v>
      </c>
      <c r="CF18" s="41">
        <v>2.2029910119524536</v>
      </c>
      <c r="CG18" s="41">
        <v>2.7919798059942076E-3</v>
      </c>
    </row>
    <row r="19" spans="1:189" s="24" customFormat="1" ht="13.5" customHeight="1" x14ac:dyDescent="0.2">
      <c r="A19" s="36" t="s">
        <v>100</v>
      </c>
      <c r="B19" s="51" t="s">
        <v>121</v>
      </c>
      <c r="C19" s="48">
        <v>0.696757886933417</v>
      </c>
      <c r="D19" s="24">
        <v>0.70225780485953104</v>
      </c>
      <c r="E19" s="24">
        <v>0.70685182940334901</v>
      </c>
      <c r="F19" s="24">
        <v>0.694953439446373</v>
      </c>
      <c r="G19" s="24">
        <v>0.70282346053271005</v>
      </c>
      <c r="H19" s="24">
        <v>0.711949972180284</v>
      </c>
      <c r="I19" s="24">
        <v>0.70259906555927731</v>
      </c>
      <c r="J19" s="24">
        <v>5.7484379518128658E-3</v>
      </c>
      <c r="K19" s="24">
        <v>0.36656262384782901</v>
      </c>
      <c r="L19" s="24">
        <v>0.36580035312654502</v>
      </c>
      <c r="M19" s="24">
        <v>0.36654964110383498</v>
      </c>
      <c r="N19" s="24">
        <v>0.36797788453660901</v>
      </c>
      <c r="O19" s="24">
        <v>0.36722006514536598</v>
      </c>
      <c r="P19" s="24">
        <v>0.36775351622057001</v>
      </c>
      <c r="Q19" s="24">
        <v>0.36697734733012566</v>
      </c>
      <c r="R19" s="24">
        <v>7.5306798319990827E-4</v>
      </c>
      <c r="S19" s="24">
        <v>0.375985935021033</v>
      </c>
      <c r="T19" s="24">
        <v>0.37570450042979903</v>
      </c>
      <c r="U19" s="24">
        <v>0.375991460171124</v>
      </c>
      <c r="V19" s="24">
        <v>0.37641314742863702</v>
      </c>
      <c r="W19" s="24">
        <v>0.37656756997046498</v>
      </c>
      <c r="X19" s="24">
        <v>0.37614717344635201</v>
      </c>
      <c r="Y19" s="24">
        <v>0.37613496441123501</v>
      </c>
      <c r="Z19" s="24">
        <v>2.8658474225889545E-4</v>
      </c>
      <c r="AA19" s="24">
        <v>0.36580042155367598</v>
      </c>
      <c r="AB19" s="24">
        <v>0.365054840711447</v>
      </c>
      <c r="AC19" s="24">
        <v>0.36697109141862799</v>
      </c>
      <c r="AD19" s="24">
        <v>0.36860481370543302</v>
      </c>
      <c r="AE19" s="24">
        <v>0.36568571120039101</v>
      </c>
      <c r="AF19" s="24">
        <v>0.36521609909623798</v>
      </c>
      <c r="AG19" s="24">
        <v>0.36622216294763549</v>
      </c>
      <c r="AH19" s="24">
        <v>1.2300657465481109E-3</v>
      </c>
      <c r="AI19" s="24">
        <v>0.36338814391775598</v>
      </c>
      <c r="AJ19" s="24">
        <v>0.36259135385959601</v>
      </c>
      <c r="AK19" s="24">
        <v>0.36343215246953298</v>
      </c>
      <c r="AL19" s="24">
        <v>0.35310671294857698</v>
      </c>
      <c r="AM19" s="24">
        <v>0.35300226251786598</v>
      </c>
      <c r="AN19" s="24">
        <v>0.35290122845743399</v>
      </c>
      <c r="AO19" s="24">
        <v>0.35807030902846027</v>
      </c>
      <c r="AP19" s="24">
        <v>5.0746158276442519E-3</v>
      </c>
      <c r="AQ19" s="24">
        <v>0.34575531942236098</v>
      </c>
      <c r="AR19" s="24">
        <v>0.34542239596374802</v>
      </c>
      <c r="AS19" s="24">
        <v>0.34624604342690302</v>
      </c>
      <c r="AT19" s="24">
        <v>0.34691024112284402</v>
      </c>
      <c r="AU19" s="24">
        <v>0.34621737007533998</v>
      </c>
      <c r="AV19" s="24">
        <v>0.34611027400223915</v>
      </c>
      <c r="AW19" s="24">
        <v>5.0378948961067344E-4</v>
      </c>
      <c r="AX19" s="24">
        <v>0.35563044817574901</v>
      </c>
      <c r="AY19" s="24">
        <v>0.35707864882100898</v>
      </c>
      <c r="AZ19" s="24">
        <v>0.35577628746759898</v>
      </c>
      <c r="BA19" s="24">
        <v>0.35724680488800498</v>
      </c>
      <c r="BB19" s="24">
        <v>0.35815016454757498</v>
      </c>
      <c r="BC19" s="24">
        <v>0.35684442784395898</v>
      </c>
      <c r="BD19" s="24">
        <v>0.35678779695731594</v>
      </c>
      <c r="BE19" s="24">
        <v>8.6767344522975596E-4</v>
      </c>
      <c r="BF19" s="24">
        <v>0.352360356164646</v>
      </c>
      <c r="BG19" s="24">
        <v>0.35164653158780801</v>
      </c>
      <c r="BH19" s="24">
        <v>0.34940291457292599</v>
      </c>
      <c r="BI19" s="24">
        <v>0.34955055340889102</v>
      </c>
      <c r="BJ19" s="24">
        <v>0.34804070765058298</v>
      </c>
      <c r="BK19" s="24">
        <v>0.35020021267697077</v>
      </c>
      <c r="BL19" s="24">
        <v>1.5798266784366303E-3</v>
      </c>
      <c r="BM19" s="24">
        <v>0.35551467421287702</v>
      </c>
      <c r="BN19" s="24">
        <v>0.35405555915117198</v>
      </c>
      <c r="BO19" s="24">
        <v>0.35449924415446699</v>
      </c>
      <c r="BP19" s="24">
        <v>0.35468982583950531</v>
      </c>
      <c r="BQ19" s="24">
        <v>6.1073465314470112E-4</v>
      </c>
      <c r="BR19" s="24">
        <v>0.36101303034120902</v>
      </c>
      <c r="BS19" s="24">
        <v>0.36157062874367701</v>
      </c>
      <c r="BT19" s="24">
        <v>0.35018281756567998</v>
      </c>
      <c r="BU19" s="24">
        <v>0.34920846643370901</v>
      </c>
      <c r="BV19" s="24">
        <v>0.34936242120472899</v>
      </c>
      <c r="BW19" s="24">
        <v>0.34970077684141998</v>
      </c>
      <c r="BX19" s="24">
        <v>0.3535063568550707</v>
      </c>
      <c r="BY19" s="24">
        <v>5.5159623717215044E-3</v>
      </c>
      <c r="BZ19" s="24">
        <v>0.34254551126694799</v>
      </c>
      <c r="CA19" s="24">
        <v>0.34353473286515801</v>
      </c>
      <c r="CB19" s="24">
        <v>0.34272849639504599</v>
      </c>
      <c r="CC19" s="24">
        <v>0.34565714847718099</v>
      </c>
      <c r="CD19" s="24">
        <v>0.34562049752506202</v>
      </c>
      <c r="CE19" s="24">
        <v>0.34682911706290198</v>
      </c>
      <c r="CF19" s="24">
        <v>0.34448591726538286</v>
      </c>
      <c r="CG19" s="24">
        <v>1.6282964270327713E-3</v>
      </c>
    </row>
    <row r="20" spans="1:189" s="24" customFormat="1" ht="13.5" customHeight="1" x14ac:dyDescent="0.2">
      <c r="A20" s="36" t="s">
        <v>101</v>
      </c>
      <c r="B20" s="51" t="s">
        <v>123</v>
      </c>
      <c r="C20" s="48">
        <v>6.4984164952819201</v>
      </c>
      <c r="D20" s="24">
        <v>6.4651656618207802</v>
      </c>
      <c r="E20" s="24">
        <v>6.4296993266696498</v>
      </c>
      <c r="F20" s="24">
        <v>6.5748087327279299</v>
      </c>
      <c r="G20" s="24">
        <v>6.5232501575921704</v>
      </c>
      <c r="H20" s="24">
        <v>6.4560693597421803</v>
      </c>
      <c r="I20" s="24">
        <v>6.4912349556391051</v>
      </c>
      <c r="J20" s="24">
        <v>4.7895693495114772E-2</v>
      </c>
      <c r="K20" s="24">
        <v>0.232811914181562</v>
      </c>
      <c r="L20" s="24">
        <v>0.23620097998526801</v>
      </c>
      <c r="M20" s="24">
        <v>0.23781609868105499</v>
      </c>
      <c r="N20" s="24">
        <v>0.23490760157548901</v>
      </c>
      <c r="O20" s="24">
        <v>0.22619922434425499</v>
      </c>
      <c r="P20" s="24">
        <v>0.23410818684395299</v>
      </c>
      <c r="Q20" s="24">
        <v>0.23367400093526366</v>
      </c>
      <c r="R20" s="24">
        <v>3.6938769933977313E-3</v>
      </c>
      <c r="S20" s="24">
        <v>0.22781171722849999</v>
      </c>
      <c r="T20" s="24">
        <v>0.23197302839355599</v>
      </c>
      <c r="U20" s="24">
        <v>0.235028453801232</v>
      </c>
      <c r="V20" s="24">
        <v>0.23073844685794501</v>
      </c>
      <c r="W20" s="24">
        <v>0.23796460138134401</v>
      </c>
      <c r="X20" s="24">
        <v>0.24412924745176301</v>
      </c>
      <c r="Y20" s="24">
        <v>0.2346075825190567</v>
      </c>
      <c r="Z20" s="24">
        <v>5.3260942947641306E-3</v>
      </c>
      <c r="AA20" s="24">
        <v>0.23077424672923399</v>
      </c>
      <c r="AB20" s="24">
        <v>0.23294985047062999</v>
      </c>
      <c r="AC20" s="24">
        <v>0.23053503849328499</v>
      </c>
      <c r="AD20" s="24">
        <v>0.251049421038962</v>
      </c>
      <c r="AE20" s="24">
        <v>0.20797063123873699</v>
      </c>
      <c r="AF20" s="24">
        <v>0.208492791282333</v>
      </c>
      <c r="AG20" s="24">
        <v>0.22696199654219681</v>
      </c>
      <c r="AH20" s="24">
        <v>1.4972985634406473E-2</v>
      </c>
      <c r="AI20" s="24">
        <v>0.251105469834005</v>
      </c>
      <c r="AJ20" s="24">
        <v>0.26057894703449203</v>
      </c>
      <c r="AK20" s="24">
        <v>0.259251050079368</v>
      </c>
      <c r="AL20" s="24">
        <v>6.0630258294117001E-2</v>
      </c>
      <c r="AM20" s="24">
        <v>6.0673568306412302E-2</v>
      </c>
      <c r="AN20" s="24">
        <v>5.8214690641915499E-2</v>
      </c>
      <c r="AO20" s="24">
        <v>0.15840899736505168</v>
      </c>
      <c r="AP20" s="24">
        <v>9.8617315270179973E-2</v>
      </c>
      <c r="AQ20" s="24">
        <v>5.2745600254527299E-2</v>
      </c>
      <c r="AR20" s="24">
        <v>5.6018446647299797E-2</v>
      </c>
      <c r="AS20" s="24">
        <v>5.89676251889047E-2</v>
      </c>
      <c r="AT20" s="24">
        <v>5.2100241866113103E-2</v>
      </c>
      <c r="AU20" s="24">
        <v>5.2128904118908803E-2</v>
      </c>
      <c r="AV20" s="24">
        <v>5.4392163615150736E-2</v>
      </c>
      <c r="AW20" s="24">
        <v>2.7079905784601096E-3</v>
      </c>
      <c r="AX20" s="24">
        <v>4.51205909785743E-2</v>
      </c>
      <c r="AY20" s="24">
        <v>2.7911188759152699E-2</v>
      </c>
      <c r="AZ20" s="24">
        <v>3.5174806155111003E-2</v>
      </c>
      <c r="BA20" s="24">
        <v>3.06235452327944E-2</v>
      </c>
      <c r="BB20" s="24">
        <v>2.3637737096526001E-2</v>
      </c>
      <c r="BC20" s="24">
        <v>2.89198599911774E-2</v>
      </c>
      <c r="BD20" s="24">
        <v>3.1897954702222633E-2</v>
      </c>
      <c r="BE20" s="24">
        <v>6.8336731304498386E-3</v>
      </c>
      <c r="BF20" s="24">
        <v>5.3146276714617503E-2</v>
      </c>
      <c r="BG20" s="24">
        <v>4.9946278021677303E-2</v>
      </c>
      <c r="BH20" s="24">
        <v>4.9594950631915401E-2</v>
      </c>
      <c r="BI20" s="24">
        <v>4.5718149259288597E-2</v>
      </c>
      <c r="BJ20" s="24">
        <v>4.5571048361521302E-2</v>
      </c>
      <c r="BK20" s="24">
        <v>4.8795340597804028E-2</v>
      </c>
      <c r="BL20" s="24">
        <v>2.8551653266213153E-3</v>
      </c>
      <c r="BM20" s="24">
        <v>0.20603666564957099</v>
      </c>
      <c r="BN20" s="24">
        <v>0.23538080328359001</v>
      </c>
      <c r="BO20" s="24">
        <v>0.25430936506348101</v>
      </c>
      <c r="BP20" s="24">
        <v>0.23190894466554735</v>
      </c>
      <c r="BQ20" s="24">
        <v>1.9859569127151862E-2</v>
      </c>
      <c r="BR20" s="24">
        <v>0.24583913355395801</v>
      </c>
      <c r="BS20" s="24">
        <v>0.245650429728893</v>
      </c>
      <c r="BT20" s="24">
        <v>5.4963817187182303E-2</v>
      </c>
      <c r="BU20" s="24">
        <v>4.8676896045208098E-2</v>
      </c>
      <c r="BV20" s="24">
        <v>4.6223205461451901E-2</v>
      </c>
      <c r="BW20" s="24">
        <v>4.3423490395724101E-2</v>
      </c>
      <c r="BX20" s="24">
        <v>0.1141294953954029</v>
      </c>
      <c r="BY20" s="24">
        <v>9.3131098052651892E-2</v>
      </c>
      <c r="BZ20" s="24">
        <v>5.0155021574095401E-3</v>
      </c>
      <c r="CA20" s="24">
        <v>-2.7814489852499798E-4</v>
      </c>
      <c r="CB20" s="24">
        <v>2.59103046416416E-3</v>
      </c>
      <c r="CC20" s="24">
        <v>-8.3047264439578897E-3</v>
      </c>
      <c r="CD20" s="24">
        <v>-1.01510055171405E-2</v>
      </c>
      <c r="CE20" s="24">
        <v>-1.4520216956082899E-2</v>
      </c>
      <c r="CF20" s="24">
        <v>-4.2745935323554307E-3</v>
      </c>
      <c r="CG20" s="24">
        <v>7.1316344656555926E-3</v>
      </c>
    </row>
    <row r="21" spans="1:189" s="43" customFormat="1" ht="13.5" customHeight="1" thickBot="1" x14ac:dyDescent="0.25">
      <c r="A21" s="37"/>
      <c r="B21" s="52" t="s">
        <v>124</v>
      </c>
      <c r="C21" s="174">
        <v>64.948127196212198</v>
      </c>
      <c r="D21" s="66">
        <v>63.860322844447403</v>
      </c>
      <c r="E21" s="66">
        <v>62.939478439673501</v>
      </c>
      <c r="F21" s="66">
        <v>66.020588909152096</v>
      </c>
      <c r="G21" s="66">
        <v>64.422590807137894</v>
      </c>
      <c r="H21" s="66">
        <v>62.787274514862602</v>
      </c>
      <c r="I21" s="66">
        <v>64.163063785247616</v>
      </c>
      <c r="J21" s="66">
        <v>1.126623843755447</v>
      </c>
      <c r="K21" s="43">
        <v>3.0697829900803399</v>
      </c>
      <c r="L21" s="43">
        <v>3.0733135821553201</v>
      </c>
      <c r="M21" s="43">
        <v>3.0830763603114799</v>
      </c>
      <c r="N21" s="43">
        <v>3.0643895990299299</v>
      </c>
      <c r="O21" s="43">
        <v>3.0486245335091202</v>
      </c>
      <c r="P21" s="43">
        <v>3.0631754220224399</v>
      </c>
      <c r="Q21" s="43">
        <v>3.0670604145181048</v>
      </c>
      <c r="R21" s="43">
        <v>1.0528795226173896E-2</v>
      </c>
      <c r="S21" s="43">
        <v>2.9755001114662498</v>
      </c>
      <c r="T21" s="43">
        <v>2.97457659517507</v>
      </c>
      <c r="U21" s="43">
        <v>2.9829269961159799</v>
      </c>
      <c r="V21" s="43">
        <v>2.9675521489765799</v>
      </c>
      <c r="W21" s="43">
        <v>2.9773656481225101</v>
      </c>
      <c r="X21" s="43">
        <v>2.9866263250382299</v>
      </c>
      <c r="Y21" s="43">
        <v>2.9774246374824371</v>
      </c>
      <c r="Z21" s="43">
        <v>6.1132596163442944E-3</v>
      </c>
      <c r="AA21" s="43">
        <v>2.9597538042820801</v>
      </c>
      <c r="AB21" s="43">
        <v>2.9486573358206001</v>
      </c>
      <c r="AC21" s="43">
        <v>2.9684633728897598</v>
      </c>
      <c r="AD21" s="43">
        <v>3.0462185165175799</v>
      </c>
      <c r="AE21" s="43">
        <v>2.9153463509954598</v>
      </c>
      <c r="AF21" s="43">
        <v>2.9142135765922501</v>
      </c>
      <c r="AG21" s="43">
        <v>2.9587754928496217</v>
      </c>
      <c r="AH21" s="43">
        <v>4.4187717647758071E-2</v>
      </c>
      <c r="AI21" s="43">
        <v>3.1395167376461401</v>
      </c>
      <c r="AJ21" s="43">
        <v>3.16515729788143</v>
      </c>
      <c r="AK21" s="43">
        <v>3.16191396188953</v>
      </c>
      <c r="AL21" s="43">
        <v>2.5479761655009399</v>
      </c>
      <c r="AM21" s="43">
        <v>2.5462919193974001</v>
      </c>
      <c r="AN21" s="43">
        <v>2.5453177273186198</v>
      </c>
      <c r="AO21" s="43">
        <v>2.8510289682723431</v>
      </c>
      <c r="AP21" s="43">
        <v>0.30460803033507955</v>
      </c>
      <c r="AQ21" s="43">
        <v>2.5266259783157601</v>
      </c>
      <c r="AR21" s="43">
        <v>2.5280695009354002</v>
      </c>
      <c r="AS21" s="43">
        <v>2.5382310675526898</v>
      </c>
      <c r="AT21" s="43">
        <v>2.5293852553524099</v>
      </c>
      <c r="AU21" s="43">
        <v>2.5286950816642899</v>
      </c>
      <c r="AV21" s="43">
        <v>2.5302013767641105</v>
      </c>
      <c r="AW21" s="43">
        <v>4.1167774256104924E-3</v>
      </c>
      <c r="AX21" s="43">
        <v>2.5293279823021999</v>
      </c>
      <c r="AY21" s="43">
        <v>2.5313983278944199</v>
      </c>
      <c r="AZ21" s="43">
        <v>2.5268386062472801</v>
      </c>
      <c r="BA21" s="43">
        <v>2.5388933496273398</v>
      </c>
      <c r="BB21" s="43">
        <v>2.5409048461775199</v>
      </c>
      <c r="BC21" s="43">
        <v>2.53300881651024</v>
      </c>
      <c r="BD21" s="43">
        <v>2.533395321459833</v>
      </c>
      <c r="BE21" s="43">
        <v>5.0048710738364406E-3</v>
      </c>
      <c r="BF21" s="43">
        <v>2.5520789295941202</v>
      </c>
      <c r="BG21" s="43">
        <v>2.55222031211976</v>
      </c>
      <c r="BH21" s="43">
        <v>2.5480107373091498</v>
      </c>
      <c r="BI21" s="43">
        <v>2.5529385640892799</v>
      </c>
      <c r="BJ21" s="43">
        <v>2.5533904499931301</v>
      </c>
      <c r="BK21" s="43">
        <v>2.551727798621088</v>
      </c>
      <c r="BL21" s="43">
        <v>1.9189981712979083E-3</v>
      </c>
      <c r="BM21" s="43">
        <v>3.0082112994616499</v>
      </c>
      <c r="BN21" s="43">
        <v>3.0827816718010301</v>
      </c>
      <c r="BO21" s="43">
        <v>3.13505903618405</v>
      </c>
      <c r="BP21" s="43">
        <v>3.0753506691489103</v>
      </c>
      <c r="BQ21" s="43">
        <v>5.2051269137333545E-2</v>
      </c>
      <c r="BR21" s="43">
        <v>3.1497429170858302</v>
      </c>
      <c r="BS21" s="43">
        <v>3.1618536573591398</v>
      </c>
      <c r="BT21" s="43">
        <v>2.5374105194352898</v>
      </c>
      <c r="BU21" s="43">
        <v>2.5269903541529501</v>
      </c>
      <c r="BV21" s="43">
        <v>2.5244005596302199</v>
      </c>
      <c r="BW21" s="43">
        <v>2.52382582817132</v>
      </c>
      <c r="BX21" s="43">
        <v>2.7373706393057913</v>
      </c>
      <c r="BY21" s="43">
        <v>0.29592743570461921</v>
      </c>
      <c r="BZ21" s="43">
        <v>2.49101851497546</v>
      </c>
      <c r="CA21" s="43">
        <v>2.4914538310914498</v>
      </c>
      <c r="CB21" s="43">
        <v>2.4900070688591001</v>
      </c>
      <c r="CC21" s="43">
        <v>2.5037613668527499</v>
      </c>
      <c r="CD21" s="43">
        <v>2.5031380229822799</v>
      </c>
      <c r="CE21" s="43">
        <v>2.5060745636122799</v>
      </c>
      <c r="CF21" s="43">
        <v>2.4975755613955535</v>
      </c>
      <c r="CG21" s="43">
        <v>6.8214212312367028E-3</v>
      </c>
      <c r="CJ21" s="66"/>
      <c r="CK21" s="66"/>
      <c r="CL21" s="66"/>
      <c r="CM21" s="66"/>
      <c r="CR21" s="66"/>
      <c r="CS21" s="66"/>
      <c r="CX21" s="66"/>
      <c r="CY21" s="66"/>
      <c r="CZ21" s="66"/>
      <c r="DA21" s="66"/>
      <c r="DB21" s="66"/>
      <c r="DC21" s="66"/>
      <c r="DD21" s="66"/>
      <c r="DE21" s="66"/>
      <c r="DO21" s="66"/>
      <c r="DP21" s="66"/>
      <c r="EF21" s="66"/>
      <c r="EG21" s="66"/>
      <c r="EH21" s="66"/>
      <c r="EJ21" s="66"/>
      <c r="EK21" s="66"/>
      <c r="EL21" s="66"/>
      <c r="EP21" s="66"/>
      <c r="EQ21" s="66"/>
      <c r="ET21" s="66"/>
      <c r="EV21" s="66"/>
      <c r="EW21" s="66"/>
    </row>
    <row r="22" spans="1:189" s="63" customFormat="1" ht="13.5" customHeight="1" x14ac:dyDescent="0.2">
      <c r="A22" s="35" t="s">
        <v>42</v>
      </c>
      <c r="B22" s="40" t="s">
        <v>122</v>
      </c>
      <c r="C22" s="62">
        <v>188.13335242458501</v>
      </c>
      <c r="D22" s="63">
        <v>187.97184646932999</v>
      </c>
      <c r="E22" s="63">
        <v>187.9645849929</v>
      </c>
      <c r="F22" s="63">
        <v>192.80683317455501</v>
      </c>
      <c r="G22" s="63">
        <v>192.62563111349399</v>
      </c>
      <c r="H22" s="63">
        <v>192.610246100197</v>
      </c>
      <c r="I22" s="63">
        <v>190.35208237917684</v>
      </c>
      <c r="J22" s="63">
        <v>2.3303275189360106</v>
      </c>
      <c r="K22" s="63">
        <v>208.91672833337401</v>
      </c>
      <c r="L22" s="63">
        <v>208.743727341827</v>
      </c>
      <c r="M22" s="63">
        <v>208.85487423723299</v>
      </c>
      <c r="N22" s="63">
        <v>209.50416376272099</v>
      </c>
      <c r="O22" s="63">
        <v>209.49118745389001</v>
      </c>
      <c r="P22" s="63">
        <v>209.56458049014</v>
      </c>
      <c r="Q22" s="63">
        <v>209.17921026986417</v>
      </c>
      <c r="R22" s="63">
        <v>0.34524647046382445</v>
      </c>
      <c r="S22" s="63">
        <v>200.381216180075</v>
      </c>
      <c r="T22" s="63">
        <v>200.24166962011299</v>
      </c>
      <c r="U22" s="63">
        <v>200.18509360272699</v>
      </c>
      <c r="V22" s="63">
        <v>201.17038401060401</v>
      </c>
      <c r="W22" s="63">
        <v>201.07703125060999</v>
      </c>
      <c r="X22" s="63">
        <v>201.02960068241799</v>
      </c>
      <c r="Y22" s="63">
        <v>200.68083255775784</v>
      </c>
      <c r="Z22" s="63">
        <v>0.41766501830458735</v>
      </c>
      <c r="AA22" s="63">
        <v>199.01463063152099</v>
      </c>
      <c r="AB22" s="63">
        <v>198.99453846638499</v>
      </c>
      <c r="AC22" s="63">
        <v>198.96251804791299</v>
      </c>
      <c r="AD22" s="63">
        <v>199.519886431283</v>
      </c>
      <c r="AE22" s="63">
        <v>199.545550106359</v>
      </c>
      <c r="AF22" s="63">
        <v>199.510061678813</v>
      </c>
      <c r="AG22" s="63">
        <v>199.25786422704564</v>
      </c>
      <c r="AH22" s="63">
        <v>0.26794114997366753</v>
      </c>
      <c r="AI22" s="63">
        <v>206.22185124792799</v>
      </c>
      <c r="AJ22" s="63">
        <v>206.12243876338499</v>
      </c>
      <c r="AK22" s="63">
        <v>206.15461522495599</v>
      </c>
      <c r="AL22" s="63">
        <v>206.55979974565099</v>
      </c>
      <c r="AM22" s="63">
        <v>206.48247079197299</v>
      </c>
      <c r="AN22" s="63">
        <v>206.61971555250199</v>
      </c>
      <c r="AO22" s="63">
        <v>206.3601485543991</v>
      </c>
      <c r="AP22" s="63">
        <v>0.20003099497770835</v>
      </c>
      <c r="AQ22" s="63">
        <v>206.14566073491201</v>
      </c>
      <c r="AR22" s="63">
        <v>206.13393449865299</v>
      </c>
      <c r="AS22" s="63">
        <v>205.80649657316999</v>
      </c>
      <c r="AT22" s="63">
        <v>205.91343860279301</v>
      </c>
      <c r="AU22" s="63">
        <v>205.759598382728</v>
      </c>
      <c r="AV22" s="63">
        <v>205.95182575845121</v>
      </c>
      <c r="AW22" s="63">
        <v>0.16141939235971664</v>
      </c>
      <c r="AX22" s="63">
        <v>211.56247642003001</v>
      </c>
      <c r="AY22" s="63">
        <v>211.72332649153</v>
      </c>
      <c r="AZ22" s="63">
        <v>211.58183397568899</v>
      </c>
      <c r="BA22" s="63">
        <v>212.17947673945301</v>
      </c>
      <c r="BB22" s="63">
        <v>212.27217159958801</v>
      </c>
      <c r="BC22" s="63">
        <v>212.178089046363</v>
      </c>
      <c r="BD22" s="63">
        <v>211.91622904544218</v>
      </c>
      <c r="BE22" s="63">
        <v>0.29964909708501997</v>
      </c>
      <c r="BF22" s="63">
        <v>204.62210631887899</v>
      </c>
      <c r="BG22" s="63">
        <v>204.636745100658</v>
      </c>
      <c r="BH22" s="63">
        <v>204.483180548544</v>
      </c>
      <c r="BI22" s="63">
        <v>204.46695275670601</v>
      </c>
      <c r="BJ22" s="63">
        <v>204.481152481545</v>
      </c>
      <c r="BK22" s="63">
        <v>204.53802744126637</v>
      </c>
      <c r="BL22" s="63">
        <v>7.4978646835379956E-2</v>
      </c>
      <c r="BM22" s="63">
        <v>202.57011068898399</v>
      </c>
      <c r="BN22" s="63">
        <v>202.470864256168</v>
      </c>
      <c r="BO22" s="63">
        <v>202.36321444935299</v>
      </c>
      <c r="BP22" s="63">
        <v>202.46806313150168</v>
      </c>
      <c r="BQ22" s="63">
        <v>8.4488256453815622E-2</v>
      </c>
      <c r="BR22" s="63">
        <v>209.13583353928101</v>
      </c>
      <c r="BS22" s="63">
        <v>209.18294370132301</v>
      </c>
      <c r="BT22" s="63">
        <v>209.521624525384</v>
      </c>
      <c r="BU22" s="63">
        <v>209.867844082868</v>
      </c>
      <c r="BV22" s="63">
        <v>209.83953996789899</v>
      </c>
      <c r="BW22" s="63">
        <v>209.84053260294499</v>
      </c>
      <c r="BX22" s="63">
        <v>209.56471973661667</v>
      </c>
      <c r="BY22" s="63">
        <v>0.30957949293231729</v>
      </c>
      <c r="BZ22" s="63">
        <v>217.02190938903999</v>
      </c>
      <c r="CA22" s="63">
        <v>217.11637027450499</v>
      </c>
      <c r="CB22" s="63">
        <v>216.942326620497</v>
      </c>
      <c r="CC22" s="63">
        <v>217.697469572676</v>
      </c>
      <c r="CD22" s="63">
        <v>217.728721195182</v>
      </c>
      <c r="CE22" s="63">
        <v>217.94754332580999</v>
      </c>
      <c r="CF22" s="63">
        <v>217.40905672961836</v>
      </c>
      <c r="CG22" s="63">
        <v>0.39342948795324179</v>
      </c>
      <c r="CH22" s="41"/>
      <c r="CI22" s="41"/>
      <c r="CJ22" s="41"/>
      <c r="CK22" s="41"/>
      <c r="CL22" s="41"/>
      <c r="CM22" s="41"/>
      <c r="CN22" s="41"/>
      <c r="CO22" s="41"/>
      <c r="CP22" s="41"/>
      <c r="CQ22" s="41"/>
      <c r="CR22" s="41"/>
      <c r="CS22" s="41"/>
      <c r="CT22" s="41"/>
      <c r="CU22" s="41"/>
      <c r="CV22" s="41"/>
      <c r="CW22" s="41"/>
      <c r="CX22" s="41"/>
      <c r="CY22" s="41"/>
      <c r="CZ22" s="41"/>
      <c r="DA22" s="41"/>
      <c r="DB22" s="41"/>
      <c r="DC22" s="41"/>
      <c r="DD22" s="41"/>
      <c r="DE22" s="41"/>
      <c r="DF22" s="41"/>
      <c r="DG22" s="41"/>
      <c r="DH22" s="41"/>
      <c r="DI22" s="41"/>
      <c r="DJ22" s="41"/>
      <c r="DK22" s="41"/>
      <c r="DL22" s="41"/>
      <c r="DM22" s="41"/>
      <c r="DN22" s="41"/>
      <c r="DO22" s="41"/>
      <c r="DP22" s="41"/>
      <c r="DQ22" s="41"/>
      <c r="DR22" s="41"/>
      <c r="DS22" s="41"/>
      <c r="DT22" s="41"/>
      <c r="DU22" s="41"/>
      <c r="DV22" s="41"/>
      <c r="DW22" s="41"/>
      <c r="DX22" s="41"/>
      <c r="DY22" s="41"/>
      <c r="DZ22" s="41"/>
      <c r="EA22" s="41"/>
      <c r="EB22" s="41"/>
      <c r="EC22" s="41"/>
      <c r="ED22" s="41"/>
      <c r="EE22" s="41"/>
      <c r="EF22" s="41"/>
      <c r="EG22" s="41"/>
      <c r="EH22" s="41"/>
      <c r="EI22" s="41"/>
      <c r="EJ22" s="41"/>
      <c r="EK22" s="41"/>
      <c r="EL22" s="41"/>
      <c r="EM22" s="41"/>
      <c r="EN22" s="41"/>
      <c r="EO22" s="41"/>
      <c r="EP22" s="41"/>
      <c r="EQ22" s="41"/>
      <c r="ER22" s="41"/>
      <c r="ES22" s="41"/>
      <c r="ET22" s="41"/>
      <c r="EU22" s="41"/>
      <c r="EV22" s="41"/>
      <c r="EW22" s="41"/>
      <c r="EX22" s="41"/>
      <c r="EY22" s="41"/>
      <c r="EZ22" s="41"/>
      <c r="FA22" s="41"/>
      <c r="FB22" s="41"/>
      <c r="FC22" s="41"/>
      <c r="FD22" s="41"/>
      <c r="FE22" s="41"/>
      <c r="FF22" s="41"/>
      <c r="FG22" s="41"/>
      <c r="FH22" s="41"/>
      <c r="FI22" s="41"/>
      <c r="FJ22" s="41"/>
      <c r="FK22" s="41"/>
      <c r="FL22" s="41"/>
      <c r="FM22" s="41"/>
      <c r="FN22" s="41"/>
      <c r="FO22" s="41"/>
      <c r="FP22" s="41"/>
      <c r="FQ22" s="41"/>
      <c r="FR22" s="41"/>
      <c r="FS22" s="41"/>
      <c r="FT22" s="41"/>
      <c r="FU22" s="41"/>
      <c r="FV22" s="41"/>
      <c r="FW22" s="41"/>
      <c r="FX22" s="41"/>
      <c r="FY22" s="41"/>
      <c r="FZ22" s="41"/>
      <c r="GA22" s="41"/>
      <c r="GB22" s="41"/>
      <c r="GC22" s="41"/>
      <c r="GD22" s="41"/>
      <c r="GE22" s="41"/>
      <c r="GF22" s="41"/>
      <c r="GG22" s="41"/>
    </row>
    <row r="23" spans="1:189" s="56" customFormat="1" ht="13.5" customHeight="1" x14ac:dyDescent="0.2">
      <c r="A23" s="36" t="s">
        <v>43</v>
      </c>
      <c r="B23" s="33" t="s">
        <v>121</v>
      </c>
      <c r="C23" s="23">
        <v>1.3176191809930899</v>
      </c>
      <c r="D23" s="24">
        <v>1.31739509013614</v>
      </c>
      <c r="E23" s="24">
        <v>1.3178161190373601</v>
      </c>
      <c r="F23" s="24">
        <v>1.3144490935604201</v>
      </c>
      <c r="G23" s="24">
        <v>1.3143243873811501</v>
      </c>
      <c r="H23" s="24">
        <v>1.31590488421503</v>
      </c>
      <c r="I23" s="24">
        <v>1.3162514592205319</v>
      </c>
      <c r="J23" s="24">
        <v>1.4553898070040682E-3</v>
      </c>
      <c r="K23" s="24">
        <v>1.2919555415139099</v>
      </c>
      <c r="L23" s="24">
        <v>1.29100986582915</v>
      </c>
      <c r="M23" s="24">
        <v>1.29174004605654</v>
      </c>
      <c r="N23" s="24">
        <v>1.29331392256011</v>
      </c>
      <c r="O23" s="24">
        <v>1.2928277167237501</v>
      </c>
      <c r="P23" s="24">
        <v>1.29316047627778</v>
      </c>
      <c r="Q23" s="24">
        <v>1.2923345948268734</v>
      </c>
      <c r="R23" s="24">
        <v>8.3030202908338597E-4</v>
      </c>
      <c r="S23" s="24">
        <v>1.29915454072584</v>
      </c>
      <c r="T23" s="24">
        <v>1.29888552134817</v>
      </c>
      <c r="U23" s="24">
        <v>1.2989662262056401</v>
      </c>
      <c r="V23" s="24">
        <v>1.2999018489676399</v>
      </c>
      <c r="W23" s="24">
        <v>1.2997540359283</v>
      </c>
      <c r="X23" s="24">
        <v>1.29925371168943</v>
      </c>
      <c r="Y23" s="24">
        <v>1.2993193141441701</v>
      </c>
      <c r="Z23" s="24">
        <v>3.8136401984742771E-4</v>
      </c>
      <c r="AA23" s="24">
        <v>1.2900412750717101</v>
      </c>
      <c r="AB23" s="24">
        <v>1.28957284922257</v>
      </c>
      <c r="AC23" s="24">
        <v>1.2910480541312099</v>
      </c>
      <c r="AD23" s="24">
        <v>1.2914951249761</v>
      </c>
      <c r="AE23" s="24">
        <v>1.290964040817</v>
      </c>
      <c r="AF23" s="24">
        <v>1.2905818281952599</v>
      </c>
      <c r="AG23" s="24">
        <v>1.2906171954023085</v>
      </c>
      <c r="AH23" s="24">
        <v>6.4553535046066139E-4</v>
      </c>
      <c r="AI23" s="24">
        <v>1.2884252636389599</v>
      </c>
      <c r="AJ23" s="24">
        <v>1.2874979589008999</v>
      </c>
      <c r="AK23" s="24">
        <v>1.2881548898848301</v>
      </c>
      <c r="AL23" s="24">
        <v>1.2861650061879499</v>
      </c>
      <c r="AM23" s="24">
        <v>1.2861178496982399</v>
      </c>
      <c r="AN23" s="24">
        <v>1.28600532759678</v>
      </c>
      <c r="AO23" s="24">
        <v>1.2870610493179433</v>
      </c>
      <c r="AP23" s="24">
        <v>1.0046164317013587E-3</v>
      </c>
      <c r="AQ23" s="24">
        <v>1.2797546395375099</v>
      </c>
      <c r="AR23" s="24">
        <v>1.2794222245809701</v>
      </c>
      <c r="AS23" s="24">
        <v>1.2801188031851101</v>
      </c>
      <c r="AT23" s="24">
        <v>1.2808657234252701</v>
      </c>
      <c r="AU23" s="24">
        <v>1.2801875893169601</v>
      </c>
      <c r="AV23" s="24">
        <v>1.280069796009164</v>
      </c>
      <c r="AW23" s="24">
        <v>4.8341488901430362E-4</v>
      </c>
      <c r="AX23" s="24">
        <v>1.2879204799344399</v>
      </c>
      <c r="AY23" s="24">
        <v>1.2890611906743601</v>
      </c>
      <c r="AZ23" s="24">
        <v>1.2880673084582499</v>
      </c>
      <c r="BA23" s="24">
        <v>1.2892114607701199</v>
      </c>
      <c r="BB23" s="24">
        <v>1.28992927012445</v>
      </c>
      <c r="BC23" s="24">
        <v>1.28899701706529</v>
      </c>
      <c r="BD23" s="24">
        <v>1.2888644545044849</v>
      </c>
      <c r="BE23" s="24">
        <v>6.8763524898691087E-4</v>
      </c>
      <c r="BF23" s="24">
        <v>1.28566183967329</v>
      </c>
      <c r="BG23" s="24">
        <v>1.28503618734171</v>
      </c>
      <c r="BH23" s="24">
        <v>1.28301442835918</v>
      </c>
      <c r="BI23" s="24">
        <v>1.2831025230599</v>
      </c>
      <c r="BJ23" s="24">
        <v>1.2816872180629599</v>
      </c>
      <c r="BK23" s="24">
        <v>1.2837004392994078</v>
      </c>
      <c r="BL23" s="24">
        <v>1.4499992307338103E-3</v>
      </c>
      <c r="BM23" s="24">
        <v>1.28272964178973</v>
      </c>
      <c r="BN23" s="24">
        <v>1.28029843283474</v>
      </c>
      <c r="BO23" s="24">
        <v>1.27980640170657</v>
      </c>
      <c r="BP23" s="24">
        <v>1.2809448254436802</v>
      </c>
      <c r="BQ23" s="24">
        <v>1.2779412348559119E-3</v>
      </c>
      <c r="BR23" s="24">
        <v>1.2858068827392899</v>
      </c>
      <c r="BS23" s="24">
        <v>1.2862121017344199</v>
      </c>
      <c r="BT23" s="24">
        <v>1.2824260658373601</v>
      </c>
      <c r="BU23" s="24">
        <v>1.28194154795614</v>
      </c>
      <c r="BV23" s="24">
        <v>1.28211701271129</v>
      </c>
      <c r="BW23" s="24">
        <v>1.2824291024696399</v>
      </c>
      <c r="BX23" s="24">
        <v>1.2834887855746899</v>
      </c>
      <c r="BY23" s="24">
        <v>1.7943444453164604E-3</v>
      </c>
      <c r="BZ23" s="24">
        <v>1.2769295528693101</v>
      </c>
      <c r="CA23" s="24">
        <v>1.2776556140073401</v>
      </c>
      <c r="CB23" s="24">
        <v>1.27705630625783</v>
      </c>
      <c r="CC23" s="24">
        <v>1.2792600599578601</v>
      </c>
      <c r="CD23" s="24">
        <v>1.2792451726423899</v>
      </c>
      <c r="CE23" s="24">
        <v>1.2801148564693201</v>
      </c>
      <c r="CF23" s="24">
        <v>1.2783769270340084</v>
      </c>
      <c r="CG23" s="24">
        <v>1.2188380128452371E-3</v>
      </c>
      <c r="CH23" s="24"/>
      <c r="CI23" s="24"/>
      <c r="CJ23" s="24"/>
      <c r="CK23" s="24"/>
      <c r="CL23" s="24"/>
      <c r="CM23" s="24"/>
      <c r="CN23" s="24"/>
      <c r="CO23" s="24"/>
      <c r="CP23" s="24"/>
      <c r="CQ23" s="24"/>
      <c r="CR23" s="24"/>
      <c r="CS23" s="24"/>
      <c r="CT23" s="24"/>
      <c r="CU23" s="24"/>
      <c r="CV23" s="24"/>
      <c r="CW23" s="24"/>
      <c r="CX23" s="24"/>
      <c r="CY23" s="24"/>
      <c r="CZ23" s="24"/>
      <c r="DA23" s="24"/>
      <c r="DB23" s="24"/>
      <c r="DC23" s="24"/>
      <c r="DD23" s="24"/>
      <c r="DE23" s="24"/>
      <c r="DF23" s="24"/>
      <c r="DG23" s="24"/>
      <c r="DH23" s="24"/>
      <c r="DI23" s="24"/>
      <c r="DJ23" s="24"/>
      <c r="DK23" s="24"/>
      <c r="DL23" s="24"/>
      <c r="DM23" s="24"/>
      <c r="DN23" s="24"/>
      <c r="DO23" s="24"/>
      <c r="DP23" s="24"/>
      <c r="DQ23" s="24"/>
      <c r="DR23" s="24"/>
      <c r="DS23" s="24"/>
      <c r="DT23" s="24"/>
      <c r="DU23" s="24"/>
      <c r="DV23" s="24"/>
      <c r="DW23" s="24"/>
      <c r="DX23" s="24"/>
      <c r="DY23" s="24"/>
      <c r="DZ23" s="24"/>
      <c r="EA23" s="24"/>
      <c r="EB23" s="24"/>
      <c r="EC23" s="24"/>
      <c r="ED23" s="24"/>
      <c r="EE23" s="24"/>
      <c r="EF23" s="24"/>
      <c r="EG23" s="24"/>
      <c r="EH23" s="24"/>
      <c r="EI23" s="24"/>
      <c r="EJ23" s="24"/>
      <c r="EK23" s="24"/>
      <c r="EL23" s="24"/>
      <c r="EM23" s="24"/>
      <c r="EN23" s="24"/>
      <c r="EO23" s="24"/>
      <c r="EP23" s="24"/>
      <c r="EQ23" s="24"/>
      <c r="ER23" s="24"/>
      <c r="ES23" s="24"/>
      <c r="ET23" s="24"/>
      <c r="EU23" s="24"/>
      <c r="EV23" s="24"/>
      <c r="EW23" s="24"/>
      <c r="EX23" s="24"/>
      <c r="EY23" s="24"/>
      <c r="EZ23" s="24"/>
      <c r="FA23" s="24"/>
      <c r="FB23" s="24"/>
      <c r="FC23" s="24"/>
      <c r="FD23" s="24"/>
      <c r="FE23" s="24"/>
      <c r="FF23" s="24"/>
      <c r="FG23" s="24"/>
      <c r="FH23" s="24"/>
      <c r="FI23" s="24"/>
      <c r="FJ23" s="24"/>
      <c r="FK23" s="24"/>
      <c r="FL23" s="24"/>
      <c r="FM23" s="24"/>
      <c r="FN23" s="24"/>
      <c r="FO23" s="24"/>
      <c r="FP23" s="24"/>
      <c r="FQ23" s="24"/>
      <c r="FR23" s="24"/>
      <c r="FS23" s="24"/>
      <c r="FT23" s="24"/>
      <c r="FU23" s="24"/>
      <c r="FV23" s="24"/>
      <c r="FW23" s="24"/>
      <c r="FX23" s="24"/>
      <c r="FY23" s="24"/>
      <c r="FZ23" s="24"/>
      <c r="GA23" s="24"/>
      <c r="GB23" s="24"/>
      <c r="GC23" s="24"/>
      <c r="GD23" s="24"/>
      <c r="GE23" s="24"/>
      <c r="GF23" s="24"/>
      <c r="GG23" s="24"/>
    </row>
    <row r="24" spans="1:189" s="24" customFormat="1" ht="13.5" customHeight="1" x14ac:dyDescent="0.2">
      <c r="A24" s="36" t="s">
        <v>126</v>
      </c>
      <c r="B24" s="33" t="s">
        <v>123</v>
      </c>
      <c r="C24" s="23">
        <v>-7.2042084645669094E-2</v>
      </c>
      <c r="D24" s="24">
        <v>-7.4046268737898796E-2</v>
      </c>
      <c r="E24" s="24">
        <v>-7.4104631659453898E-2</v>
      </c>
      <c r="F24" s="24">
        <v>-6.6668702665861904E-2</v>
      </c>
      <c r="G24" s="24">
        <v>-6.8822350019616493E-2</v>
      </c>
      <c r="H24" s="24">
        <v>-6.6704368180142498E-2</v>
      </c>
      <c r="I24" s="24">
        <v>-7.0398067651440452E-2</v>
      </c>
      <c r="J24" s="24">
        <v>3.1566132913091131E-3</v>
      </c>
      <c r="K24" s="24">
        <v>-2.2456102688282902E-2</v>
      </c>
      <c r="L24" s="24">
        <v>-2.36123170506959E-2</v>
      </c>
      <c r="M24" s="24">
        <v>-2.2892401273208299E-2</v>
      </c>
      <c r="N24" s="24">
        <v>-2.2610786484171499E-2</v>
      </c>
      <c r="O24" s="24">
        <v>-2.10151021494271E-2</v>
      </c>
      <c r="P24" s="24">
        <v>-2.22762251149131E-2</v>
      </c>
      <c r="Q24" s="24">
        <v>-2.2477155793449801E-2</v>
      </c>
      <c r="R24" s="24">
        <v>7.8073622079095038E-4</v>
      </c>
      <c r="S24" s="24">
        <v>-2.1605022241761199E-2</v>
      </c>
      <c r="T24" s="24">
        <v>-2.2965110164775902E-2</v>
      </c>
      <c r="U24" s="24">
        <v>-2.3145327640611401E-2</v>
      </c>
      <c r="V24" s="24">
        <v>-2.3372272302160099E-2</v>
      </c>
      <c r="W24" s="24">
        <v>-2.4526464971295601E-2</v>
      </c>
      <c r="X24" s="24">
        <v>-2.6501763048138598E-2</v>
      </c>
      <c r="Y24" s="24">
        <v>-2.3685993394790467E-2</v>
      </c>
      <c r="Z24" s="24">
        <v>1.520734754671169E-3</v>
      </c>
      <c r="AA24" s="24">
        <v>-2.7480809390374498E-2</v>
      </c>
      <c r="AB24" s="24">
        <v>-2.85191868124865E-2</v>
      </c>
      <c r="AC24" s="24">
        <v>-2.4935419209995702E-2</v>
      </c>
      <c r="AD24" s="24">
        <v>-2.32330216657364E-2</v>
      </c>
      <c r="AE24" s="24">
        <v>-2.26302326647786E-2</v>
      </c>
      <c r="AF24" s="24">
        <v>-2.2979221071618702E-2</v>
      </c>
      <c r="AG24" s="24">
        <v>-2.49629818024984E-2</v>
      </c>
      <c r="AH24" s="24">
        <v>2.2860663734727946E-3</v>
      </c>
      <c r="AI24" s="24">
        <v>-2.2344915554442998E-2</v>
      </c>
      <c r="AJ24" s="24">
        <v>-2.2940138459757099E-2</v>
      </c>
      <c r="AK24" s="24">
        <v>-2.19134648782222E-2</v>
      </c>
      <c r="AL24" s="24">
        <v>-1.3964126419304401E-2</v>
      </c>
      <c r="AM24" s="24">
        <v>-1.42693590667454E-2</v>
      </c>
      <c r="AN24" s="24">
        <v>-1.33227862396095E-2</v>
      </c>
      <c r="AO24" s="24">
        <v>-1.8125798436346933E-2</v>
      </c>
      <c r="AP24" s="24">
        <v>4.2931301894807193E-3</v>
      </c>
      <c r="AQ24" s="24">
        <v>-1.3921674454877599E-2</v>
      </c>
      <c r="AR24" s="24">
        <v>-1.5412982188958301E-2</v>
      </c>
      <c r="AS24" s="24">
        <v>-1.4437552945446901E-2</v>
      </c>
      <c r="AT24" s="24">
        <v>-1.3483427135838199E-2</v>
      </c>
      <c r="AU24" s="24">
        <v>-1.31551002798615E-2</v>
      </c>
      <c r="AV24" s="24">
        <v>-1.40821474009965E-2</v>
      </c>
      <c r="AW24" s="24">
        <v>7.9259929611720124E-4</v>
      </c>
      <c r="AX24" s="24">
        <v>-7.5634452276469701E-3</v>
      </c>
      <c r="AY24" s="24">
        <v>-5.5105402712815497E-3</v>
      </c>
      <c r="AZ24" s="24">
        <v>-6.8408939095304698E-3</v>
      </c>
      <c r="BA24" s="24">
        <v>-6.0184841399647101E-3</v>
      </c>
      <c r="BB24" s="24">
        <v>-3.83738602406154E-3</v>
      </c>
      <c r="BC24" s="24">
        <v>-5.8468760469200399E-3</v>
      </c>
      <c r="BD24" s="24">
        <v>-5.9362709365675462E-3</v>
      </c>
      <c r="BE24" s="24">
        <v>1.1595511940100086E-3</v>
      </c>
      <c r="BF24" s="24">
        <v>-1.24575245928896E-2</v>
      </c>
      <c r="BG24" s="24">
        <v>-1.08813772819417E-2</v>
      </c>
      <c r="BH24" s="24">
        <v>-1.25334411998007E-2</v>
      </c>
      <c r="BI24" s="24">
        <v>-1.0823092353353899E-2</v>
      </c>
      <c r="BJ24" s="24">
        <v>-1.1573123595515201E-2</v>
      </c>
      <c r="BK24" s="24">
        <v>-1.165371180470022E-2</v>
      </c>
      <c r="BL24" s="24">
        <v>7.366087909494132E-4</v>
      </c>
      <c r="BM24" s="24">
        <v>-2.2433989581469499E-2</v>
      </c>
      <c r="BN24" s="24">
        <v>-2.5919006882665699E-2</v>
      </c>
      <c r="BO24" s="24">
        <v>-2.6637906322707301E-2</v>
      </c>
      <c r="BP24" s="24">
        <v>-2.4996967595614168E-2</v>
      </c>
      <c r="BQ24" s="24">
        <v>1.8359096431950273E-3</v>
      </c>
      <c r="BR24" s="24">
        <v>-2.1063511136524701E-2</v>
      </c>
      <c r="BS24" s="24">
        <v>-1.9281553555661302E-2</v>
      </c>
      <c r="BT24" s="24">
        <v>-1.1089843909062201E-2</v>
      </c>
      <c r="BU24" s="24">
        <v>-1.0434849397124401E-2</v>
      </c>
      <c r="BV24" s="24">
        <v>-1.0172782949063E-2</v>
      </c>
      <c r="BW24" s="24">
        <v>-8.7050352221629997E-3</v>
      </c>
      <c r="BX24" s="24">
        <v>-1.3457929361599766E-2</v>
      </c>
      <c r="BY24" s="24">
        <v>4.8285350387627405E-3</v>
      </c>
      <c r="BZ24" s="24">
        <v>-5.3811847566537403E-4</v>
      </c>
      <c r="CA24" s="24">
        <v>1.0216241586960199E-3</v>
      </c>
      <c r="CB24" s="24">
        <v>6.0899102772217701E-4</v>
      </c>
      <c r="CC24" s="24">
        <v>1.66710786712541E-3</v>
      </c>
      <c r="CD24" s="24">
        <v>2.1180474009281302E-3</v>
      </c>
      <c r="CE24" s="24">
        <v>1.8692594854942399E-3</v>
      </c>
      <c r="CF24" s="24">
        <v>1.1244852440501004E-3</v>
      </c>
      <c r="CG24" s="24">
        <v>9.0155971886978891E-4</v>
      </c>
    </row>
    <row r="25" spans="1:189" s="43" customFormat="1" ht="13.5" customHeight="1" thickBot="1" x14ac:dyDescent="0.25">
      <c r="A25" s="37"/>
      <c r="B25" s="42" t="s">
        <v>124</v>
      </c>
      <c r="C25" s="172">
        <v>0.99357834527147104</v>
      </c>
      <c r="D25" s="43">
        <v>0.99522710154775595</v>
      </c>
      <c r="E25" s="43">
        <v>0.99667671756341403</v>
      </c>
      <c r="F25" s="43">
        <v>0.98372092488283203</v>
      </c>
      <c r="G25" s="43">
        <v>0.98598022347008996</v>
      </c>
      <c r="H25" s="43">
        <v>0.98665581999404195</v>
      </c>
      <c r="I25" s="43">
        <v>0.99030652212160086</v>
      </c>
      <c r="J25" s="43">
        <v>5.0151586152638681E-3</v>
      </c>
      <c r="K25" s="43">
        <v>0.95412253276857395</v>
      </c>
      <c r="L25" s="43">
        <v>0.95282960268814099</v>
      </c>
      <c r="M25" s="43">
        <v>0.95404488669750398</v>
      </c>
      <c r="N25" s="43">
        <v>0.95171434402842803</v>
      </c>
      <c r="O25" s="43">
        <v>0.95064081252192101</v>
      </c>
      <c r="P25" s="43">
        <v>0.95134894570228501</v>
      </c>
      <c r="Q25" s="43">
        <v>0.95245018740114207</v>
      </c>
      <c r="R25" s="43">
        <v>1.3236185903185696E-3</v>
      </c>
      <c r="S25" s="43">
        <v>0.96269912537820601</v>
      </c>
      <c r="T25" s="43">
        <v>0.96146580252437897</v>
      </c>
      <c r="U25" s="43">
        <v>0.96146103342487699</v>
      </c>
      <c r="V25" s="43">
        <v>0.964329755864067</v>
      </c>
      <c r="W25" s="43">
        <v>0.96387308423167295</v>
      </c>
      <c r="X25" s="43">
        <v>0.96394150599156903</v>
      </c>
      <c r="Y25" s="43">
        <v>0.96296171790246188</v>
      </c>
      <c r="Z25" s="43">
        <v>1.1705321228265397E-3</v>
      </c>
      <c r="AA25" s="43">
        <v>0.95056674294256904</v>
      </c>
      <c r="AB25" s="43">
        <v>0.94887246064332298</v>
      </c>
      <c r="AC25" s="43">
        <v>0.95087354406653302</v>
      </c>
      <c r="AD25" s="43">
        <v>0.95547006098802201</v>
      </c>
      <c r="AE25" s="43">
        <v>0.95310960619275897</v>
      </c>
      <c r="AF25" s="43">
        <v>0.95222681586230096</v>
      </c>
      <c r="AG25" s="43">
        <v>0.95185320511591776</v>
      </c>
      <c r="AH25" s="43">
        <v>2.0936146318953895E-3</v>
      </c>
      <c r="AI25" s="43">
        <v>0.96175490797452301</v>
      </c>
      <c r="AJ25" s="43">
        <v>0.96325522968894794</v>
      </c>
      <c r="AK25" s="43">
        <v>0.96300702055271103</v>
      </c>
      <c r="AL25" s="43">
        <v>0.95325133951218299</v>
      </c>
      <c r="AM25" s="43">
        <v>0.95327646781727404</v>
      </c>
      <c r="AN25" s="43">
        <v>0.95288022128499195</v>
      </c>
      <c r="AO25" s="43">
        <v>0.95790419780510516</v>
      </c>
      <c r="AP25" s="43">
        <v>4.792452855500666E-3</v>
      </c>
      <c r="AQ25" s="43">
        <v>0.94856394043659897</v>
      </c>
      <c r="AR25" s="43">
        <v>0.94887009275469802</v>
      </c>
      <c r="AS25" s="43">
        <v>0.95044343419098198</v>
      </c>
      <c r="AT25" s="43">
        <v>0.95029246910720699</v>
      </c>
      <c r="AU25" s="43">
        <v>0.94929491697944601</v>
      </c>
      <c r="AV25" s="43">
        <v>0.94949297069378635</v>
      </c>
      <c r="AW25" s="43">
        <v>7.5271216173249762E-4</v>
      </c>
      <c r="AX25" s="43">
        <v>0.93871163816717995</v>
      </c>
      <c r="AY25" s="43">
        <v>0.93815099664964197</v>
      </c>
      <c r="AZ25" s="43">
        <v>0.93904041125515303</v>
      </c>
      <c r="BA25" s="43">
        <v>0.939551272272661</v>
      </c>
      <c r="BB25" s="43">
        <v>0.93922792344421602</v>
      </c>
      <c r="BC25" s="43">
        <v>0.939284402461245</v>
      </c>
      <c r="BD25" s="43">
        <v>0.93899444070834959</v>
      </c>
      <c r="BE25" s="43">
        <v>4.5499850654296011E-4</v>
      </c>
      <c r="BF25" s="43">
        <v>0.95583464903429505</v>
      </c>
      <c r="BG25" s="43">
        <v>0.955966482146418</v>
      </c>
      <c r="BH25" s="43">
        <v>0.95451836133492995</v>
      </c>
      <c r="BI25" s="43">
        <v>0.95583365400606801</v>
      </c>
      <c r="BJ25" s="43">
        <v>0.95453167258771299</v>
      </c>
      <c r="BK25" s="43">
        <v>0.95533696382188482</v>
      </c>
      <c r="BL25" s="43">
        <v>6.647238575711702E-4</v>
      </c>
      <c r="BM25" s="43">
        <v>0.96178173589303295</v>
      </c>
      <c r="BN25" s="43">
        <v>0.960766886533717</v>
      </c>
      <c r="BO25" s="43">
        <v>0.96174395493555997</v>
      </c>
      <c r="BP25" s="43">
        <v>0.96143085912077009</v>
      </c>
      <c r="BQ25" s="43">
        <v>4.6975280553021256E-4</v>
      </c>
      <c r="BR25" s="43">
        <v>0.95002621638118001</v>
      </c>
      <c r="BS25" s="43">
        <v>0.95146028861398502</v>
      </c>
      <c r="BT25" s="43">
        <v>0.941555533697508</v>
      </c>
      <c r="BU25" s="43">
        <v>0.94210870893041798</v>
      </c>
      <c r="BV25" s="43">
        <v>0.94195308198662797</v>
      </c>
      <c r="BW25" s="43">
        <v>0.94144817829751504</v>
      </c>
      <c r="BX25" s="43">
        <v>0.944758667984539</v>
      </c>
      <c r="BY25" s="43">
        <v>4.2577731304209894E-3</v>
      </c>
      <c r="BZ25" s="43">
        <v>0.94168183117200899</v>
      </c>
      <c r="CA25" s="43">
        <v>0.94050757236768501</v>
      </c>
      <c r="CB25" s="43">
        <v>0.94089842281392</v>
      </c>
      <c r="CC25" s="43">
        <v>0.94187311591664702</v>
      </c>
      <c r="CD25" s="43">
        <v>0.94193488731712605</v>
      </c>
      <c r="CE25" s="43">
        <v>0.94109039967952401</v>
      </c>
      <c r="CF25" s="43">
        <v>0.94133103821115194</v>
      </c>
      <c r="CG25" s="43">
        <v>5.3302543140552742E-4</v>
      </c>
    </row>
    <row r="26" spans="1:189" s="55" customFormat="1" ht="13.5" customHeight="1" x14ac:dyDescent="0.2">
      <c r="A26" s="36" t="s">
        <v>42</v>
      </c>
      <c r="B26" s="32" t="s">
        <v>122</v>
      </c>
      <c r="C26" s="179">
        <v>2.4101724612726301</v>
      </c>
      <c r="D26" s="67">
        <v>2.4114114968176201</v>
      </c>
      <c r="E26" s="67">
        <v>2.4114672301552802</v>
      </c>
      <c r="F26" s="67">
        <v>2.37477191255002</v>
      </c>
      <c r="G26" s="67">
        <v>2.3761284113319001</v>
      </c>
      <c r="H26" s="67">
        <v>2.3762436440177099</v>
      </c>
      <c r="I26" s="67">
        <v>2.3933658593575267</v>
      </c>
      <c r="J26" s="67">
        <v>1.7662584062037617E-2</v>
      </c>
      <c r="K26" s="67">
        <v>2.2590000787037199</v>
      </c>
      <c r="L26" s="67">
        <v>2.2601952490075199</v>
      </c>
      <c r="M26" s="67">
        <v>2.25942728150001</v>
      </c>
      <c r="N26" s="67">
        <v>2.2549491780265298</v>
      </c>
      <c r="O26" s="67">
        <v>2.2550385387144201</v>
      </c>
      <c r="P26" s="67">
        <v>2.2545331941821898</v>
      </c>
      <c r="Q26" s="67">
        <v>2.2571905866890649</v>
      </c>
      <c r="R26" s="67">
        <v>2.3812468334050204E-3</v>
      </c>
      <c r="S26" s="67">
        <v>2.3191808188590599</v>
      </c>
      <c r="T26" s="67">
        <v>2.32018586947054</v>
      </c>
      <c r="U26" s="67">
        <v>2.32059354422036</v>
      </c>
      <c r="V26" s="67">
        <v>2.3135101654197001</v>
      </c>
      <c r="W26" s="67">
        <v>2.3141798008788999</v>
      </c>
      <c r="X26" s="67">
        <v>2.31452014764466</v>
      </c>
      <c r="Y26" s="67">
        <v>2.3170283910822036</v>
      </c>
      <c r="Z26" s="67">
        <v>3.0026819985511056E-3</v>
      </c>
      <c r="AA26" s="67">
        <v>2.3290535999794502</v>
      </c>
      <c r="AB26" s="67">
        <v>2.3291992592721402</v>
      </c>
      <c r="AC26" s="67">
        <v>2.3294314235133902</v>
      </c>
      <c r="AD26" s="67">
        <v>2.3253955458033699</v>
      </c>
      <c r="AE26" s="67">
        <v>2.3252099879803998</v>
      </c>
      <c r="AF26" s="67">
        <v>2.3254665886999599</v>
      </c>
      <c r="AG26" s="67">
        <v>2.3272927342081182</v>
      </c>
      <c r="AH26" s="67">
        <v>1.9399931760202371E-3</v>
      </c>
      <c r="AI26" s="67">
        <v>2.2777308862512302</v>
      </c>
      <c r="AJ26" s="67">
        <v>2.2784265277561899</v>
      </c>
      <c r="AK26" s="67">
        <v>2.2782013353949502</v>
      </c>
      <c r="AL26" s="67">
        <v>2.27536858778423</v>
      </c>
      <c r="AM26" s="67">
        <v>2.27590878479189</v>
      </c>
      <c r="AN26" s="67">
        <v>2.2749501728589001</v>
      </c>
      <c r="AO26" s="67">
        <v>2.2767643824728983</v>
      </c>
      <c r="AP26" s="67">
        <v>1.3984120115734129E-3</v>
      </c>
      <c r="AQ26" s="67">
        <v>2.2782640013650499</v>
      </c>
      <c r="AR26" s="67">
        <v>2.27834606888961</v>
      </c>
      <c r="AS26" s="67">
        <v>2.2806395712270802</v>
      </c>
      <c r="AT26" s="67">
        <v>2.2798901067193502</v>
      </c>
      <c r="AU26" s="67">
        <v>2.2809683630682902</v>
      </c>
      <c r="AV26" s="67">
        <v>2.2796216222538761</v>
      </c>
      <c r="AW26" s="67">
        <v>1.130679946255762E-3</v>
      </c>
      <c r="AX26" s="67">
        <v>2.2408443269971698</v>
      </c>
      <c r="AY26" s="67">
        <v>2.2397478687174202</v>
      </c>
      <c r="AZ26" s="67">
        <v>2.2407123292418598</v>
      </c>
      <c r="BA26" s="67">
        <v>2.23664297792845</v>
      </c>
      <c r="BB26" s="67">
        <v>2.2360128452964698</v>
      </c>
      <c r="BC26" s="67">
        <v>2.2366524134521799</v>
      </c>
      <c r="BD26" s="67">
        <v>2.238435460272258</v>
      </c>
      <c r="BE26" s="67">
        <v>2.0400367384936641E-3</v>
      </c>
      <c r="BF26" s="67">
        <v>2.28896608003972</v>
      </c>
      <c r="BG26" s="67">
        <v>2.28886287250829</v>
      </c>
      <c r="BH26" s="67">
        <v>2.2899459135156102</v>
      </c>
      <c r="BI26" s="67">
        <v>2.2900604103841302</v>
      </c>
      <c r="BJ26" s="67">
        <v>2.2899602222558402</v>
      </c>
      <c r="BK26" s="67">
        <v>2.2895590997407185</v>
      </c>
      <c r="BL26" s="67">
        <v>5.2881778614730871E-4</v>
      </c>
      <c r="BM26" s="67">
        <v>2.3035067753479899</v>
      </c>
      <c r="BN26" s="67">
        <v>2.3042137770992799</v>
      </c>
      <c r="BO26" s="67">
        <v>2.3049810338806398</v>
      </c>
      <c r="BP26" s="67">
        <v>2.304233862109303</v>
      </c>
      <c r="BQ26" s="67">
        <v>6.0203106840843825E-4</v>
      </c>
      <c r="BR26" s="67">
        <v>2.25748781899398</v>
      </c>
      <c r="BS26" s="67">
        <v>2.2571628725601101</v>
      </c>
      <c r="BT26" s="67">
        <v>2.25482894411051</v>
      </c>
      <c r="BU26" s="67">
        <v>2.2524469608253002</v>
      </c>
      <c r="BV26" s="67">
        <v>2.2526415449947299</v>
      </c>
      <c r="BW26" s="67">
        <v>2.2526347204169102</v>
      </c>
      <c r="BX26" s="67">
        <v>2.2545338103169237</v>
      </c>
      <c r="BY26" s="67">
        <v>2.1317985676179894E-3</v>
      </c>
      <c r="BZ26" s="67">
        <v>2.2040873979717799</v>
      </c>
      <c r="CA26" s="67">
        <v>2.2034595876193901</v>
      </c>
      <c r="CB26" s="67">
        <v>2.2046165368144601</v>
      </c>
      <c r="CC26" s="67">
        <v>2.1996034565673401</v>
      </c>
      <c r="CD26" s="67">
        <v>2.1993963649323298</v>
      </c>
      <c r="CE26" s="67">
        <v>2.1979471529602801</v>
      </c>
      <c r="CF26" s="67">
        <v>2.2015184161442631</v>
      </c>
      <c r="CG26" s="67">
        <v>2.6105637408309974E-3</v>
      </c>
      <c r="CH26" s="67"/>
      <c r="CI26" s="67"/>
      <c r="CJ26" s="67"/>
      <c r="CK26" s="67"/>
      <c r="CL26" s="67"/>
      <c r="CM26" s="67"/>
      <c r="CN26" s="67"/>
      <c r="CO26" s="67"/>
      <c r="CP26" s="67"/>
      <c r="CQ26" s="67"/>
      <c r="CR26" s="67"/>
      <c r="CS26" s="67"/>
      <c r="CT26" s="67"/>
      <c r="CU26" s="67"/>
      <c r="CV26" s="67"/>
      <c r="CW26" s="67"/>
      <c r="CX26" s="67"/>
      <c r="CY26" s="67"/>
      <c r="CZ26" s="67"/>
      <c r="DA26" s="67"/>
      <c r="DB26" s="67"/>
      <c r="DC26" s="67"/>
      <c r="DD26" s="67"/>
      <c r="DE26" s="67"/>
      <c r="DF26" s="67"/>
      <c r="DG26" s="67"/>
      <c r="DH26" s="67"/>
      <c r="DI26" s="67"/>
      <c r="DJ26" s="67"/>
      <c r="DK26" s="67"/>
      <c r="DL26" s="67"/>
      <c r="DM26" s="67"/>
      <c r="DN26" s="67"/>
      <c r="DO26" s="67"/>
      <c r="DP26" s="67"/>
      <c r="DQ26" s="67"/>
      <c r="DR26" s="67"/>
      <c r="DS26" s="67"/>
      <c r="DT26" s="67"/>
      <c r="DU26" s="67"/>
      <c r="DV26" s="67"/>
      <c r="DW26" s="67"/>
      <c r="DX26" s="67"/>
      <c r="DY26" s="67"/>
      <c r="DZ26" s="67"/>
      <c r="EA26" s="67"/>
      <c r="EB26" s="67"/>
      <c r="EC26" s="67"/>
      <c r="ED26" s="67"/>
      <c r="EE26" s="67"/>
      <c r="EF26" s="67"/>
      <c r="EG26" s="67"/>
      <c r="EH26" s="67"/>
      <c r="EI26" s="67"/>
      <c r="EJ26" s="67"/>
      <c r="EK26" s="67"/>
      <c r="EL26" s="67"/>
      <c r="EM26" s="67"/>
      <c r="EN26" s="67"/>
      <c r="EO26" s="67"/>
      <c r="EP26" s="67"/>
      <c r="EQ26" s="67"/>
      <c r="ER26" s="67"/>
      <c r="ES26" s="67"/>
      <c r="ET26" s="67"/>
      <c r="EU26" s="67"/>
      <c r="EV26" s="67"/>
      <c r="EW26" s="67"/>
      <c r="EX26" s="67"/>
      <c r="EY26" s="67"/>
      <c r="EZ26" s="67"/>
      <c r="FA26" s="67"/>
      <c r="FB26" s="67"/>
      <c r="FC26" s="67"/>
      <c r="FD26" s="67"/>
      <c r="FE26" s="67"/>
      <c r="FF26" s="67"/>
      <c r="FG26" s="67"/>
      <c r="FH26" s="67"/>
      <c r="FI26" s="67"/>
      <c r="FJ26" s="67"/>
      <c r="FK26" s="67"/>
      <c r="FL26" s="67"/>
      <c r="FM26" s="67"/>
      <c r="FN26" s="67"/>
      <c r="FO26" s="67"/>
      <c r="FP26" s="67"/>
      <c r="FQ26" s="67"/>
      <c r="FR26" s="67"/>
      <c r="FS26" s="67"/>
      <c r="FT26" s="67"/>
      <c r="FU26" s="67"/>
      <c r="FV26" s="67"/>
      <c r="FW26" s="67"/>
      <c r="FX26" s="67"/>
      <c r="FY26" s="67"/>
      <c r="FZ26" s="67"/>
      <c r="GA26" s="67"/>
      <c r="GB26" s="67"/>
      <c r="GC26" s="67"/>
      <c r="GD26" s="67"/>
      <c r="GE26" s="67"/>
      <c r="GF26" s="67"/>
      <c r="GG26" s="67"/>
    </row>
    <row r="27" spans="1:189" s="56" customFormat="1" ht="13.5" customHeight="1" x14ac:dyDescent="0.2">
      <c r="A27" s="36" t="s">
        <v>43</v>
      </c>
      <c r="B27" s="33" t="s">
        <v>121</v>
      </c>
      <c r="C27" s="23">
        <v>0.39793346209113301</v>
      </c>
      <c r="D27" s="24">
        <v>0.397688078396365</v>
      </c>
      <c r="E27" s="24">
        <v>0.39814907849450898</v>
      </c>
      <c r="F27" s="24">
        <v>0.394458269844845</v>
      </c>
      <c r="G27" s="24">
        <v>0.39432139005063699</v>
      </c>
      <c r="H27" s="24">
        <v>0.39605521245421399</v>
      </c>
      <c r="I27" s="24">
        <v>0.39643424855528386</v>
      </c>
      <c r="J27" s="24">
        <v>1.5954468291360761E-3</v>
      </c>
      <c r="K27" s="24">
        <v>0.369556425185882</v>
      </c>
      <c r="L27" s="24">
        <v>0.368500025686472</v>
      </c>
      <c r="M27" s="24">
        <v>0.36931576662694898</v>
      </c>
      <c r="N27" s="24">
        <v>0.371072499085772</v>
      </c>
      <c r="O27" s="24">
        <v>0.37053003323890799</v>
      </c>
      <c r="P27" s="24">
        <v>0.370901319204055</v>
      </c>
      <c r="Q27" s="24">
        <v>0.36997934483800637</v>
      </c>
      <c r="R27" s="24">
        <v>9.2699001094814846E-4</v>
      </c>
      <c r="S27" s="24">
        <v>0.377573056557508</v>
      </c>
      <c r="T27" s="24">
        <v>0.37727428293263798</v>
      </c>
      <c r="U27" s="24">
        <v>0.377363920455484</v>
      </c>
      <c r="V27" s="24">
        <v>0.37840269452030501</v>
      </c>
      <c r="W27" s="24">
        <v>0.37823863500742999</v>
      </c>
      <c r="X27" s="24">
        <v>0.377683180482276</v>
      </c>
      <c r="Y27" s="24">
        <v>0.37775596165927344</v>
      </c>
      <c r="Z27" s="24">
        <v>4.234184360057853E-4</v>
      </c>
      <c r="AA27" s="24">
        <v>0.367417225639732</v>
      </c>
      <c r="AB27" s="24">
        <v>0.36689327467307298</v>
      </c>
      <c r="AC27" s="24">
        <v>0.3685427002319</v>
      </c>
      <c r="AD27" s="24">
        <v>0.36904219770594698</v>
      </c>
      <c r="AE27" s="24">
        <v>0.36844881562767601</v>
      </c>
      <c r="AF27" s="24">
        <v>0.36802161713037701</v>
      </c>
      <c r="AG27" s="24">
        <v>0.3680609718347842</v>
      </c>
      <c r="AH27" s="24">
        <v>7.2166057168903015E-4</v>
      </c>
      <c r="AI27" s="24">
        <v>0.36560885469498</v>
      </c>
      <c r="AJ27" s="24">
        <v>0.36457014516119501</v>
      </c>
      <c r="AK27" s="24">
        <v>0.36530607593207398</v>
      </c>
      <c r="AL27" s="24">
        <v>0.36307574246220298</v>
      </c>
      <c r="AM27" s="24">
        <v>0.363022845920354</v>
      </c>
      <c r="AN27" s="24">
        <v>0.36289661940111001</v>
      </c>
      <c r="AO27" s="24">
        <v>0.36408004726198601</v>
      </c>
      <c r="AP27" s="24">
        <v>1.1260105629594646E-3</v>
      </c>
      <c r="AQ27" s="24">
        <v>0.35586723658960401</v>
      </c>
      <c r="AR27" s="24">
        <v>0.35549244935332502</v>
      </c>
      <c r="AS27" s="24">
        <v>0.35627770773495698</v>
      </c>
      <c r="AT27" s="24">
        <v>0.35711924203224499</v>
      </c>
      <c r="AU27" s="24">
        <v>0.35635522768461803</v>
      </c>
      <c r="AV27" s="24">
        <v>0.35622237267894985</v>
      </c>
      <c r="AW27" s="24">
        <v>5.4479294435253215E-4</v>
      </c>
      <c r="AX27" s="24">
        <v>0.36504351989209399</v>
      </c>
      <c r="AY27" s="24">
        <v>0.36632074887189398</v>
      </c>
      <c r="AZ27" s="24">
        <v>0.36520798401288301</v>
      </c>
      <c r="BA27" s="24">
        <v>0.36648891876817902</v>
      </c>
      <c r="BB27" s="24">
        <v>0.36729196143283599</v>
      </c>
      <c r="BC27" s="24">
        <v>0.36624892508816498</v>
      </c>
      <c r="BD27" s="24">
        <v>0.36610034301100852</v>
      </c>
      <c r="BE27" s="24">
        <v>7.6971646789275453E-4</v>
      </c>
      <c r="BF27" s="24">
        <v>0.36251122868408697</v>
      </c>
      <c r="BG27" s="24">
        <v>0.361808987094898</v>
      </c>
      <c r="BH27" s="24">
        <v>0.35953739459376199</v>
      </c>
      <c r="BI27" s="24">
        <v>0.359636449929359</v>
      </c>
      <c r="BJ27" s="24">
        <v>0.35804423075058101</v>
      </c>
      <c r="BK27" s="24">
        <v>0.36030765821053745</v>
      </c>
      <c r="BL27" s="24">
        <v>1.6295178252139491E-3</v>
      </c>
      <c r="BM27" s="24">
        <v>0.35921712868889699</v>
      </c>
      <c r="BN27" s="24">
        <v>0.35648013630910402</v>
      </c>
      <c r="BO27" s="24">
        <v>0.355925588020501</v>
      </c>
      <c r="BP27" s="24">
        <v>0.35720761767283404</v>
      </c>
      <c r="BQ27" s="24">
        <v>1.4388610875404205E-3</v>
      </c>
      <c r="BR27" s="24">
        <v>0.36267397840795901</v>
      </c>
      <c r="BS27" s="24">
        <v>0.36312856870695598</v>
      </c>
      <c r="BT27" s="24">
        <v>0.35887565427331702</v>
      </c>
      <c r="BU27" s="24">
        <v>0.35833048161631298</v>
      </c>
      <c r="BV27" s="24">
        <v>0.358527935868242</v>
      </c>
      <c r="BW27" s="24">
        <v>0.35887907039940597</v>
      </c>
      <c r="BX27" s="24">
        <v>0.36006928154536549</v>
      </c>
      <c r="BY27" s="24">
        <v>2.0159449401079602E-3</v>
      </c>
      <c r="BZ27" s="24">
        <v>0.352678934962667</v>
      </c>
      <c r="CA27" s="24">
        <v>0.35349901709968601</v>
      </c>
      <c r="CB27" s="24">
        <v>0.35282213582223898</v>
      </c>
      <c r="CC27" s="24">
        <v>0.35530957858481599</v>
      </c>
      <c r="CD27" s="24">
        <v>0.35529278920644602</v>
      </c>
      <c r="CE27" s="24">
        <v>0.35627325977586199</v>
      </c>
      <c r="CF27" s="24">
        <v>0.35431261924195262</v>
      </c>
      <c r="CG27" s="24">
        <v>1.3754505921426293E-3</v>
      </c>
      <c r="CH27" s="24"/>
      <c r="CI27" s="24"/>
      <c r="CJ27" s="24"/>
      <c r="CK27" s="24"/>
      <c r="CL27" s="24"/>
      <c r="CM27" s="24"/>
      <c r="CN27" s="24"/>
      <c r="CO27" s="24"/>
      <c r="CP27" s="24"/>
      <c r="CQ27" s="24"/>
      <c r="CR27" s="24"/>
      <c r="CS27" s="24"/>
      <c r="CT27" s="24"/>
      <c r="CU27" s="24"/>
      <c r="CV27" s="24"/>
      <c r="CW27" s="24"/>
      <c r="CX27" s="24"/>
      <c r="CY27" s="24"/>
      <c r="CZ27" s="24"/>
      <c r="DA27" s="24"/>
      <c r="DB27" s="24"/>
      <c r="DC27" s="24"/>
      <c r="DD27" s="24"/>
      <c r="DE27" s="24"/>
      <c r="DF27" s="24"/>
      <c r="DG27" s="24"/>
      <c r="DH27" s="24"/>
      <c r="DI27" s="24"/>
      <c r="DJ27" s="24"/>
      <c r="DK27" s="24"/>
      <c r="DL27" s="24"/>
      <c r="DM27" s="24"/>
      <c r="DN27" s="24"/>
      <c r="DO27" s="24"/>
      <c r="DP27" s="24"/>
      <c r="DQ27" s="24"/>
      <c r="DR27" s="24"/>
      <c r="DS27" s="24"/>
      <c r="DT27" s="24"/>
      <c r="DU27" s="24"/>
      <c r="DV27" s="24"/>
      <c r="DW27" s="24"/>
      <c r="DX27" s="24"/>
      <c r="DY27" s="24"/>
      <c r="DZ27" s="24"/>
      <c r="EA27" s="24"/>
      <c r="EB27" s="24"/>
      <c r="EC27" s="24"/>
      <c r="ED27" s="24"/>
      <c r="EE27" s="24"/>
      <c r="EF27" s="24"/>
      <c r="EG27" s="24"/>
      <c r="EH27" s="24"/>
      <c r="EI27" s="24"/>
      <c r="EJ27" s="24"/>
      <c r="EK27" s="24"/>
      <c r="EL27" s="24"/>
      <c r="EM27" s="24"/>
      <c r="EN27" s="24"/>
      <c r="EO27" s="24"/>
      <c r="EP27" s="24"/>
      <c r="EQ27" s="24"/>
      <c r="ER27" s="24"/>
      <c r="ES27" s="24"/>
      <c r="ET27" s="24"/>
      <c r="EU27" s="24"/>
      <c r="EV27" s="24"/>
      <c r="EW27" s="24"/>
      <c r="EX27" s="24"/>
      <c r="EY27" s="24"/>
      <c r="EZ27" s="24"/>
      <c r="FA27" s="24"/>
      <c r="FB27" s="24"/>
      <c r="FC27" s="24"/>
      <c r="FD27" s="24"/>
      <c r="FE27" s="24"/>
      <c r="FF27" s="24"/>
      <c r="FG27" s="24"/>
      <c r="FH27" s="24"/>
      <c r="FI27" s="24"/>
      <c r="FJ27" s="24"/>
      <c r="FK27" s="24"/>
      <c r="FL27" s="24"/>
      <c r="FM27" s="24"/>
      <c r="FN27" s="24"/>
      <c r="FO27" s="24"/>
      <c r="FP27" s="24"/>
      <c r="FQ27" s="24"/>
      <c r="FR27" s="24"/>
      <c r="FS27" s="24"/>
      <c r="FT27" s="24"/>
      <c r="FU27" s="24"/>
      <c r="FV27" s="24"/>
      <c r="FW27" s="24"/>
      <c r="FX27" s="24"/>
      <c r="FY27" s="24"/>
      <c r="FZ27" s="24"/>
      <c r="GA27" s="24"/>
      <c r="GB27" s="24"/>
      <c r="GC27" s="24"/>
      <c r="GD27" s="24"/>
      <c r="GE27" s="24"/>
      <c r="GF27" s="24"/>
      <c r="GG27" s="24"/>
    </row>
    <row r="28" spans="1:189" s="24" customFormat="1" ht="13.5" customHeight="1" x14ac:dyDescent="0.2">
      <c r="A28" s="36" t="s">
        <v>74</v>
      </c>
      <c r="B28" s="33" t="s">
        <v>123</v>
      </c>
      <c r="C28" s="23">
        <v>7.2042084645667803E-2</v>
      </c>
      <c r="D28" s="24">
        <v>7.4046268737898005E-2</v>
      </c>
      <c r="E28" s="24">
        <v>7.4104631659453593E-2</v>
      </c>
      <c r="F28" s="24">
        <v>6.6668702665859794E-2</v>
      </c>
      <c r="G28" s="24">
        <v>6.88223500196153E-2</v>
      </c>
      <c r="H28" s="24">
        <v>6.6704368180143706E-2</v>
      </c>
      <c r="I28" s="24">
        <v>7.0398067651439689E-2</v>
      </c>
      <c r="J28" s="24">
        <v>3.156613291309068E-3</v>
      </c>
      <c r="K28" s="24">
        <v>2.2456102688282999E-2</v>
      </c>
      <c r="L28" s="24">
        <v>2.36123170506965E-2</v>
      </c>
      <c r="M28" s="24">
        <v>2.2892401273207699E-2</v>
      </c>
      <c r="N28" s="24">
        <v>2.2610786484170999E-2</v>
      </c>
      <c r="O28" s="24">
        <v>2.1015102149425799E-2</v>
      </c>
      <c r="P28" s="24">
        <v>2.2276225114913902E-2</v>
      </c>
      <c r="Q28" s="24">
        <v>2.2477155793449652E-2</v>
      </c>
      <c r="R28" s="24">
        <v>7.8073622079139968E-4</v>
      </c>
      <c r="S28" s="24">
        <v>2.1605022241759399E-2</v>
      </c>
      <c r="T28" s="24">
        <v>2.2965110164776401E-2</v>
      </c>
      <c r="U28" s="24">
        <v>2.3145327640610499E-2</v>
      </c>
      <c r="V28" s="24">
        <v>2.3372272302160799E-2</v>
      </c>
      <c r="W28" s="24">
        <v>2.45264649712955E-2</v>
      </c>
      <c r="X28" s="24">
        <v>2.6501763048138002E-2</v>
      </c>
      <c r="Y28" s="24">
        <v>2.3685993394790102E-2</v>
      </c>
      <c r="Z28" s="24">
        <v>1.5207347546713761E-3</v>
      </c>
      <c r="AA28" s="24">
        <v>2.7480809390374301E-2</v>
      </c>
      <c r="AB28" s="24">
        <v>2.85191868124876E-2</v>
      </c>
      <c r="AC28" s="24">
        <v>2.4935419209996298E-2</v>
      </c>
      <c r="AD28" s="24">
        <v>2.3233021665737399E-2</v>
      </c>
      <c r="AE28" s="24">
        <v>2.26302326647791E-2</v>
      </c>
      <c r="AF28" s="24">
        <v>2.2979221071617501E-2</v>
      </c>
      <c r="AG28" s="24">
        <v>2.4962981802498702E-2</v>
      </c>
      <c r="AH28" s="24">
        <v>2.2860663734730049E-3</v>
      </c>
      <c r="AI28" s="24">
        <v>2.23449155544444E-2</v>
      </c>
      <c r="AJ28" s="24">
        <v>2.2940138459756999E-2</v>
      </c>
      <c r="AK28" s="24">
        <v>2.1913464878222402E-2</v>
      </c>
      <c r="AL28" s="24">
        <v>1.39641264193058E-2</v>
      </c>
      <c r="AM28" s="24">
        <v>1.42693590667449E-2</v>
      </c>
      <c r="AN28" s="24">
        <v>1.33227862396086E-2</v>
      </c>
      <c r="AO28" s="24">
        <v>1.8125798436347183E-2</v>
      </c>
      <c r="AP28" s="24">
        <v>4.2931301894809631E-3</v>
      </c>
      <c r="AQ28" s="24">
        <v>1.39216744548794E-2</v>
      </c>
      <c r="AR28" s="24">
        <v>1.54129821889573E-2</v>
      </c>
      <c r="AS28" s="24">
        <v>1.4437552945447201E-2</v>
      </c>
      <c r="AT28" s="24">
        <v>1.3483427135838401E-2</v>
      </c>
      <c r="AU28" s="24">
        <v>1.31551002798627E-2</v>
      </c>
      <c r="AV28" s="24">
        <v>1.4082147400996999E-2</v>
      </c>
      <c r="AW28" s="24">
        <v>7.9259929611650789E-4</v>
      </c>
      <c r="AX28" s="24">
        <v>7.5634452276472398E-3</v>
      </c>
      <c r="AY28" s="24">
        <v>5.5105402712813797E-3</v>
      </c>
      <c r="AZ28" s="24">
        <v>6.8408939095315298E-3</v>
      </c>
      <c r="BA28" s="24">
        <v>6.0184841399646902E-3</v>
      </c>
      <c r="BB28" s="24">
        <v>3.8373860240619802E-3</v>
      </c>
      <c r="BC28" s="24">
        <v>5.8468760469203001E-3</v>
      </c>
      <c r="BD28" s="24">
        <v>5.9362709365678541E-3</v>
      </c>
      <c r="BE28" s="24">
        <v>1.1595511940100836E-3</v>
      </c>
      <c r="BF28" s="24">
        <v>1.24575245928897E-2</v>
      </c>
      <c r="BG28" s="24">
        <v>1.0881377281943E-2</v>
      </c>
      <c r="BH28" s="24">
        <v>1.2533441199800099E-2</v>
      </c>
      <c r="BI28" s="24">
        <v>1.08230923533529E-2</v>
      </c>
      <c r="BJ28" s="24">
        <v>1.1573123595516301E-2</v>
      </c>
      <c r="BK28" s="24">
        <v>1.1653711804700401E-2</v>
      </c>
      <c r="BL28" s="24">
        <v>7.3660879094922065E-4</v>
      </c>
      <c r="BM28" s="24">
        <v>2.2433989581468802E-2</v>
      </c>
      <c r="BN28" s="24">
        <v>2.59190068826665E-2</v>
      </c>
      <c r="BO28" s="24">
        <v>2.6637906322706201E-2</v>
      </c>
      <c r="BP28" s="24">
        <v>2.4996967595613834E-2</v>
      </c>
      <c r="BQ28" s="24">
        <v>1.8359096431951585E-3</v>
      </c>
      <c r="BR28" s="24">
        <v>2.1063511136523799E-2</v>
      </c>
      <c r="BS28" s="24">
        <v>1.9281553555660701E-2</v>
      </c>
      <c r="BT28" s="24">
        <v>1.10898439090623E-2</v>
      </c>
      <c r="BU28" s="24">
        <v>1.0434849397125801E-2</v>
      </c>
      <c r="BV28" s="24">
        <v>1.0172782949064501E-2</v>
      </c>
      <c r="BW28" s="24">
        <v>8.7050352221625504E-3</v>
      </c>
      <c r="BX28" s="24">
        <v>1.3457929361599943E-2</v>
      </c>
      <c r="BY28" s="24">
        <v>4.8285350387621377E-3</v>
      </c>
      <c r="BZ28" s="24">
        <v>5.3811847566665599E-4</v>
      </c>
      <c r="CA28" s="24">
        <v>-1.02162415869529E-3</v>
      </c>
      <c r="CB28" s="24">
        <v>-6.0899102772237401E-4</v>
      </c>
      <c r="CC28" s="24">
        <v>-1.6671078671264799E-3</v>
      </c>
      <c r="CD28" s="24">
        <v>-2.1180474009274502E-3</v>
      </c>
      <c r="CE28" s="24">
        <v>-1.8692594854954701E-3</v>
      </c>
      <c r="CF28" s="24">
        <v>-1.1244852440500681E-3</v>
      </c>
      <c r="CG28" s="24">
        <v>9.0155971887032982E-4</v>
      </c>
    </row>
    <row r="29" spans="1:189" s="46" customFormat="1" ht="13.5" customHeight="1" thickBot="1" x14ac:dyDescent="0.25">
      <c r="A29" s="36"/>
      <c r="B29" s="44" t="s">
        <v>124</v>
      </c>
      <c r="C29" s="45">
        <v>0.99357834527147204</v>
      </c>
      <c r="D29" s="46">
        <v>0.99522710154775595</v>
      </c>
      <c r="E29" s="46">
        <v>0.99667671756341603</v>
      </c>
      <c r="F29" s="46">
        <v>0.98372092488283103</v>
      </c>
      <c r="G29" s="46">
        <v>0.98598022347008996</v>
      </c>
      <c r="H29" s="46">
        <v>0.98665581999404195</v>
      </c>
      <c r="I29" s="46">
        <v>0.99030652212160131</v>
      </c>
      <c r="J29" s="46">
        <v>5.0151586152646184E-3</v>
      </c>
      <c r="K29" s="46">
        <v>0.95412253276857395</v>
      </c>
      <c r="L29" s="46">
        <v>0.95282960268813999</v>
      </c>
      <c r="M29" s="46">
        <v>0.95404488669750198</v>
      </c>
      <c r="N29" s="46">
        <v>0.95171434402842703</v>
      </c>
      <c r="O29" s="46">
        <v>0.95064081252191901</v>
      </c>
      <c r="P29" s="46">
        <v>0.95134894570228401</v>
      </c>
      <c r="Q29" s="46">
        <v>0.95245018740114096</v>
      </c>
      <c r="R29" s="46">
        <v>1.323618590318807E-3</v>
      </c>
      <c r="S29" s="46">
        <v>0.96269912537820401</v>
      </c>
      <c r="T29" s="46">
        <v>0.96146580252437996</v>
      </c>
      <c r="U29" s="46">
        <v>0.96146103342487599</v>
      </c>
      <c r="V29" s="46">
        <v>0.964329755864067</v>
      </c>
      <c r="W29" s="46">
        <v>0.96387308423167495</v>
      </c>
      <c r="X29" s="46">
        <v>0.96394150599156803</v>
      </c>
      <c r="Y29" s="46">
        <v>0.96296171790246177</v>
      </c>
      <c r="Z29" s="46">
        <v>1.1705321228267348E-3</v>
      </c>
      <c r="AA29" s="46">
        <v>0.95056674294257004</v>
      </c>
      <c r="AB29" s="46">
        <v>0.94887246064332498</v>
      </c>
      <c r="AC29" s="46">
        <v>0.95087354406653601</v>
      </c>
      <c r="AD29" s="46">
        <v>0.95547006098802201</v>
      </c>
      <c r="AE29" s="46">
        <v>0.95310960619275897</v>
      </c>
      <c r="AF29" s="46">
        <v>0.95222681586229996</v>
      </c>
      <c r="AG29" s="46">
        <v>0.95185320511591864</v>
      </c>
      <c r="AH29" s="46">
        <v>2.0936146318945499E-3</v>
      </c>
      <c r="AI29" s="46">
        <v>0.96175490797452301</v>
      </c>
      <c r="AJ29" s="46">
        <v>0.96325522968895005</v>
      </c>
      <c r="AK29" s="46">
        <v>0.96300702055271103</v>
      </c>
      <c r="AL29" s="46">
        <v>0.95325133951218499</v>
      </c>
      <c r="AM29" s="46">
        <v>0.95327646781727404</v>
      </c>
      <c r="AN29" s="46">
        <v>0.95288022128498995</v>
      </c>
      <c r="AO29" s="46">
        <v>0.95790419780510538</v>
      </c>
      <c r="AP29" s="46">
        <v>4.792452855501084E-3</v>
      </c>
      <c r="AQ29" s="46">
        <v>0.94856394043659997</v>
      </c>
      <c r="AR29" s="46">
        <v>0.94887009275469802</v>
      </c>
      <c r="AS29" s="46">
        <v>0.95044343419098098</v>
      </c>
      <c r="AT29" s="46">
        <v>0.95029246910720699</v>
      </c>
      <c r="AU29" s="46">
        <v>0.94929491697944601</v>
      </c>
      <c r="AV29" s="46">
        <v>0.94949297069378635</v>
      </c>
      <c r="AW29" s="46">
        <v>7.5271216173199867E-4</v>
      </c>
      <c r="AX29" s="46">
        <v>0.93871163816717995</v>
      </c>
      <c r="AY29" s="46">
        <v>0.93815099664963997</v>
      </c>
      <c r="AZ29" s="46">
        <v>0.93904041125515403</v>
      </c>
      <c r="BA29" s="46">
        <v>0.939551272272661</v>
      </c>
      <c r="BB29" s="46">
        <v>0.93922792344421502</v>
      </c>
      <c r="BC29" s="46">
        <v>0.939284402461246</v>
      </c>
      <c r="BD29" s="46">
        <v>0.93899444070834948</v>
      </c>
      <c r="BE29" s="46">
        <v>4.5499850654361507E-4</v>
      </c>
      <c r="BF29" s="46">
        <v>0.95583464903429505</v>
      </c>
      <c r="BG29" s="46">
        <v>0.95596648214641899</v>
      </c>
      <c r="BH29" s="46">
        <v>0.95451836133492896</v>
      </c>
      <c r="BI29" s="46">
        <v>0.95583365400606801</v>
      </c>
      <c r="BJ29" s="46">
        <v>0.95453167258771299</v>
      </c>
      <c r="BK29" s="46">
        <v>0.95533696382188482</v>
      </c>
      <c r="BL29" s="46">
        <v>6.6472385757160551E-4</v>
      </c>
      <c r="BM29" s="46">
        <v>0.96178173589303295</v>
      </c>
      <c r="BN29" s="46">
        <v>0.960766886533718</v>
      </c>
      <c r="BO29" s="46">
        <v>0.96174395493556097</v>
      </c>
      <c r="BP29" s="46">
        <v>0.96143085912077064</v>
      </c>
      <c r="BQ29" s="46">
        <v>4.6975280552996379E-4</v>
      </c>
      <c r="BR29" s="46">
        <v>0.95002621638118001</v>
      </c>
      <c r="BS29" s="46">
        <v>0.95146028861398502</v>
      </c>
      <c r="BT29" s="46">
        <v>0.94155553369750999</v>
      </c>
      <c r="BU29" s="46">
        <v>0.94210870893041898</v>
      </c>
      <c r="BV29" s="46">
        <v>0.94195308198662597</v>
      </c>
      <c r="BW29" s="46">
        <v>0.94144817829751604</v>
      </c>
      <c r="BX29" s="46">
        <v>0.94475866798453934</v>
      </c>
      <c r="BY29" s="46">
        <v>4.2577731304207257E-3</v>
      </c>
      <c r="BZ29" s="46">
        <v>0.94168183117200799</v>
      </c>
      <c r="CA29" s="46">
        <v>0.94050757236768601</v>
      </c>
      <c r="CB29" s="46">
        <v>0.940898422813918</v>
      </c>
      <c r="CC29" s="46">
        <v>0.94187311591664802</v>
      </c>
      <c r="CD29" s="46">
        <v>0.94193488731712605</v>
      </c>
      <c r="CE29" s="46">
        <v>0.94109039967952401</v>
      </c>
      <c r="CF29" s="46">
        <v>0.94133103821115161</v>
      </c>
      <c r="CG29" s="46">
        <v>5.3302543140560017E-4</v>
      </c>
    </row>
    <row r="30" spans="1:189" s="41" customFormat="1" ht="13.5" customHeight="1" x14ac:dyDescent="0.2">
      <c r="A30" s="35" t="s">
        <v>42</v>
      </c>
      <c r="B30" s="40" t="s">
        <v>73</v>
      </c>
      <c r="C30" s="62" t="s">
        <v>208</v>
      </c>
      <c r="D30" s="63" t="s">
        <v>208</v>
      </c>
      <c r="E30" s="63" t="s">
        <v>208</v>
      </c>
      <c r="F30" s="41" t="s">
        <v>208</v>
      </c>
      <c r="G30" s="63" t="s">
        <v>208</v>
      </c>
      <c r="H30" s="63" t="s">
        <v>208</v>
      </c>
      <c r="I30" s="63"/>
      <c r="J30" s="63"/>
      <c r="K30" s="41" t="s">
        <v>208</v>
      </c>
      <c r="L30" s="63" t="s">
        <v>208</v>
      </c>
      <c r="M30" s="63" t="s">
        <v>208</v>
      </c>
      <c r="N30" s="63" t="s">
        <v>208</v>
      </c>
      <c r="O30" s="63" t="s">
        <v>208</v>
      </c>
      <c r="P30" s="63" t="s">
        <v>208</v>
      </c>
      <c r="Q30" s="63"/>
      <c r="R30" s="63"/>
      <c r="S30" s="63" t="s">
        <v>208</v>
      </c>
      <c r="T30" s="63" t="s">
        <v>208</v>
      </c>
      <c r="U30" s="63" t="s">
        <v>208</v>
      </c>
      <c r="V30" s="63" t="s">
        <v>208</v>
      </c>
      <c r="W30" s="63" t="s">
        <v>208</v>
      </c>
      <c r="X30" s="63" t="s">
        <v>208</v>
      </c>
      <c r="Y30" s="63"/>
      <c r="Z30" s="63"/>
      <c r="AA30" s="63" t="s">
        <v>208</v>
      </c>
      <c r="AB30" s="63" t="s">
        <v>208</v>
      </c>
      <c r="AC30" s="63" t="s">
        <v>208</v>
      </c>
      <c r="AD30" s="63" t="s">
        <v>208</v>
      </c>
      <c r="AE30" s="63" t="s">
        <v>208</v>
      </c>
      <c r="AF30" s="63" t="s">
        <v>208</v>
      </c>
      <c r="AG30" s="63"/>
      <c r="AH30" s="63"/>
      <c r="AI30" s="63" t="s">
        <v>208</v>
      </c>
      <c r="AJ30" s="63" t="s">
        <v>208</v>
      </c>
      <c r="AK30" s="63" t="s">
        <v>208</v>
      </c>
      <c r="AL30" s="63" t="s">
        <v>208</v>
      </c>
      <c r="AM30" s="63" t="s">
        <v>208</v>
      </c>
      <c r="AN30" s="63" t="s">
        <v>208</v>
      </c>
      <c r="AO30" s="63"/>
      <c r="AP30" s="63"/>
      <c r="AQ30" s="63" t="s">
        <v>208</v>
      </c>
      <c r="AR30" s="63" t="s">
        <v>208</v>
      </c>
      <c r="AS30" s="63" t="s">
        <v>208</v>
      </c>
      <c r="AT30" s="63" t="s">
        <v>208</v>
      </c>
      <c r="AU30" s="63" t="s">
        <v>208</v>
      </c>
      <c r="AV30" s="63"/>
      <c r="AW30" s="63"/>
      <c r="AX30" s="63" t="s">
        <v>208</v>
      </c>
      <c r="AY30" s="63" t="s">
        <v>208</v>
      </c>
      <c r="AZ30" s="63" t="s">
        <v>208</v>
      </c>
      <c r="BA30" s="63" t="s">
        <v>208</v>
      </c>
      <c r="BB30" s="63" t="s">
        <v>208</v>
      </c>
      <c r="BC30" s="63" t="s">
        <v>208</v>
      </c>
      <c r="BD30" s="63"/>
      <c r="BE30" s="63"/>
      <c r="BF30" s="63" t="s">
        <v>208</v>
      </c>
      <c r="BG30" s="63" t="s">
        <v>208</v>
      </c>
      <c r="BH30" s="63" t="s">
        <v>208</v>
      </c>
      <c r="BI30" s="63" t="s">
        <v>208</v>
      </c>
      <c r="BJ30" s="63" t="s">
        <v>208</v>
      </c>
      <c r="BK30" s="63"/>
      <c r="BL30" s="63"/>
      <c r="BM30" s="63" t="s">
        <v>208</v>
      </c>
      <c r="BN30" s="63" t="s">
        <v>208</v>
      </c>
      <c r="BO30" s="63" t="s">
        <v>208</v>
      </c>
      <c r="BP30" s="63"/>
      <c r="BQ30" s="63"/>
      <c r="BR30" s="63" t="s">
        <v>208</v>
      </c>
      <c r="BS30" s="63" t="s">
        <v>208</v>
      </c>
      <c r="BT30" s="63" t="s">
        <v>208</v>
      </c>
      <c r="BU30" s="63" t="s">
        <v>208</v>
      </c>
      <c r="BV30" s="63" t="s">
        <v>208</v>
      </c>
      <c r="BW30" s="63" t="s">
        <v>208</v>
      </c>
      <c r="BX30" s="63"/>
      <c r="BY30" s="63"/>
      <c r="BZ30" s="63" t="s">
        <v>208</v>
      </c>
      <c r="CA30" s="63" t="s">
        <v>208</v>
      </c>
      <c r="CB30" s="63" t="s">
        <v>208</v>
      </c>
      <c r="CC30" s="63" t="s">
        <v>208</v>
      </c>
      <c r="CD30" s="63" t="s">
        <v>208</v>
      </c>
      <c r="CE30" s="63" t="s">
        <v>208</v>
      </c>
      <c r="CF30" s="63"/>
      <c r="CG30" s="63"/>
      <c r="CH30" s="63"/>
      <c r="CI30" s="63"/>
      <c r="CJ30" s="63"/>
      <c r="CK30" s="63"/>
      <c r="CL30" s="63"/>
      <c r="CM30" s="63"/>
      <c r="CN30" s="63"/>
      <c r="CO30" s="63"/>
      <c r="CP30" s="63"/>
      <c r="CQ30" s="63"/>
      <c r="CR30" s="63"/>
      <c r="CS30" s="63"/>
      <c r="CT30" s="63"/>
      <c r="CU30" s="63"/>
      <c r="CV30" s="63"/>
      <c r="CW30" s="63"/>
      <c r="CX30" s="63"/>
      <c r="CY30" s="63"/>
      <c r="CZ30" s="63"/>
      <c r="DA30" s="63"/>
      <c r="DB30" s="63"/>
      <c r="DC30" s="63"/>
      <c r="DD30" s="63"/>
      <c r="DE30" s="63"/>
      <c r="DG30" s="63"/>
      <c r="DH30" s="63"/>
      <c r="DI30" s="63"/>
      <c r="DJ30" s="63"/>
      <c r="DK30" s="63"/>
      <c r="DL30" s="63"/>
      <c r="DM30" s="63"/>
      <c r="DN30" s="63"/>
      <c r="DO30" s="63"/>
      <c r="DP30" s="63"/>
      <c r="DQ30" s="63"/>
      <c r="DS30" s="63"/>
      <c r="DT30" s="63"/>
      <c r="DU30" s="63"/>
      <c r="DV30" s="63"/>
      <c r="DW30" s="63"/>
      <c r="DX30" s="63"/>
      <c r="DY30" s="63"/>
      <c r="DZ30" s="63"/>
      <c r="EA30" s="63"/>
      <c r="EB30" s="63"/>
      <c r="EC30" s="63"/>
      <c r="ED30" s="63"/>
      <c r="EE30" s="63"/>
      <c r="EF30" s="63"/>
      <c r="EG30" s="63"/>
      <c r="EH30" s="63"/>
      <c r="EI30" s="63"/>
      <c r="EJ30" s="63"/>
      <c r="EK30" s="63"/>
      <c r="EL30" s="63"/>
      <c r="EM30" s="63"/>
      <c r="EO30" s="63"/>
      <c r="EP30" s="63"/>
      <c r="EQ30" s="63"/>
      <c r="ER30" s="63"/>
      <c r="ES30" s="63"/>
      <c r="ET30" s="63"/>
      <c r="EU30" s="63"/>
      <c r="EV30" s="63"/>
      <c r="EW30" s="63"/>
      <c r="EX30" s="63"/>
      <c r="EY30" s="63"/>
      <c r="EZ30" s="63"/>
      <c r="FA30" s="63"/>
      <c r="FB30" s="63"/>
      <c r="FC30" s="63"/>
      <c r="FD30" s="63"/>
      <c r="FE30" s="63"/>
      <c r="FF30" s="63"/>
      <c r="FG30" s="63"/>
      <c r="FH30" s="63"/>
      <c r="FI30" s="63"/>
      <c r="FJ30" s="63"/>
      <c r="FK30" s="63"/>
      <c r="FL30" s="63"/>
      <c r="FM30" s="63"/>
      <c r="FN30" s="63"/>
      <c r="FO30" s="63"/>
      <c r="FP30" s="63"/>
      <c r="FQ30" s="63"/>
      <c r="FR30" s="63"/>
      <c r="FS30" s="63"/>
      <c r="FT30" s="63"/>
      <c r="FU30" s="63"/>
      <c r="FV30" s="63"/>
      <c r="FW30" s="63"/>
      <c r="FX30" s="63"/>
      <c r="FY30" s="63"/>
      <c r="FZ30" s="63"/>
      <c r="GA30" s="63"/>
      <c r="GB30" s="63"/>
      <c r="GC30" s="63"/>
      <c r="GD30" s="63"/>
      <c r="GE30" s="63"/>
      <c r="GF30" s="63"/>
    </row>
    <row r="31" spans="1:189" s="24" customFormat="1" ht="13.5" customHeight="1" x14ac:dyDescent="0.2">
      <c r="A31" s="36" t="s">
        <v>43</v>
      </c>
      <c r="B31" s="33" t="s">
        <v>110</v>
      </c>
      <c r="C31" s="180" t="s">
        <v>209</v>
      </c>
      <c r="D31" s="56" t="s">
        <v>209</v>
      </c>
      <c r="E31" s="56" t="s">
        <v>209</v>
      </c>
      <c r="F31" s="24" t="s">
        <v>209</v>
      </c>
      <c r="G31" s="56" t="s">
        <v>209</v>
      </c>
      <c r="H31" s="56" t="s">
        <v>209</v>
      </c>
      <c r="I31" s="56"/>
      <c r="J31" s="56"/>
      <c r="K31" s="24" t="s">
        <v>209</v>
      </c>
      <c r="L31" s="56" t="s">
        <v>209</v>
      </c>
      <c r="M31" s="56" t="s">
        <v>209</v>
      </c>
      <c r="N31" s="56" t="s">
        <v>209</v>
      </c>
      <c r="O31" s="56" t="s">
        <v>209</v>
      </c>
      <c r="P31" s="56" t="s">
        <v>209</v>
      </c>
      <c r="Q31" s="56"/>
      <c r="R31" s="56"/>
      <c r="S31" s="56" t="s">
        <v>209</v>
      </c>
      <c r="T31" s="56" t="s">
        <v>209</v>
      </c>
      <c r="U31" s="56" t="s">
        <v>209</v>
      </c>
      <c r="V31" s="56" t="s">
        <v>209</v>
      </c>
      <c r="W31" s="56" t="s">
        <v>209</v>
      </c>
      <c r="X31" s="56" t="s">
        <v>209</v>
      </c>
      <c r="Y31" s="56"/>
      <c r="Z31" s="56"/>
      <c r="AA31" s="56" t="s">
        <v>209</v>
      </c>
      <c r="AB31" s="56" t="s">
        <v>209</v>
      </c>
      <c r="AC31" s="56" t="s">
        <v>209</v>
      </c>
      <c r="AD31" s="56" t="s">
        <v>209</v>
      </c>
      <c r="AE31" s="56" t="s">
        <v>209</v>
      </c>
      <c r="AF31" s="56" t="s">
        <v>209</v>
      </c>
      <c r="AG31" s="56"/>
      <c r="AH31" s="56"/>
      <c r="AI31" s="56" t="s">
        <v>209</v>
      </c>
      <c r="AJ31" s="56" t="s">
        <v>209</v>
      </c>
      <c r="AK31" s="56" t="s">
        <v>209</v>
      </c>
      <c r="AL31" s="56" t="s">
        <v>209</v>
      </c>
      <c r="AM31" s="56" t="s">
        <v>209</v>
      </c>
      <c r="AN31" s="56" t="s">
        <v>209</v>
      </c>
      <c r="AO31" s="56"/>
      <c r="AP31" s="56"/>
      <c r="AQ31" s="56" t="s">
        <v>209</v>
      </c>
      <c r="AR31" s="56" t="s">
        <v>209</v>
      </c>
      <c r="AS31" s="56" t="s">
        <v>209</v>
      </c>
      <c r="AT31" s="56" t="s">
        <v>209</v>
      </c>
      <c r="AU31" s="56" t="s">
        <v>209</v>
      </c>
      <c r="AV31" s="56"/>
      <c r="AW31" s="56"/>
      <c r="AX31" s="56" t="s">
        <v>209</v>
      </c>
      <c r="AY31" s="56" t="s">
        <v>209</v>
      </c>
      <c r="AZ31" s="56" t="s">
        <v>209</v>
      </c>
      <c r="BA31" s="56" t="s">
        <v>209</v>
      </c>
      <c r="BB31" s="56" t="s">
        <v>209</v>
      </c>
      <c r="BC31" s="56" t="s">
        <v>209</v>
      </c>
      <c r="BD31" s="56"/>
      <c r="BE31" s="56"/>
      <c r="BF31" s="56" t="s">
        <v>209</v>
      </c>
      <c r="BG31" s="56" t="s">
        <v>209</v>
      </c>
      <c r="BH31" s="56" t="s">
        <v>209</v>
      </c>
      <c r="BI31" s="56" t="s">
        <v>209</v>
      </c>
      <c r="BJ31" s="56" t="s">
        <v>209</v>
      </c>
      <c r="BK31" s="56"/>
      <c r="BL31" s="56"/>
      <c r="BM31" s="56" t="s">
        <v>209</v>
      </c>
      <c r="BN31" s="56" t="s">
        <v>209</v>
      </c>
      <c r="BO31" s="56" t="s">
        <v>209</v>
      </c>
      <c r="BP31" s="56"/>
      <c r="BQ31" s="56"/>
      <c r="BR31" s="56" t="s">
        <v>209</v>
      </c>
      <c r="BS31" s="56" t="s">
        <v>209</v>
      </c>
      <c r="BT31" s="56" t="s">
        <v>209</v>
      </c>
      <c r="BU31" s="56" t="s">
        <v>209</v>
      </c>
      <c r="BV31" s="56" t="s">
        <v>209</v>
      </c>
      <c r="BW31" s="56" t="s">
        <v>209</v>
      </c>
      <c r="BX31" s="56"/>
      <c r="BY31" s="56"/>
      <c r="BZ31" s="56" t="s">
        <v>209</v>
      </c>
      <c r="CA31" s="56" t="s">
        <v>209</v>
      </c>
      <c r="CB31" s="56" t="s">
        <v>209</v>
      </c>
      <c r="CC31" s="56" t="s">
        <v>209</v>
      </c>
      <c r="CD31" s="56" t="s">
        <v>209</v>
      </c>
      <c r="CE31" s="56" t="s">
        <v>209</v>
      </c>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G31" s="56"/>
      <c r="DH31" s="56"/>
      <c r="DI31" s="56"/>
      <c r="DJ31" s="56"/>
      <c r="DK31" s="56"/>
      <c r="DL31" s="56"/>
      <c r="DM31" s="56"/>
      <c r="DN31" s="56"/>
      <c r="DO31" s="56"/>
      <c r="DP31" s="56"/>
      <c r="DQ31" s="56"/>
      <c r="DS31" s="56"/>
      <c r="DT31" s="56"/>
      <c r="DU31" s="56"/>
      <c r="DV31" s="56"/>
      <c r="DW31" s="56"/>
      <c r="DX31" s="56"/>
      <c r="DY31" s="56"/>
      <c r="DZ31" s="56"/>
      <c r="EA31" s="56"/>
      <c r="EB31" s="56"/>
      <c r="EC31" s="56"/>
      <c r="ED31" s="56"/>
      <c r="EE31" s="56"/>
      <c r="EF31" s="56"/>
      <c r="EG31" s="56"/>
      <c r="EH31" s="56"/>
      <c r="EI31" s="56"/>
      <c r="EJ31" s="56"/>
      <c r="EK31" s="56"/>
      <c r="EL31" s="56"/>
      <c r="EM31" s="56"/>
      <c r="EO31" s="56"/>
      <c r="EP31" s="56"/>
      <c r="EQ31" s="56"/>
      <c r="ER31" s="56"/>
      <c r="ES31" s="56"/>
      <c r="ET31" s="56"/>
      <c r="EU31" s="56"/>
      <c r="EV31" s="56"/>
      <c r="EW31" s="56"/>
      <c r="EX31" s="56"/>
      <c r="EY31" s="56"/>
      <c r="EZ31" s="56"/>
      <c r="FA31" s="56"/>
      <c r="FB31" s="56"/>
      <c r="FC31" s="56"/>
      <c r="FD31" s="56"/>
      <c r="FE31" s="56"/>
      <c r="FF31" s="56"/>
      <c r="FG31" s="56"/>
      <c r="FH31" s="56"/>
      <c r="FI31" s="56"/>
      <c r="FJ31" s="56"/>
      <c r="FK31" s="56"/>
      <c r="FL31" s="56"/>
      <c r="FM31" s="56"/>
      <c r="FN31" s="56"/>
      <c r="FO31" s="56"/>
      <c r="FP31" s="56"/>
      <c r="FQ31" s="56"/>
      <c r="FR31" s="56"/>
      <c r="FS31" s="56"/>
      <c r="FT31" s="56"/>
      <c r="FU31" s="56"/>
      <c r="FV31" s="56"/>
      <c r="FW31" s="56"/>
      <c r="FX31" s="56"/>
      <c r="FY31" s="56"/>
      <c r="FZ31" s="56"/>
      <c r="GA31" s="56"/>
      <c r="GB31" s="56"/>
      <c r="GC31" s="56"/>
      <c r="GD31" s="56"/>
      <c r="GE31" s="56"/>
      <c r="GF31" s="56"/>
    </row>
    <row r="32" spans="1:189" s="24" customFormat="1" ht="13.5" customHeight="1" x14ac:dyDescent="0.2">
      <c r="A32" s="36" t="s">
        <v>77</v>
      </c>
      <c r="B32" s="33" t="s">
        <v>111</v>
      </c>
      <c r="C32" s="180" t="s">
        <v>210</v>
      </c>
      <c r="D32" s="56" t="s">
        <v>210</v>
      </c>
      <c r="E32" s="56" t="s">
        <v>210</v>
      </c>
      <c r="F32" s="24" t="s">
        <v>210</v>
      </c>
      <c r="G32" s="56" t="s">
        <v>210</v>
      </c>
      <c r="H32" s="56" t="s">
        <v>210</v>
      </c>
      <c r="I32" s="56"/>
      <c r="J32" s="56"/>
      <c r="K32" s="24" t="s">
        <v>210</v>
      </c>
      <c r="L32" s="56" t="s">
        <v>210</v>
      </c>
      <c r="M32" s="56" t="s">
        <v>210</v>
      </c>
      <c r="N32" s="56" t="s">
        <v>210</v>
      </c>
      <c r="O32" s="56" t="s">
        <v>210</v>
      </c>
      <c r="P32" s="56" t="s">
        <v>210</v>
      </c>
      <c r="Q32" s="56"/>
      <c r="R32" s="56"/>
      <c r="S32" s="56" t="s">
        <v>210</v>
      </c>
      <c r="T32" s="56" t="s">
        <v>210</v>
      </c>
      <c r="U32" s="56" t="s">
        <v>210</v>
      </c>
      <c r="V32" s="56" t="s">
        <v>210</v>
      </c>
      <c r="W32" s="56" t="s">
        <v>210</v>
      </c>
      <c r="X32" s="56" t="s">
        <v>210</v>
      </c>
      <c r="Y32" s="56"/>
      <c r="Z32" s="56"/>
      <c r="AA32" s="56" t="s">
        <v>210</v>
      </c>
      <c r="AB32" s="56" t="s">
        <v>210</v>
      </c>
      <c r="AC32" s="56" t="s">
        <v>210</v>
      </c>
      <c r="AD32" s="56" t="s">
        <v>210</v>
      </c>
      <c r="AE32" s="56" t="s">
        <v>210</v>
      </c>
      <c r="AF32" s="56" t="s">
        <v>210</v>
      </c>
      <c r="AG32" s="56"/>
      <c r="AH32" s="56"/>
      <c r="AI32" s="56" t="s">
        <v>210</v>
      </c>
      <c r="AJ32" s="56" t="s">
        <v>210</v>
      </c>
      <c r="AK32" s="56" t="s">
        <v>210</v>
      </c>
      <c r="AL32" s="56" t="s">
        <v>210</v>
      </c>
      <c r="AM32" s="56" t="s">
        <v>210</v>
      </c>
      <c r="AN32" s="56" t="s">
        <v>210</v>
      </c>
      <c r="AO32" s="56"/>
      <c r="AP32" s="56"/>
      <c r="AQ32" s="56" t="s">
        <v>210</v>
      </c>
      <c r="AR32" s="56" t="s">
        <v>210</v>
      </c>
      <c r="AS32" s="56" t="s">
        <v>210</v>
      </c>
      <c r="AT32" s="56" t="s">
        <v>210</v>
      </c>
      <c r="AU32" s="56" t="s">
        <v>210</v>
      </c>
      <c r="AV32" s="56"/>
      <c r="AW32" s="56"/>
      <c r="AX32" s="56" t="s">
        <v>210</v>
      </c>
      <c r="AY32" s="56" t="s">
        <v>210</v>
      </c>
      <c r="AZ32" s="56" t="s">
        <v>210</v>
      </c>
      <c r="BA32" s="56" t="s">
        <v>210</v>
      </c>
      <c r="BB32" s="56" t="s">
        <v>210</v>
      </c>
      <c r="BC32" s="56" t="s">
        <v>210</v>
      </c>
      <c r="BD32" s="56"/>
      <c r="BE32" s="56"/>
      <c r="BF32" s="56" t="s">
        <v>210</v>
      </c>
      <c r="BG32" s="56" t="s">
        <v>210</v>
      </c>
      <c r="BH32" s="56" t="s">
        <v>210</v>
      </c>
      <c r="BI32" s="56" t="s">
        <v>210</v>
      </c>
      <c r="BJ32" s="56" t="s">
        <v>210</v>
      </c>
      <c r="BK32" s="56"/>
      <c r="BL32" s="56"/>
      <c r="BM32" s="56" t="s">
        <v>210</v>
      </c>
      <c r="BN32" s="56" t="s">
        <v>210</v>
      </c>
      <c r="BO32" s="56" t="s">
        <v>210</v>
      </c>
      <c r="BP32" s="56"/>
      <c r="BQ32" s="56"/>
      <c r="BR32" s="56" t="s">
        <v>210</v>
      </c>
      <c r="BS32" s="56" t="s">
        <v>210</v>
      </c>
      <c r="BT32" s="56" t="s">
        <v>210</v>
      </c>
      <c r="BU32" s="56" t="s">
        <v>210</v>
      </c>
      <c r="BV32" s="56" t="s">
        <v>210</v>
      </c>
      <c r="BW32" s="56" t="s">
        <v>210</v>
      </c>
      <c r="BX32" s="56"/>
      <c r="BY32" s="56"/>
      <c r="BZ32" s="56" t="s">
        <v>210</v>
      </c>
      <c r="CA32" s="56" t="s">
        <v>210</v>
      </c>
      <c r="CB32" s="56" t="s">
        <v>210</v>
      </c>
      <c r="CC32" s="56" t="s">
        <v>210</v>
      </c>
      <c r="CD32" s="56" t="s">
        <v>210</v>
      </c>
      <c r="CE32" s="56" t="s">
        <v>210</v>
      </c>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G32" s="56"/>
      <c r="DH32" s="56"/>
      <c r="DI32" s="56"/>
      <c r="DJ32" s="56"/>
      <c r="DK32" s="56"/>
      <c r="DL32" s="56"/>
      <c r="DM32" s="56"/>
      <c r="DN32" s="56"/>
      <c r="DO32" s="56"/>
      <c r="DP32" s="56"/>
      <c r="DQ32" s="56"/>
      <c r="DS32" s="56"/>
      <c r="DT32" s="56"/>
      <c r="DU32" s="56"/>
      <c r="DV32" s="56"/>
      <c r="DW32" s="56"/>
      <c r="DX32" s="56"/>
      <c r="DY32" s="56"/>
      <c r="DZ32" s="56"/>
      <c r="EA32" s="56"/>
      <c r="EB32" s="56"/>
      <c r="EC32" s="56"/>
      <c r="ED32" s="56"/>
      <c r="EE32" s="56"/>
      <c r="EF32" s="56"/>
      <c r="EG32" s="56"/>
      <c r="EH32" s="56"/>
      <c r="EI32" s="56"/>
      <c r="EJ32" s="56"/>
      <c r="EK32" s="56"/>
      <c r="EL32" s="56"/>
      <c r="EM32" s="56"/>
      <c r="EO32" s="56"/>
      <c r="EP32" s="56"/>
      <c r="EQ32" s="56"/>
      <c r="ER32" s="56"/>
      <c r="ES32" s="56"/>
      <c r="ET32" s="56"/>
      <c r="EU32" s="56"/>
      <c r="EV32" s="56"/>
      <c r="EW32" s="56"/>
      <c r="EX32" s="56"/>
      <c r="EY32" s="56"/>
      <c r="EZ32" s="56"/>
      <c r="FA32" s="56"/>
      <c r="FB32" s="56"/>
      <c r="FC32" s="56"/>
      <c r="FD32" s="56"/>
      <c r="FE32" s="56"/>
      <c r="FF32" s="56"/>
      <c r="FG32" s="56"/>
      <c r="FH32" s="56"/>
      <c r="FI32" s="56"/>
      <c r="FJ32" s="56"/>
      <c r="FK32" s="56"/>
      <c r="FL32" s="56"/>
      <c r="FM32" s="56"/>
      <c r="FN32" s="56"/>
      <c r="FO32" s="56"/>
      <c r="FP32" s="56"/>
      <c r="FQ32" s="56"/>
      <c r="FR32" s="56"/>
      <c r="FS32" s="56"/>
      <c r="FT32" s="56"/>
      <c r="FU32" s="56"/>
      <c r="FV32" s="56"/>
      <c r="FW32" s="56"/>
      <c r="FX32" s="56"/>
      <c r="FY32" s="56"/>
      <c r="FZ32" s="56"/>
      <c r="GA32" s="56"/>
      <c r="GB32" s="56"/>
      <c r="GC32" s="56"/>
      <c r="GD32" s="56"/>
      <c r="GE32" s="56"/>
      <c r="GF32" s="56"/>
    </row>
    <row r="33" spans="1:189" s="43" customFormat="1" ht="13.5" customHeight="1" thickBot="1" x14ac:dyDescent="0.25">
      <c r="A33" s="37"/>
      <c r="B33" s="44" t="s">
        <v>112</v>
      </c>
      <c r="C33" s="181" t="s">
        <v>211</v>
      </c>
      <c r="D33" s="57" t="s">
        <v>211</v>
      </c>
      <c r="E33" s="57" t="s">
        <v>211</v>
      </c>
      <c r="F33" s="43" t="s">
        <v>211</v>
      </c>
      <c r="G33" s="57" t="s">
        <v>211</v>
      </c>
      <c r="H33" s="57" t="s">
        <v>211</v>
      </c>
      <c r="I33" s="57"/>
      <c r="J33" s="57"/>
      <c r="K33" s="43" t="s">
        <v>211</v>
      </c>
      <c r="L33" s="57" t="s">
        <v>211</v>
      </c>
      <c r="M33" s="57" t="s">
        <v>211</v>
      </c>
      <c r="N33" s="57" t="s">
        <v>211</v>
      </c>
      <c r="O33" s="57" t="s">
        <v>211</v>
      </c>
      <c r="P33" s="57" t="s">
        <v>211</v>
      </c>
      <c r="Q33" s="57"/>
      <c r="R33" s="57"/>
      <c r="S33" s="57" t="s">
        <v>211</v>
      </c>
      <c r="T33" s="57" t="s">
        <v>211</v>
      </c>
      <c r="U33" s="57" t="s">
        <v>211</v>
      </c>
      <c r="V33" s="57" t="s">
        <v>211</v>
      </c>
      <c r="W33" s="57" t="s">
        <v>211</v>
      </c>
      <c r="X33" s="57" t="s">
        <v>211</v>
      </c>
      <c r="Y33" s="57"/>
      <c r="Z33" s="57"/>
      <c r="AA33" s="57" t="s">
        <v>211</v>
      </c>
      <c r="AB33" s="57" t="s">
        <v>211</v>
      </c>
      <c r="AC33" s="57" t="s">
        <v>211</v>
      </c>
      <c r="AD33" s="57" t="s">
        <v>211</v>
      </c>
      <c r="AE33" s="57" t="s">
        <v>211</v>
      </c>
      <c r="AF33" s="57" t="s">
        <v>211</v>
      </c>
      <c r="AG33" s="57"/>
      <c r="AH33" s="57"/>
      <c r="AI33" s="57" t="s">
        <v>211</v>
      </c>
      <c r="AJ33" s="57" t="s">
        <v>211</v>
      </c>
      <c r="AK33" s="57" t="s">
        <v>211</v>
      </c>
      <c r="AL33" s="57" t="s">
        <v>211</v>
      </c>
      <c r="AM33" s="57" t="s">
        <v>211</v>
      </c>
      <c r="AN33" s="57" t="s">
        <v>211</v>
      </c>
      <c r="AO33" s="57"/>
      <c r="AP33" s="57"/>
      <c r="AQ33" s="57" t="s">
        <v>211</v>
      </c>
      <c r="AR33" s="57" t="s">
        <v>211</v>
      </c>
      <c r="AS33" s="57" t="s">
        <v>211</v>
      </c>
      <c r="AT33" s="57" t="s">
        <v>211</v>
      </c>
      <c r="AU33" s="57" t="s">
        <v>211</v>
      </c>
      <c r="AV33" s="57"/>
      <c r="AW33" s="57"/>
      <c r="AX33" s="57" t="s">
        <v>211</v>
      </c>
      <c r="AY33" s="57" t="s">
        <v>211</v>
      </c>
      <c r="AZ33" s="57" t="s">
        <v>211</v>
      </c>
      <c r="BA33" s="57" t="s">
        <v>211</v>
      </c>
      <c r="BB33" s="57" t="s">
        <v>211</v>
      </c>
      <c r="BC33" s="57" t="s">
        <v>211</v>
      </c>
      <c r="BD33" s="57"/>
      <c r="BE33" s="57"/>
      <c r="BF33" s="57" t="s">
        <v>211</v>
      </c>
      <c r="BG33" s="57" t="s">
        <v>211</v>
      </c>
      <c r="BH33" s="57" t="s">
        <v>211</v>
      </c>
      <c r="BI33" s="57" t="s">
        <v>211</v>
      </c>
      <c r="BJ33" s="57" t="s">
        <v>211</v>
      </c>
      <c r="BK33" s="57"/>
      <c r="BL33" s="57"/>
      <c r="BM33" s="57" t="s">
        <v>211</v>
      </c>
      <c r="BN33" s="57" t="s">
        <v>211</v>
      </c>
      <c r="BO33" s="57" t="s">
        <v>211</v>
      </c>
      <c r="BP33" s="57"/>
      <c r="BQ33" s="57"/>
      <c r="BR33" s="57" t="s">
        <v>211</v>
      </c>
      <c r="BS33" s="57" t="s">
        <v>211</v>
      </c>
      <c r="BT33" s="57" t="s">
        <v>211</v>
      </c>
      <c r="BU33" s="57" t="s">
        <v>211</v>
      </c>
      <c r="BV33" s="57" t="s">
        <v>211</v>
      </c>
      <c r="BW33" s="57" t="s">
        <v>211</v>
      </c>
      <c r="BX33" s="57"/>
      <c r="BY33" s="57"/>
      <c r="BZ33" s="57" t="s">
        <v>211</v>
      </c>
      <c r="CA33" s="57" t="s">
        <v>211</v>
      </c>
      <c r="CB33" s="57" t="s">
        <v>211</v>
      </c>
      <c r="CC33" s="57" t="s">
        <v>211</v>
      </c>
      <c r="CD33" s="57" t="s">
        <v>211</v>
      </c>
      <c r="CE33" s="57" t="s">
        <v>211</v>
      </c>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G33" s="57"/>
      <c r="DH33" s="57"/>
      <c r="DI33" s="57"/>
      <c r="DJ33" s="57"/>
      <c r="DK33" s="57"/>
      <c r="DL33" s="57"/>
      <c r="DM33" s="57"/>
      <c r="DN33" s="57"/>
      <c r="DO33" s="57"/>
      <c r="DP33" s="57"/>
      <c r="DQ33" s="57"/>
      <c r="DS33" s="57"/>
      <c r="DT33" s="57"/>
      <c r="DU33" s="57"/>
      <c r="DV33" s="57"/>
      <c r="DW33" s="57"/>
      <c r="DX33" s="57"/>
      <c r="DY33" s="57"/>
      <c r="DZ33" s="57"/>
      <c r="EA33" s="57"/>
      <c r="EB33" s="57"/>
      <c r="EC33" s="57"/>
      <c r="ED33" s="57"/>
      <c r="EE33" s="57"/>
      <c r="EF33" s="57"/>
      <c r="EG33" s="57"/>
      <c r="EH33" s="57"/>
      <c r="EI33" s="57"/>
      <c r="EJ33" s="57"/>
      <c r="EK33" s="57"/>
      <c r="EL33" s="57"/>
      <c r="EM33" s="57"/>
      <c r="EO33" s="57"/>
      <c r="EP33" s="57"/>
      <c r="EQ33" s="57"/>
      <c r="ER33" s="57"/>
      <c r="ES33" s="57"/>
      <c r="ET33" s="57"/>
      <c r="EU33" s="57"/>
      <c r="EV33" s="57"/>
      <c r="EW33" s="57"/>
      <c r="EX33" s="57"/>
      <c r="EY33" s="57"/>
      <c r="EZ33" s="57"/>
      <c r="FA33" s="57"/>
      <c r="FB33" s="57"/>
      <c r="FC33" s="57"/>
      <c r="FD33" s="57"/>
      <c r="FE33" s="57"/>
      <c r="FF33" s="57"/>
      <c r="FG33" s="57"/>
      <c r="FH33" s="57"/>
      <c r="FI33" s="57"/>
      <c r="FJ33" s="57"/>
      <c r="FK33" s="57"/>
      <c r="FL33" s="57"/>
      <c r="FM33" s="57"/>
      <c r="FN33" s="57"/>
      <c r="FO33" s="57"/>
      <c r="FP33" s="57"/>
      <c r="FQ33" s="57"/>
      <c r="FR33" s="57"/>
      <c r="FS33" s="57"/>
      <c r="FT33" s="57"/>
      <c r="FU33" s="57"/>
      <c r="FV33" s="57"/>
      <c r="FW33" s="57"/>
      <c r="FX33" s="57"/>
      <c r="FY33" s="57"/>
      <c r="FZ33" s="57"/>
      <c r="GA33" s="57"/>
      <c r="GB33" s="57"/>
      <c r="GC33" s="57"/>
      <c r="GD33" s="57"/>
      <c r="GE33" s="57"/>
      <c r="GF33" s="57"/>
    </row>
    <row r="34" spans="1:189" s="41" customFormat="1" ht="13.5" customHeight="1" x14ac:dyDescent="0.2">
      <c r="A34" s="34"/>
      <c r="B34" s="50" t="s">
        <v>113</v>
      </c>
      <c r="C34" s="71">
        <v>194.45</v>
      </c>
      <c r="D34" s="63">
        <v>194.45</v>
      </c>
      <c r="E34" s="63">
        <v>194.45</v>
      </c>
      <c r="F34" s="63">
        <v>194.45</v>
      </c>
      <c r="G34" s="63">
        <v>194.45</v>
      </c>
      <c r="H34" s="63">
        <v>194.45</v>
      </c>
      <c r="I34" s="63">
        <v>194.45000000000002</v>
      </c>
      <c r="J34" s="63">
        <v>2.8421709430404007E-14</v>
      </c>
      <c r="K34" s="63">
        <v>213.45</v>
      </c>
      <c r="L34" s="63">
        <v>213.45</v>
      </c>
      <c r="M34" s="63">
        <v>213.45</v>
      </c>
      <c r="N34" s="63">
        <v>213.45</v>
      </c>
      <c r="O34" s="63">
        <v>213.45</v>
      </c>
      <c r="P34" s="63">
        <v>213.45</v>
      </c>
      <c r="Q34" s="63">
        <v>213.45000000000002</v>
      </c>
      <c r="R34" s="63">
        <v>2.8421709430404007E-14</v>
      </c>
      <c r="S34" s="63">
        <v>194.45</v>
      </c>
      <c r="T34" s="63">
        <v>194.45</v>
      </c>
      <c r="U34" s="63">
        <v>194.45</v>
      </c>
      <c r="V34" s="63">
        <v>194.45</v>
      </c>
      <c r="W34" s="63">
        <v>194.45</v>
      </c>
      <c r="X34" s="63">
        <v>213.45</v>
      </c>
      <c r="Y34" s="63">
        <v>197.61666666666667</v>
      </c>
      <c r="Z34" s="63">
        <v>7.0808819287493341</v>
      </c>
      <c r="AA34" s="63">
        <v>194.45</v>
      </c>
      <c r="AB34" s="63">
        <v>194.45</v>
      </c>
      <c r="AC34" s="63">
        <v>194.45</v>
      </c>
      <c r="AD34" s="63">
        <v>194.45</v>
      </c>
      <c r="AE34" s="63">
        <v>194.45</v>
      </c>
      <c r="AF34" s="63">
        <v>194.45</v>
      </c>
      <c r="AG34" s="63">
        <v>194.45000000000002</v>
      </c>
      <c r="AH34" s="63">
        <v>2.8421709430404007E-14</v>
      </c>
      <c r="AI34" s="63">
        <v>213.45</v>
      </c>
      <c r="AJ34" s="63">
        <v>213.45</v>
      </c>
      <c r="AK34" s="63">
        <v>213.45</v>
      </c>
      <c r="AL34" s="63">
        <v>213.45</v>
      </c>
      <c r="AM34" s="63">
        <v>213.45</v>
      </c>
      <c r="AN34" s="63">
        <v>213.45</v>
      </c>
      <c r="AO34" s="63">
        <v>213.45000000000002</v>
      </c>
      <c r="AP34" s="63">
        <v>2.8421709430404007E-14</v>
      </c>
      <c r="AQ34" s="63">
        <v>213.45</v>
      </c>
      <c r="AR34" s="63">
        <v>213.45</v>
      </c>
      <c r="AS34" s="63">
        <v>213.45</v>
      </c>
      <c r="AT34" s="63">
        <v>213.45</v>
      </c>
      <c r="AU34" s="63">
        <v>213.45</v>
      </c>
      <c r="AV34" s="63">
        <v>213.45</v>
      </c>
      <c r="AW34" s="63">
        <v>3.113442275577916E-14</v>
      </c>
      <c r="AX34" s="63">
        <v>213.45</v>
      </c>
      <c r="AY34" s="63">
        <v>213.45</v>
      </c>
      <c r="AZ34" s="63">
        <v>213.45</v>
      </c>
      <c r="BA34" s="63">
        <v>213.45</v>
      </c>
      <c r="BB34" s="63">
        <v>213.45</v>
      </c>
      <c r="BC34" s="63">
        <v>213.45</v>
      </c>
      <c r="BD34" s="63">
        <v>213.45000000000002</v>
      </c>
      <c r="BE34" s="63">
        <v>2.8421709430404007E-14</v>
      </c>
      <c r="BF34" s="63">
        <v>213.45</v>
      </c>
      <c r="BG34" s="63">
        <v>213.45</v>
      </c>
      <c r="BH34" s="63">
        <v>213.45</v>
      </c>
      <c r="BI34" s="63">
        <v>213.45</v>
      </c>
      <c r="BJ34" s="63">
        <v>213.45</v>
      </c>
      <c r="BK34" s="63">
        <v>213.45</v>
      </c>
      <c r="BL34" s="63">
        <v>3.113442275577916E-14</v>
      </c>
      <c r="BM34" s="63">
        <v>213.45</v>
      </c>
      <c r="BN34" s="63">
        <v>213.45</v>
      </c>
      <c r="BO34" s="63">
        <v>213.45</v>
      </c>
      <c r="BP34" s="63">
        <v>213.44999999999996</v>
      </c>
      <c r="BQ34" s="63">
        <v>2.8421709430404007E-14</v>
      </c>
      <c r="BR34" s="63">
        <v>213.45</v>
      </c>
      <c r="BS34" s="63">
        <v>213.45</v>
      </c>
      <c r="BT34" s="63">
        <v>213.45</v>
      </c>
      <c r="BU34" s="63">
        <v>213.45</v>
      </c>
      <c r="BV34" s="63">
        <v>213.45</v>
      </c>
      <c r="BW34" s="63">
        <v>213.45</v>
      </c>
      <c r="BX34" s="63">
        <v>213.45000000000002</v>
      </c>
      <c r="BY34" s="63">
        <v>2.8421709430404007E-14</v>
      </c>
      <c r="BZ34" s="63">
        <v>213.45</v>
      </c>
      <c r="CA34" s="63">
        <v>213.45</v>
      </c>
      <c r="CB34" s="63">
        <v>213.45</v>
      </c>
      <c r="CC34" s="63">
        <v>213.45</v>
      </c>
      <c r="CD34" s="63">
        <v>213.45</v>
      </c>
      <c r="CE34" s="63">
        <v>213.45</v>
      </c>
      <c r="CF34" s="63">
        <v>213.45000000000002</v>
      </c>
      <c r="CG34" s="63">
        <v>2.8421709430404007E-14</v>
      </c>
      <c r="CI34" s="169"/>
      <c r="CJ34" s="63"/>
      <c r="CK34" s="63"/>
      <c r="CL34" s="63"/>
      <c r="CM34" s="63"/>
      <c r="CN34" s="169"/>
      <c r="CO34" s="169"/>
      <c r="CP34" s="169"/>
      <c r="CQ34" s="169"/>
      <c r="CR34" s="63"/>
      <c r="CS34" s="63"/>
      <c r="CT34" s="169"/>
      <c r="CU34" s="169"/>
      <c r="CX34" s="169"/>
      <c r="CY34" s="169"/>
      <c r="CZ34" s="169"/>
      <c r="DA34" s="169"/>
      <c r="DB34" s="63"/>
      <c r="DC34" s="63"/>
      <c r="DD34" s="63"/>
      <c r="DE34" s="63"/>
      <c r="DG34" s="63"/>
      <c r="DH34" s="63"/>
      <c r="DI34" s="63"/>
      <c r="DJ34" s="63"/>
      <c r="DK34" s="63"/>
      <c r="DL34" s="63"/>
      <c r="DM34" s="63"/>
      <c r="DN34" s="63"/>
      <c r="DO34" s="63"/>
      <c r="DP34" s="63"/>
      <c r="DQ34" s="63"/>
      <c r="DS34" s="63"/>
      <c r="DT34" s="63"/>
      <c r="DU34" s="63"/>
      <c r="DV34" s="63"/>
      <c r="DW34" s="63"/>
      <c r="DX34" s="63"/>
      <c r="DY34" s="63"/>
      <c r="DZ34" s="63"/>
      <c r="EA34" s="63"/>
      <c r="EB34" s="63"/>
      <c r="EC34" s="63"/>
      <c r="ED34" s="63"/>
      <c r="EE34" s="63"/>
      <c r="EF34" s="63"/>
      <c r="EG34" s="63"/>
      <c r="EH34" s="63"/>
      <c r="EI34" s="63"/>
      <c r="EJ34" s="63"/>
      <c r="EK34" s="63"/>
      <c r="EL34" s="63"/>
      <c r="EM34" s="63"/>
      <c r="EO34" s="63"/>
      <c r="EP34" s="63"/>
      <c r="EQ34" s="63"/>
      <c r="ER34" s="63"/>
      <c r="ES34" s="63"/>
      <c r="ET34" s="63"/>
      <c r="EU34" s="63"/>
      <c r="EV34" s="63"/>
      <c r="EW34" s="63"/>
      <c r="EX34" s="63"/>
      <c r="EY34" s="63"/>
      <c r="EZ34" s="63"/>
      <c r="FA34" s="63"/>
      <c r="FB34" s="63"/>
      <c r="FC34" s="63"/>
      <c r="FD34" s="63"/>
      <c r="FE34" s="63"/>
      <c r="FF34" s="63"/>
      <c r="FG34" s="63"/>
      <c r="FH34" s="63"/>
      <c r="FI34" s="63"/>
      <c r="FJ34" s="63"/>
      <c r="FK34" s="63"/>
      <c r="FL34" s="63"/>
      <c r="FM34" s="63"/>
      <c r="FN34" s="63"/>
      <c r="FO34" s="63"/>
      <c r="FP34" s="63"/>
      <c r="FQ34" s="63"/>
      <c r="FR34" s="63"/>
      <c r="FS34" s="63"/>
      <c r="FT34" s="63"/>
      <c r="FU34" s="63"/>
      <c r="FV34" s="63"/>
      <c r="FW34" s="63"/>
      <c r="FX34" s="63"/>
      <c r="FY34" s="63"/>
      <c r="FZ34" s="63"/>
      <c r="GA34" s="63"/>
      <c r="GB34" s="63"/>
      <c r="GC34" s="63"/>
      <c r="GD34" s="63"/>
      <c r="GE34" s="63"/>
      <c r="GF34" s="63"/>
    </row>
    <row r="35" spans="1:189" s="24" customFormat="1" ht="13.5" customHeight="1" x14ac:dyDescent="0.2">
      <c r="A35" s="34"/>
      <c r="B35" s="51" t="s">
        <v>114</v>
      </c>
      <c r="C35" s="48"/>
      <c r="CU35" s="64"/>
      <c r="CV35" s="64"/>
      <c r="CW35" s="64"/>
      <c r="DK35" s="56"/>
      <c r="DM35" s="56"/>
      <c r="DN35" s="56"/>
      <c r="ES35" s="56"/>
      <c r="EX35" s="56"/>
      <c r="EY35" s="56"/>
      <c r="FE35" s="56"/>
      <c r="FJ35" s="56"/>
      <c r="FK35" s="56"/>
      <c r="FL35" s="56"/>
      <c r="FZ35" s="56"/>
    </row>
    <row r="36" spans="1:189" s="24" customFormat="1" ht="13.5" customHeight="1" x14ac:dyDescent="0.2">
      <c r="A36" s="34"/>
      <c r="B36" s="51" t="s">
        <v>115</v>
      </c>
      <c r="C36" s="48"/>
      <c r="CV36" s="56"/>
      <c r="CW36" s="56"/>
      <c r="DK36" s="56"/>
      <c r="ES36" s="56"/>
    </row>
    <row r="37" spans="1:189" s="56" customFormat="1" ht="13.5" customHeight="1" x14ac:dyDescent="0.2">
      <c r="A37" s="34"/>
      <c r="B37" s="51" t="s">
        <v>48</v>
      </c>
      <c r="C37" s="48">
        <v>2.3640930756598801</v>
      </c>
      <c r="D37" s="24">
        <v>2.3640930756598801</v>
      </c>
      <c r="E37" s="24">
        <v>2.3640930756598801</v>
      </c>
      <c r="F37" s="24">
        <v>2.3640930756598801</v>
      </c>
      <c r="G37" s="24">
        <v>2.3640930756598801</v>
      </c>
      <c r="H37" s="24">
        <v>2.3640930756598801</v>
      </c>
      <c r="I37" s="24">
        <v>2.3640930756598801</v>
      </c>
      <c r="J37" s="24">
        <v>0</v>
      </c>
      <c r="K37" s="24">
        <v>2.22959910473099</v>
      </c>
      <c r="L37" s="24">
        <v>2.22959910473099</v>
      </c>
      <c r="M37" s="24">
        <v>2.22959910473099</v>
      </c>
      <c r="N37" s="24">
        <v>2.22959910473099</v>
      </c>
      <c r="O37" s="24">
        <v>2.22959910473099</v>
      </c>
      <c r="P37" s="24">
        <v>2.22959910473099</v>
      </c>
      <c r="Q37" s="24">
        <v>2.22959910473099</v>
      </c>
      <c r="R37" s="24">
        <v>0</v>
      </c>
      <c r="S37" s="24">
        <v>2.3640930756598801</v>
      </c>
      <c r="T37" s="24">
        <v>2.3640930756598801</v>
      </c>
      <c r="U37" s="24">
        <v>2.3640930756598801</v>
      </c>
      <c r="V37" s="24">
        <v>2.3640930756598801</v>
      </c>
      <c r="W37" s="24">
        <v>2.3640930756598801</v>
      </c>
      <c r="X37" s="24">
        <v>2.22959910473099</v>
      </c>
      <c r="Y37" s="24">
        <v>2.3416774138383984</v>
      </c>
      <c r="Z37" s="24">
        <v>5.0122943593479817E-2</v>
      </c>
      <c r="AA37" s="24">
        <v>2.3640930756598801</v>
      </c>
      <c r="AB37" s="24">
        <v>2.3640930756598801</v>
      </c>
      <c r="AC37" s="24">
        <v>2.3640930756598801</v>
      </c>
      <c r="AD37" s="24">
        <v>2.3640930756598801</v>
      </c>
      <c r="AE37" s="24">
        <v>2.3640930756598801</v>
      </c>
      <c r="AF37" s="24">
        <v>2.3640930756598801</v>
      </c>
      <c r="AG37" s="24">
        <v>2.3640930756598801</v>
      </c>
      <c r="AH37" s="24">
        <v>0</v>
      </c>
      <c r="AI37" s="24">
        <v>2.22959910473099</v>
      </c>
      <c r="AJ37" s="24">
        <v>2.22959910473099</v>
      </c>
      <c r="AK37" s="24">
        <v>2.22959910473099</v>
      </c>
      <c r="AL37" s="24">
        <v>2.22959910473099</v>
      </c>
      <c r="AM37" s="24">
        <v>2.22959910473099</v>
      </c>
      <c r="AN37" s="24">
        <v>2.22959910473099</v>
      </c>
      <c r="AO37" s="24">
        <v>2.22959910473099</v>
      </c>
      <c r="AP37" s="24">
        <v>0</v>
      </c>
      <c r="AQ37" s="24">
        <v>2.22959910473099</v>
      </c>
      <c r="AR37" s="24">
        <v>2.22959910473099</v>
      </c>
      <c r="AS37" s="24">
        <v>2.22959910473099</v>
      </c>
      <c r="AT37" s="24">
        <v>2.22959910473099</v>
      </c>
      <c r="AU37" s="24">
        <v>2.22959910473099</v>
      </c>
      <c r="AV37" s="24">
        <v>2.22959910473099</v>
      </c>
      <c r="AW37" s="24">
        <v>0</v>
      </c>
      <c r="AX37" s="24">
        <v>2.22959910473099</v>
      </c>
      <c r="AY37" s="24">
        <v>2.22959910473099</v>
      </c>
      <c r="AZ37" s="24">
        <v>2.22959910473099</v>
      </c>
      <c r="BA37" s="24">
        <v>2.22959910473099</v>
      </c>
      <c r="BB37" s="24">
        <v>2.22959910473099</v>
      </c>
      <c r="BC37" s="24">
        <v>2.22959910473099</v>
      </c>
      <c r="BD37" s="24">
        <v>2.22959910473099</v>
      </c>
      <c r="BE37" s="24">
        <v>0</v>
      </c>
      <c r="BF37" s="24">
        <v>2.22959910473099</v>
      </c>
      <c r="BG37" s="24">
        <v>2.22959910473099</v>
      </c>
      <c r="BH37" s="24">
        <v>2.22959910473099</v>
      </c>
      <c r="BI37" s="24">
        <v>2.22959910473099</v>
      </c>
      <c r="BJ37" s="24">
        <v>2.22959910473099</v>
      </c>
      <c r="BK37" s="24">
        <v>2.22959910473099</v>
      </c>
      <c r="BL37" s="24">
        <v>0</v>
      </c>
      <c r="BM37" s="24">
        <v>2.22959910473099</v>
      </c>
      <c r="BN37" s="24">
        <v>2.22959910473099</v>
      </c>
      <c r="BO37" s="24">
        <v>2.22959910473099</v>
      </c>
      <c r="BP37" s="24">
        <v>2.22959910473099</v>
      </c>
      <c r="BQ37" s="24">
        <v>0</v>
      </c>
      <c r="BR37" s="24">
        <v>2.22959910473099</v>
      </c>
      <c r="BS37" s="24">
        <v>2.22959910473099</v>
      </c>
      <c r="BT37" s="24">
        <v>2.22959910473099</v>
      </c>
      <c r="BU37" s="24">
        <v>2.22959910473099</v>
      </c>
      <c r="BV37" s="24">
        <v>2.22959910473099</v>
      </c>
      <c r="BW37" s="24">
        <v>2.22959910473099</v>
      </c>
      <c r="BX37" s="24">
        <v>2.22959910473099</v>
      </c>
      <c r="BY37" s="24">
        <v>0</v>
      </c>
      <c r="BZ37" s="24">
        <v>2.22959910473099</v>
      </c>
      <c r="CA37" s="24">
        <v>2.22959910473099</v>
      </c>
      <c r="CB37" s="24">
        <v>2.22959910473099</v>
      </c>
      <c r="CC37" s="24">
        <v>2.22959910473099</v>
      </c>
      <c r="CD37" s="24">
        <v>2.22959910473099</v>
      </c>
      <c r="CE37" s="24">
        <v>2.22959910473099</v>
      </c>
      <c r="CF37" s="24">
        <v>2.22959910473099</v>
      </c>
      <c r="CG37" s="24">
        <v>0</v>
      </c>
      <c r="CH37" s="24"/>
      <c r="CI37" s="24"/>
      <c r="CJ37" s="24"/>
      <c r="CK37" s="24"/>
      <c r="CL37" s="24"/>
      <c r="CM37" s="24"/>
      <c r="CN37" s="24"/>
      <c r="CO37" s="24"/>
      <c r="CP37" s="24"/>
      <c r="CQ37" s="24"/>
      <c r="CR37" s="24"/>
      <c r="CS37" s="24"/>
      <c r="CT37" s="24"/>
      <c r="CU37" s="24"/>
      <c r="CV37" s="24"/>
      <c r="CW37" s="24"/>
      <c r="CX37" s="24"/>
      <c r="CY37" s="24"/>
      <c r="CZ37" s="24"/>
      <c r="DA37" s="24"/>
      <c r="DB37" s="24"/>
      <c r="DC37" s="24"/>
      <c r="DD37" s="24"/>
      <c r="DE37" s="24"/>
      <c r="DF37" s="24"/>
      <c r="DG37" s="24"/>
      <c r="DH37" s="24"/>
      <c r="DI37" s="24"/>
      <c r="DJ37" s="24"/>
      <c r="DK37" s="24"/>
      <c r="DL37" s="24"/>
      <c r="DM37" s="24"/>
      <c r="DN37" s="24"/>
      <c r="DO37" s="24"/>
      <c r="DP37" s="24"/>
      <c r="DQ37" s="24"/>
      <c r="DR37" s="24"/>
      <c r="DS37" s="24"/>
      <c r="DT37" s="24"/>
      <c r="DU37" s="24"/>
      <c r="DV37" s="24"/>
      <c r="DW37" s="24"/>
      <c r="DX37" s="24"/>
      <c r="DY37" s="24"/>
      <c r="DZ37" s="24"/>
      <c r="EA37" s="24"/>
      <c r="EB37" s="24"/>
      <c r="EC37" s="24"/>
      <c r="ED37" s="24"/>
      <c r="EE37" s="24"/>
      <c r="EF37" s="24"/>
      <c r="EG37" s="24"/>
      <c r="EH37" s="24"/>
      <c r="EI37" s="24"/>
      <c r="EJ37" s="24"/>
      <c r="EK37" s="24"/>
      <c r="EL37" s="24"/>
      <c r="EM37" s="24"/>
      <c r="EN37" s="24"/>
      <c r="EO37" s="24"/>
      <c r="EP37" s="24"/>
      <c r="EQ37" s="24"/>
      <c r="ER37" s="24"/>
      <c r="ES37" s="24"/>
      <c r="ET37" s="24"/>
      <c r="EU37" s="24"/>
      <c r="EV37" s="24"/>
      <c r="EW37" s="24"/>
      <c r="EX37" s="24"/>
      <c r="EY37" s="24"/>
      <c r="EZ37" s="24"/>
      <c r="FA37" s="24"/>
      <c r="FB37" s="24"/>
      <c r="FC37" s="24"/>
      <c r="FD37" s="24"/>
      <c r="FE37" s="24"/>
      <c r="FF37" s="24"/>
      <c r="FG37" s="24"/>
      <c r="FH37" s="24"/>
      <c r="FI37" s="24"/>
      <c r="FJ37" s="24"/>
      <c r="FK37" s="24"/>
      <c r="FL37" s="24"/>
      <c r="FM37" s="24"/>
      <c r="FN37" s="24"/>
      <c r="FO37" s="24"/>
      <c r="FP37" s="24"/>
      <c r="FQ37" s="24"/>
      <c r="FR37" s="24"/>
      <c r="FS37" s="24"/>
      <c r="FT37" s="24"/>
      <c r="FU37" s="24"/>
      <c r="FV37" s="24"/>
      <c r="FW37" s="24"/>
      <c r="FX37" s="24"/>
      <c r="FY37" s="24"/>
      <c r="FZ37" s="24"/>
      <c r="GA37" s="24"/>
      <c r="GB37" s="24"/>
      <c r="GC37" s="24"/>
      <c r="GD37" s="24"/>
      <c r="GE37" s="24"/>
      <c r="GF37" s="24"/>
      <c r="GG37" s="24"/>
    </row>
    <row r="38" spans="1:189" s="56" customFormat="1" ht="13.5" customHeight="1" x14ac:dyDescent="0.2">
      <c r="A38" s="34"/>
      <c r="B38" s="51" t="s">
        <v>49</v>
      </c>
      <c r="C38" s="48"/>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c r="BM38" s="24"/>
      <c r="BN38" s="24"/>
      <c r="BO38" s="24"/>
      <c r="BP38" s="24"/>
      <c r="BQ38" s="24"/>
      <c r="BR38" s="24"/>
      <c r="BS38" s="24"/>
      <c r="BT38" s="24"/>
      <c r="BU38" s="24"/>
      <c r="BV38" s="24"/>
      <c r="BW38" s="24"/>
      <c r="BX38" s="24"/>
      <c r="BY38" s="24"/>
      <c r="BZ38" s="24"/>
      <c r="CA38" s="24"/>
      <c r="CB38" s="24"/>
      <c r="CC38" s="24"/>
      <c r="CD38" s="24"/>
      <c r="CE38" s="24"/>
      <c r="CF38" s="24"/>
      <c r="CG38" s="24"/>
      <c r="CH38" s="24"/>
      <c r="CI38" s="24"/>
      <c r="CJ38" s="24"/>
      <c r="CK38" s="24"/>
      <c r="CL38" s="24"/>
      <c r="CM38" s="24"/>
      <c r="CN38" s="24"/>
      <c r="CO38" s="24"/>
      <c r="CP38" s="24"/>
      <c r="CQ38" s="24"/>
      <c r="CR38" s="24"/>
      <c r="CS38" s="24"/>
      <c r="CT38" s="24"/>
      <c r="CU38" s="24"/>
      <c r="CV38" s="24"/>
      <c r="CW38" s="24"/>
      <c r="CX38" s="24"/>
      <c r="CY38" s="24"/>
      <c r="CZ38" s="24"/>
      <c r="DA38" s="24"/>
      <c r="DB38" s="24"/>
      <c r="DC38" s="24"/>
      <c r="DD38" s="24"/>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row>
    <row r="39" spans="1:189" s="57" customFormat="1" ht="13.5" customHeight="1" thickBot="1" x14ac:dyDescent="0.25">
      <c r="A39" s="34"/>
      <c r="B39" s="61" t="s">
        <v>50</v>
      </c>
      <c r="C39" s="49"/>
      <c r="D39" s="43"/>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c r="DJ39" s="43"/>
      <c r="DK39" s="43"/>
      <c r="DL39" s="43"/>
      <c r="DM39" s="43"/>
      <c r="DN39" s="43"/>
      <c r="DO39" s="43"/>
      <c r="DP39" s="43"/>
      <c r="DQ39" s="43"/>
      <c r="DR39" s="43"/>
      <c r="DS39" s="43"/>
      <c r="DT39" s="43"/>
      <c r="DU39" s="43"/>
      <c r="DV39" s="43"/>
      <c r="DW39" s="43"/>
      <c r="DX39" s="43"/>
      <c r="DY39" s="43"/>
      <c r="DZ39" s="43"/>
      <c r="EA39" s="43"/>
      <c r="EB39" s="43"/>
      <c r="EC39" s="43"/>
      <c r="ED39" s="43"/>
      <c r="EE39" s="43"/>
      <c r="EF39" s="43"/>
      <c r="EG39" s="43"/>
      <c r="EH39" s="43"/>
      <c r="EI39" s="43"/>
      <c r="EJ39" s="43"/>
      <c r="EK39" s="43"/>
      <c r="EL39" s="43"/>
      <c r="EM39" s="43"/>
      <c r="EN39" s="43"/>
      <c r="EO39" s="43"/>
      <c r="EP39" s="43"/>
      <c r="EQ39" s="43"/>
      <c r="ER39" s="43"/>
      <c r="ES39" s="43"/>
      <c r="ET39" s="43"/>
      <c r="EU39" s="43"/>
      <c r="EV39" s="43"/>
      <c r="EW39" s="43"/>
      <c r="EX39" s="43"/>
      <c r="EY39" s="43"/>
      <c r="EZ39" s="43"/>
      <c r="FA39" s="43"/>
      <c r="FB39" s="43"/>
      <c r="FC39" s="43"/>
      <c r="FD39" s="43"/>
      <c r="FE39" s="43"/>
      <c r="FF39" s="43"/>
      <c r="FG39" s="43"/>
      <c r="FH39" s="43"/>
      <c r="FI39" s="43"/>
      <c r="FJ39" s="43"/>
      <c r="FK39" s="43"/>
      <c r="FL39" s="43"/>
      <c r="FM39" s="43"/>
      <c r="FN39" s="43"/>
      <c r="FO39" s="43"/>
      <c r="FP39" s="43"/>
      <c r="FQ39" s="43"/>
      <c r="FR39" s="43"/>
      <c r="FS39" s="43"/>
      <c r="FT39" s="43"/>
      <c r="FU39" s="43"/>
      <c r="FV39" s="43"/>
      <c r="FW39" s="43"/>
      <c r="FX39" s="43"/>
      <c r="FY39" s="43"/>
      <c r="FZ39" s="43"/>
      <c r="GA39" s="43"/>
      <c r="GB39" s="43"/>
      <c r="GC39" s="43"/>
      <c r="GD39" s="43"/>
      <c r="GE39" s="43"/>
      <c r="GF39" s="43"/>
      <c r="GG39" s="43"/>
    </row>
    <row r="40" spans="1:189" s="41" customFormat="1" ht="13.5" customHeight="1" x14ac:dyDescent="0.2">
      <c r="A40" s="60"/>
      <c r="B40" s="50" t="s">
        <v>116</v>
      </c>
      <c r="C40" s="71">
        <v>130.14783523412601</v>
      </c>
      <c r="D40" s="63">
        <v>130.06897549026101</v>
      </c>
      <c r="E40" s="63">
        <v>130.032384925928</v>
      </c>
      <c r="F40" s="63">
        <v>133.89903884044401</v>
      </c>
      <c r="G40" s="63">
        <v>133.74016054314501</v>
      </c>
      <c r="H40" s="63">
        <v>133.55355130119599</v>
      </c>
      <c r="I40" s="63">
        <v>131.90699105585</v>
      </c>
      <c r="J40" s="63">
        <v>1.8269739987934135</v>
      </c>
      <c r="K40" s="63">
        <v>149.50698633097801</v>
      </c>
      <c r="L40" s="63">
        <v>149.506597467544</v>
      </c>
      <c r="M40" s="63">
        <v>149.490757092335</v>
      </c>
      <c r="N40" s="63">
        <v>149.71503621011399</v>
      </c>
      <c r="O40" s="63">
        <v>149.80743662372399</v>
      </c>
      <c r="P40" s="63">
        <v>149.78755017058299</v>
      </c>
      <c r="Q40" s="63">
        <v>149.63572731587968</v>
      </c>
      <c r="R40" s="63">
        <v>0.13728880201637297</v>
      </c>
      <c r="S40" s="63">
        <v>142.06739630493001</v>
      </c>
      <c r="T40" s="63">
        <v>141.98484349515101</v>
      </c>
      <c r="U40" s="63">
        <v>141.94725652262301</v>
      </c>
      <c r="V40" s="63">
        <v>142.45701629578599</v>
      </c>
      <c r="W40" s="63">
        <v>142.377707419404</v>
      </c>
      <c r="X40" s="63">
        <v>142.366246993126</v>
      </c>
      <c r="Y40" s="63">
        <v>142.20007783850335</v>
      </c>
      <c r="Z40" s="63">
        <v>0.20535767839831853</v>
      </c>
      <c r="AA40" s="63">
        <v>142.20078572373399</v>
      </c>
      <c r="AB40" s="63">
        <v>142.21295651241999</v>
      </c>
      <c r="AC40" s="63">
        <v>142.108369162196</v>
      </c>
      <c r="AD40" s="63">
        <v>142.41662567762799</v>
      </c>
      <c r="AE40" s="63">
        <v>142.502123230802</v>
      </c>
      <c r="AF40" s="63">
        <v>142.52400789121199</v>
      </c>
      <c r="AG40" s="63">
        <v>142.32747803299867</v>
      </c>
      <c r="AH40" s="63">
        <v>0.16033665103720632</v>
      </c>
      <c r="AI40" s="63">
        <v>148.035943022917</v>
      </c>
      <c r="AJ40" s="63">
        <v>148.07971624373999</v>
      </c>
      <c r="AK40" s="63">
        <v>148.03175716999601</v>
      </c>
      <c r="AL40" s="63">
        <v>148.782743494502</v>
      </c>
      <c r="AM40" s="63">
        <v>148.729273049254</v>
      </c>
      <c r="AN40" s="63">
        <v>148.871351462484</v>
      </c>
      <c r="AO40" s="63">
        <v>148.42179740714883</v>
      </c>
      <c r="AP40" s="63">
        <v>0.37526806239454685</v>
      </c>
      <c r="AQ40" s="63">
        <v>149.43767500498399</v>
      </c>
      <c r="AR40" s="63">
        <v>149.446684983072</v>
      </c>
      <c r="AS40" s="63">
        <v>149.104345788513</v>
      </c>
      <c r="AT40" s="63">
        <v>149.09868918931201</v>
      </c>
      <c r="AU40" s="63">
        <v>149.088132217408</v>
      </c>
      <c r="AV40" s="63">
        <v>149.23510543665779</v>
      </c>
      <c r="AW40" s="63">
        <v>0.169179750426702</v>
      </c>
      <c r="AX40" s="63">
        <v>152.48531461977501</v>
      </c>
      <c r="AY40" s="63">
        <v>152.48648307822</v>
      </c>
      <c r="AZ40" s="63">
        <v>152.50826111733201</v>
      </c>
      <c r="BA40" s="63">
        <v>152.83418129434801</v>
      </c>
      <c r="BB40" s="63">
        <v>152.84210733018401</v>
      </c>
      <c r="BC40" s="63">
        <v>152.89174857777101</v>
      </c>
      <c r="BD40" s="63">
        <v>152.67468266960501</v>
      </c>
      <c r="BE40" s="63">
        <v>0.18237503224020143</v>
      </c>
      <c r="BF40" s="63">
        <v>147.422225901442</v>
      </c>
      <c r="BG40" s="63">
        <v>147.559021169403</v>
      </c>
      <c r="BH40" s="63">
        <v>147.70818823948699</v>
      </c>
      <c r="BI40" s="63">
        <v>147.72568310804601</v>
      </c>
      <c r="BJ40" s="63">
        <v>147.939789673116</v>
      </c>
      <c r="BK40" s="63">
        <v>147.67098161829881</v>
      </c>
      <c r="BL40" s="63">
        <v>0.17380961121945956</v>
      </c>
      <c r="BM40" s="63">
        <v>146.05496158075101</v>
      </c>
      <c r="BN40" s="63">
        <v>146.270849813372</v>
      </c>
      <c r="BO40" s="63">
        <v>146.241238072996</v>
      </c>
      <c r="BP40" s="63">
        <v>146.18901648903966</v>
      </c>
      <c r="BQ40" s="63">
        <v>9.5558891507572172E-2</v>
      </c>
      <c r="BR40" s="63">
        <v>150.69705800777001</v>
      </c>
      <c r="BS40" s="63">
        <v>150.71494194128101</v>
      </c>
      <c r="BT40" s="63">
        <v>151.692024669387</v>
      </c>
      <c r="BU40" s="63">
        <v>152.111008054368</v>
      </c>
      <c r="BV40" s="63">
        <v>152.067740470264</v>
      </c>
      <c r="BW40" s="63">
        <v>152.04879272118399</v>
      </c>
      <c r="BX40" s="63">
        <v>151.55526097737567</v>
      </c>
      <c r="BY40" s="63">
        <v>0.61595675623086166</v>
      </c>
      <c r="BZ40" s="63">
        <v>157.75847004383499</v>
      </c>
      <c r="CA40" s="63">
        <v>157.743292567986</v>
      </c>
      <c r="CB40" s="63">
        <v>157.709482107817</v>
      </c>
      <c r="CC40" s="63">
        <v>157.930252941898</v>
      </c>
      <c r="CD40" s="63">
        <v>157.96774237813301</v>
      </c>
      <c r="CE40" s="63">
        <v>157.99984378650899</v>
      </c>
      <c r="CF40" s="63">
        <v>157.85151397102968</v>
      </c>
      <c r="CG40" s="63">
        <v>0.11708451146040183</v>
      </c>
      <c r="CJ40" s="63"/>
      <c r="CK40" s="63"/>
      <c r="CL40" s="169"/>
      <c r="CM40" s="63"/>
      <c r="CR40" s="63"/>
      <c r="CS40" s="63"/>
      <c r="CX40" s="169"/>
      <c r="CY40" s="169"/>
      <c r="CZ40" s="169"/>
      <c r="DA40" s="169"/>
      <c r="DB40" s="63"/>
      <c r="DC40" s="63"/>
      <c r="DD40" s="169"/>
      <c r="DE40" s="63"/>
      <c r="DG40" s="63"/>
      <c r="DH40" s="63"/>
      <c r="DI40" s="63"/>
      <c r="DJ40" s="63"/>
      <c r="DK40" s="63"/>
      <c r="DL40" s="63"/>
      <c r="DM40" s="63"/>
      <c r="DN40" s="63"/>
      <c r="DO40" s="63"/>
      <c r="DP40" s="63"/>
      <c r="DQ40" s="63"/>
      <c r="DS40" s="63"/>
      <c r="DT40" s="63"/>
      <c r="DU40" s="63"/>
      <c r="DV40" s="63"/>
      <c r="DW40" s="63"/>
      <c r="DX40" s="63"/>
      <c r="DY40" s="63"/>
      <c r="DZ40" s="63"/>
      <c r="EA40" s="63"/>
      <c r="EB40" s="63"/>
      <c r="EC40" s="63"/>
      <c r="ED40" s="63"/>
      <c r="EE40" s="63"/>
      <c r="EF40" s="63"/>
      <c r="EG40" s="63"/>
      <c r="EH40" s="63"/>
      <c r="EI40" s="63"/>
      <c r="EJ40" s="63"/>
      <c r="EK40" s="63"/>
      <c r="EL40" s="63"/>
      <c r="EM40" s="63"/>
      <c r="EO40" s="63"/>
      <c r="EP40" s="63"/>
      <c r="EQ40" s="63"/>
      <c r="ER40" s="63"/>
      <c r="ES40" s="63"/>
      <c r="ET40" s="63"/>
      <c r="EU40" s="63"/>
      <c r="EV40" s="63"/>
      <c r="EW40" s="63"/>
      <c r="EX40" s="63"/>
      <c r="EY40" s="63"/>
      <c r="EZ40" s="63"/>
      <c r="FA40" s="63"/>
      <c r="FB40" s="63"/>
      <c r="FC40" s="63"/>
      <c r="FD40" s="63"/>
      <c r="FE40" s="63"/>
      <c r="FF40" s="63"/>
      <c r="FG40" s="63"/>
      <c r="FH40" s="63"/>
      <c r="FI40" s="63"/>
      <c r="FJ40" s="63"/>
      <c r="FK40" s="63"/>
      <c r="FL40" s="63"/>
      <c r="FM40" s="63"/>
      <c r="FN40" s="63"/>
      <c r="FO40" s="63"/>
      <c r="FP40" s="63"/>
      <c r="FQ40" s="63"/>
      <c r="FR40" s="63"/>
      <c r="FS40" s="63"/>
      <c r="FT40" s="63"/>
      <c r="FU40" s="63"/>
      <c r="FV40" s="63"/>
      <c r="FW40" s="63"/>
      <c r="FX40" s="63"/>
      <c r="FY40" s="63"/>
      <c r="FZ40" s="63"/>
      <c r="GA40" s="63"/>
      <c r="GB40" s="63"/>
      <c r="GC40" s="63"/>
      <c r="GD40" s="63"/>
      <c r="GE40" s="63"/>
      <c r="GF40" s="63"/>
    </row>
    <row r="41" spans="1:189" s="24" customFormat="1" ht="13.5" customHeight="1" x14ac:dyDescent="0.2">
      <c r="A41" s="60"/>
      <c r="B41" s="51" t="s">
        <v>117</v>
      </c>
      <c r="C41" s="72">
        <v>189.80400926106799</v>
      </c>
      <c r="D41" s="56">
        <v>189.685495837959</v>
      </c>
      <c r="E41" s="56">
        <v>189.67956222047101</v>
      </c>
      <c r="F41" s="56">
        <v>194.27616446646601</v>
      </c>
      <c r="G41" s="56">
        <v>194.14409695482399</v>
      </c>
      <c r="H41" s="56">
        <v>194.03490319253601</v>
      </c>
      <c r="I41" s="56">
        <v>191.93737198888735</v>
      </c>
      <c r="J41" s="56">
        <v>2.2158185153072818</v>
      </c>
      <c r="K41" s="56">
        <v>209.61546939107899</v>
      </c>
      <c r="L41" s="56">
        <v>209.492577730818</v>
      </c>
      <c r="M41" s="56">
        <v>209.57007487309301</v>
      </c>
      <c r="N41" s="56">
        <v>210.19062644766399</v>
      </c>
      <c r="O41" s="56">
        <v>210.12573893661099</v>
      </c>
      <c r="P41" s="56">
        <v>210.23648296399401</v>
      </c>
      <c r="Q41" s="56">
        <v>209.87182839054319</v>
      </c>
      <c r="R41" s="56">
        <v>0.31614393066262203</v>
      </c>
      <c r="S41" s="56">
        <v>200.75884458284401</v>
      </c>
      <c r="T41" s="56">
        <v>200.65368037866301</v>
      </c>
      <c r="U41" s="56">
        <v>200.605584406172</v>
      </c>
      <c r="V41" s="56">
        <v>201.620843221982</v>
      </c>
      <c r="W41" s="56">
        <v>201.549905061679</v>
      </c>
      <c r="X41" s="56">
        <v>201.563117140868</v>
      </c>
      <c r="Y41" s="56">
        <v>201.12532913203464</v>
      </c>
      <c r="Z41" s="56">
        <v>0.45540372664675532</v>
      </c>
      <c r="AA41" s="56">
        <v>199.46384323987601</v>
      </c>
      <c r="AB41" s="56">
        <v>199.45562270553501</v>
      </c>
      <c r="AC41" s="56">
        <v>199.33088594281199</v>
      </c>
      <c r="AD41" s="56">
        <v>199.83893927411501</v>
      </c>
      <c r="AE41" s="56">
        <v>199.860970550329</v>
      </c>
      <c r="AF41" s="56">
        <v>199.83364945085</v>
      </c>
      <c r="AG41" s="56">
        <v>199.6306518605862</v>
      </c>
      <c r="AH41" s="56">
        <v>0.21831105242003374</v>
      </c>
      <c r="AI41" s="56">
        <v>206.84642134068</v>
      </c>
      <c r="AJ41" s="56">
        <v>206.74590109230499</v>
      </c>
      <c r="AK41" s="56">
        <v>206.74106012425801</v>
      </c>
      <c r="AL41" s="56">
        <v>207.03264506807301</v>
      </c>
      <c r="AM41" s="56">
        <v>206.96566738788101</v>
      </c>
      <c r="AN41" s="56">
        <v>207.078884636601</v>
      </c>
      <c r="AO41" s="56">
        <v>206.90176327496636</v>
      </c>
      <c r="AP41" s="56">
        <v>0.1327698563201519</v>
      </c>
      <c r="AQ41" s="56">
        <v>206.631441409117</v>
      </c>
      <c r="AR41" s="56">
        <v>206.67020241110501</v>
      </c>
      <c r="AS41" s="56">
        <v>206.26708231266301</v>
      </c>
      <c r="AT41" s="56">
        <v>206.37157432502701</v>
      </c>
      <c r="AU41" s="56">
        <v>206.18988552942599</v>
      </c>
      <c r="AV41" s="56">
        <v>206.42603719746762</v>
      </c>
      <c r="AW41" s="56">
        <v>0.19277344833273519</v>
      </c>
      <c r="AX41" s="56">
        <v>211.85845282940599</v>
      </c>
      <c r="AY41" s="56">
        <v>211.96756069391</v>
      </c>
      <c r="AZ41" s="56">
        <v>211.867891278325</v>
      </c>
      <c r="BA41" s="56">
        <v>212.41510003171399</v>
      </c>
      <c r="BB41" s="56">
        <v>212.42511537446899</v>
      </c>
      <c r="BC41" s="56">
        <v>212.412368013123</v>
      </c>
      <c r="BD41" s="56">
        <v>212.15774803682447</v>
      </c>
      <c r="BE41" s="56">
        <v>0.26214260173912679</v>
      </c>
      <c r="BF41" s="56">
        <v>204.97404410011299</v>
      </c>
      <c r="BG41" s="56">
        <v>204.933698538469</v>
      </c>
      <c r="BH41" s="56">
        <v>204.837616981515</v>
      </c>
      <c r="BI41" s="56">
        <v>204.77161420776</v>
      </c>
      <c r="BJ41" s="56">
        <v>204.819078651029</v>
      </c>
      <c r="BK41" s="56">
        <v>204.86721049577719</v>
      </c>
      <c r="BL41" s="56">
        <v>7.5053553792319982E-2</v>
      </c>
      <c r="BM41" s="56">
        <v>203.015994589146</v>
      </c>
      <c r="BN41" s="56">
        <v>202.98433280223901</v>
      </c>
      <c r="BO41" s="56">
        <v>202.854794427944</v>
      </c>
      <c r="BP41" s="56">
        <v>202.95170727310969</v>
      </c>
      <c r="BQ41" s="56">
        <v>6.973613054992836E-2</v>
      </c>
      <c r="BR41" s="56">
        <v>209.87803554276999</v>
      </c>
      <c r="BS41" s="56">
        <v>209.85597340536199</v>
      </c>
      <c r="BT41" s="56">
        <v>210.05060228039801</v>
      </c>
      <c r="BU41" s="56">
        <v>210.352514317719</v>
      </c>
      <c r="BV41" s="56">
        <v>210.32798394313301</v>
      </c>
      <c r="BW41" s="56">
        <v>210.274473054834</v>
      </c>
      <c r="BX41" s="56">
        <v>210.12326375736936</v>
      </c>
      <c r="BY41" s="56">
        <v>0.20582805334669907</v>
      </c>
      <c r="BZ41" s="56">
        <v>216.801347797658</v>
      </c>
      <c r="CA41" s="56">
        <v>216.834449446142</v>
      </c>
      <c r="CB41" s="56">
        <v>216.68301665483801</v>
      </c>
      <c r="CC41" s="56">
        <v>217.38649404088301</v>
      </c>
      <c r="CD41" s="56">
        <v>217.408466992331</v>
      </c>
      <c r="CE41" s="56">
        <v>217.645989012858</v>
      </c>
      <c r="CF41" s="56">
        <v>217.12662732411832</v>
      </c>
      <c r="CG41" s="56">
        <v>0.36621168318408814</v>
      </c>
      <c r="CI41" s="64"/>
      <c r="CJ41" s="56"/>
      <c r="CK41" s="56"/>
      <c r="CL41" s="56"/>
      <c r="CM41" s="56"/>
      <c r="CN41" s="64"/>
      <c r="CO41" s="64"/>
      <c r="CP41" s="64"/>
      <c r="CQ41" s="64"/>
      <c r="CR41" s="56"/>
      <c r="CS41" s="56"/>
      <c r="CT41" s="64"/>
      <c r="CX41" s="64"/>
      <c r="CY41" s="64"/>
      <c r="CZ41" s="64"/>
      <c r="DA41" s="64"/>
      <c r="DB41" s="56"/>
      <c r="DC41" s="56"/>
      <c r="DD41" s="56"/>
      <c r="DE41" s="56"/>
      <c r="DG41" s="56"/>
      <c r="DH41" s="56"/>
      <c r="DI41" s="56"/>
      <c r="DJ41" s="56"/>
      <c r="DK41" s="56"/>
      <c r="DL41" s="56"/>
      <c r="DM41" s="56"/>
      <c r="DN41" s="56"/>
      <c r="DO41" s="56"/>
      <c r="DP41" s="56"/>
      <c r="DQ41" s="56"/>
      <c r="DS41" s="56"/>
      <c r="DT41" s="56"/>
      <c r="DU41" s="56"/>
      <c r="DV41" s="56"/>
      <c r="DW41" s="56"/>
      <c r="DX41" s="56"/>
      <c r="DY41" s="56"/>
      <c r="DZ41" s="56"/>
      <c r="EA41" s="56"/>
      <c r="EB41" s="56"/>
      <c r="EC41" s="56"/>
      <c r="ED41" s="56"/>
      <c r="EE41" s="56"/>
      <c r="EF41" s="56"/>
      <c r="EG41" s="56"/>
      <c r="EH41" s="56"/>
      <c r="EI41" s="56"/>
      <c r="EJ41" s="56"/>
      <c r="EK41" s="56"/>
      <c r="EL41" s="56"/>
      <c r="EM41" s="56"/>
      <c r="EO41" s="56"/>
      <c r="EP41" s="56"/>
      <c r="EQ41" s="56"/>
      <c r="ER41" s="56"/>
      <c r="ES41" s="56"/>
      <c r="ET41" s="56"/>
      <c r="EU41" s="56"/>
      <c r="EV41" s="56"/>
      <c r="EW41" s="56"/>
      <c r="EX41" s="56"/>
      <c r="EY41" s="56"/>
      <c r="EZ41" s="56"/>
      <c r="FA41" s="56"/>
      <c r="FB41" s="56"/>
      <c r="FC41" s="56"/>
      <c r="FD41" s="56"/>
      <c r="FE41" s="56"/>
      <c r="FF41" s="56"/>
      <c r="FG41" s="56"/>
      <c r="FH41" s="56"/>
      <c r="FI41" s="56"/>
      <c r="FJ41" s="56"/>
      <c r="FK41" s="56"/>
      <c r="FL41" s="56"/>
      <c r="FM41" s="56"/>
      <c r="FN41" s="56"/>
      <c r="FO41" s="56"/>
      <c r="FP41" s="56"/>
      <c r="FQ41" s="56"/>
      <c r="FR41" s="56"/>
      <c r="FS41" s="56"/>
      <c r="FT41" s="56"/>
      <c r="FU41" s="56"/>
      <c r="FV41" s="56"/>
      <c r="FW41" s="56"/>
      <c r="FX41" s="56"/>
      <c r="FY41" s="56"/>
      <c r="FZ41" s="56"/>
      <c r="GA41" s="56"/>
      <c r="GB41" s="56"/>
      <c r="GC41" s="56"/>
      <c r="GD41" s="56"/>
      <c r="GE41" s="56"/>
      <c r="GF41" s="56"/>
    </row>
    <row r="42" spans="1:189" s="24" customFormat="1" ht="13.5" customHeight="1" x14ac:dyDescent="0.2">
      <c r="A42" s="60"/>
      <c r="B42" s="51" t="s">
        <v>118</v>
      </c>
      <c r="C42" s="72">
        <v>264.43317213596202</v>
      </c>
      <c r="D42" s="56">
        <v>264.07855690336902</v>
      </c>
      <c r="E42" s="56">
        <v>264.154258989727</v>
      </c>
      <c r="F42" s="56">
        <v>269.58799858389898</v>
      </c>
      <c r="G42" s="56">
        <v>269.09863873344898</v>
      </c>
      <c r="H42" s="56">
        <v>269.60297223706402</v>
      </c>
      <c r="I42" s="56">
        <v>266.82593293057835</v>
      </c>
      <c r="J42" s="56">
        <v>2.6114289367695305</v>
      </c>
      <c r="K42" s="56">
        <v>289.96627383021098</v>
      </c>
      <c r="L42" s="56">
        <v>289.50655394067502</v>
      </c>
      <c r="M42" s="56">
        <v>289.83156969903803</v>
      </c>
      <c r="N42" s="56">
        <v>290.94811401152299</v>
      </c>
      <c r="O42" s="56">
        <v>290.888222124366</v>
      </c>
      <c r="P42" s="56">
        <v>290.99253852918201</v>
      </c>
      <c r="Q42" s="56">
        <v>290.35554535583248</v>
      </c>
      <c r="R42" s="56">
        <v>0.60380897737060446</v>
      </c>
      <c r="S42" s="56">
        <v>279.84227928552099</v>
      </c>
      <c r="T42" s="56">
        <v>279.50894271565897</v>
      </c>
      <c r="U42" s="56">
        <v>279.44276793246399</v>
      </c>
      <c r="V42" s="56">
        <v>281.11272263987303</v>
      </c>
      <c r="W42" s="56">
        <v>280.86359312047398</v>
      </c>
      <c r="X42" s="56">
        <v>280.57747349520002</v>
      </c>
      <c r="Y42" s="56">
        <v>280.22462986486516</v>
      </c>
      <c r="Z42" s="56">
        <v>0.65716431087274108</v>
      </c>
      <c r="AA42" s="56">
        <v>275.18303578546499</v>
      </c>
      <c r="AB42" s="56">
        <v>274.97795146479001</v>
      </c>
      <c r="AC42" s="56">
        <v>275.46646112695498</v>
      </c>
      <c r="AD42" s="56">
        <v>276.42562082132099</v>
      </c>
      <c r="AE42" s="56">
        <v>276.37642074351697</v>
      </c>
      <c r="AF42" s="56">
        <v>276.21041308154298</v>
      </c>
      <c r="AG42" s="56">
        <v>275.77331717059849</v>
      </c>
      <c r="AH42" s="56">
        <v>0.58530421704005375</v>
      </c>
      <c r="AI42" s="56">
        <v>285.381561805221</v>
      </c>
      <c r="AJ42" s="56">
        <v>284.94482977305302</v>
      </c>
      <c r="AK42" s="56">
        <v>285.20636138759602</v>
      </c>
      <c r="AL42" s="56">
        <v>285.77986348180701</v>
      </c>
      <c r="AM42" s="56">
        <v>285.65035707080602</v>
      </c>
      <c r="AN42" s="56">
        <v>285.86220376972801</v>
      </c>
      <c r="AO42" s="56">
        <v>285.47086288136853</v>
      </c>
      <c r="AP42" s="56">
        <v>0.32544681579541102</v>
      </c>
      <c r="AQ42" s="56">
        <v>283.43674797992099</v>
      </c>
      <c r="AR42" s="56">
        <v>283.27357518761602</v>
      </c>
      <c r="AS42" s="56">
        <v>283.02098392930498</v>
      </c>
      <c r="AT42" s="56">
        <v>283.43510172713201</v>
      </c>
      <c r="AU42" s="56">
        <v>283.02515179252202</v>
      </c>
      <c r="AV42" s="56">
        <v>283.23831212329924</v>
      </c>
      <c r="AW42" s="56">
        <v>0.18548061440308908</v>
      </c>
      <c r="AX42" s="56">
        <v>292.76440694839101</v>
      </c>
      <c r="AY42" s="56">
        <v>293.32960433782398</v>
      </c>
      <c r="AZ42" s="56">
        <v>292.87248103999502</v>
      </c>
      <c r="BA42" s="56">
        <v>293.86435170188099</v>
      </c>
      <c r="BB42" s="56">
        <v>294.22573296980499</v>
      </c>
      <c r="BC42" s="56">
        <v>293.81026819036498</v>
      </c>
      <c r="BD42" s="56">
        <v>293.47780753137681</v>
      </c>
      <c r="BE42" s="56">
        <v>0.53489308690708204</v>
      </c>
      <c r="BF42" s="56">
        <v>282.90098887118199</v>
      </c>
      <c r="BG42" s="56">
        <v>282.81118919570201</v>
      </c>
      <c r="BH42" s="56">
        <v>281.97269685357497</v>
      </c>
      <c r="BI42" s="56">
        <v>282.03781217764998</v>
      </c>
      <c r="BJ42" s="56">
        <v>281.64350179771799</v>
      </c>
      <c r="BK42" s="56">
        <v>282.27323777916541</v>
      </c>
      <c r="BL42" s="56">
        <v>0.49513243242893246</v>
      </c>
      <c r="BM42" s="56">
        <v>278.48033845601401</v>
      </c>
      <c r="BN42" s="56">
        <v>277.51138585571101</v>
      </c>
      <c r="BO42" s="56">
        <v>277.13678758064799</v>
      </c>
      <c r="BP42" s="56">
        <v>277.70950396412428</v>
      </c>
      <c r="BQ42" s="56">
        <v>0.56610972277769345</v>
      </c>
      <c r="BR42" s="56">
        <v>288.90984713108003</v>
      </c>
      <c r="BS42" s="56">
        <v>289.10504230583399</v>
      </c>
      <c r="BT42" s="56">
        <v>289.06136833147502</v>
      </c>
      <c r="BU42" s="56">
        <v>289.33540468219002</v>
      </c>
      <c r="BV42" s="56">
        <v>289.37580730847202</v>
      </c>
      <c r="BW42" s="56">
        <v>289.50073687672801</v>
      </c>
      <c r="BX42" s="56">
        <v>289.21470110596323</v>
      </c>
      <c r="BY42" s="56">
        <v>0.2044557662584037</v>
      </c>
      <c r="BZ42" s="56">
        <v>296.69295450001601</v>
      </c>
      <c r="CA42" s="56">
        <v>297.21459922438498</v>
      </c>
      <c r="CB42" s="56">
        <v>296.65610841687999</v>
      </c>
      <c r="CC42" s="56">
        <v>298.91573735735801</v>
      </c>
      <c r="CD42" s="56">
        <v>299.01418282757902</v>
      </c>
      <c r="CE42" s="56">
        <v>299.74910445279698</v>
      </c>
      <c r="CF42" s="56">
        <v>298.04044779650252</v>
      </c>
      <c r="CG42" s="56">
        <v>1.2280037229385661</v>
      </c>
      <c r="CI42" s="64"/>
      <c r="CJ42" s="56"/>
      <c r="CK42" s="56"/>
      <c r="CL42" s="56"/>
      <c r="CM42" s="56"/>
      <c r="CN42" s="64"/>
      <c r="CO42" s="64"/>
      <c r="CP42" s="64"/>
      <c r="CQ42" s="64"/>
      <c r="CR42" s="56"/>
      <c r="CS42" s="56"/>
      <c r="CT42" s="64"/>
      <c r="CU42" s="64"/>
      <c r="CV42" s="64"/>
      <c r="CW42" s="64"/>
      <c r="CX42" s="56"/>
      <c r="CY42" s="56"/>
      <c r="CZ42" s="56"/>
      <c r="DA42" s="56"/>
      <c r="DB42" s="56"/>
      <c r="DC42" s="56"/>
      <c r="DD42" s="56"/>
      <c r="DE42" s="56"/>
      <c r="DG42" s="56"/>
      <c r="DH42" s="56"/>
      <c r="DI42" s="56"/>
      <c r="DJ42" s="56"/>
      <c r="DK42" s="56"/>
      <c r="DL42" s="56"/>
      <c r="DM42" s="56"/>
      <c r="DN42" s="56"/>
      <c r="DO42" s="56"/>
      <c r="DP42" s="56"/>
      <c r="DQ42" s="56"/>
      <c r="DS42" s="56"/>
      <c r="DT42" s="56"/>
      <c r="DU42" s="56"/>
      <c r="DV42" s="56"/>
      <c r="DW42" s="56"/>
      <c r="DX42" s="56"/>
      <c r="DY42" s="56"/>
      <c r="DZ42" s="56"/>
      <c r="EA42" s="56"/>
      <c r="EB42" s="56"/>
      <c r="EC42" s="56"/>
      <c r="ED42" s="56"/>
      <c r="EE42" s="56"/>
      <c r="EF42" s="56"/>
      <c r="EG42" s="56"/>
      <c r="EH42" s="56"/>
      <c r="EI42" s="56"/>
      <c r="EJ42" s="56"/>
      <c r="EK42" s="56"/>
      <c r="EL42" s="56"/>
      <c r="EM42" s="56"/>
      <c r="EO42" s="56"/>
      <c r="EP42" s="56"/>
      <c r="EQ42" s="56"/>
      <c r="ER42" s="56"/>
      <c r="ES42" s="56"/>
      <c r="ET42" s="56"/>
      <c r="EU42" s="56"/>
      <c r="EV42" s="56"/>
      <c r="EW42" s="56"/>
      <c r="EX42" s="56"/>
      <c r="EY42" s="56"/>
      <c r="EZ42" s="56"/>
      <c r="FA42" s="56"/>
      <c r="FB42" s="56"/>
      <c r="FC42" s="56"/>
      <c r="FD42" s="56"/>
      <c r="FE42" s="56"/>
      <c r="FF42" s="56"/>
      <c r="FG42" s="56"/>
      <c r="FH42" s="56"/>
      <c r="FI42" s="56"/>
      <c r="FJ42" s="56"/>
      <c r="FK42" s="56"/>
      <c r="FL42" s="56"/>
      <c r="FM42" s="56"/>
      <c r="FN42" s="56"/>
      <c r="FO42" s="56"/>
      <c r="FP42" s="56"/>
      <c r="FQ42" s="56"/>
      <c r="FR42" s="56"/>
      <c r="FS42" s="56"/>
      <c r="FT42" s="56"/>
      <c r="FU42" s="56"/>
      <c r="FV42" s="56"/>
      <c r="FW42" s="56"/>
      <c r="FX42" s="56"/>
      <c r="FY42" s="56"/>
      <c r="FZ42" s="56"/>
      <c r="GA42" s="56"/>
      <c r="GB42" s="56"/>
      <c r="GC42" s="56"/>
      <c r="GD42" s="56"/>
      <c r="GE42" s="56"/>
      <c r="GF42" s="56"/>
    </row>
    <row r="43" spans="1:189" s="24" customFormat="1" ht="13.5" customHeight="1" x14ac:dyDescent="0.2">
      <c r="A43" s="60"/>
      <c r="B43" s="51" t="s">
        <v>119</v>
      </c>
      <c r="C43" s="48">
        <v>2.0317907836136202</v>
      </c>
      <c r="D43" s="24">
        <v>2.0302962786321102</v>
      </c>
      <c r="E43" s="24">
        <v>2.0314497741482</v>
      </c>
      <c r="F43" s="24">
        <v>2.0133676904517999</v>
      </c>
      <c r="G43" s="24">
        <v>2.0121004613766602</v>
      </c>
      <c r="H43" s="24">
        <v>2.0186881562515899</v>
      </c>
      <c r="I43" s="24">
        <v>2.02294885741233</v>
      </c>
      <c r="J43" s="24">
        <v>8.4859675752931036E-3</v>
      </c>
      <c r="K43" s="24">
        <v>1.93948310340686</v>
      </c>
      <c r="L43" s="24">
        <v>1.93641323422883</v>
      </c>
      <c r="M43" s="24">
        <v>1.93879257377778</v>
      </c>
      <c r="N43" s="24">
        <v>1.94334598165009</v>
      </c>
      <c r="O43" s="24">
        <v>1.94174754391532</v>
      </c>
      <c r="P43" s="24">
        <v>1.94270176792257</v>
      </c>
      <c r="Q43" s="24">
        <v>1.9404140341502416</v>
      </c>
      <c r="R43" s="24">
        <v>2.4190375513166865E-3</v>
      </c>
      <c r="S43" s="24">
        <v>1.96978537344961</v>
      </c>
      <c r="T43" s="24">
        <v>1.96858295459687</v>
      </c>
      <c r="U43" s="24">
        <v>1.96863803343693</v>
      </c>
      <c r="V43" s="24">
        <v>1.9733160917549499</v>
      </c>
      <c r="W43" s="24">
        <v>1.97266551211652</v>
      </c>
      <c r="X43" s="24">
        <v>1.9708145675059301</v>
      </c>
      <c r="Y43" s="24">
        <v>1.9706337554768016</v>
      </c>
      <c r="Z43" s="24">
        <v>1.837756726537676E-3</v>
      </c>
      <c r="AA43" s="24">
        <v>1.9351723999618899</v>
      </c>
      <c r="AB43" s="24">
        <v>1.9335646920523399</v>
      </c>
      <c r="AC43" s="24">
        <v>1.9384253211192</v>
      </c>
      <c r="AD43" s="24">
        <v>1.9409645433324101</v>
      </c>
      <c r="AE43" s="24">
        <v>1.93945475672588</v>
      </c>
      <c r="AF43" s="24">
        <v>1.9379921822881501</v>
      </c>
      <c r="AG43" s="24">
        <v>1.9375956492466451</v>
      </c>
      <c r="AH43" s="24">
        <v>2.5090527710655438E-3</v>
      </c>
      <c r="AI43" s="24">
        <v>1.92778561731486</v>
      </c>
      <c r="AJ43" s="24">
        <v>1.92426644918762</v>
      </c>
      <c r="AK43" s="24">
        <v>1.9266565961253199</v>
      </c>
      <c r="AL43" s="24">
        <v>1.92078635444956</v>
      </c>
      <c r="AM43" s="24">
        <v>1.92060615381485</v>
      </c>
      <c r="AN43" s="24">
        <v>1.92019620270436</v>
      </c>
      <c r="AO43" s="24">
        <v>1.9233828955994283</v>
      </c>
      <c r="AP43" s="24">
        <v>3.0410818543358444E-3</v>
      </c>
      <c r="AQ43" s="24">
        <v>1.8966886895855899</v>
      </c>
      <c r="AR43" s="24">
        <v>1.8954824941062001</v>
      </c>
      <c r="AS43" s="24">
        <v>1.89814040920535</v>
      </c>
      <c r="AT43" s="24">
        <v>1.90098989647892</v>
      </c>
      <c r="AU43" s="24">
        <v>1.89837479068958</v>
      </c>
      <c r="AV43" s="24">
        <v>1.897935256013128</v>
      </c>
      <c r="AW43" s="24">
        <v>1.8512739273094446E-3</v>
      </c>
      <c r="AX43" s="24">
        <v>1.9199514896133201</v>
      </c>
      <c r="AY43" s="24">
        <v>1.9236433185186499</v>
      </c>
      <c r="AZ43" s="24">
        <v>1.92037125657523</v>
      </c>
      <c r="BA43" s="24">
        <v>1.92276589708632</v>
      </c>
      <c r="BB43" s="24">
        <v>1.92503059601364</v>
      </c>
      <c r="BC43" s="24">
        <v>1.9216881939244299</v>
      </c>
      <c r="BD43" s="24">
        <v>1.9222417919552648</v>
      </c>
      <c r="BE43" s="24">
        <v>1.7826594915792782E-3</v>
      </c>
      <c r="BF43" s="24">
        <v>1.9189846520178899</v>
      </c>
      <c r="BG43" s="24">
        <v>1.9165970806422301</v>
      </c>
      <c r="BH43" s="24">
        <v>1.9089848722292699</v>
      </c>
      <c r="BI43" s="24">
        <v>1.90919958022039</v>
      </c>
      <c r="BJ43" s="24">
        <v>1.9037711383802201</v>
      </c>
      <c r="BK43" s="24">
        <v>1.9115074646979999</v>
      </c>
      <c r="BL43" s="24">
        <v>5.538105616489185E-3</v>
      </c>
      <c r="BM43" s="24">
        <v>1.9066818096559199</v>
      </c>
      <c r="BN43" s="24">
        <v>1.8972432730772399</v>
      </c>
      <c r="BO43" s="24">
        <v>1.8950659282733699</v>
      </c>
      <c r="BP43" s="24">
        <v>1.8996636703355101</v>
      </c>
      <c r="BQ43" s="24">
        <v>5.041555133041691E-3</v>
      </c>
      <c r="BR43" s="24">
        <v>1.9171565188497901</v>
      </c>
      <c r="BS43" s="24">
        <v>1.91822415602608</v>
      </c>
      <c r="BT43" s="24">
        <v>1.90558052713374</v>
      </c>
      <c r="BU43" s="24">
        <v>1.90213324060528</v>
      </c>
      <c r="BV43" s="24">
        <v>1.90294013979288</v>
      </c>
      <c r="BW43" s="24">
        <v>1.90399891834454</v>
      </c>
      <c r="BX43" s="24">
        <v>1.9083389167920517</v>
      </c>
      <c r="BY43" s="24">
        <v>6.702854750228188E-3</v>
      </c>
      <c r="BZ43" s="24">
        <v>1.88067844736055</v>
      </c>
      <c r="CA43" s="24">
        <v>1.8841663210262201</v>
      </c>
      <c r="CB43" s="24">
        <v>1.88102899364081</v>
      </c>
      <c r="CC43" s="24">
        <v>1.89270726658894</v>
      </c>
      <c r="CD43" s="24">
        <v>1.89288128276099</v>
      </c>
      <c r="CE43" s="24">
        <v>1.8971481064109199</v>
      </c>
      <c r="CF43" s="24">
        <v>1.8881017362980719</v>
      </c>
      <c r="CG43" s="24">
        <v>6.4097346093999526E-3</v>
      </c>
      <c r="CI43" s="64"/>
      <c r="CN43" s="64"/>
      <c r="CO43" s="64"/>
      <c r="CP43" s="64"/>
      <c r="CQ43" s="64"/>
      <c r="CT43" s="64"/>
      <c r="CU43" s="64"/>
      <c r="CV43" s="64"/>
      <c r="CW43" s="64"/>
      <c r="DK43" s="64"/>
      <c r="DN43" s="64"/>
      <c r="EY43" s="64"/>
      <c r="FJ43" s="64"/>
      <c r="FL43" s="64"/>
      <c r="FZ43" s="64"/>
    </row>
    <row r="44" spans="1:189" s="24" customFormat="1" ht="13.5" customHeight="1" x14ac:dyDescent="0.2">
      <c r="A44" s="60"/>
      <c r="B44" s="51" t="s">
        <v>120</v>
      </c>
      <c r="C44" s="72">
        <v>134.28533690183599</v>
      </c>
      <c r="D44" s="56">
        <v>134.00958141310701</v>
      </c>
      <c r="E44" s="56">
        <v>134.12187406379999</v>
      </c>
      <c r="F44" s="56">
        <v>135.688959743456</v>
      </c>
      <c r="G44" s="56">
        <v>135.35847819030499</v>
      </c>
      <c r="H44" s="56">
        <v>136.049420935868</v>
      </c>
      <c r="I44" s="56">
        <v>134.91894187472869</v>
      </c>
      <c r="J44" s="56">
        <v>0.80909531830289316</v>
      </c>
      <c r="K44" s="56">
        <v>140.459287499233</v>
      </c>
      <c r="L44" s="56">
        <v>139.99995647313099</v>
      </c>
      <c r="M44" s="56">
        <v>140.340812606702</v>
      </c>
      <c r="N44" s="56">
        <v>141.233077801409</v>
      </c>
      <c r="O44" s="56">
        <v>141.08078550064201</v>
      </c>
      <c r="P44" s="56">
        <v>141.204988358599</v>
      </c>
      <c r="Q44" s="56">
        <v>140.71981803995266</v>
      </c>
      <c r="R44" s="56">
        <v>0.475893070092127</v>
      </c>
      <c r="S44" s="56">
        <v>137.77488298059001</v>
      </c>
      <c r="T44" s="56">
        <v>137.52409922050799</v>
      </c>
      <c r="U44" s="56">
        <v>137.49551140984099</v>
      </c>
      <c r="V44" s="56">
        <v>138.65570634408601</v>
      </c>
      <c r="W44" s="56">
        <v>138.48588570107</v>
      </c>
      <c r="X44" s="56">
        <v>138.211226502074</v>
      </c>
      <c r="Y44" s="56">
        <v>138.02455202636148</v>
      </c>
      <c r="Z44" s="56">
        <v>0.45436833613937511</v>
      </c>
      <c r="AA44" s="56">
        <v>132.98225006173101</v>
      </c>
      <c r="AB44" s="56">
        <v>132.76499495236999</v>
      </c>
      <c r="AC44" s="56">
        <v>133.35809196475901</v>
      </c>
      <c r="AD44" s="56">
        <v>134.008995143692</v>
      </c>
      <c r="AE44" s="56">
        <v>133.874297512715</v>
      </c>
      <c r="AF44" s="56">
        <v>133.68640519033099</v>
      </c>
      <c r="AG44" s="56">
        <v>133.44583913759968</v>
      </c>
      <c r="AH44" s="56">
        <v>0.4554771297402363</v>
      </c>
      <c r="AI44" s="56">
        <v>137.345618782304</v>
      </c>
      <c r="AJ44" s="56">
        <v>136.86511352931299</v>
      </c>
      <c r="AK44" s="56">
        <v>137.17460421759901</v>
      </c>
      <c r="AL44" s="56">
        <v>136.99711998730601</v>
      </c>
      <c r="AM44" s="56">
        <v>136.92108402155199</v>
      </c>
      <c r="AN44" s="56">
        <v>136.99085230724401</v>
      </c>
      <c r="AO44" s="56">
        <v>137.0490654742197</v>
      </c>
      <c r="AP44" s="56">
        <v>0.1633036625976978</v>
      </c>
      <c r="AQ44" s="56">
        <v>133.99907297493701</v>
      </c>
      <c r="AR44" s="56">
        <v>133.82689020454399</v>
      </c>
      <c r="AS44" s="56">
        <v>133.916638140792</v>
      </c>
      <c r="AT44" s="56">
        <v>134.33641253782099</v>
      </c>
      <c r="AU44" s="56">
        <v>133.93701957511399</v>
      </c>
      <c r="AV44" s="56">
        <v>134.00320668664159</v>
      </c>
      <c r="AW44" s="56">
        <v>0.17550246468628231</v>
      </c>
      <c r="AX44" s="56">
        <v>140.279092328617</v>
      </c>
      <c r="AY44" s="56">
        <v>140.843121259605</v>
      </c>
      <c r="AZ44" s="56">
        <v>140.36421992266301</v>
      </c>
      <c r="BA44" s="56">
        <v>141.03017040753301</v>
      </c>
      <c r="BB44" s="56">
        <v>141.38362563962099</v>
      </c>
      <c r="BC44" s="56">
        <v>140.918519612594</v>
      </c>
      <c r="BD44" s="56">
        <v>140.80312486177215</v>
      </c>
      <c r="BE44" s="56">
        <v>0.38094053225081242</v>
      </c>
      <c r="BF44" s="56">
        <v>135.47876296973999</v>
      </c>
      <c r="BG44" s="56">
        <v>135.25216802630001</v>
      </c>
      <c r="BH44" s="56">
        <v>134.26450861408799</v>
      </c>
      <c r="BI44" s="56">
        <v>134.31212906960499</v>
      </c>
      <c r="BJ44" s="56">
        <v>133.70371212460299</v>
      </c>
      <c r="BK44" s="56">
        <v>134.60225616086717</v>
      </c>
      <c r="BL44" s="56">
        <v>0.66276362881141082</v>
      </c>
      <c r="BM44" s="56">
        <v>132.425376875262</v>
      </c>
      <c r="BN44" s="56">
        <v>131.24053604233899</v>
      </c>
      <c r="BO44" s="56">
        <v>130.89554950765199</v>
      </c>
      <c r="BP44" s="56">
        <v>131.52048747508431</v>
      </c>
      <c r="BQ44" s="56">
        <v>0.65517048529079835</v>
      </c>
      <c r="BR44" s="56">
        <v>138.21278912331101</v>
      </c>
      <c r="BS44" s="56">
        <v>138.39010036455301</v>
      </c>
      <c r="BT44" s="56">
        <v>137.369343662088</v>
      </c>
      <c r="BU44" s="56">
        <v>137.22439662782199</v>
      </c>
      <c r="BV44" s="56">
        <v>137.30806683820799</v>
      </c>
      <c r="BW44" s="56">
        <v>137.451944155544</v>
      </c>
      <c r="BX44" s="56">
        <v>137.65944012858765</v>
      </c>
      <c r="BY44" s="56">
        <v>0.46187950554191987</v>
      </c>
      <c r="BZ44" s="56">
        <v>138.934484456181</v>
      </c>
      <c r="CA44" s="56">
        <v>139.47130665639901</v>
      </c>
      <c r="CB44" s="56">
        <v>138.94662630906299</v>
      </c>
      <c r="CC44" s="56">
        <v>140.985484415461</v>
      </c>
      <c r="CD44" s="56">
        <v>141.04644044944601</v>
      </c>
      <c r="CE44" s="56">
        <v>141.749260666288</v>
      </c>
      <c r="CF44" s="56">
        <v>140.18893382547301</v>
      </c>
      <c r="CG44" s="56">
        <v>1.1132827015913034</v>
      </c>
      <c r="CI44" s="64"/>
      <c r="CN44" s="64"/>
      <c r="CO44" s="64"/>
      <c r="CP44" s="64"/>
      <c r="CQ44" s="64"/>
      <c r="CT44" s="64"/>
      <c r="CU44" s="64"/>
      <c r="CV44" s="64"/>
      <c r="CW44" s="64"/>
      <c r="DK44" s="64"/>
      <c r="DN44" s="64"/>
      <c r="EY44" s="64"/>
      <c r="FJ44" s="64"/>
      <c r="FL44" s="64"/>
      <c r="FZ44" s="64"/>
    </row>
    <row r="45" spans="1:189" s="24" customFormat="1" ht="13.5" customHeight="1" x14ac:dyDescent="0.2">
      <c r="A45" s="60"/>
      <c r="B45" s="51" t="s">
        <v>131</v>
      </c>
      <c r="C45" s="48">
        <v>1.4568937114788501</v>
      </c>
      <c r="D45" s="24">
        <v>1.45623612089899</v>
      </c>
      <c r="E45" s="24">
        <v>1.4564427450298201</v>
      </c>
      <c r="F45" s="24">
        <v>1.4542146175663</v>
      </c>
      <c r="G45" s="24">
        <v>1.45329895191069</v>
      </c>
      <c r="H45" s="24">
        <v>1.4554083842358501</v>
      </c>
      <c r="I45" s="24">
        <v>1.4554157551867499</v>
      </c>
      <c r="J45" s="24">
        <v>1.2803453222120713E-3</v>
      </c>
      <c r="K45" s="24">
        <v>1.4296876173539099</v>
      </c>
      <c r="L45" s="24">
        <v>1.4291768395076301</v>
      </c>
      <c r="M45" s="24">
        <v>1.4294337777903099</v>
      </c>
      <c r="N45" s="24">
        <v>1.4325712884688799</v>
      </c>
      <c r="O45" s="24">
        <v>1.4322629452554601</v>
      </c>
      <c r="P45" s="24">
        <v>1.4324247133374499</v>
      </c>
      <c r="Q45" s="24">
        <v>1.4309261969522735</v>
      </c>
      <c r="R45" s="24">
        <v>1.5033528819682121E-3</v>
      </c>
      <c r="S45" s="24">
        <v>1.4376717583742</v>
      </c>
      <c r="T45" s="24">
        <v>1.43764036624911</v>
      </c>
      <c r="U45" s="24">
        <v>1.43777076059319</v>
      </c>
      <c r="V45" s="24">
        <v>1.4380826936975699</v>
      </c>
      <c r="W45" s="24">
        <v>1.4380853482237901</v>
      </c>
      <c r="X45" s="24">
        <v>1.4372027727566199</v>
      </c>
      <c r="Y45" s="24">
        <v>1.4377422833157467</v>
      </c>
      <c r="Z45" s="24">
        <v>3.0022664043900235E-4</v>
      </c>
      <c r="AA45" s="24">
        <v>1.4276103780278599</v>
      </c>
      <c r="AB45" s="24">
        <v>1.4274304128783399</v>
      </c>
      <c r="AC45" s="24">
        <v>1.4290550974176099</v>
      </c>
      <c r="AD45" s="24">
        <v>1.4283106466175599</v>
      </c>
      <c r="AE45" s="24">
        <v>1.4281835823068201</v>
      </c>
      <c r="AF45" s="24">
        <v>1.42786377083436</v>
      </c>
      <c r="AG45" s="24">
        <v>1.4280756480137582</v>
      </c>
      <c r="AH45" s="24">
        <v>5.3289957919211059E-4</v>
      </c>
      <c r="AI45" s="24">
        <v>1.4208775616872</v>
      </c>
      <c r="AJ45" s="24">
        <v>1.4187286935661201</v>
      </c>
      <c r="AK45" s="24">
        <v>1.41996638918089</v>
      </c>
      <c r="AL45" s="24">
        <v>1.41992848726466</v>
      </c>
      <c r="AM45" s="24">
        <v>1.4198431884209599</v>
      </c>
      <c r="AN45" s="24">
        <v>1.4198283748290601</v>
      </c>
      <c r="AO45" s="24">
        <v>1.419862115824815</v>
      </c>
      <c r="AP45" s="24">
        <v>6.2350502780189447E-4</v>
      </c>
      <c r="AQ45" s="24">
        <v>1.4111099092309101</v>
      </c>
      <c r="AR45" s="24">
        <v>1.4104245548671099</v>
      </c>
      <c r="AS45" s="24">
        <v>1.4109632744224501</v>
      </c>
      <c r="AT45" s="24">
        <v>1.41216903043478</v>
      </c>
      <c r="AU45" s="24">
        <v>1.41152543407016</v>
      </c>
      <c r="AV45" s="24">
        <v>1.4112384406050822</v>
      </c>
      <c r="AW45" s="24">
        <v>5.8361107200257311E-4</v>
      </c>
      <c r="AX45" s="24">
        <v>1.42794892416902</v>
      </c>
      <c r="AY45" s="24">
        <v>1.4299977887514199</v>
      </c>
      <c r="AZ45" s="24">
        <v>1.4280744456382899</v>
      </c>
      <c r="BA45" s="24">
        <v>1.4294710478516499</v>
      </c>
      <c r="BB45" s="24">
        <v>1.43072270607337</v>
      </c>
      <c r="BC45" s="24">
        <v>1.42925304859771</v>
      </c>
      <c r="BD45" s="24">
        <v>1.4292446601802435</v>
      </c>
      <c r="BE45" s="24">
        <v>9.8754560529324699E-4</v>
      </c>
      <c r="BF45" s="24">
        <v>1.41792794122261</v>
      </c>
      <c r="BG45" s="24">
        <v>1.41686402044695</v>
      </c>
      <c r="BH45" s="24">
        <v>1.4141716406998399</v>
      </c>
      <c r="BI45" s="24">
        <v>1.41386965007959</v>
      </c>
      <c r="BJ45" s="24">
        <v>1.4120595581063899</v>
      </c>
      <c r="BK45" s="24">
        <v>1.414978562111076</v>
      </c>
      <c r="BL45" s="24">
        <v>2.1286231567249729E-3</v>
      </c>
      <c r="BM45" s="24">
        <v>1.41149038198524</v>
      </c>
      <c r="BN45" s="24">
        <v>1.40803055718862</v>
      </c>
      <c r="BO45" s="24">
        <v>1.40701512694547</v>
      </c>
      <c r="BP45" s="24">
        <v>1.40884535537311</v>
      </c>
      <c r="BQ45" s="24">
        <v>1.9157068284461477E-3</v>
      </c>
      <c r="BR45" s="24">
        <v>1.4219553931679201</v>
      </c>
      <c r="BS45" s="24">
        <v>1.42180891556115</v>
      </c>
      <c r="BT45" s="24">
        <v>1.4190974429613401</v>
      </c>
      <c r="BU45" s="24">
        <v>1.4180532863008599</v>
      </c>
      <c r="BV45" s="24">
        <v>1.41836573430368</v>
      </c>
      <c r="BW45" s="24">
        <v>1.4190814419541</v>
      </c>
      <c r="BX45" s="24">
        <v>1.419727035708175</v>
      </c>
      <c r="BY45" s="24">
        <v>1.5688402088358197E-3</v>
      </c>
      <c r="BZ45" s="24">
        <v>1.41067721147605</v>
      </c>
      <c r="CA45" s="24">
        <v>1.41229429195678</v>
      </c>
      <c r="CB45" s="24">
        <v>1.4112289958561</v>
      </c>
      <c r="CC45" s="24">
        <v>1.4138781199744299</v>
      </c>
      <c r="CD45" s="24">
        <v>1.4137987975647699</v>
      </c>
      <c r="CE45" s="24">
        <v>1.4155017410866</v>
      </c>
      <c r="CF45" s="24">
        <v>1.4128965263191215</v>
      </c>
      <c r="CG45" s="24">
        <v>1.6650058025184651E-3</v>
      </c>
      <c r="CI45" s="64"/>
      <c r="CN45" s="64"/>
      <c r="CO45" s="64"/>
      <c r="CP45" s="64"/>
      <c r="CQ45" s="64"/>
      <c r="CT45" s="64"/>
      <c r="CU45" s="64"/>
      <c r="CV45" s="64"/>
      <c r="CW45" s="64"/>
      <c r="DK45" s="64"/>
      <c r="DN45" s="64"/>
      <c r="EY45" s="64"/>
      <c r="FJ45" s="64"/>
      <c r="FL45" s="64"/>
      <c r="FZ45" s="64"/>
    </row>
    <row r="46" spans="1:189" s="24" customFormat="1" ht="13.5" customHeight="1" x14ac:dyDescent="0.2">
      <c r="A46" s="60"/>
      <c r="B46" s="51" t="s">
        <v>132</v>
      </c>
      <c r="C46" s="191">
        <v>71.461652867706505</v>
      </c>
      <c r="D46" s="64">
        <v>71.319709607741501</v>
      </c>
      <c r="E46" s="64">
        <v>71.344193367557907</v>
      </c>
      <c r="F46" s="64">
        <v>72.825699550868706</v>
      </c>
      <c r="G46" s="64">
        <v>72.641673567860593</v>
      </c>
      <c r="H46" s="64">
        <v>72.919402032429204</v>
      </c>
      <c r="I46" s="64">
        <v>72.085388499027417</v>
      </c>
      <c r="J46" s="64">
        <v>0.71621372862629151</v>
      </c>
      <c r="K46" s="64">
        <v>75.181086614198094</v>
      </c>
      <c r="L46" s="64">
        <v>75.062844674143093</v>
      </c>
      <c r="M46" s="64">
        <v>75.122819829123202</v>
      </c>
      <c r="N46" s="64">
        <v>75.821965509494703</v>
      </c>
      <c r="O46" s="64">
        <v>75.765897079845701</v>
      </c>
      <c r="P46" s="64">
        <v>75.820601693597098</v>
      </c>
      <c r="Q46" s="64">
        <v>75.462535900066982</v>
      </c>
      <c r="R46" s="64">
        <v>0.34249149563178433</v>
      </c>
      <c r="S46" s="64">
        <v>73.177976582316901</v>
      </c>
      <c r="T46" s="64">
        <v>73.126620072756694</v>
      </c>
      <c r="U46" s="64">
        <v>73.123484354193707</v>
      </c>
      <c r="V46" s="64">
        <v>73.539153581400399</v>
      </c>
      <c r="W46" s="64">
        <v>73.507759500103703</v>
      </c>
      <c r="X46" s="64">
        <v>73.359494751004604</v>
      </c>
      <c r="Y46" s="64">
        <v>73.305748140296004</v>
      </c>
      <c r="Z46" s="64">
        <v>0.17311263718759964</v>
      </c>
      <c r="AA46" s="64">
        <v>71.246538557678207</v>
      </c>
      <c r="AB46" s="64">
        <v>71.217800097440204</v>
      </c>
      <c r="AC46" s="64">
        <v>71.438679916910303</v>
      </c>
      <c r="AD46" s="64">
        <v>71.536495331532294</v>
      </c>
      <c r="AE46" s="64">
        <v>71.528554706665503</v>
      </c>
      <c r="AF46" s="64">
        <v>71.471717333517006</v>
      </c>
      <c r="AG46" s="64">
        <v>71.406630990623924</v>
      </c>
      <c r="AH46" s="64">
        <v>0.1279845033505351</v>
      </c>
      <c r="AI46" s="64">
        <v>72.859694100826601</v>
      </c>
      <c r="AJ46" s="64">
        <v>72.505292646556498</v>
      </c>
      <c r="AK46" s="64">
        <v>72.707604881919806</v>
      </c>
      <c r="AL46" s="64">
        <v>72.829908306857206</v>
      </c>
      <c r="AM46" s="64">
        <v>72.787773714347296</v>
      </c>
      <c r="AN46" s="64">
        <v>72.835242205303402</v>
      </c>
      <c r="AO46" s="64">
        <v>72.754252642635137</v>
      </c>
      <c r="AP46" s="64">
        <v>0.12157421969835544</v>
      </c>
      <c r="AQ46" s="64">
        <v>71.356642167529998</v>
      </c>
      <c r="AR46" s="64">
        <v>71.244991793793503</v>
      </c>
      <c r="AS46" s="64">
        <v>71.211093285371206</v>
      </c>
      <c r="AT46" s="64">
        <v>71.428855681746001</v>
      </c>
      <c r="AU46" s="64">
        <v>71.282421744100802</v>
      </c>
      <c r="AV46" s="64">
        <v>71.304800934508307</v>
      </c>
      <c r="AW46" s="64">
        <v>7.8658983894477036E-2</v>
      </c>
      <c r="AX46" s="64">
        <v>75.814282506531995</v>
      </c>
      <c r="AY46" s="64">
        <v>76.1717668197916</v>
      </c>
      <c r="AZ46" s="64">
        <v>75.837404687499102</v>
      </c>
      <c r="BA46" s="64">
        <v>76.245293511453099</v>
      </c>
      <c r="BB46" s="64">
        <v>76.470413557700297</v>
      </c>
      <c r="BC46" s="64">
        <v>76.211152040383297</v>
      </c>
      <c r="BD46" s="64">
        <v>76.125052187226558</v>
      </c>
      <c r="BE46" s="64">
        <v>0.23189321264143953</v>
      </c>
      <c r="BF46" s="64">
        <v>71.835985264345695</v>
      </c>
      <c r="BG46" s="64">
        <v>71.691334806213106</v>
      </c>
      <c r="BH46" s="64">
        <v>71.234383132677806</v>
      </c>
      <c r="BI46" s="64">
        <v>71.190696923519297</v>
      </c>
      <c r="BJ46" s="64">
        <v>70.921601464755597</v>
      </c>
      <c r="BK46" s="64">
        <v>71.374800318302306</v>
      </c>
      <c r="BL46" s="64">
        <v>0.33819694952479434</v>
      </c>
      <c r="BM46" s="64">
        <v>70.228408482856594</v>
      </c>
      <c r="BN46" s="64">
        <v>69.690361771161093</v>
      </c>
      <c r="BO46" s="64">
        <v>69.514897739026793</v>
      </c>
      <c r="BP46" s="64">
        <v>69.811222664348165</v>
      </c>
      <c r="BQ46" s="64">
        <v>0.3035675784364118</v>
      </c>
      <c r="BR46" s="64">
        <v>74.123710238382301</v>
      </c>
      <c r="BS46" s="64">
        <v>74.097978931575597</v>
      </c>
      <c r="BT46" s="64">
        <v>73.807191375332096</v>
      </c>
      <c r="BU46" s="64">
        <v>73.752287744680601</v>
      </c>
      <c r="BV46" s="64">
        <v>73.788706204325905</v>
      </c>
      <c r="BW46" s="64">
        <v>73.903456550374699</v>
      </c>
      <c r="BX46" s="64">
        <v>73.912221840778543</v>
      </c>
      <c r="BY46" s="64">
        <v>0.14786046103963324</v>
      </c>
      <c r="BZ46" s="64">
        <v>75.002389765017696</v>
      </c>
      <c r="CA46" s="64">
        <v>75.286777242472496</v>
      </c>
      <c r="CB46" s="64">
        <v>75.066626955357805</v>
      </c>
      <c r="CC46" s="64">
        <v>75.737683061106594</v>
      </c>
      <c r="CD46" s="64">
        <v>75.735018156684404</v>
      </c>
      <c r="CE46" s="64">
        <v>76.058566132687602</v>
      </c>
      <c r="CF46" s="64">
        <v>75.481176885554433</v>
      </c>
      <c r="CG46" s="64">
        <v>0.38783353911580787</v>
      </c>
      <c r="CI46" s="64"/>
      <c r="CJ46" s="56"/>
      <c r="CK46" s="56"/>
      <c r="CL46" s="56"/>
      <c r="CM46" s="56"/>
      <c r="CN46" s="64"/>
      <c r="CO46" s="64"/>
      <c r="CP46" s="64"/>
      <c r="CQ46" s="64"/>
      <c r="CR46" s="56"/>
      <c r="CS46" s="56"/>
      <c r="CT46" s="64"/>
      <c r="CU46" s="64"/>
      <c r="CV46" s="64"/>
      <c r="CW46" s="64"/>
      <c r="CX46" s="64"/>
      <c r="CY46" s="64"/>
      <c r="CZ46" s="64"/>
      <c r="DA46" s="64"/>
      <c r="DB46" s="56"/>
      <c r="DC46" s="56"/>
      <c r="DD46" s="56"/>
      <c r="DE46" s="56"/>
      <c r="DG46" s="56"/>
      <c r="DH46" s="56"/>
      <c r="DI46" s="56"/>
      <c r="DJ46" s="56"/>
      <c r="DK46" s="56"/>
      <c r="DL46" s="56"/>
      <c r="DM46" s="56"/>
      <c r="DN46" s="56"/>
      <c r="DO46" s="56"/>
      <c r="DP46" s="56"/>
      <c r="DQ46" s="56"/>
      <c r="DS46" s="56"/>
      <c r="DT46" s="56"/>
      <c r="DU46" s="56"/>
      <c r="DV46" s="56"/>
      <c r="DW46" s="56"/>
      <c r="DX46" s="56"/>
      <c r="DY46" s="56"/>
      <c r="DZ46" s="56"/>
      <c r="EA46" s="56"/>
      <c r="EB46" s="56"/>
      <c r="EC46" s="56"/>
      <c r="ED46" s="56"/>
      <c r="EE46" s="56"/>
      <c r="EF46" s="56"/>
      <c r="EG46" s="56"/>
      <c r="EH46" s="56"/>
      <c r="EI46" s="56"/>
      <c r="EJ46" s="56"/>
      <c r="EK46" s="56"/>
      <c r="EL46" s="56"/>
      <c r="EM46" s="56"/>
      <c r="EO46" s="56"/>
      <c r="EP46" s="56"/>
      <c r="EQ46" s="56"/>
      <c r="ER46" s="56"/>
      <c r="ES46" s="56"/>
      <c r="ET46" s="56"/>
      <c r="EU46" s="56"/>
      <c r="EV46" s="56"/>
      <c r="EW46" s="56"/>
      <c r="EX46" s="56"/>
      <c r="EY46" s="56"/>
      <c r="EZ46" s="56"/>
      <c r="FA46" s="56"/>
      <c r="FB46" s="56"/>
      <c r="FC46" s="56"/>
      <c r="FD46" s="56"/>
      <c r="FE46" s="56"/>
      <c r="FF46" s="56"/>
      <c r="FG46" s="56"/>
      <c r="FH46" s="56"/>
      <c r="FI46" s="56"/>
      <c r="FJ46" s="56"/>
      <c r="FK46" s="56"/>
      <c r="FL46" s="56"/>
      <c r="FM46" s="56"/>
      <c r="FN46" s="56"/>
      <c r="FO46" s="56"/>
      <c r="FP46" s="56"/>
      <c r="FQ46" s="56"/>
      <c r="FR46" s="56"/>
      <c r="FS46" s="56"/>
      <c r="FT46" s="56"/>
      <c r="FU46" s="56"/>
      <c r="FV46" s="56"/>
      <c r="FW46" s="56"/>
      <c r="FX46" s="56"/>
      <c r="FY46" s="56"/>
      <c r="FZ46" s="56"/>
      <c r="GA46" s="56"/>
      <c r="GB46" s="56"/>
      <c r="GC46" s="56"/>
      <c r="GD46" s="56"/>
      <c r="GE46" s="56"/>
      <c r="GF46" s="56"/>
    </row>
    <row r="47" spans="1:189" s="56" customFormat="1" ht="13.5" customHeight="1" x14ac:dyDescent="0.2">
      <c r="A47" s="34"/>
      <c r="B47" s="51" t="s">
        <v>51</v>
      </c>
      <c r="C47" s="48">
        <v>1.9190249260819801</v>
      </c>
      <c r="D47" s="24">
        <v>1.9209609350148</v>
      </c>
      <c r="E47" s="24">
        <v>1.92054742407025</v>
      </c>
      <c r="F47" s="24">
        <v>1.89117182228778</v>
      </c>
      <c r="G47" s="24">
        <v>1.8937930019300999</v>
      </c>
      <c r="H47" s="24">
        <v>1.89109169329327</v>
      </c>
      <c r="I47" s="24">
        <v>1.9060983004463632</v>
      </c>
      <c r="J47" s="24">
        <v>1.4119673687075333E-2</v>
      </c>
      <c r="K47" s="24">
        <v>1.7860429857072699</v>
      </c>
      <c r="L47" s="24">
        <v>1.78833208611782</v>
      </c>
      <c r="M47" s="24">
        <v>1.78671334689504</v>
      </c>
      <c r="N47" s="24">
        <v>1.7811662006284801</v>
      </c>
      <c r="O47" s="24">
        <v>1.7814632110540201</v>
      </c>
      <c r="P47" s="24">
        <v>1.7809459340732401</v>
      </c>
      <c r="Q47" s="24">
        <v>1.7841106274126453</v>
      </c>
      <c r="R47" s="24">
        <v>3.0006281919524478E-3</v>
      </c>
      <c r="S47" s="24">
        <v>1.83731414987006</v>
      </c>
      <c r="T47" s="24">
        <v>1.8390336529454001</v>
      </c>
      <c r="U47" s="24">
        <v>1.83937525680912</v>
      </c>
      <c r="V47" s="24">
        <v>1.83077934599269</v>
      </c>
      <c r="W47" s="24">
        <v>1.8320584673208999</v>
      </c>
      <c r="X47" s="24">
        <v>1.83352890981171</v>
      </c>
      <c r="Y47" s="24">
        <v>1.8353482971249802</v>
      </c>
      <c r="Z47" s="24">
        <v>3.3830778299473348E-3</v>
      </c>
      <c r="AA47" s="24">
        <v>1.86153655995835</v>
      </c>
      <c r="AB47" s="24">
        <v>1.8626121511142599</v>
      </c>
      <c r="AC47" s="24">
        <v>1.8600514178742</v>
      </c>
      <c r="AD47" s="24">
        <v>1.85503675514227</v>
      </c>
      <c r="AE47" s="24">
        <v>1.8552935584935999</v>
      </c>
      <c r="AF47" s="24">
        <v>1.85616038492964</v>
      </c>
      <c r="AG47" s="24">
        <v>1.8584484712520533</v>
      </c>
      <c r="AH47" s="24">
        <v>3.0624222458803209E-3</v>
      </c>
      <c r="AI47" s="24">
        <v>1.8090359680326</v>
      </c>
      <c r="AJ47" s="24">
        <v>1.8112454791808299</v>
      </c>
      <c r="AK47" s="24">
        <v>1.80992193414348</v>
      </c>
      <c r="AL47" s="24">
        <v>1.8070238295327099</v>
      </c>
      <c r="AM47" s="24">
        <v>1.8076777615558799</v>
      </c>
      <c r="AN47" s="24">
        <v>1.8066082130738199</v>
      </c>
      <c r="AO47" s="24">
        <v>1.8085855309198868</v>
      </c>
      <c r="AP47" s="24">
        <v>1.6450397272177719E-3</v>
      </c>
      <c r="AQ47" s="24">
        <v>1.8189012770286199</v>
      </c>
      <c r="AR47" s="24">
        <v>1.8197320668524399</v>
      </c>
      <c r="AS47" s="24">
        <v>1.8210190726130899</v>
      </c>
      <c r="AT47" s="24">
        <v>1.8189096564912299</v>
      </c>
      <c r="AU47" s="24">
        <v>1.82099782715194</v>
      </c>
      <c r="AV47" s="24">
        <v>1.8199119800274637</v>
      </c>
      <c r="AW47" s="24">
        <v>9.4480259785726512E-4</v>
      </c>
      <c r="AX47" s="24">
        <v>1.7721879273322501</v>
      </c>
      <c r="AY47" s="24">
        <v>1.7694054122137799</v>
      </c>
      <c r="AZ47" s="24">
        <v>1.77165545418729</v>
      </c>
      <c r="BA47" s="24">
        <v>1.7667777367222599</v>
      </c>
      <c r="BB47" s="24">
        <v>1.76500466473102</v>
      </c>
      <c r="BC47" s="24">
        <v>1.76704327827004</v>
      </c>
      <c r="BD47" s="24">
        <v>1.7686790789094402</v>
      </c>
      <c r="BE47" s="24">
        <v>2.6296594366645126E-3</v>
      </c>
      <c r="BF47" s="24">
        <v>1.8216308752509101</v>
      </c>
      <c r="BG47" s="24">
        <v>1.82208889454977</v>
      </c>
      <c r="BH47" s="24">
        <v>1.8263726202808099</v>
      </c>
      <c r="BI47" s="24">
        <v>1.8260395004043499</v>
      </c>
      <c r="BJ47" s="24">
        <v>1.82805790941804</v>
      </c>
      <c r="BK47" s="24">
        <v>1.8248379599807758</v>
      </c>
      <c r="BL47" s="24">
        <v>2.5302058893699182E-3</v>
      </c>
      <c r="BM47" s="24">
        <v>1.8443526223070801</v>
      </c>
      <c r="BN47" s="24">
        <v>1.84938113070176</v>
      </c>
      <c r="BO47" s="24">
        <v>1.85132986570825</v>
      </c>
      <c r="BP47" s="24">
        <v>1.8483545395723633</v>
      </c>
      <c r="BQ47" s="24">
        <v>2.9394895679362605E-3</v>
      </c>
      <c r="BR47" s="24">
        <v>1.7913087176893301</v>
      </c>
      <c r="BS47" s="24">
        <v>1.79033432368505</v>
      </c>
      <c r="BT47" s="24">
        <v>1.79055228247748</v>
      </c>
      <c r="BU47" s="24">
        <v>1.7891852246644799</v>
      </c>
      <c r="BV47" s="24">
        <v>1.7889837816391401</v>
      </c>
      <c r="BW47" s="24">
        <v>1.7883610745241501</v>
      </c>
      <c r="BX47" s="24">
        <v>1.7897875674466051</v>
      </c>
      <c r="BY47" s="24">
        <v>1.019918300072895E-3</v>
      </c>
      <c r="BZ47" s="24">
        <v>1.7529574270128101</v>
      </c>
      <c r="CA47" s="24">
        <v>1.7504231118798901</v>
      </c>
      <c r="CB47" s="24">
        <v>1.75313660539129</v>
      </c>
      <c r="CC47" s="24">
        <v>1.7421892406624599</v>
      </c>
      <c r="CD47" s="24">
        <v>1.74171417899327</v>
      </c>
      <c r="CE47" s="24">
        <v>1.7381726515178799</v>
      </c>
      <c r="CF47" s="24">
        <v>1.7464322025762666</v>
      </c>
      <c r="CG47" s="24">
        <v>5.9433097420675393E-3</v>
      </c>
      <c r="CH47" s="24"/>
      <c r="CI47" s="24"/>
      <c r="CJ47" s="24"/>
      <c r="CK47" s="24"/>
      <c r="CL47" s="24"/>
      <c r="CM47" s="24"/>
      <c r="CN47" s="24"/>
      <c r="CO47" s="24"/>
      <c r="CP47" s="24"/>
      <c r="CQ47" s="24"/>
      <c r="CR47" s="24"/>
      <c r="CS47" s="24"/>
      <c r="CT47" s="24"/>
      <c r="CU47" s="24"/>
      <c r="CV47" s="24"/>
      <c r="CW47" s="24"/>
      <c r="CX47" s="24"/>
      <c r="CY47" s="24"/>
      <c r="CZ47" s="24"/>
      <c r="DA47" s="24"/>
      <c r="DB47" s="24"/>
      <c r="DC47" s="24"/>
      <c r="DD47" s="24"/>
      <c r="DE47" s="24"/>
      <c r="DF47" s="24"/>
      <c r="DG47" s="24"/>
      <c r="DH47" s="24"/>
      <c r="DI47" s="24"/>
      <c r="DJ47" s="24"/>
      <c r="DK47" s="24"/>
      <c r="DL47" s="24"/>
      <c r="DM47" s="24"/>
      <c r="DN47" s="24"/>
      <c r="DO47" s="24"/>
      <c r="DP47" s="24"/>
      <c r="DQ47" s="24"/>
      <c r="DR47" s="24"/>
      <c r="DS47" s="24"/>
      <c r="DT47" s="24"/>
      <c r="DU47" s="24"/>
      <c r="DV47" s="24"/>
      <c r="DW47" s="24"/>
      <c r="DX47" s="24"/>
      <c r="DY47" s="24"/>
      <c r="DZ47" s="24"/>
      <c r="EA47" s="24"/>
      <c r="EB47" s="24"/>
      <c r="EC47" s="24"/>
      <c r="ED47" s="24"/>
      <c r="EE47" s="24"/>
      <c r="EF47" s="24"/>
      <c r="EG47" s="24"/>
      <c r="EH47" s="24"/>
      <c r="EI47" s="24"/>
      <c r="EJ47" s="24"/>
      <c r="EK47" s="24"/>
      <c r="EL47" s="24"/>
      <c r="EM47" s="24"/>
      <c r="EN47" s="24"/>
      <c r="EO47" s="24"/>
      <c r="EP47" s="24"/>
      <c r="EQ47" s="24"/>
      <c r="ER47" s="24"/>
      <c r="ES47" s="24"/>
      <c r="ET47" s="24"/>
      <c r="EU47" s="24"/>
      <c r="EV47" s="24"/>
      <c r="EW47" s="24"/>
      <c r="EX47" s="24"/>
      <c r="EY47" s="24"/>
      <c r="EZ47" s="24"/>
      <c r="FA47" s="24"/>
      <c r="FB47" s="24"/>
      <c r="FC47" s="24"/>
      <c r="FD47" s="24"/>
      <c r="FE47" s="24"/>
      <c r="FF47" s="24"/>
      <c r="FG47" s="24"/>
      <c r="FH47" s="24"/>
      <c r="FI47" s="24"/>
      <c r="FJ47" s="24"/>
      <c r="FK47" s="24"/>
      <c r="FL47" s="24"/>
      <c r="FM47" s="24"/>
      <c r="FN47" s="24"/>
      <c r="FO47" s="24"/>
      <c r="FP47" s="24"/>
      <c r="FQ47" s="24"/>
      <c r="FR47" s="24"/>
      <c r="FS47" s="24"/>
      <c r="FT47" s="24"/>
      <c r="FU47" s="24"/>
      <c r="FV47" s="24"/>
      <c r="FW47" s="24"/>
      <c r="FX47" s="24"/>
      <c r="FY47" s="24"/>
      <c r="FZ47" s="24"/>
      <c r="GA47" s="24"/>
      <c r="GB47" s="24"/>
      <c r="GC47" s="24"/>
      <c r="GD47" s="24"/>
      <c r="GE47" s="24"/>
      <c r="GF47" s="24"/>
      <c r="GG47" s="24"/>
    </row>
    <row r="48" spans="1:189" s="56" customFormat="1" ht="13.5" customHeight="1" x14ac:dyDescent="0.2">
      <c r="A48" s="34"/>
      <c r="B48" s="51" t="s">
        <v>52</v>
      </c>
      <c r="C48" s="48">
        <v>2.3974176279236499</v>
      </c>
      <c r="D48" s="24">
        <v>2.3983187265366999</v>
      </c>
      <c r="E48" s="24">
        <v>2.39836385668427</v>
      </c>
      <c r="F48" s="24">
        <v>2.36381918580877</v>
      </c>
      <c r="G48" s="24">
        <v>2.3648002528146601</v>
      </c>
      <c r="H48" s="24">
        <v>2.36561190570389</v>
      </c>
      <c r="I48" s="24">
        <v>2.3813885925786566</v>
      </c>
      <c r="J48" s="24">
        <v>1.6655729347082617E-2</v>
      </c>
      <c r="K48" s="24">
        <v>2.2541829047759898</v>
      </c>
      <c r="L48" s="24">
        <v>2.2550289643786399</v>
      </c>
      <c r="M48" s="24">
        <v>2.25449536997015</v>
      </c>
      <c r="N48" s="24">
        <v>2.2502297618337201</v>
      </c>
      <c r="O48" s="24">
        <v>2.2506752019776899</v>
      </c>
      <c r="P48" s="24">
        <v>2.24991504868852</v>
      </c>
      <c r="Q48" s="24">
        <v>2.252421208604118</v>
      </c>
      <c r="R48" s="24">
        <v>2.1732435269065727E-3</v>
      </c>
      <c r="S48" s="24">
        <v>2.3164645467227198</v>
      </c>
      <c r="T48" s="24">
        <v>2.3172204766944402</v>
      </c>
      <c r="U48" s="24">
        <v>2.3175663270082998</v>
      </c>
      <c r="V48" s="24">
        <v>2.3102833049650999</v>
      </c>
      <c r="W48" s="24">
        <v>2.3107909912670901</v>
      </c>
      <c r="X48" s="24">
        <v>2.3106964222500599</v>
      </c>
      <c r="Y48" s="24">
        <v>2.3138370114846185</v>
      </c>
      <c r="Z48" s="24">
        <v>3.2667502317898544E-3</v>
      </c>
      <c r="AA48" s="24">
        <v>2.32580084170311</v>
      </c>
      <c r="AB48" s="24">
        <v>2.3258603009430998</v>
      </c>
      <c r="AC48" s="24">
        <v>2.3267628245288399</v>
      </c>
      <c r="AD48" s="24">
        <v>2.32309037049516</v>
      </c>
      <c r="AE48" s="24">
        <v>2.3229313291134202</v>
      </c>
      <c r="AF48" s="24">
        <v>2.3231285597631199</v>
      </c>
      <c r="AG48" s="24">
        <v>2.3245957044244583</v>
      </c>
      <c r="AH48" s="24">
        <v>1.5777969152246567E-3</v>
      </c>
      <c r="AI48" s="24">
        <v>2.2733680972307502</v>
      </c>
      <c r="AJ48" s="24">
        <v>2.2740693678241799</v>
      </c>
      <c r="AK48" s="24">
        <v>2.27410314901319</v>
      </c>
      <c r="AL48" s="24">
        <v>2.27206982395268</v>
      </c>
      <c r="AM48" s="24">
        <v>2.2725366295651601</v>
      </c>
      <c r="AN48" s="24">
        <v>2.2717476421649199</v>
      </c>
      <c r="AO48" s="24">
        <v>2.2729824516251464</v>
      </c>
      <c r="AP48" s="24">
        <v>9.2578551990525864E-4</v>
      </c>
      <c r="AQ48" s="24">
        <v>2.2748683009274702</v>
      </c>
      <c r="AR48" s="24">
        <v>2.2745976980573999</v>
      </c>
      <c r="AS48" s="24">
        <v>2.27741449166346</v>
      </c>
      <c r="AT48" s="24">
        <v>2.27668382763648</v>
      </c>
      <c r="AU48" s="24">
        <v>2.2779545306315501</v>
      </c>
      <c r="AV48" s="24">
        <v>2.2763037697832722</v>
      </c>
      <c r="AW48" s="24">
        <v>1.3471755650187936E-3</v>
      </c>
      <c r="AX48" s="24">
        <v>2.2388274037036902</v>
      </c>
      <c r="AY48" s="24">
        <v>2.2380846018298199</v>
      </c>
      <c r="AZ48" s="24">
        <v>2.23876313201683</v>
      </c>
      <c r="BA48" s="24">
        <v>2.23504176769754</v>
      </c>
      <c r="BB48" s="24">
        <v>2.2349737464283499</v>
      </c>
      <c r="BC48" s="24">
        <v>2.2350603233229198</v>
      </c>
      <c r="BD48" s="24">
        <v>2.236791829166525</v>
      </c>
      <c r="BE48" s="24">
        <v>1.7826530910159965E-3</v>
      </c>
      <c r="BF48" s="24">
        <v>2.2864868623218801</v>
      </c>
      <c r="BG48" s="24">
        <v>2.28677085960146</v>
      </c>
      <c r="BH48" s="24">
        <v>2.2874474144652499</v>
      </c>
      <c r="BI48" s="24">
        <v>2.28791235454938</v>
      </c>
      <c r="BJ48" s="24">
        <v>2.2875779879808902</v>
      </c>
      <c r="BK48" s="24">
        <v>2.2872390957837725</v>
      </c>
      <c r="BL48" s="24">
        <v>5.2851154451047952E-4</v>
      </c>
      <c r="BM48" s="24">
        <v>2.3003347004551098</v>
      </c>
      <c r="BN48" s="24">
        <v>2.3005597165448401</v>
      </c>
      <c r="BO48" s="24">
        <v>2.3014806941638399</v>
      </c>
      <c r="BP48" s="24">
        <v>2.3007917037212633</v>
      </c>
      <c r="BQ48" s="24">
        <v>4.9577476917840634E-4</v>
      </c>
      <c r="BR48" s="24">
        <v>2.2523769033482601</v>
      </c>
      <c r="BS48" s="24">
        <v>2.2525285657610299</v>
      </c>
      <c r="BT48" s="24">
        <v>2.2511911724016702</v>
      </c>
      <c r="BU48" s="24">
        <v>2.2491190323213002</v>
      </c>
      <c r="BV48" s="24">
        <v>2.2492872828104602</v>
      </c>
      <c r="BW48" s="24">
        <v>2.2496543747868198</v>
      </c>
      <c r="BX48" s="24">
        <v>2.25069288857159</v>
      </c>
      <c r="BY48" s="24">
        <v>1.4133391442872659E-3</v>
      </c>
      <c r="BZ48" s="24">
        <v>2.20555436930742</v>
      </c>
      <c r="CA48" s="24">
        <v>2.2053341126565198</v>
      </c>
      <c r="CB48" s="24">
        <v>2.2063420136663399</v>
      </c>
      <c r="CC48" s="24">
        <v>2.2016657846303098</v>
      </c>
      <c r="CD48" s="24">
        <v>2.2015199675397099</v>
      </c>
      <c r="CE48" s="24">
        <v>2.19994466187195</v>
      </c>
      <c r="CF48" s="24">
        <v>2.2033934849453747</v>
      </c>
      <c r="CG48" s="24">
        <v>2.433059637491553E-3</v>
      </c>
      <c r="CH48" s="24"/>
      <c r="CI48" s="24"/>
      <c r="CJ48" s="24"/>
      <c r="CK48" s="24"/>
      <c r="CL48" s="24"/>
      <c r="CM48" s="24"/>
      <c r="CN48" s="24"/>
      <c r="CO48" s="24"/>
      <c r="CP48" s="24"/>
      <c r="CQ48" s="24"/>
      <c r="CR48" s="24"/>
      <c r="CS48" s="24"/>
      <c r="CT48" s="24"/>
      <c r="CU48" s="24"/>
      <c r="CV48" s="24"/>
      <c r="CW48" s="24"/>
      <c r="CX48" s="24"/>
      <c r="CY48" s="24"/>
      <c r="CZ48" s="24"/>
      <c r="DA48" s="24"/>
      <c r="DB48" s="24"/>
      <c r="DC48" s="24"/>
      <c r="DD48" s="24"/>
      <c r="DE48" s="24"/>
      <c r="DF48" s="24"/>
      <c r="DG48" s="24"/>
      <c r="DH48" s="24"/>
      <c r="DI48" s="24"/>
      <c r="DJ48" s="24"/>
      <c r="DK48" s="24"/>
      <c r="DL48" s="24"/>
      <c r="DM48" s="24"/>
      <c r="DN48" s="24"/>
      <c r="DO48" s="24"/>
      <c r="DP48" s="24"/>
      <c r="DQ48" s="24"/>
      <c r="DR48" s="24"/>
      <c r="DS48" s="24"/>
      <c r="DT48" s="24"/>
      <c r="DU48" s="24"/>
      <c r="DV48" s="24"/>
      <c r="DW48" s="24"/>
      <c r="DX48" s="24"/>
      <c r="DY48" s="24"/>
      <c r="DZ48" s="24"/>
      <c r="EA48" s="24"/>
      <c r="EB48" s="24"/>
      <c r="EC48" s="24"/>
      <c r="ED48" s="24"/>
      <c r="EE48" s="24"/>
      <c r="EF48" s="24"/>
      <c r="EG48" s="24"/>
      <c r="EH48" s="24"/>
      <c r="EI48" s="24"/>
      <c r="EJ48" s="24"/>
      <c r="EK48" s="24"/>
      <c r="EL48" s="24"/>
      <c r="EM48" s="24"/>
      <c r="EN48" s="24"/>
      <c r="EO48" s="24"/>
      <c r="EP48" s="24"/>
      <c r="EQ48" s="24"/>
      <c r="ER48" s="24"/>
      <c r="ES48" s="24"/>
      <c r="ET48" s="24"/>
      <c r="EU48" s="24"/>
      <c r="EV48" s="24"/>
      <c r="EW48" s="24"/>
      <c r="EX48" s="24"/>
      <c r="EY48" s="24"/>
      <c r="EZ48" s="24"/>
      <c r="FA48" s="24"/>
      <c r="FB48" s="24"/>
      <c r="FC48" s="24"/>
      <c r="FD48" s="24"/>
      <c r="FE48" s="24"/>
      <c r="FF48" s="24"/>
      <c r="FG48" s="24"/>
      <c r="FH48" s="24"/>
      <c r="FI48" s="24"/>
      <c r="FJ48" s="24"/>
      <c r="FK48" s="24"/>
      <c r="FL48" s="24"/>
      <c r="FM48" s="24"/>
      <c r="FN48" s="24"/>
      <c r="FO48" s="24"/>
      <c r="FP48" s="24"/>
      <c r="FQ48" s="24"/>
      <c r="FR48" s="24"/>
      <c r="FS48" s="24"/>
      <c r="FT48" s="24"/>
      <c r="FU48" s="24"/>
      <c r="FV48" s="24"/>
      <c r="FW48" s="24"/>
      <c r="FX48" s="24"/>
      <c r="FY48" s="24"/>
      <c r="FZ48" s="24"/>
      <c r="GA48" s="24"/>
      <c r="GB48" s="24"/>
      <c r="GC48" s="24"/>
      <c r="GD48" s="24"/>
      <c r="GE48" s="24"/>
      <c r="GF48" s="24"/>
      <c r="GG48" s="24"/>
    </row>
    <row r="49" spans="1:273" s="56" customFormat="1" ht="13.5" customHeight="1" x14ac:dyDescent="0.2">
      <c r="A49" s="34"/>
      <c r="B49" s="51" t="s">
        <v>53</v>
      </c>
      <c r="C49" s="48">
        <v>2.94177677948006</v>
      </c>
      <c r="D49" s="24">
        <v>2.9426512084961298</v>
      </c>
      <c r="E49" s="24">
        <v>2.9430571196837598</v>
      </c>
      <c r="F49" s="24">
        <v>2.9007824902005099</v>
      </c>
      <c r="G49" s="24">
        <v>2.9024953406280298</v>
      </c>
      <c r="H49" s="24">
        <v>2.9045097559303898</v>
      </c>
      <c r="I49" s="24">
        <v>2.9225454490698133</v>
      </c>
      <c r="J49" s="24">
        <v>1.9982215914514861E-2</v>
      </c>
      <c r="K49" s="24">
        <v>2.74171519300875</v>
      </c>
      <c r="L49" s="24">
        <v>2.7417189454225399</v>
      </c>
      <c r="M49" s="24">
        <v>2.7418718085193698</v>
      </c>
      <c r="N49" s="24">
        <v>2.73970897318102</v>
      </c>
      <c r="O49" s="24">
        <v>2.7388188521730199</v>
      </c>
      <c r="P49" s="24">
        <v>2.7390103779904398</v>
      </c>
      <c r="Q49" s="24">
        <v>2.7404740250491901</v>
      </c>
      <c r="R49" s="24">
        <v>1.3235865160562636E-3</v>
      </c>
      <c r="S49" s="24">
        <v>2.8153525929890701</v>
      </c>
      <c r="T49" s="24">
        <v>2.8161911608012198</v>
      </c>
      <c r="U49" s="24">
        <v>2.8165731291604201</v>
      </c>
      <c r="V49" s="24">
        <v>2.8114014158310101</v>
      </c>
      <c r="W49" s="24">
        <v>2.8122048187597</v>
      </c>
      <c r="X49" s="24">
        <v>2.8123209504626598</v>
      </c>
      <c r="Y49" s="24">
        <v>2.8140073446673468</v>
      </c>
      <c r="Z49" s="24">
        <v>2.0835021070283685E-3</v>
      </c>
      <c r="AA49" s="24">
        <v>2.8139986583646102</v>
      </c>
      <c r="AB49" s="24">
        <v>2.81387518517128</v>
      </c>
      <c r="AC49" s="24">
        <v>2.81493657342947</v>
      </c>
      <c r="AD49" s="24">
        <v>2.8118105189302098</v>
      </c>
      <c r="AE49" s="24">
        <v>2.8109446798083799</v>
      </c>
      <c r="AF49" s="24">
        <v>2.8107231359732099</v>
      </c>
      <c r="AG49" s="24">
        <v>2.8127147919461932</v>
      </c>
      <c r="AH49" s="24">
        <v>1.6252609308040099E-3</v>
      </c>
      <c r="AI49" s="24">
        <v>2.7559805911598199</v>
      </c>
      <c r="AJ49" s="24">
        <v>2.75555405911338</v>
      </c>
      <c r="AK49" s="24">
        <v>2.7560213852704099</v>
      </c>
      <c r="AL49" s="24">
        <v>2.7487208891310599</v>
      </c>
      <c r="AM49" s="24">
        <v>2.7492394668202502</v>
      </c>
      <c r="AN49" s="24">
        <v>2.7478619439196001</v>
      </c>
      <c r="AO49" s="24">
        <v>2.7522297225690866</v>
      </c>
      <c r="AP49" s="24">
        <v>3.6475554954757648E-3</v>
      </c>
      <c r="AQ49" s="24">
        <v>2.7423841804235698</v>
      </c>
      <c r="AR49" s="24">
        <v>2.7422971992867202</v>
      </c>
      <c r="AS49" s="24">
        <v>2.7456057879288598</v>
      </c>
      <c r="AT49" s="24">
        <v>2.7456605207562301</v>
      </c>
      <c r="AU49" s="24">
        <v>2.7457626747746202</v>
      </c>
      <c r="AV49" s="24">
        <v>2.7443420726340002</v>
      </c>
      <c r="AW49" s="24">
        <v>1.6351294232254477E-3</v>
      </c>
      <c r="AX49" s="24">
        <v>2.7132577869357402</v>
      </c>
      <c r="AY49" s="24">
        <v>2.7132467319515299</v>
      </c>
      <c r="AZ49" s="24">
        <v>2.7130407017186902</v>
      </c>
      <c r="BA49" s="24">
        <v>2.7099608573448499</v>
      </c>
      <c r="BB49" s="24">
        <v>2.7098860405990099</v>
      </c>
      <c r="BC49" s="24">
        <v>2.7094175469666402</v>
      </c>
      <c r="BD49" s="24">
        <v>2.7114682775860768</v>
      </c>
      <c r="BE49" s="24">
        <v>1.7233227128503042E-3</v>
      </c>
      <c r="BF49" s="24">
        <v>2.7619740481983701</v>
      </c>
      <c r="BG49" s="24">
        <v>2.76063597080659</v>
      </c>
      <c r="BH49" s="24">
        <v>2.7591782904159201</v>
      </c>
      <c r="BI49" s="24">
        <v>2.7590074246988299</v>
      </c>
      <c r="BJ49" s="24">
        <v>2.75691796507585</v>
      </c>
      <c r="BK49" s="24">
        <v>2.7595427398391115</v>
      </c>
      <c r="BL49" s="24">
        <v>1.6979542117141219E-3</v>
      </c>
      <c r="BM49" s="24">
        <v>2.7754167266116601</v>
      </c>
      <c r="BN49" s="24">
        <v>2.7732858101679398</v>
      </c>
      <c r="BO49" s="24">
        <v>2.77357790552337</v>
      </c>
      <c r="BP49" s="24">
        <v>2.7740934807676569</v>
      </c>
      <c r="BQ49" s="24">
        <v>9.4324425854607472E-4</v>
      </c>
      <c r="BR49" s="24">
        <v>2.7302768427759898</v>
      </c>
      <c r="BS49" s="24">
        <v>2.73010564148192</v>
      </c>
      <c r="BT49" s="24">
        <v>2.7207828581645601</v>
      </c>
      <c r="BU49" s="24">
        <v>2.7168035322866202</v>
      </c>
      <c r="BV49" s="24">
        <v>2.7172139615473201</v>
      </c>
      <c r="BW49" s="24">
        <v>2.7173937335799798</v>
      </c>
      <c r="BX49" s="24">
        <v>2.7220960949727311</v>
      </c>
      <c r="BY49" s="24">
        <v>5.870274128404406E-3</v>
      </c>
      <c r="BZ49" s="24">
        <v>2.6642106293803698</v>
      </c>
      <c r="CA49" s="24">
        <v>2.6643494334807101</v>
      </c>
      <c r="CB49" s="24">
        <v>2.6646586917108999</v>
      </c>
      <c r="CC49" s="24">
        <v>2.6626405361742398</v>
      </c>
      <c r="CD49" s="24">
        <v>2.66229811029755</v>
      </c>
      <c r="CE49" s="24">
        <v>2.6620049628681501</v>
      </c>
      <c r="CF49" s="24">
        <v>2.6633603939853199</v>
      </c>
      <c r="CG49" s="24">
        <v>1.0700865813529957E-3</v>
      </c>
      <c r="CH49" s="24"/>
      <c r="CI49" s="24"/>
      <c r="CJ49" s="24"/>
      <c r="CK49" s="24"/>
      <c r="CL49" s="24"/>
      <c r="CM49" s="24"/>
      <c r="CN49" s="24"/>
      <c r="CO49" s="24"/>
      <c r="CP49" s="24"/>
      <c r="CQ49" s="24"/>
      <c r="CR49" s="24"/>
      <c r="CS49" s="24"/>
      <c r="CT49" s="24"/>
      <c r="CU49" s="24"/>
      <c r="CV49" s="24"/>
      <c r="CW49" s="24"/>
      <c r="CX49" s="24"/>
      <c r="CY49" s="24"/>
      <c r="CZ49" s="24"/>
      <c r="DA49" s="24"/>
      <c r="DB49" s="24"/>
      <c r="DC49" s="24"/>
      <c r="DD49" s="24"/>
      <c r="DE49" s="24"/>
      <c r="DF49" s="24"/>
      <c r="DG49" s="24"/>
      <c r="DH49" s="24"/>
      <c r="DI49" s="24"/>
      <c r="DJ49" s="24"/>
      <c r="DK49" s="24"/>
      <c r="DL49" s="24"/>
      <c r="DM49" s="24"/>
      <c r="DN49" s="24"/>
      <c r="DO49" s="24"/>
      <c r="DP49" s="24"/>
      <c r="DQ49" s="24"/>
      <c r="DR49" s="24"/>
      <c r="DS49" s="24"/>
      <c r="DT49" s="24"/>
      <c r="DU49" s="24"/>
      <c r="DV49" s="24"/>
      <c r="DW49" s="24"/>
      <c r="DX49" s="24"/>
      <c r="DY49" s="24"/>
      <c r="DZ49" s="24"/>
      <c r="EA49" s="24"/>
      <c r="EB49" s="24"/>
      <c r="EC49" s="24"/>
      <c r="ED49" s="24"/>
      <c r="EE49" s="24"/>
      <c r="EF49" s="24"/>
      <c r="EG49" s="24"/>
      <c r="EH49" s="24"/>
      <c r="EI49" s="24"/>
      <c r="EJ49" s="24"/>
      <c r="EK49" s="24"/>
      <c r="EL49" s="24"/>
      <c r="EM49" s="24"/>
      <c r="EN49" s="24"/>
      <c r="EO49" s="24"/>
      <c r="EP49" s="24"/>
      <c r="EQ49" s="24"/>
      <c r="ER49" s="24"/>
      <c r="ES49" s="24"/>
      <c r="ET49" s="24"/>
      <c r="EU49" s="24"/>
      <c r="EV49" s="24"/>
      <c r="EW49" s="24"/>
      <c r="EX49" s="24"/>
      <c r="EY49" s="24"/>
      <c r="EZ49" s="24"/>
      <c r="FA49" s="24"/>
      <c r="FB49" s="24"/>
      <c r="FC49" s="24"/>
      <c r="FD49" s="24"/>
      <c r="FE49" s="24"/>
      <c r="FF49" s="24"/>
      <c r="FG49" s="24"/>
      <c r="FH49" s="24"/>
      <c r="FI49" s="24"/>
      <c r="FJ49" s="24"/>
      <c r="FK49" s="24"/>
      <c r="FL49" s="24"/>
      <c r="FM49" s="24"/>
      <c r="FN49" s="24"/>
      <c r="FO49" s="24"/>
      <c r="FP49" s="24"/>
      <c r="FQ49" s="24"/>
      <c r="FR49" s="24"/>
      <c r="FS49" s="24"/>
      <c r="FT49" s="24"/>
      <c r="FU49" s="24"/>
      <c r="FV49" s="24"/>
      <c r="FW49" s="24"/>
      <c r="FX49" s="24"/>
      <c r="FY49" s="24"/>
      <c r="FZ49" s="24"/>
      <c r="GA49" s="24"/>
      <c r="GB49" s="24"/>
      <c r="GC49" s="24"/>
      <c r="GD49" s="24"/>
      <c r="GE49" s="24"/>
      <c r="GF49" s="24"/>
      <c r="GG49" s="24"/>
    </row>
    <row r="50" spans="1:273" s="24" customFormat="1" ht="13.5" customHeight="1" x14ac:dyDescent="0.2">
      <c r="A50" s="34"/>
      <c r="B50" s="51" t="s">
        <v>75</v>
      </c>
      <c r="C50" s="48">
        <v>1.5329539181579099</v>
      </c>
      <c r="D50" s="24">
        <v>1.53186415968082</v>
      </c>
      <c r="E50" s="24">
        <v>1.5324053354779901</v>
      </c>
      <c r="F50" s="24">
        <v>1.5338545424663701</v>
      </c>
      <c r="G50" s="24">
        <v>1.53263600492234</v>
      </c>
      <c r="H50" s="24">
        <v>1.53589049448591</v>
      </c>
      <c r="I50" s="24">
        <v>1.5332674091985565</v>
      </c>
      <c r="J50" s="24">
        <v>1.3187449968444006E-3</v>
      </c>
      <c r="K50" s="24">
        <v>1.53507794322377</v>
      </c>
      <c r="L50" s="24">
        <v>1.53311511139655</v>
      </c>
      <c r="M50" s="24">
        <v>1.5345896493605</v>
      </c>
      <c r="N50" s="24">
        <v>1.5381545934423899</v>
      </c>
      <c r="O50" s="24">
        <v>1.5373984908464999</v>
      </c>
      <c r="P50" s="24">
        <v>1.5379525709272901</v>
      </c>
      <c r="Q50" s="24">
        <v>1.5360480598661665</v>
      </c>
      <c r="R50" s="24">
        <v>1.8955467175576681E-3</v>
      </c>
      <c r="S50" s="24">
        <v>1.5323196597534401</v>
      </c>
      <c r="T50" s="24">
        <v>1.53134291821729</v>
      </c>
      <c r="U50" s="24">
        <v>1.53126618330537</v>
      </c>
      <c r="V50" s="24">
        <v>1.5356309442668601</v>
      </c>
      <c r="W50" s="24">
        <v>1.5349973098140799</v>
      </c>
      <c r="X50" s="24">
        <v>1.5338296197093799</v>
      </c>
      <c r="Y50" s="24">
        <v>1.5332311058444033</v>
      </c>
      <c r="Z50" s="24">
        <v>1.7075238816918264E-3</v>
      </c>
      <c r="AA50" s="24">
        <v>1.51165371601811</v>
      </c>
      <c r="AB50" s="24">
        <v>1.51071450032576</v>
      </c>
      <c r="AC50" s="24">
        <v>1.5133649244205201</v>
      </c>
      <c r="AD50" s="24">
        <v>1.5157707852072</v>
      </c>
      <c r="AE50" s="24">
        <v>1.51509429164985</v>
      </c>
      <c r="AF50" s="24">
        <v>1.5142673870177199</v>
      </c>
      <c r="AG50" s="24">
        <v>1.5134776007731932</v>
      </c>
      <c r="AH50" s="24">
        <v>1.801394006224146E-3</v>
      </c>
      <c r="AI50" s="24">
        <v>1.5234526233091299</v>
      </c>
      <c r="AJ50" s="24">
        <v>1.52135869532143</v>
      </c>
      <c r="AK50" s="24">
        <v>1.52272942455646</v>
      </c>
      <c r="AL50" s="24">
        <v>1.5211315114985899</v>
      </c>
      <c r="AM50" s="24">
        <v>1.52086811338209</v>
      </c>
      <c r="AN50" s="24">
        <v>1.5210060067447</v>
      </c>
      <c r="AO50" s="24">
        <v>1.5217577291354001</v>
      </c>
      <c r="AP50" s="24">
        <v>9.7679215684239431E-4</v>
      </c>
      <c r="AQ50" s="24">
        <v>1.5077146929620999</v>
      </c>
      <c r="AR50" s="24">
        <v>1.5069785542824601</v>
      </c>
      <c r="AS50" s="24">
        <v>1.5077303852666499</v>
      </c>
      <c r="AT50" s="24">
        <v>1.5095090132474001</v>
      </c>
      <c r="AU50" s="24">
        <v>1.5078341301862099</v>
      </c>
      <c r="AV50" s="24">
        <v>1.5079533551889641</v>
      </c>
      <c r="AW50" s="24">
        <v>8.3560740161490543E-4</v>
      </c>
      <c r="AX50" s="24">
        <v>1.53102148202766</v>
      </c>
      <c r="AY50" s="24">
        <v>1.5334228737081099</v>
      </c>
      <c r="AZ50" s="24">
        <v>1.53135909993472</v>
      </c>
      <c r="BA50" s="24">
        <v>1.53384367542031</v>
      </c>
      <c r="BB50" s="24">
        <v>1.5353421408730299</v>
      </c>
      <c r="BC50" s="24">
        <v>1.5333057091953</v>
      </c>
      <c r="BD50" s="24">
        <v>1.5330491635265215</v>
      </c>
      <c r="BE50" s="24">
        <v>1.4754816414831163E-3</v>
      </c>
      <c r="BF50" s="24">
        <v>1.51620950529724</v>
      </c>
      <c r="BG50" s="24">
        <v>1.51509401054153</v>
      </c>
      <c r="BH50" s="24">
        <v>1.51074225477147</v>
      </c>
      <c r="BI50" s="24">
        <v>1.51092428399708</v>
      </c>
      <c r="BJ50" s="24">
        <v>1.50811303672186</v>
      </c>
      <c r="BK50" s="24">
        <v>1.5122166182658361</v>
      </c>
      <c r="BL50" s="24">
        <v>2.996858028587881E-3</v>
      </c>
      <c r="BM50" s="24">
        <v>1.5048189229345501</v>
      </c>
      <c r="BN50" s="24">
        <v>1.49957505466469</v>
      </c>
      <c r="BO50" s="24">
        <v>1.49815435752305</v>
      </c>
      <c r="BP50" s="24">
        <v>1.5008494450407632</v>
      </c>
      <c r="BQ50" s="24">
        <v>2.8661427219653156E-3</v>
      </c>
      <c r="BR50" s="24">
        <v>1.52417995614841</v>
      </c>
      <c r="BS50" s="24">
        <v>1.52491386964114</v>
      </c>
      <c r="BT50" s="24">
        <v>1.5195215938626401</v>
      </c>
      <c r="BU50" s="24">
        <v>1.5184585110779101</v>
      </c>
      <c r="BV50" s="24">
        <v>1.51885891277209</v>
      </c>
      <c r="BW50" s="24">
        <v>1.5194883026085899</v>
      </c>
      <c r="BX50" s="24">
        <v>1.5209035243517965</v>
      </c>
      <c r="BY50" s="24">
        <v>2.610523112911618E-3</v>
      </c>
      <c r="BZ50" s="24">
        <v>1.5198376117555901</v>
      </c>
      <c r="CA50" s="24">
        <v>1.5221173757351101</v>
      </c>
      <c r="CB50" s="24">
        <v>1.51993785510865</v>
      </c>
      <c r="CC50" s="24">
        <v>1.5283302605874201</v>
      </c>
      <c r="CD50" s="24">
        <v>1.5285505178790999</v>
      </c>
      <c r="CE50" s="24">
        <v>1.5314962875198399</v>
      </c>
      <c r="CF50" s="24">
        <v>1.5250449847642853</v>
      </c>
      <c r="CG50" s="24">
        <v>4.5911419874911938E-3</v>
      </c>
      <c r="FI50" s="64"/>
      <c r="FR50" s="56"/>
    </row>
    <row r="51" spans="1:273" s="46" customFormat="1" ht="13.5" customHeight="1" x14ac:dyDescent="0.2">
      <c r="A51" s="34"/>
      <c r="B51" s="51" t="s">
        <v>76</v>
      </c>
      <c r="C51" s="184">
        <v>1.0227518533980799</v>
      </c>
      <c r="D51" s="46">
        <v>1.02169027348133</v>
      </c>
      <c r="E51" s="46">
        <v>1.02250969561351</v>
      </c>
      <c r="F51" s="46">
        <v>1.0096106679127299</v>
      </c>
      <c r="G51" s="46">
        <v>1.0087023386979299</v>
      </c>
      <c r="H51" s="46">
        <v>1.0134180626371201</v>
      </c>
      <c r="I51" s="46">
        <v>1.0164471486234501</v>
      </c>
      <c r="J51" s="46">
        <v>6.0537735859587244E-3</v>
      </c>
      <c r="K51" s="46">
        <v>0.95567220730148605</v>
      </c>
      <c r="L51" s="46">
        <v>0.953386859304722</v>
      </c>
      <c r="M51" s="46">
        <v>0.95515846162433404</v>
      </c>
      <c r="N51" s="46">
        <v>0.95854277255254405</v>
      </c>
      <c r="O51" s="46">
        <v>0.95735564111899796</v>
      </c>
      <c r="P51" s="46">
        <v>0.95806444391719503</v>
      </c>
      <c r="Q51" s="46">
        <v>0.95636339763654643</v>
      </c>
      <c r="R51" s="46">
        <v>1.798943019084769E-3</v>
      </c>
      <c r="S51" s="46">
        <v>0.978038443119011</v>
      </c>
      <c r="T51" s="46">
        <v>0.97715750785581601</v>
      </c>
      <c r="U51" s="46">
        <v>0.97719787235130595</v>
      </c>
      <c r="V51" s="46">
        <v>0.98062206983832501</v>
      </c>
      <c r="W51" s="46">
        <v>0.98014635143879802</v>
      </c>
      <c r="X51" s="46">
        <v>0.97879204065094905</v>
      </c>
      <c r="Y51" s="46">
        <v>0.97865904754236732</v>
      </c>
      <c r="Z51" s="46">
        <v>1.3452398052172974E-3</v>
      </c>
      <c r="AA51" s="46">
        <v>0.95246209840625895</v>
      </c>
      <c r="AB51" s="46">
        <v>0.95126303405701496</v>
      </c>
      <c r="AC51" s="46">
        <v>0.95488515555526998</v>
      </c>
      <c r="AD51" s="46">
        <v>0.95677376378794199</v>
      </c>
      <c r="AE51" s="46">
        <v>0.95565112131478402</v>
      </c>
      <c r="AF51" s="46">
        <v>0.95456275104356803</v>
      </c>
      <c r="AG51" s="46">
        <v>0.95426632069413964</v>
      </c>
      <c r="AH51" s="46">
        <v>1.8686322918926442E-3</v>
      </c>
      <c r="AI51" s="46">
        <v>0.94694462312722705</v>
      </c>
      <c r="AJ51" s="46">
        <v>0.94430857993255402</v>
      </c>
      <c r="AK51" s="46">
        <v>0.94609945112692995</v>
      </c>
      <c r="AL51" s="46">
        <v>0.94169705959835404</v>
      </c>
      <c r="AM51" s="46">
        <v>0.94156170526437799</v>
      </c>
      <c r="AN51" s="46">
        <v>0.94125373084577701</v>
      </c>
      <c r="AO51" s="46">
        <v>0.94364419164920343</v>
      </c>
      <c r="AP51" s="46">
        <v>2.2805311681819121E-3</v>
      </c>
      <c r="AQ51" s="46">
        <v>0.92348290339494898</v>
      </c>
      <c r="AR51" s="46">
        <v>0.92256513243427696</v>
      </c>
      <c r="AS51" s="46">
        <v>0.92458671531576997</v>
      </c>
      <c r="AT51" s="46">
        <v>0.92675086426500697</v>
      </c>
      <c r="AU51" s="46">
        <v>0.92476484762268696</v>
      </c>
      <c r="AV51" s="46">
        <v>0.92443009260653797</v>
      </c>
      <c r="AW51" s="46">
        <v>1.4069695470270431E-3</v>
      </c>
      <c r="AX51" s="46">
        <v>0.94106985960349399</v>
      </c>
      <c r="AY51" s="46">
        <v>0.94384131973775598</v>
      </c>
      <c r="AZ51" s="46">
        <v>0.94138524753139796</v>
      </c>
      <c r="BA51" s="46">
        <v>0.94318312062258602</v>
      </c>
      <c r="BB51" s="46">
        <v>0.94488137586799203</v>
      </c>
      <c r="BC51" s="46">
        <v>0.94237426869660101</v>
      </c>
      <c r="BD51" s="46">
        <v>0.9427891986766378</v>
      </c>
      <c r="BE51" s="46">
        <v>1.3378285379526771E-3</v>
      </c>
      <c r="BF51" s="46">
        <v>0.94034317294745795</v>
      </c>
      <c r="BG51" s="46">
        <v>0.93854707625682898</v>
      </c>
      <c r="BH51" s="46">
        <v>0.93280567013510196</v>
      </c>
      <c r="BI51" s="46">
        <v>0.93296792429448205</v>
      </c>
      <c r="BJ51" s="46">
        <v>0.92886005565781304</v>
      </c>
      <c r="BK51" s="46">
        <v>0.93470477985833678</v>
      </c>
      <c r="BL51" s="46">
        <v>4.1794450400042702E-3</v>
      </c>
      <c r="BM51" s="46">
        <v>0.93106410430458197</v>
      </c>
      <c r="BN51" s="46">
        <v>0.92390467946617905</v>
      </c>
      <c r="BO51" s="46">
        <v>0.92224803981511805</v>
      </c>
      <c r="BP51" s="46">
        <v>0.9257389411952931</v>
      </c>
      <c r="BQ51" s="46">
        <v>3.8257143419032093E-3</v>
      </c>
      <c r="BR51" s="46">
        <v>0.93896812508665595</v>
      </c>
      <c r="BS51" s="46">
        <v>0.93977131779687495</v>
      </c>
      <c r="BT51" s="46">
        <v>0.93023057568708301</v>
      </c>
      <c r="BU51" s="46">
        <v>0.92761830762214503</v>
      </c>
      <c r="BV51" s="46">
        <v>0.92823017990818002</v>
      </c>
      <c r="BW51" s="46">
        <v>0.92903265905582899</v>
      </c>
      <c r="BX51" s="46">
        <v>0.93230852752612803</v>
      </c>
      <c r="BY51" s="46">
        <v>5.0616821712084143E-3</v>
      </c>
      <c r="BZ51" s="46">
        <v>0.91125320236756302</v>
      </c>
      <c r="CA51" s="46">
        <v>0.91392632160081899</v>
      </c>
      <c r="CB51" s="46">
        <v>0.91152208631960696</v>
      </c>
      <c r="CC51" s="46">
        <v>0.92045129551178695</v>
      </c>
      <c r="CD51" s="46">
        <v>0.92058393130427496</v>
      </c>
      <c r="CE51" s="46">
        <v>0.923832311350267</v>
      </c>
      <c r="CF51" s="46">
        <v>0.91692819140905302</v>
      </c>
      <c r="CG51" s="46">
        <v>4.8970444158975401E-3</v>
      </c>
      <c r="FI51" s="65"/>
      <c r="FR51" s="185"/>
    </row>
    <row r="52" spans="1:273" s="46" customFormat="1" ht="13.5" customHeight="1" x14ac:dyDescent="0.2">
      <c r="A52" s="34"/>
      <c r="B52" s="51" t="s">
        <v>129</v>
      </c>
      <c r="C52" s="184">
        <v>1.2544359983700399</v>
      </c>
      <c r="D52" s="46">
        <v>1.25395912995961</v>
      </c>
      <c r="E52" s="46">
        <v>1.2540605452510201</v>
      </c>
      <c r="F52" s="46">
        <v>1.25718199840564</v>
      </c>
      <c r="G52" s="46">
        <v>1.25654818971771</v>
      </c>
      <c r="H52" s="46">
        <v>1.2576538349901001</v>
      </c>
      <c r="I52" s="46">
        <v>1.25563994944902</v>
      </c>
      <c r="J52" s="46">
        <v>1.5290367512518013E-3</v>
      </c>
      <c r="K52" s="46">
        <v>1.2579600533397</v>
      </c>
      <c r="L52" s="46">
        <v>1.2575642852995901</v>
      </c>
      <c r="M52" s="46">
        <v>1.25776458271075</v>
      </c>
      <c r="N52" s="46">
        <v>1.26013026229659</v>
      </c>
      <c r="O52" s="46">
        <v>1.2599289811627601</v>
      </c>
      <c r="P52" s="46">
        <v>1.2600973613959201</v>
      </c>
      <c r="Q52" s="46">
        <v>1.2589075877008851</v>
      </c>
      <c r="R52" s="46">
        <v>1.1519897518905847E-3</v>
      </c>
      <c r="S52" s="46">
        <v>1.2546561236114899</v>
      </c>
      <c r="T52" s="46">
        <v>1.2545243670927899</v>
      </c>
      <c r="U52" s="46">
        <v>1.25454332477112</v>
      </c>
      <c r="V52" s="46">
        <v>1.25562241730213</v>
      </c>
      <c r="W52" s="46">
        <v>1.2555461848470499</v>
      </c>
      <c r="X52" s="46">
        <v>1.2550038389441101</v>
      </c>
      <c r="Y52" s="46">
        <v>1.254982709428115</v>
      </c>
      <c r="Z52" s="46">
        <v>4.5405066476503491E-4</v>
      </c>
      <c r="AA52" s="46">
        <v>1.2479011554922099</v>
      </c>
      <c r="AB52" s="46">
        <v>1.24779463504332</v>
      </c>
      <c r="AC52" s="46">
        <v>1.2486629454084299</v>
      </c>
      <c r="AD52" s="46">
        <v>1.2487476701928999</v>
      </c>
      <c r="AE52" s="46">
        <v>1.24870238049932</v>
      </c>
      <c r="AF52" s="46">
        <v>1.2484989888276501</v>
      </c>
      <c r="AG52" s="46">
        <v>1.2483846292439715</v>
      </c>
      <c r="AH52" s="46">
        <v>3.8840327369397975E-4</v>
      </c>
      <c r="AI52" s="46">
        <v>1.2504575723117199</v>
      </c>
      <c r="AJ52" s="46">
        <v>1.2491527088350001</v>
      </c>
      <c r="AK52" s="46">
        <v>1.24989974164546</v>
      </c>
      <c r="AL52" s="46">
        <v>1.25019174657425</v>
      </c>
      <c r="AM52" s="46">
        <v>1.2500711397537601</v>
      </c>
      <c r="AN52" s="46">
        <v>1.2501844868360701</v>
      </c>
      <c r="AO52" s="46">
        <v>1.2499928993260434</v>
      </c>
      <c r="AP52" s="46">
        <v>4.108704104207148E-4</v>
      </c>
      <c r="AQ52" s="46">
        <v>1.24479537306845</v>
      </c>
      <c r="AR52" s="46">
        <v>1.24438347269251</v>
      </c>
      <c r="AS52" s="46">
        <v>1.2444106897537699</v>
      </c>
      <c r="AT52" s="46">
        <v>1.2451873217812399</v>
      </c>
      <c r="AU52" s="46">
        <v>1.24469913592493</v>
      </c>
      <c r="AV52" s="46">
        <v>1.2446951986441799</v>
      </c>
      <c r="AW52" s="46">
        <v>2.9337824634902973E-4</v>
      </c>
      <c r="AX52" s="46">
        <v>1.25918136255625</v>
      </c>
      <c r="AY52" s="46">
        <v>1.2604825978366101</v>
      </c>
      <c r="AZ52" s="46">
        <v>1.2592640955307599</v>
      </c>
      <c r="BA52" s="46">
        <v>1.26056005282148</v>
      </c>
      <c r="BB52" s="46">
        <v>1.2613723734244899</v>
      </c>
      <c r="BC52" s="46">
        <v>1.26043123314009</v>
      </c>
      <c r="BD52" s="46">
        <v>1.2602152858849467</v>
      </c>
      <c r="BE52" s="46">
        <v>7.6915161603765257E-4</v>
      </c>
      <c r="BF52" s="46">
        <v>1.2473542258269099</v>
      </c>
      <c r="BG52" s="46">
        <v>1.2467845354356599</v>
      </c>
      <c r="BH52" s="46">
        <v>1.2451220298589101</v>
      </c>
      <c r="BI52" s="46">
        <v>1.24495405129739</v>
      </c>
      <c r="BJ52" s="46">
        <v>1.24392980066626</v>
      </c>
      <c r="BK52" s="46">
        <v>1.2456289286170261</v>
      </c>
      <c r="BL52" s="46">
        <v>1.2578965873488294E-3</v>
      </c>
      <c r="BM52" s="46">
        <v>1.2421310967746999</v>
      </c>
      <c r="BN52" s="46">
        <v>1.2401198668651401</v>
      </c>
      <c r="BO52" s="46">
        <v>1.23948748231658</v>
      </c>
      <c r="BP52" s="46">
        <v>1.2405794819854734</v>
      </c>
      <c r="BQ52" s="46">
        <v>1.1271228548608008E-3</v>
      </c>
      <c r="BR52" s="46">
        <v>1.25378490901745</v>
      </c>
      <c r="BS52" s="46">
        <v>1.25369180232847</v>
      </c>
      <c r="BT52" s="46">
        <v>1.2524264014109201</v>
      </c>
      <c r="BU52" s="46">
        <v>1.2520799729415</v>
      </c>
      <c r="BV52" s="46">
        <v>1.2522329424958301</v>
      </c>
      <c r="BW52" s="46">
        <v>1.25266067331592</v>
      </c>
      <c r="BX52" s="46">
        <v>1.2528127835850149</v>
      </c>
      <c r="BY52" s="46">
        <v>6.7864542215979146E-4</v>
      </c>
      <c r="BZ52" s="46">
        <v>1.2536981247758601</v>
      </c>
      <c r="CA52" s="46">
        <v>1.25473075785031</v>
      </c>
      <c r="CB52" s="46">
        <v>1.25396859236434</v>
      </c>
      <c r="CC52" s="46">
        <v>1.2561736582846399</v>
      </c>
      <c r="CD52" s="46">
        <v>1.2561511791806399</v>
      </c>
      <c r="CE52" s="46">
        <v>1.25730047207506</v>
      </c>
      <c r="CF52" s="46">
        <v>1.2553371307551415</v>
      </c>
      <c r="CG52" s="46">
        <v>1.300262044877633E-3</v>
      </c>
      <c r="FI52" s="65"/>
      <c r="FR52" s="185"/>
    </row>
    <row r="53" spans="1:273" s="57" customFormat="1" ht="13.5" customHeight="1" thickBot="1" x14ac:dyDescent="0.25">
      <c r="A53" s="34"/>
      <c r="B53" s="52" t="s">
        <v>130</v>
      </c>
      <c r="C53" s="49">
        <v>0.54289562859267404</v>
      </c>
      <c r="D53" s="43">
        <v>0.54224429978881095</v>
      </c>
      <c r="E53" s="43">
        <v>0.54244898806589104</v>
      </c>
      <c r="F53" s="43">
        <v>0.54024020244151805</v>
      </c>
      <c r="G53" s="43">
        <v>0.53933150412415798</v>
      </c>
      <c r="H53" s="43">
        <v>0.54142402684055602</v>
      </c>
      <c r="I53" s="43">
        <v>0.54143077497560133</v>
      </c>
      <c r="J53" s="43">
        <v>1.2694370958785779E-3</v>
      </c>
      <c r="K53" s="43">
        <v>0.51569995670565705</v>
      </c>
      <c r="L53" s="43">
        <v>0.51518443966398497</v>
      </c>
      <c r="M53" s="43">
        <v>0.51544378494521403</v>
      </c>
      <c r="N53" s="43">
        <v>0.51860693302161898</v>
      </c>
      <c r="O53" s="43">
        <v>0.51829637737314704</v>
      </c>
      <c r="P53" s="43">
        <v>0.51845931451515503</v>
      </c>
      <c r="Q53" s="43">
        <v>0.5169484677041295</v>
      </c>
      <c r="R53" s="43">
        <v>1.5157325300677094E-3</v>
      </c>
      <c r="S53" s="43">
        <v>0.52373432485847105</v>
      </c>
      <c r="T53" s="43">
        <v>0.52370282270410795</v>
      </c>
      <c r="U53" s="43">
        <v>0.52383366957462596</v>
      </c>
      <c r="V53" s="43">
        <v>0.52414663708266396</v>
      </c>
      <c r="W53" s="43">
        <v>0.52414930012025596</v>
      </c>
      <c r="X53" s="43">
        <v>0.52326362380810598</v>
      </c>
      <c r="Y53" s="43">
        <v>0.5238050630247052</v>
      </c>
      <c r="Z53" s="43">
        <v>3.0127610434936488E-4</v>
      </c>
      <c r="AA53" s="43">
        <v>0.51360229422366099</v>
      </c>
      <c r="AB53" s="43">
        <v>0.51342041603129496</v>
      </c>
      <c r="AC53" s="43">
        <v>0.51506154081356403</v>
      </c>
      <c r="AD53" s="43">
        <v>0.51430978860686205</v>
      </c>
      <c r="AE53" s="43">
        <v>0.51418143893316204</v>
      </c>
      <c r="AF53" s="43">
        <v>0.51385834175008904</v>
      </c>
      <c r="AG53" s="43">
        <v>0.5140723033931055</v>
      </c>
      <c r="AH53" s="43">
        <v>5.3829140240586036E-4</v>
      </c>
      <c r="AI53" s="43">
        <v>0.50678224159185303</v>
      </c>
      <c r="AJ53" s="43">
        <v>0.50459872620632995</v>
      </c>
      <c r="AK53" s="43">
        <v>0.50585678132437195</v>
      </c>
      <c r="AL53" s="43">
        <v>0.50581827221824804</v>
      </c>
      <c r="AM53" s="43">
        <v>0.50573160312446896</v>
      </c>
      <c r="AN53" s="43">
        <v>0.50571655103475099</v>
      </c>
      <c r="AO53" s="43">
        <v>0.50575069591667043</v>
      </c>
      <c r="AP53" s="43">
        <v>6.3357080260316456E-4</v>
      </c>
      <c r="AQ53" s="43">
        <v>0.49683036166090699</v>
      </c>
      <c r="AR53" s="43">
        <v>0.49612949667135298</v>
      </c>
      <c r="AS53" s="43">
        <v>0.496680436908844</v>
      </c>
      <c r="AT53" s="43">
        <v>0.497912783208944</v>
      </c>
      <c r="AU53" s="43">
        <v>0.49725512473255901</v>
      </c>
      <c r="AV53" s="43">
        <v>0.49696164063652148</v>
      </c>
      <c r="AW53" s="43">
        <v>5.9658668982235058E-4</v>
      </c>
      <c r="AX53" s="43">
        <v>0.51394437700995099</v>
      </c>
      <c r="AY53" s="43">
        <v>0.51601291612266997</v>
      </c>
      <c r="AZ53" s="43">
        <v>0.51407118913849603</v>
      </c>
      <c r="BA53" s="43">
        <v>0.51548140028112699</v>
      </c>
      <c r="BB53" s="43">
        <v>0.51674408482628897</v>
      </c>
      <c r="BC53" s="43">
        <v>0.51526136754443297</v>
      </c>
      <c r="BD53" s="43">
        <v>0.51525255582049434</v>
      </c>
      <c r="BE53" s="43">
        <v>9.9684611279630899E-4</v>
      </c>
      <c r="BF53" s="43">
        <v>0.50378421700456</v>
      </c>
      <c r="BG53" s="43">
        <v>0.50270130628675602</v>
      </c>
      <c r="BH53" s="43">
        <v>0.49995723341357801</v>
      </c>
      <c r="BI53" s="43">
        <v>0.49964911883737601</v>
      </c>
      <c r="BJ53" s="43">
        <v>0.49780094014779502</v>
      </c>
      <c r="BK53" s="43">
        <v>0.50077856313801306</v>
      </c>
      <c r="BL53" s="43">
        <v>2.1701318852956216E-3</v>
      </c>
      <c r="BM53" s="43">
        <v>0.49721929817515398</v>
      </c>
      <c r="BN53" s="43">
        <v>0.49367864379489101</v>
      </c>
      <c r="BO53" s="43">
        <v>0.49263783920123799</v>
      </c>
      <c r="BP53" s="43">
        <v>0.49451192705709435</v>
      </c>
      <c r="BQ53" s="43">
        <v>1.9609882421405076E-3</v>
      </c>
      <c r="BR53" s="43">
        <v>0.50787620823101398</v>
      </c>
      <c r="BS53" s="43">
        <v>0.507727586549238</v>
      </c>
      <c r="BT53" s="43">
        <v>0.504973656100697</v>
      </c>
      <c r="BU53" s="43">
        <v>0.50391174586204801</v>
      </c>
      <c r="BV53" s="43">
        <v>0.50422958831251996</v>
      </c>
      <c r="BW53" s="43">
        <v>0.504957388927466</v>
      </c>
      <c r="BX53" s="43">
        <v>0.50561269566383049</v>
      </c>
      <c r="BY53" s="43">
        <v>1.5937517191825998E-3</v>
      </c>
      <c r="BZ53" s="43">
        <v>0.49638791091368401</v>
      </c>
      <c r="CA53" s="43">
        <v>0.49804074675889898</v>
      </c>
      <c r="CB53" s="43">
        <v>0.496952108686673</v>
      </c>
      <c r="CC53" s="43">
        <v>0.49965776138704898</v>
      </c>
      <c r="CD53" s="43">
        <v>0.49957681999917902</v>
      </c>
      <c r="CE53" s="43">
        <v>0.50131352377948701</v>
      </c>
      <c r="CF53" s="43">
        <v>0.4986548119208285</v>
      </c>
      <c r="CG53" s="43">
        <v>1.6999936165859974E-3</v>
      </c>
      <c r="CH53" s="43"/>
      <c r="CI53" s="43"/>
      <c r="CJ53" s="43"/>
      <c r="CK53" s="43"/>
      <c r="CL53" s="43"/>
      <c r="CM53" s="43"/>
      <c r="CN53" s="43"/>
      <c r="CO53" s="43"/>
      <c r="CP53" s="43"/>
      <c r="CQ53" s="43"/>
      <c r="CR53" s="43"/>
      <c r="CS53" s="43"/>
      <c r="CT53" s="43"/>
      <c r="CU53" s="43"/>
      <c r="CV53" s="43"/>
      <c r="CW53" s="43"/>
      <c r="CX53" s="43"/>
      <c r="CY53" s="43"/>
      <c r="CZ53" s="43"/>
      <c r="DA53" s="43"/>
      <c r="DB53" s="43"/>
      <c r="DC53" s="43"/>
      <c r="DD53" s="43"/>
      <c r="DE53" s="43"/>
      <c r="DF53" s="43"/>
      <c r="DG53" s="43"/>
      <c r="DH53" s="43"/>
      <c r="DI53" s="43"/>
      <c r="DJ53" s="43"/>
      <c r="DK53" s="43"/>
      <c r="DL53" s="43"/>
      <c r="DM53" s="43"/>
      <c r="DN53" s="43"/>
      <c r="DO53" s="43"/>
      <c r="DP53" s="43"/>
      <c r="DQ53" s="43"/>
      <c r="DR53" s="43"/>
      <c r="DS53" s="43"/>
      <c r="DT53" s="43"/>
      <c r="DU53" s="43"/>
      <c r="DV53" s="43"/>
      <c r="DW53" s="43"/>
      <c r="DX53" s="43"/>
      <c r="DY53" s="43"/>
      <c r="DZ53" s="43"/>
      <c r="EA53" s="43"/>
      <c r="EB53" s="43"/>
      <c r="EC53" s="43"/>
      <c r="ED53" s="43"/>
      <c r="EE53" s="43"/>
      <c r="EF53" s="43"/>
      <c r="EG53" s="43"/>
      <c r="EH53" s="43"/>
      <c r="EI53" s="43"/>
      <c r="EJ53" s="43"/>
      <c r="EK53" s="43"/>
      <c r="EL53" s="43"/>
      <c r="EM53" s="43"/>
      <c r="EN53" s="43"/>
      <c r="EO53" s="43"/>
      <c r="EP53" s="43"/>
      <c r="EQ53" s="43"/>
      <c r="ER53" s="43"/>
      <c r="ES53" s="43"/>
      <c r="ET53" s="43"/>
      <c r="EU53" s="43"/>
      <c r="EV53" s="43"/>
      <c r="EW53" s="43"/>
      <c r="EX53" s="43"/>
      <c r="EY53" s="43"/>
      <c r="EZ53" s="43"/>
      <c r="FA53" s="43"/>
      <c r="FB53" s="43"/>
      <c r="FC53" s="43"/>
      <c r="FD53" s="43"/>
      <c r="FE53" s="43"/>
      <c r="FF53" s="43"/>
      <c r="FG53" s="43"/>
      <c r="FH53" s="43"/>
      <c r="FI53" s="43"/>
      <c r="FJ53" s="43"/>
      <c r="FK53" s="43"/>
      <c r="FL53" s="43"/>
      <c r="FM53" s="43"/>
      <c r="FN53" s="43"/>
      <c r="FO53" s="43"/>
      <c r="FP53" s="43"/>
      <c r="FQ53" s="43"/>
      <c r="FR53" s="43"/>
      <c r="FS53" s="43"/>
      <c r="FT53" s="43"/>
      <c r="FU53" s="43"/>
      <c r="FV53" s="43"/>
      <c r="FW53" s="43"/>
      <c r="FX53" s="43"/>
      <c r="FY53" s="43"/>
      <c r="FZ53" s="43"/>
      <c r="GA53" s="43"/>
      <c r="GB53" s="43"/>
      <c r="GC53" s="43"/>
      <c r="GD53" s="43"/>
      <c r="GE53" s="43"/>
      <c r="GF53" s="43"/>
      <c r="GG53" s="43"/>
    </row>
    <row r="54" spans="1:273" s="26" customFormat="1" ht="13.5" customHeight="1" x14ac:dyDescent="0.2">
      <c r="A54" s="34"/>
      <c r="B54" s="50" t="s">
        <v>54</v>
      </c>
      <c r="C54" s="53">
        <v>0</v>
      </c>
      <c r="D54" s="54">
        <v>0</v>
      </c>
      <c r="E54" s="54">
        <v>0</v>
      </c>
      <c r="F54" s="54">
        <v>0</v>
      </c>
      <c r="G54" s="54">
        <v>0</v>
      </c>
      <c r="H54" s="54">
        <v>0</v>
      </c>
      <c r="I54" s="54">
        <v>0</v>
      </c>
      <c r="J54" s="54">
        <v>0</v>
      </c>
      <c r="K54" s="54">
        <v>0</v>
      </c>
      <c r="L54" s="54">
        <v>0</v>
      </c>
      <c r="M54" s="54">
        <v>0</v>
      </c>
      <c r="N54" s="54">
        <v>0</v>
      </c>
      <c r="O54" s="54">
        <v>0</v>
      </c>
      <c r="P54" s="54">
        <v>0</v>
      </c>
      <c r="Q54" s="54">
        <v>0</v>
      </c>
      <c r="R54" s="54">
        <v>0</v>
      </c>
      <c r="S54" s="54">
        <v>0</v>
      </c>
      <c r="T54" s="54">
        <v>0</v>
      </c>
      <c r="U54" s="54">
        <v>0</v>
      </c>
      <c r="V54" s="54">
        <v>0</v>
      </c>
      <c r="W54" s="54">
        <v>0</v>
      </c>
      <c r="X54" s="54">
        <v>0</v>
      </c>
      <c r="Y54" s="54">
        <v>0</v>
      </c>
      <c r="Z54" s="54">
        <v>0</v>
      </c>
      <c r="AA54" s="54">
        <v>0</v>
      </c>
      <c r="AB54" s="54">
        <v>0</v>
      </c>
      <c r="AC54" s="54">
        <v>0</v>
      </c>
      <c r="AD54" s="54">
        <v>0</v>
      </c>
      <c r="AE54" s="54">
        <v>0</v>
      </c>
      <c r="AF54" s="54">
        <v>0</v>
      </c>
      <c r="AG54" s="54">
        <v>0</v>
      </c>
      <c r="AH54" s="54">
        <v>0</v>
      </c>
      <c r="AI54" s="54">
        <v>0</v>
      </c>
      <c r="AJ54" s="54">
        <v>0</v>
      </c>
      <c r="AK54" s="54">
        <v>0</v>
      </c>
      <c r="AL54" s="54">
        <v>0</v>
      </c>
      <c r="AM54" s="54">
        <v>0</v>
      </c>
      <c r="AN54" s="54">
        <v>0</v>
      </c>
      <c r="AO54" s="54">
        <v>0</v>
      </c>
      <c r="AP54" s="54">
        <v>0</v>
      </c>
      <c r="AQ54" s="54">
        <v>0</v>
      </c>
      <c r="AR54" s="54">
        <v>0</v>
      </c>
      <c r="AS54" s="54">
        <v>0</v>
      </c>
      <c r="AT54" s="54">
        <v>0</v>
      </c>
      <c r="AU54" s="54">
        <v>0</v>
      </c>
      <c r="AV54" s="54">
        <v>0</v>
      </c>
      <c r="AW54" s="54">
        <v>0</v>
      </c>
      <c r="AX54" s="54">
        <v>0</v>
      </c>
      <c r="AY54" s="54">
        <v>0</v>
      </c>
      <c r="AZ54" s="54">
        <v>0</v>
      </c>
      <c r="BA54" s="54">
        <v>0</v>
      </c>
      <c r="BB54" s="54">
        <v>0</v>
      </c>
      <c r="BC54" s="54">
        <v>0</v>
      </c>
      <c r="BD54" s="54">
        <v>0</v>
      </c>
      <c r="BE54" s="54">
        <v>0</v>
      </c>
      <c r="BF54" s="54">
        <v>0</v>
      </c>
      <c r="BG54" s="54">
        <v>0</v>
      </c>
      <c r="BH54" s="54">
        <v>0</v>
      </c>
      <c r="BI54" s="54">
        <v>0</v>
      </c>
      <c r="BJ54" s="54">
        <v>0</v>
      </c>
      <c r="BK54" s="54">
        <v>0</v>
      </c>
      <c r="BL54" s="54">
        <v>0</v>
      </c>
      <c r="BM54" s="54">
        <v>0</v>
      </c>
      <c r="BN54" s="54">
        <v>0</v>
      </c>
      <c r="BO54" s="54">
        <v>0</v>
      </c>
      <c r="BP54" s="54">
        <v>0</v>
      </c>
      <c r="BQ54" s="54">
        <v>0</v>
      </c>
      <c r="BR54" s="54">
        <v>0</v>
      </c>
      <c r="BS54" s="54">
        <v>0</v>
      </c>
      <c r="BT54" s="54">
        <v>0</v>
      </c>
      <c r="BU54" s="54">
        <v>0</v>
      </c>
      <c r="BV54" s="54">
        <v>0</v>
      </c>
      <c r="BW54" s="54">
        <v>0</v>
      </c>
      <c r="BX54" s="54">
        <v>0</v>
      </c>
      <c r="BY54" s="54">
        <v>0</v>
      </c>
      <c r="BZ54" s="54">
        <v>0</v>
      </c>
      <c r="CA54" s="54">
        <v>0</v>
      </c>
      <c r="CB54" s="54">
        <v>0</v>
      </c>
      <c r="CC54" s="54">
        <v>0</v>
      </c>
      <c r="CD54" s="54">
        <v>0</v>
      </c>
      <c r="CE54" s="54">
        <v>0</v>
      </c>
      <c r="CF54" s="54">
        <v>0</v>
      </c>
      <c r="CG54" s="54">
        <v>0</v>
      </c>
      <c r="CH54" s="54"/>
      <c r="CI54" s="54"/>
      <c r="CJ54" s="54"/>
      <c r="CK54" s="54"/>
      <c r="CL54" s="54"/>
      <c r="CM54" s="54"/>
      <c r="CN54" s="54"/>
      <c r="CO54" s="54"/>
      <c r="CP54" s="54"/>
      <c r="CQ54" s="54"/>
      <c r="CR54" s="54"/>
      <c r="CS54" s="54"/>
      <c r="CT54" s="54"/>
      <c r="CU54" s="54"/>
      <c r="CV54" s="54"/>
      <c r="CW54" s="54"/>
      <c r="CX54" s="54"/>
      <c r="CY54" s="54"/>
      <c r="CZ54" s="54"/>
      <c r="DA54" s="54"/>
      <c r="DB54" s="54"/>
      <c r="DC54" s="54"/>
      <c r="DD54" s="54"/>
      <c r="DE54" s="54"/>
      <c r="DF54" s="54"/>
      <c r="DG54" s="54"/>
      <c r="DH54" s="54"/>
      <c r="DI54" s="54"/>
      <c r="DJ54" s="54"/>
      <c r="DK54" s="54"/>
      <c r="DL54" s="54"/>
      <c r="DM54" s="54"/>
      <c r="DN54" s="54"/>
      <c r="DO54" s="54"/>
      <c r="DP54" s="54"/>
      <c r="DQ54" s="54"/>
      <c r="DR54" s="54"/>
      <c r="DS54" s="54"/>
      <c r="DT54" s="54"/>
      <c r="DU54" s="54"/>
      <c r="DV54" s="54"/>
      <c r="DW54" s="54"/>
      <c r="DX54" s="54"/>
      <c r="DY54" s="54"/>
      <c r="DZ54" s="54"/>
      <c r="EA54" s="54"/>
      <c r="EB54" s="54"/>
      <c r="EC54" s="54"/>
      <c r="ED54" s="54"/>
      <c r="EE54" s="54"/>
      <c r="EF54" s="54"/>
      <c r="EG54" s="54"/>
      <c r="EH54" s="54"/>
      <c r="EI54" s="54"/>
      <c r="EJ54" s="54"/>
      <c r="EK54" s="54"/>
      <c r="EL54" s="54"/>
      <c r="EM54" s="54"/>
      <c r="EN54" s="54"/>
      <c r="EO54" s="54"/>
      <c r="EP54" s="54"/>
      <c r="EQ54" s="54"/>
      <c r="ER54" s="54"/>
      <c r="ES54" s="54"/>
      <c r="ET54" s="54"/>
      <c r="EU54" s="54"/>
      <c r="EV54" s="54"/>
      <c r="EW54" s="54"/>
      <c r="EX54" s="54"/>
      <c r="EY54" s="54"/>
      <c r="EZ54" s="54"/>
      <c r="FA54" s="54"/>
      <c r="FB54" s="54"/>
      <c r="FC54" s="54"/>
      <c r="FD54" s="54"/>
      <c r="FE54" s="54"/>
      <c r="FF54" s="54"/>
      <c r="FG54" s="54"/>
      <c r="FH54" s="54"/>
      <c r="FI54" s="54"/>
      <c r="FJ54" s="54"/>
      <c r="FK54" s="54"/>
      <c r="FL54" s="54"/>
      <c r="FM54" s="54"/>
      <c r="FN54" s="54"/>
      <c r="FO54" s="54"/>
      <c r="FP54" s="54"/>
      <c r="FQ54" s="54"/>
      <c r="FR54" s="54"/>
      <c r="FS54" s="54"/>
      <c r="FT54" s="54"/>
      <c r="FU54" s="54"/>
      <c r="FV54" s="54"/>
      <c r="FW54" s="54"/>
      <c r="FX54" s="54"/>
      <c r="FY54" s="54"/>
      <c r="FZ54" s="54"/>
      <c r="GA54" s="54"/>
      <c r="GB54" s="54"/>
      <c r="GC54" s="54"/>
      <c r="GD54" s="54"/>
      <c r="GE54" s="54"/>
      <c r="GF54" s="54"/>
      <c r="GG54" s="54"/>
      <c r="GH54" s="54"/>
      <c r="GI54" s="54"/>
      <c r="GJ54" s="54"/>
      <c r="GK54" s="54"/>
      <c r="GL54" s="54"/>
      <c r="GM54" s="54"/>
      <c r="GN54" s="54"/>
      <c r="GO54" s="54"/>
      <c r="GP54" s="54"/>
      <c r="GQ54" s="54"/>
      <c r="GR54" s="54"/>
      <c r="GS54" s="54"/>
      <c r="GT54" s="54"/>
      <c r="GU54" s="54"/>
      <c r="GV54" s="54"/>
      <c r="GW54" s="54"/>
      <c r="GX54" s="54"/>
      <c r="GY54" s="54"/>
      <c r="GZ54" s="54"/>
      <c r="HA54" s="54"/>
      <c r="HB54" s="54"/>
      <c r="HC54" s="54"/>
      <c r="HD54" s="54"/>
      <c r="HE54" s="54"/>
      <c r="HF54" s="54"/>
      <c r="HG54" s="54"/>
      <c r="HH54" s="54"/>
      <c r="HI54" s="54"/>
      <c r="HJ54" s="54"/>
      <c r="HK54" s="54"/>
      <c r="HL54" s="54"/>
      <c r="HM54" s="54"/>
      <c r="HN54" s="54"/>
      <c r="HO54" s="54"/>
      <c r="HP54" s="54"/>
      <c r="HQ54" s="54"/>
      <c r="HR54" s="54"/>
      <c r="HS54" s="54"/>
      <c r="HT54" s="54"/>
      <c r="HU54" s="54"/>
      <c r="HV54" s="54"/>
      <c r="HW54" s="54"/>
      <c r="HX54" s="54"/>
      <c r="HY54" s="54"/>
      <c r="HZ54" s="54"/>
      <c r="IA54" s="54"/>
      <c r="IB54" s="54"/>
      <c r="IC54" s="54"/>
      <c r="ID54" s="54"/>
      <c r="IE54" s="54"/>
      <c r="IF54" s="54"/>
      <c r="IG54" s="54"/>
      <c r="IH54" s="54"/>
      <c r="II54" s="54"/>
      <c r="IJ54" s="54"/>
      <c r="IK54" s="54"/>
      <c r="IL54" s="54"/>
      <c r="IM54" s="54"/>
      <c r="IN54" s="54"/>
      <c r="IO54" s="54"/>
      <c r="IP54" s="54"/>
      <c r="IQ54" s="54"/>
      <c r="IR54" s="54"/>
      <c r="IS54" s="54"/>
      <c r="IT54" s="54"/>
      <c r="IU54" s="54"/>
      <c r="IV54" s="54"/>
      <c r="IW54" s="54"/>
      <c r="IX54" s="54"/>
      <c r="IY54" s="54"/>
      <c r="IZ54" s="54"/>
      <c r="JA54" s="54"/>
      <c r="JB54" s="54"/>
      <c r="JC54" s="54"/>
      <c r="JD54" s="54"/>
      <c r="JE54" s="54"/>
      <c r="JF54" s="54"/>
      <c r="JG54" s="54"/>
      <c r="JH54" s="54"/>
      <c r="JI54" s="54"/>
      <c r="JJ54" s="54"/>
      <c r="JK54" s="54"/>
      <c r="JL54" s="54"/>
      <c r="JM54" s="54"/>
    </row>
    <row r="55" spans="1:273" s="26" customFormat="1" ht="13.5" customHeight="1" x14ac:dyDescent="0.2">
      <c r="A55" s="34"/>
      <c r="B55" s="51" t="s">
        <v>55</v>
      </c>
      <c r="C55" s="25">
        <v>0.98795808522792194</v>
      </c>
      <c r="D55" s="26">
        <v>0.98756843741144296</v>
      </c>
      <c r="E55" s="27">
        <v>0.98726257160655395</v>
      </c>
      <c r="F55" s="26">
        <v>0.98830989964023297</v>
      </c>
      <c r="G55" s="26">
        <v>0.98776024038474397</v>
      </c>
      <c r="H55" s="26">
        <v>0.987308837563597</v>
      </c>
      <c r="I55" s="26">
        <v>0.98769467863908211</v>
      </c>
      <c r="J55" s="26">
        <v>3.6599292444052667E-4</v>
      </c>
      <c r="K55" s="26">
        <v>1</v>
      </c>
      <c r="L55" s="26">
        <v>1</v>
      </c>
      <c r="M55" s="26">
        <v>1</v>
      </c>
      <c r="N55" s="26">
        <v>1</v>
      </c>
      <c r="O55" s="26">
        <v>1</v>
      </c>
      <c r="P55" s="26">
        <v>1</v>
      </c>
      <c r="Q55" s="26">
        <v>1</v>
      </c>
      <c r="R55" s="26">
        <v>0</v>
      </c>
      <c r="S55" s="26">
        <v>1</v>
      </c>
      <c r="T55" s="26">
        <v>1</v>
      </c>
      <c r="U55" s="26">
        <v>1</v>
      </c>
      <c r="V55" s="26">
        <v>1</v>
      </c>
      <c r="W55" s="26">
        <v>1</v>
      </c>
      <c r="X55" s="26">
        <v>1</v>
      </c>
      <c r="Y55" s="26">
        <v>1</v>
      </c>
      <c r="Z55" s="26">
        <v>0</v>
      </c>
      <c r="AA55" s="26">
        <v>1</v>
      </c>
      <c r="AB55" s="26">
        <v>1</v>
      </c>
      <c r="AC55" s="26">
        <v>1</v>
      </c>
      <c r="AD55" s="26">
        <v>1</v>
      </c>
      <c r="AE55" s="26">
        <v>1</v>
      </c>
      <c r="AF55" s="26">
        <v>1</v>
      </c>
      <c r="AG55" s="26">
        <v>1</v>
      </c>
      <c r="AH55" s="26">
        <v>0</v>
      </c>
      <c r="AI55" s="26">
        <v>1</v>
      </c>
      <c r="AJ55" s="26">
        <v>1</v>
      </c>
      <c r="AK55" s="26">
        <v>1</v>
      </c>
      <c r="AL55" s="26">
        <v>1</v>
      </c>
      <c r="AM55" s="26">
        <v>1</v>
      </c>
      <c r="AN55" s="26">
        <v>1</v>
      </c>
      <c r="AO55" s="26">
        <v>1</v>
      </c>
      <c r="AP55" s="26">
        <v>0</v>
      </c>
      <c r="AQ55" s="26">
        <v>1</v>
      </c>
      <c r="AR55" s="26">
        <v>1</v>
      </c>
      <c r="AS55" s="26">
        <v>1</v>
      </c>
      <c r="AT55" s="26">
        <v>1</v>
      </c>
      <c r="AU55" s="26">
        <v>1</v>
      </c>
      <c r="AV55" s="26">
        <v>1</v>
      </c>
      <c r="AW55" s="26">
        <v>0</v>
      </c>
      <c r="AX55" s="26">
        <v>1</v>
      </c>
      <c r="AY55" s="26">
        <v>1</v>
      </c>
      <c r="AZ55" s="26">
        <v>1</v>
      </c>
      <c r="BA55" s="26">
        <v>1</v>
      </c>
      <c r="BB55" s="26">
        <v>1</v>
      </c>
      <c r="BC55" s="26">
        <v>1</v>
      </c>
      <c r="BD55" s="26">
        <v>1</v>
      </c>
      <c r="BE55" s="26">
        <v>0</v>
      </c>
      <c r="BF55" s="26">
        <v>1</v>
      </c>
      <c r="BG55" s="26">
        <v>1</v>
      </c>
      <c r="BH55" s="26">
        <v>1</v>
      </c>
      <c r="BI55" s="26">
        <v>1</v>
      </c>
      <c r="BJ55" s="26">
        <v>1</v>
      </c>
      <c r="BK55" s="26">
        <v>1</v>
      </c>
      <c r="BL55" s="26">
        <v>0</v>
      </c>
      <c r="BM55" s="26">
        <v>1</v>
      </c>
      <c r="BN55" s="26">
        <v>1</v>
      </c>
      <c r="BO55" s="26">
        <v>1</v>
      </c>
      <c r="BP55" s="26">
        <v>1</v>
      </c>
      <c r="BQ55" s="26">
        <v>0</v>
      </c>
      <c r="BR55" s="26">
        <v>1</v>
      </c>
      <c r="BS55" s="26">
        <v>1</v>
      </c>
      <c r="BT55" s="26">
        <v>1</v>
      </c>
      <c r="BU55" s="26">
        <v>1</v>
      </c>
      <c r="BV55" s="26">
        <v>1</v>
      </c>
      <c r="BW55" s="26">
        <v>1</v>
      </c>
      <c r="BX55" s="26">
        <v>1</v>
      </c>
      <c r="BY55" s="26">
        <v>0</v>
      </c>
      <c r="BZ55" s="26">
        <v>1</v>
      </c>
      <c r="CA55" s="26">
        <v>1</v>
      </c>
      <c r="CB55" s="26">
        <v>1</v>
      </c>
      <c r="CC55" s="26">
        <v>1</v>
      </c>
      <c r="CD55" s="26">
        <v>1</v>
      </c>
      <c r="CE55" s="26">
        <v>1</v>
      </c>
      <c r="CF55" s="26">
        <v>1</v>
      </c>
      <c r="CG55" s="26">
        <v>0</v>
      </c>
    </row>
    <row r="56" spans="1:273" s="26" customFormat="1" ht="13.5" customHeight="1" x14ac:dyDescent="0.2">
      <c r="A56" s="34"/>
      <c r="B56" s="51" t="s">
        <v>56</v>
      </c>
      <c r="C56" s="25">
        <v>1.2041914772078E-2</v>
      </c>
      <c r="D56" s="26">
        <v>1.24315625885572E-2</v>
      </c>
      <c r="E56" s="26">
        <v>1.2737428393445899E-2</v>
      </c>
      <c r="F56" s="26">
        <v>1.1690100359766699E-2</v>
      </c>
      <c r="G56" s="26">
        <v>1.22397596152557E-2</v>
      </c>
      <c r="H56" s="26">
        <v>1.26911624364026E-2</v>
      </c>
      <c r="I56" s="26">
        <v>1.2305321360917684E-2</v>
      </c>
      <c r="J56" s="26">
        <v>3.6599292444054494E-4</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6">
        <v>0</v>
      </c>
      <c r="AG56" s="26">
        <v>0</v>
      </c>
      <c r="AH56" s="26">
        <v>0</v>
      </c>
      <c r="AI56" s="26">
        <v>0</v>
      </c>
      <c r="AJ56" s="26">
        <v>0</v>
      </c>
      <c r="AK56" s="26">
        <v>0</v>
      </c>
      <c r="AL56" s="26">
        <v>0</v>
      </c>
      <c r="AM56" s="26">
        <v>0</v>
      </c>
      <c r="AN56" s="26">
        <v>0</v>
      </c>
      <c r="AO56" s="26">
        <v>0</v>
      </c>
      <c r="AP56" s="26">
        <v>0</v>
      </c>
      <c r="AQ56" s="26">
        <v>0</v>
      </c>
      <c r="AR56" s="26">
        <v>0</v>
      </c>
      <c r="AS56" s="26">
        <v>0</v>
      </c>
      <c r="AT56" s="26">
        <v>0</v>
      </c>
      <c r="AU56" s="26">
        <v>0</v>
      </c>
      <c r="AV56" s="26">
        <v>0</v>
      </c>
      <c r="AW56" s="26">
        <v>0</v>
      </c>
      <c r="AX56" s="26">
        <v>0</v>
      </c>
      <c r="AY56" s="26">
        <v>0</v>
      </c>
      <c r="AZ56" s="26">
        <v>0</v>
      </c>
      <c r="BA56" s="26">
        <v>0</v>
      </c>
      <c r="BB56" s="26">
        <v>0</v>
      </c>
      <c r="BC56" s="26">
        <v>0</v>
      </c>
      <c r="BD56" s="26">
        <v>0</v>
      </c>
      <c r="BE56" s="26">
        <v>0</v>
      </c>
      <c r="BF56" s="26">
        <v>0</v>
      </c>
      <c r="BG56" s="26">
        <v>0</v>
      </c>
      <c r="BH56" s="26">
        <v>0</v>
      </c>
      <c r="BI56" s="26">
        <v>0</v>
      </c>
      <c r="BJ56" s="26">
        <v>0</v>
      </c>
      <c r="BK56" s="26">
        <v>0</v>
      </c>
      <c r="BL56" s="26">
        <v>0</v>
      </c>
      <c r="BM56" s="26">
        <v>0</v>
      </c>
      <c r="BN56" s="26">
        <v>0</v>
      </c>
      <c r="BO56" s="26">
        <v>0</v>
      </c>
      <c r="BP56" s="26">
        <v>0</v>
      </c>
      <c r="BQ56" s="26">
        <v>0</v>
      </c>
      <c r="BR56" s="26">
        <v>0</v>
      </c>
      <c r="BS56" s="26">
        <v>0</v>
      </c>
      <c r="BT56" s="26">
        <v>0</v>
      </c>
      <c r="BU56" s="26">
        <v>0</v>
      </c>
      <c r="BV56" s="26">
        <v>0</v>
      </c>
      <c r="BW56" s="26">
        <v>0</v>
      </c>
      <c r="BX56" s="26">
        <v>0</v>
      </c>
      <c r="BY56" s="26">
        <v>0</v>
      </c>
      <c r="BZ56" s="26">
        <v>0</v>
      </c>
      <c r="CA56" s="26">
        <v>0</v>
      </c>
      <c r="CB56" s="26">
        <v>0</v>
      </c>
      <c r="CC56" s="26">
        <v>0</v>
      </c>
      <c r="CD56" s="26">
        <v>0</v>
      </c>
      <c r="CE56" s="26">
        <v>0</v>
      </c>
      <c r="CF56" s="26">
        <v>0</v>
      </c>
      <c r="CG56" s="26">
        <v>0</v>
      </c>
    </row>
    <row r="57" spans="1:273" s="26" customFormat="1" ht="13.5" customHeight="1" x14ac:dyDescent="0.2">
      <c r="A57" s="34"/>
      <c r="B57" s="51" t="s">
        <v>57</v>
      </c>
      <c r="C57" s="25">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6">
        <v>0</v>
      </c>
      <c r="AG57" s="26">
        <v>0</v>
      </c>
      <c r="AH57" s="26">
        <v>0</v>
      </c>
      <c r="AI57" s="26">
        <v>0</v>
      </c>
      <c r="AJ57" s="26">
        <v>0</v>
      </c>
      <c r="AK57" s="26">
        <v>0</v>
      </c>
      <c r="AL57" s="26">
        <v>0</v>
      </c>
      <c r="AM57" s="26">
        <v>0</v>
      </c>
      <c r="AN57" s="26">
        <v>0</v>
      </c>
      <c r="AO57" s="26">
        <v>0</v>
      </c>
      <c r="AP57" s="26">
        <v>0</v>
      </c>
      <c r="AQ57" s="26">
        <v>0</v>
      </c>
      <c r="AR57" s="26">
        <v>0</v>
      </c>
      <c r="AS57" s="26">
        <v>0</v>
      </c>
      <c r="AT57" s="26">
        <v>0</v>
      </c>
      <c r="AU57" s="26">
        <v>0</v>
      </c>
      <c r="AV57" s="26">
        <v>0</v>
      </c>
      <c r="AW57" s="26">
        <v>0</v>
      </c>
      <c r="AX57" s="26">
        <v>0</v>
      </c>
      <c r="AY57" s="26">
        <v>0</v>
      </c>
      <c r="AZ57" s="26">
        <v>0</v>
      </c>
      <c r="BA57" s="26">
        <v>0</v>
      </c>
      <c r="BB57" s="26">
        <v>0</v>
      </c>
      <c r="BC57" s="26">
        <v>0</v>
      </c>
      <c r="BD57" s="26">
        <v>0</v>
      </c>
      <c r="BE57" s="26">
        <v>0</v>
      </c>
      <c r="BF57" s="26">
        <v>0</v>
      </c>
      <c r="BG57" s="26">
        <v>0</v>
      </c>
      <c r="BH57" s="26">
        <v>0</v>
      </c>
      <c r="BI57" s="26">
        <v>0</v>
      </c>
      <c r="BJ57" s="26">
        <v>0</v>
      </c>
      <c r="BK57" s="26">
        <v>0</v>
      </c>
      <c r="BL57" s="26">
        <v>0</v>
      </c>
      <c r="BM57" s="26">
        <v>0</v>
      </c>
      <c r="BN57" s="26">
        <v>0</v>
      </c>
      <c r="BO57" s="26">
        <v>0</v>
      </c>
      <c r="BP57" s="26">
        <v>0</v>
      </c>
      <c r="BQ57" s="26">
        <v>0</v>
      </c>
      <c r="BR57" s="26">
        <v>0</v>
      </c>
      <c r="BS57" s="26">
        <v>0</v>
      </c>
      <c r="BT57" s="26">
        <v>0</v>
      </c>
      <c r="BU57" s="26">
        <v>0</v>
      </c>
      <c r="BV57" s="26">
        <v>0</v>
      </c>
      <c r="BW57" s="26">
        <v>0</v>
      </c>
      <c r="BX57" s="26">
        <v>0</v>
      </c>
      <c r="BY57" s="26">
        <v>0</v>
      </c>
      <c r="BZ57" s="26">
        <v>0</v>
      </c>
      <c r="CA57" s="26">
        <v>0</v>
      </c>
      <c r="CB57" s="26">
        <v>0</v>
      </c>
      <c r="CC57" s="26">
        <v>0</v>
      </c>
      <c r="CD57" s="26">
        <v>0</v>
      </c>
      <c r="CE57" s="26">
        <v>0</v>
      </c>
      <c r="CF57" s="26">
        <v>0</v>
      </c>
      <c r="CG57" s="26">
        <v>0</v>
      </c>
    </row>
    <row r="58" spans="1:273" s="26" customFormat="1" ht="13.5" customHeight="1" x14ac:dyDescent="0.2">
      <c r="A58" s="34"/>
      <c r="B58" s="51" t="s">
        <v>58</v>
      </c>
      <c r="C58" s="25">
        <v>0</v>
      </c>
      <c r="D58" s="26">
        <v>0</v>
      </c>
      <c r="E58" s="26">
        <v>0</v>
      </c>
      <c r="F58" s="26">
        <v>0</v>
      </c>
      <c r="G58" s="26">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26">
        <v>0</v>
      </c>
      <c r="AG58" s="26">
        <v>0</v>
      </c>
      <c r="AH58" s="26">
        <v>0</v>
      </c>
      <c r="AI58" s="26">
        <v>0</v>
      </c>
      <c r="AJ58" s="26">
        <v>0</v>
      </c>
      <c r="AK58" s="26">
        <v>0</v>
      </c>
      <c r="AL58" s="26">
        <v>0</v>
      </c>
      <c r="AM58" s="26">
        <v>0</v>
      </c>
      <c r="AN58" s="26">
        <v>0</v>
      </c>
      <c r="AO58" s="26">
        <v>0</v>
      </c>
      <c r="AP58" s="26">
        <v>0</v>
      </c>
      <c r="AQ58" s="26">
        <v>0</v>
      </c>
      <c r="AR58" s="26">
        <v>0</v>
      </c>
      <c r="AS58" s="26">
        <v>0</v>
      </c>
      <c r="AT58" s="26">
        <v>0</v>
      </c>
      <c r="AU58" s="26">
        <v>0</v>
      </c>
      <c r="AV58" s="26">
        <v>0</v>
      </c>
      <c r="AW58" s="26">
        <v>0</v>
      </c>
      <c r="AX58" s="26">
        <v>0</v>
      </c>
      <c r="AY58" s="26">
        <v>0</v>
      </c>
      <c r="AZ58" s="26">
        <v>0</v>
      </c>
      <c r="BA58" s="26">
        <v>0</v>
      </c>
      <c r="BB58" s="26">
        <v>0</v>
      </c>
      <c r="BC58" s="26">
        <v>0</v>
      </c>
      <c r="BD58" s="26">
        <v>0</v>
      </c>
      <c r="BE58" s="26">
        <v>0</v>
      </c>
      <c r="BF58" s="26">
        <v>0</v>
      </c>
      <c r="BG58" s="26">
        <v>0</v>
      </c>
      <c r="BH58" s="26">
        <v>0</v>
      </c>
      <c r="BI58" s="26">
        <v>0</v>
      </c>
      <c r="BJ58" s="26">
        <v>0</v>
      </c>
      <c r="BK58" s="26">
        <v>0</v>
      </c>
      <c r="BL58" s="26">
        <v>0</v>
      </c>
      <c r="BM58" s="26">
        <v>0</v>
      </c>
      <c r="BN58" s="26">
        <v>0</v>
      </c>
      <c r="BO58" s="26">
        <v>0</v>
      </c>
      <c r="BP58" s="26">
        <v>0</v>
      </c>
      <c r="BQ58" s="26">
        <v>0</v>
      </c>
      <c r="BR58" s="26">
        <v>0</v>
      </c>
      <c r="BS58" s="26">
        <v>0</v>
      </c>
      <c r="BT58" s="26">
        <v>0</v>
      </c>
      <c r="BU58" s="26">
        <v>0</v>
      </c>
      <c r="BV58" s="26">
        <v>0</v>
      </c>
      <c r="BW58" s="26">
        <v>0</v>
      </c>
      <c r="BX58" s="26">
        <v>0</v>
      </c>
      <c r="BY58" s="26">
        <v>0</v>
      </c>
      <c r="BZ58" s="26">
        <v>0</v>
      </c>
      <c r="CA58" s="26">
        <v>0</v>
      </c>
      <c r="CB58" s="26">
        <v>0</v>
      </c>
      <c r="CC58" s="26">
        <v>0</v>
      </c>
      <c r="CD58" s="26">
        <v>0</v>
      </c>
      <c r="CE58" s="26">
        <v>0</v>
      </c>
      <c r="CF58" s="26">
        <v>0</v>
      </c>
      <c r="CG58" s="26">
        <v>0</v>
      </c>
    </row>
    <row r="59" spans="1:273" s="26" customFormat="1" ht="13.5" customHeight="1" x14ac:dyDescent="0.2">
      <c r="A59" s="34"/>
      <c r="B59" s="51" t="s">
        <v>59</v>
      </c>
      <c r="C59" s="25">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26">
        <v>0</v>
      </c>
      <c r="AG59" s="26">
        <v>0</v>
      </c>
      <c r="AH59" s="26">
        <v>0</v>
      </c>
      <c r="AI59" s="26">
        <v>0</v>
      </c>
      <c r="AJ59" s="26">
        <v>0</v>
      </c>
      <c r="AK59" s="26">
        <v>0</v>
      </c>
      <c r="AL59" s="26">
        <v>0</v>
      </c>
      <c r="AM59" s="26">
        <v>0</v>
      </c>
      <c r="AN59" s="26">
        <v>0</v>
      </c>
      <c r="AO59" s="26">
        <v>0</v>
      </c>
      <c r="AP59" s="26">
        <v>0</v>
      </c>
      <c r="AQ59" s="26">
        <v>0</v>
      </c>
      <c r="AR59" s="26">
        <v>0</v>
      </c>
      <c r="AS59" s="26">
        <v>0</v>
      </c>
      <c r="AT59" s="26">
        <v>0</v>
      </c>
      <c r="AU59" s="26">
        <v>0</v>
      </c>
      <c r="AV59" s="26">
        <v>0</v>
      </c>
      <c r="AW59" s="26">
        <v>0</v>
      </c>
      <c r="AX59" s="26">
        <v>0</v>
      </c>
      <c r="AY59" s="26">
        <v>0</v>
      </c>
      <c r="AZ59" s="26">
        <v>0</v>
      </c>
      <c r="BA59" s="26">
        <v>0</v>
      </c>
      <c r="BB59" s="26">
        <v>0</v>
      </c>
      <c r="BC59" s="26">
        <v>0</v>
      </c>
      <c r="BD59" s="26">
        <v>0</v>
      </c>
      <c r="BE59" s="26">
        <v>0</v>
      </c>
      <c r="BF59" s="26">
        <v>0</v>
      </c>
      <c r="BG59" s="26">
        <v>0</v>
      </c>
      <c r="BH59" s="26">
        <v>0</v>
      </c>
      <c r="BI59" s="26">
        <v>0</v>
      </c>
      <c r="BJ59" s="26">
        <v>0</v>
      </c>
      <c r="BK59" s="26">
        <v>0</v>
      </c>
      <c r="BL59" s="26">
        <v>0</v>
      </c>
      <c r="BM59" s="26">
        <v>0</v>
      </c>
      <c r="BN59" s="26">
        <v>0</v>
      </c>
      <c r="BO59" s="26">
        <v>0</v>
      </c>
      <c r="BP59" s="26">
        <v>0</v>
      </c>
      <c r="BQ59" s="26">
        <v>0</v>
      </c>
      <c r="BR59" s="26">
        <v>0</v>
      </c>
      <c r="BS59" s="26">
        <v>0</v>
      </c>
      <c r="BT59" s="26">
        <v>0</v>
      </c>
      <c r="BU59" s="26">
        <v>0</v>
      </c>
      <c r="BV59" s="26">
        <v>0</v>
      </c>
      <c r="BW59" s="26">
        <v>0</v>
      </c>
      <c r="BX59" s="26">
        <v>0</v>
      </c>
      <c r="BY59" s="26">
        <v>0</v>
      </c>
      <c r="BZ59" s="26">
        <v>0</v>
      </c>
      <c r="CA59" s="26">
        <v>0</v>
      </c>
      <c r="CB59" s="26">
        <v>0</v>
      </c>
      <c r="CC59" s="26">
        <v>0</v>
      </c>
      <c r="CD59" s="26">
        <v>0</v>
      </c>
      <c r="CE59" s="26">
        <v>0</v>
      </c>
      <c r="CF59" s="26">
        <v>0</v>
      </c>
      <c r="CG59" s="26">
        <v>0</v>
      </c>
    </row>
    <row r="60" spans="1:273" s="26" customFormat="1" ht="13.5" customHeight="1" x14ac:dyDescent="0.2">
      <c r="A60" s="34"/>
      <c r="B60" s="51" t="s">
        <v>60</v>
      </c>
      <c r="C60" s="25">
        <v>0</v>
      </c>
      <c r="D60" s="26">
        <v>0</v>
      </c>
      <c r="E60" s="26">
        <v>0</v>
      </c>
      <c r="F60" s="26">
        <v>0</v>
      </c>
      <c r="G60" s="26">
        <v>0</v>
      </c>
      <c r="H60" s="26">
        <v>0</v>
      </c>
      <c r="I60" s="26">
        <v>0</v>
      </c>
      <c r="J60" s="26">
        <v>0</v>
      </c>
      <c r="K60" s="26">
        <v>0</v>
      </c>
      <c r="L60" s="26">
        <v>0</v>
      </c>
      <c r="M60" s="26">
        <v>0</v>
      </c>
      <c r="N60" s="26">
        <v>0</v>
      </c>
      <c r="O60" s="26">
        <v>0</v>
      </c>
      <c r="P60" s="26">
        <v>0</v>
      </c>
      <c r="Q60" s="26">
        <v>0</v>
      </c>
      <c r="R60" s="26">
        <v>0</v>
      </c>
      <c r="S60" s="26">
        <v>0</v>
      </c>
      <c r="T60" s="26">
        <v>0</v>
      </c>
      <c r="U60" s="26">
        <v>0</v>
      </c>
      <c r="V60" s="26">
        <v>0</v>
      </c>
      <c r="W60" s="26">
        <v>0</v>
      </c>
      <c r="X60" s="26">
        <v>0</v>
      </c>
      <c r="Y60" s="26">
        <v>0</v>
      </c>
      <c r="Z60" s="26">
        <v>0</v>
      </c>
      <c r="AA60" s="26">
        <v>0</v>
      </c>
      <c r="AB60" s="26">
        <v>0</v>
      </c>
      <c r="AC60" s="26">
        <v>0</v>
      </c>
      <c r="AD60" s="26">
        <v>0</v>
      </c>
      <c r="AE60" s="26">
        <v>0</v>
      </c>
      <c r="AF60" s="26">
        <v>0</v>
      </c>
      <c r="AG60" s="26">
        <v>0</v>
      </c>
      <c r="AH60" s="26">
        <v>0</v>
      </c>
      <c r="AI60" s="26">
        <v>0</v>
      </c>
      <c r="AJ60" s="26">
        <v>0</v>
      </c>
      <c r="AK60" s="26">
        <v>0</v>
      </c>
      <c r="AL60" s="26">
        <v>0</v>
      </c>
      <c r="AM60" s="26">
        <v>0</v>
      </c>
      <c r="AN60" s="26">
        <v>0</v>
      </c>
      <c r="AO60" s="26">
        <v>0</v>
      </c>
      <c r="AP60" s="26">
        <v>0</v>
      </c>
      <c r="AQ60" s="26">
        <v>0</v>
      </c>
      <c r="AR60" s="26">
        <v>0</v>
      </c>
      <c r="AS60" s="26">
        <v>0</v>
      </c>
      <c r="AT60" s="26">
        <v>0</v>
      </c>
      <c r="AU60" s="26">
        <v>0</v>
      </c>
      <c r="AV60" s="26">
        <v>0</v>
      </c>
      <c r="AW60" s="26">
        <v>0</v>
      </c>
      <c r="AX60" s="26">
        <v>0</v>
      </c>
      <c r="AY60" s="26">
        <v>0</v>
      </c>
      <c r="AZ60" s="26">
        <v>0</v>
      </c>
      <c r="BA60" s="26">
        <v>0</v>
      </c>
      <c r="BB60" s="26">
        <v>0</v>
      </c>
      <c r="BC60" s="26">
        <v>0</v>
      </c>
      <c r="BD60" s="26">
        <v>0</v>
      </c>
      <c r="BE60" s="26">
        <v>0</v>
      </c>
      <c r="BF60" s="26">
        <v>0</v>
      </c>
      <c r="BG60" s="26">
        <v>0</v>
      </c>
      <c r="BH60" s="26">
        <v>0</v>
      </c>
      <c r="BI60" s="26">
        <v>0</v>
      </c>
      <c r="BJ60" s="26">
        <v>0</v>
      </c>
      <c r="BK60" s="26">
        <v>0</v>
      </c>
      <c r="BL60" s="26">
        <v>0</v>
      </c>
      <c r="BM60" s="26">
        <v>0</v>
      </c>
      <c r="BN60" s="26">
        <v>0</v>
      </c>
      <c r="BO60" s="26">
        <v>0</v>
      </c>
      <c r="BP60" s="26">
        <v>0</v>
      </c>
      <c r="BQ60" s="26">
        <v>0</v>
      </c>
      <c r="BR60" s="26">
        <v>0</v>
      </c>
      <c r="BS60" s="26">
        <v>0</v>
      </c>
      <c r="BT60" s="26">
        <v>0</v>
      </c>
      <c r="BU60" s="26">
        <v>0</v>
      </c>
      <c r="BV60" s="26">
        <v>0</v>
      </c>
      <c r="BW60" s="26">
        <v>0</v>
      </c>
      <c r="BX60" s="26">
        <v>0</v>
      </c>
      <c r="BY60" s="26">
        <v>0</v>
      </c>
      <c r="BZ60" s="26">
        <v>0</v>
      </c>
      <c r="CA60" s="26">
        <v>0</v>
      </c>
      <c r="CB60" s="26">
        <v>0</v>
      </c>
      <c r="CC60" s="26">
        <v>0</v>
      </c>
      <c r="CD60" s="26">
        <v>0</v>
      </c>
      <c r="CE60" s="26">
        <v>0</v>
      </c>
      <c r="CF60" s="26">
        <v>0</v>
      </c>
      <c r="CG60" s="26">
        <v>0</v>
      </c>
    </row>
    <row r="61" spans="1:273" s="26" customFormat="1" ht="13.5" customHeight="1" x14ac:dyDescent="0.2">
      <c r="A61" s="34"/>
      <c r="B61" s="51" t="s">
        <v>61</v>
      </c>
      <c r="C61" s="25">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6">
        <v>0</v>
      </c>
      <c r="AG61" s="26">
        <v>0</v>
      </c>
      <c r="AH61" s="26">
        <v>0</v>
      </c>
      <c r="AI61" s="26">
        <v>0</v>
      </c>
      <c r="AJ61" s="26">
        <v>0</v>
      </c>
      <c r="AK61" s="26">
        <v>0</v>
      </c>
      <c r="AL61" s="26">
        <v>0</v>
      </c>
      <c r="AM61" s="26">
        <v>0</v>
      </c>
      <c r="AN61" s="26">
        <v>0</v>
      </c>
      <c r="AO61" s="26">
        <v>0</v>
      </c>
      <c r="AP61" s="26">
        <v>0</v>
      </c>
      <c r="AQ61" s="26">
        <v>0</v>
      </c>
      <c r="AR61" s="26">
        <v>0</v>
      </c>
      <c r="AS61" s="26">
        <v>0</v>
      </c>
      <c r="AT61" s="26">
        <v>0</v>
      </c>
      <c r="AU61" s="26">
        <v>0</v>
      </c>
      <c r="AV61" s="26">
        <v>0</v>
      </c>
      <c r="AW61" s="26">
        <v>0</v>
      </c>
      <c r="AX61" s="26">
        <v>0</v>
      </c>
      <c r="AY61" s="26">
        <v>0</v>
      </c>
      <c r="AZ61" s="26">
        <v>0</v>
      </c>
      <c r="BA61" s="26">
        <v>0</v>
      </c>
      <c r="BB61" s="26">
        <v>0</v>
      </c>
      <c r="BC61" s="26">
        <v>0</v>
      </c>
      <c r="BD61" s="26">
        <v>0</v>
      </c>
      <c r="BE61" s="26">
        <v>0</v>
      </c>
      <c r="BF61" s="26">
        <v>0</v>
      </c>
      <c r="BG61" s="26">
        <v>0</v>
      </c>
      <c r="BH61" s="26">
        <v>0</v>
      </c>
      <c r="BI61" s="26">
        <v>0</v>
      </c>
      <c r="BJ61" s="26">
        <v>0</v>
      </c>
      <c r="BK61" s="26">
        <v>0</v>
      </c>
      <c r="BL61" s="26">
        <v>0</v>
      </c>
      <c r="BM61" s="26">
        <v>0</v>
      </c>
      <c r="BN61" s="26">
        <v>0</v>
      </c>
      <c r="BO61" s="26">
        <v>0</v>
      </c>
      <c r="BP61" s="26">
        <v>0</v>
      </c>
      <c r="BQ61" s="26">
        <v>0</v>
      </c>
      <c r="BR61" s="26">
        <v>0</v>
      </c>
      <c r="BS61" s="26">
        <v>0</v>
      </c>
      <c r="BT61" s="26">
        <v>0</v>
      </c>
      <c r="BU61" s="26">
        <v>0</v>
      </c>
      <c r="BV61" s="26">
        <v>0</v>
      </c>
      <c r="BW61" s="26">
        <v>0</v>
      </c>
      <c r="BX61" s="26">
        <v>0</v>
      </c>
      <c r="BY61" s="26">
        <v>0</v>
      </c>
      <c r="BZ61" s="26">
        <v>0</v>
      </c>
      <c r="CA61" s="26">
        <v>0</v>
      </c>
      <c r="CB61" s="26">
        <v>0</v>
      </c>
      <c r="CC61" s="26">
        <v>0</v>
      </c>
      <c r="CD61" s="26">
        <v>0</v>
      </c>
      <c r="CE61" s="26">
        <v>0</v>
      </c>
      <c r="CF61" s="26">
        <v>0</v>
      </c>
      <c r="CG61" s="26">
        <v>0</v>
      </c>
    </row>
    <row r="62" spans="1:273" s="26" customFormat="1" ht="13.5" customHeight="1" x14ac:dyDescent="0.2">
      <c r="A62" s="34"/>
      <c r="B62" s="51" t="s">
        <v>62</v>
      </c>
      <c r="C62" s="25">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6">
        <v>0</v>
      </c>
      <c r="AG62" s="26">
        <v>0</v>
      </c>
      <c r="AH62" s="26">
        <v>0</v>
      </c>
      <c r="AI62" s="26">
        <v>0</v>
      </c>
      <c r="AJ62" s="26">
        <v>0</v>
      </c>
      <c r="AK62" s="26">
        <v>0</v>
      </c>
      <c r="AL62" s="26">
        <v>0</v>
      </c>
      <c r="AM62" s="26">
        <v>0</v>
      </c>
      <c r="AN62" s="26">
        <v>0</v>
      </c>
      <c r="AO62" s="26">
        <v>0</v>
      </c>
      <c r="AP62" s="26">
        <v>0</v>
      </c>
      <c r="AQ62" s="26">
        <v>0</v>
      </c>
      <c r="AR62" s="26">
        <v>0</v>
      </c>
      <c r="AS62" s="26">
        <v>0</v>
      </c>
      <c r="AT62" s="26">
        <v>0</v>
      </c>
      <c r="AU62" s="26">
        <v>0</v>
      </c>
      <c r="AV62" s="26">
        <v>0</v>
      </c>
      <c r="AW62" s="26">
        <v>0</v>
      </c>
      <c r="AX62" s="26">
        <v>0</v>
      </c>
      <c r="AY62" s="26">
        <v>0</v>
      </c>
      <c r="AZ62" s="26">
        <v>0</v>
      </c>
      <c r="BA62" s="26">
        <v>0</v>
      </c>
      <c r="BB62" s="26">
        <v>0</v>
      </c>
      <c r="BC62" s="26">
        <v>0</v>
      </c>
      <c r="BD62" s="26">
        <v>0</v>
      </c>
      <c r="BE62" s="26">
        <v>0</v>
      </c>
      <c r="BF62" s="26">
        <v>0</v>
      </c>
      <c r="BG62" s="26">
        <v>0</v>
      </c>
      <c r="BH62" s="26">
        <v>0</v>
      </c>
      <c r="BI62" s="26">
        <v>0</v>
      </c>
      <c r="BJ62" s="26">
        <v>0</v>
      </c>
      <c r="BK62" s="26">
        <v>0</v>
      </c>
      <c r="BL62" s="26">
        <v>0</v>
      </c>
      <c r="BM62" s="26">
        <v>0</v>
      </c>
      <c r="BN62" s="26">
        <v>0</v>
      </c>
      <c r="BO62" s="26">
        <v>0</v>
      </c>
      <c r="BP62" s="26">
        <v>0</v>
      </c>
      <c r="BQ62" s="26">
        <v>0</v>
      </c>
      <c r="BR62" s="26">
        <v>0</v>
      </c>
      <c r="BS62" s="26">
        <v>0</v>
      </c>
      <c r="BT62" s="26">
        <v>0</v>
      </c>
      <c r="BU62" s="26">
        <v>0</v>
      </c>
      <c r="BV62" s="26">
        <v>0</v>
      </c>
      <c r="BW62" s="26">
        <v>0</v>
      </c>
      <c r="BX62" s="26">
        <v>0</v>
      </c>
      <c r="BY62" s="26">
        <v>0</v>
      </c>
      <c r="BZ62" s="26">
        <v>0</v>
      </c>
      <c r="CA62" s="26">
        <v>0</v>
      </c>
      <c r="CB62" s="26">
        <v>0</v>
      </c>
      <c r="CC62" s="26">
        <v>0</v>
      </c>
      <c r="CD62" s="26">
        <v>0</v>
      </c>
      <c r="CE62" s="26">
        <v>0</v>
      </c>
      <c r="CF62" s="26">
        <v>0</v>
      </c>
      <c r="CG62" s="26">
        <v>0</v>
      </c>
    </row>
    <row r="63" spans="1:273" s="26" customFormat="1" ht="13.5" customHeight="1" x14ac:dyDescent="0.2">
      <c r="A63" s="34"/>
      <c r="B63" s="51" t="s">
        <v>63</v>
      </c>
      <c r="C63" s="25">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6">
        <v>0</v>
      </c>
      <c r="AG63" s="26">
        <v>0</v>
      </c>
      <c r="AH63" s="26">
        <v>0</v>
      </c>
      <c r="AI63" s="26">
        <v>0</v>
      </c>
      <c r="AJ63" s="26">
        <v>0</v>
      </c>
      <c r="AK63" s="26">
        <v>0</v>
      </c>
      <c r="AL63" s="26">
        <v>0</v>
      </c>
      <c r="AM63" s="26">
        <v>0</v>
      </c>
      <c r="AN63" s="26">
        <v>0</v>
      </c>
      <c r="AO63" s="26">
        <v>0</v>
      </c>
      <c r="AP63" s="26">
        <v>0</v>
      </c>
      <c r="AQ63" s="26">
        <v>0</v>
      </c>
      <c r="AR63" s="26">
        <v>0</v>
      </c>
      <c r="AS63" s="26">
        <v>0</v>
      </c>
      <c r="AT63" s="26">
        <v>0</v>
      </c>
      <c r="AU63" s="26">
        <v>0</v>
      </c>
      <c r="AV63" s="26">
        <v>0</v>
      </c>
      <c r="AW63" s="26">
        <v>0</v>
      </c>
      <c r="AX63" s="26">
        <v>0</v>
      </c>
      <c r="AY63" s="26">
        <v>0</v>
      </c>
      <c r="AZ63" s="26">
        <v>0</v>
      </c>
      <c r="BA63" s="26">
        <v>0</v>
      </c>
      <c r="BB63" s="26">
        <v>0</v>
      </c>
      <c r="BC63" s="26">
        <v>0</v>
      </c>
      <c r="BD63" s="26">
        <v>0</v>
      </c>
      <c r="BE63" s="26">
        <v>0</v>
      </c>
      <c r="BF63" s="26">
        <v>0</v>
      </c>
      <c r="BG63" s="26">
        <v>0</v>
      </c>
      <c r="BH63" s="26">
        <v>0</v>
      </c>
      <c r="BI63" s="26">
        <v>0</v>
      </c>
      <c r="BJ63" s="26">
        <v>0</v>
      </c>
      <c r="BK63" s="26">
        <v>0</v>
      </c>
      <c r="BL63" s="26">
        <v>0</v>
      </c>
      <c r="BM63" s="26">
        <v>0</v>
      </c>
      <c r="BN63" s="26">
        <v>0</v>
      </c>
      <c r="BO63" s="26">
        <v>0</v>
      </c>
      <c r="BP63" s="26">
        <v>0</v>
      </c>
      <c r="BQ63" s="26">
        <v>0</v>
      </c>
      <c r="BR63" s="26">
        <v>0</v>
      </c>
      <c r="BS63" s="26">
        <v>0</v>
      </c>
      <c r="BT63" s="26">
        <v>0</v>
      </c>
      <c r="BU63" s="26">
        <v>0</v>
      </c>
      <c r="BV63" s="26">
        <v>0</v>
      </c>
      <c r="BW63" s="26">
        <v>0</v>
      </c>
      <c r="BX63" s="26">
        <v>0</v>
      </c>
      <c r="BY63" s="26">
        <v>0</v>
      </c>
      <c r="BZ63" s="26">
        <v>0</v>
      </c>
      <c r="CA63" s="26">
        <v>0</v>
      </c>
      <c r="CB63" s="26">
        <v>0</v>
      </c>
      <c r="CC63" s="26">
        <v>0</v>
      </c>
      <c r="CD63" s="26">
        <v>0</v>
      </c>
      <c r="CE63" s="26">
        <v>0</v>
      </c>
      <c r="CF63" s="26">
        <v>0</v>
      </c>
      <c r="CG63" s="26">
        <v>0</v>
      </c>
    </row>
    <row r="64" spans="1:273" s="26" customFormat="1" ht="13.5" customHeight="1" x14ac:dyDescent="0.2">
      <c r="A64" s="34"/>
      <c r="B64" s="51" t="s">
        <v>64</v>
      </c>
      <c r="C64" s="25">
        <v>0.14834620214064201</v>
      </c>
      <c r="D64" s="26">
        <v>0.14712217249835199</v>
      </c>
      <c r="E64" s="26">
        <v>0.14723513246686701</v>
      </c>
      <c r="F64" s="26">
        <v>0.170207406373825</v>
      </c>
      <c r="G64" s="26">
        <v>0.168857996758561</v>
      </c>
      <c r="H64" s="26">
        <v>0.17008532212997801</v>
      </c>
      <c r="I64" s="26">
        <v>0.15864237206137086</v>
      </c>
      <c r="J64" s="26">
        <v>1.108979516679965E-2</v>
      </c>
      <c r="K64" s="26">
        <v>0.25069080197393201</v>
      </c>
      <c r="L64" s="26">
        <v>0.24982296580621</v>
      </c>
      <c r="M64" s="26">
        <v>0.25026822064419801</v>
      </c>
      <c r="N64" s="26">
        <v>0.25519386780259301</v>
      </c>
      <c r="O64" s="26">
        <v>0.254905240753942</v>
      </c>
      <c r="P64" s="26">
        <v>0.25545301374408502</v>
      </c>
      <c r="Q64" s="26">
        <v>0.25272235178749342</v>
      </c>
      <c r="R64" s="26">
        <v>2.47945907258855E-3</v>
      </c>
      <c r="S64" s="26">
        <v>0.20418348109526199</v>
      </c>
      <c r="T64" s="26">
        <v>0.20332050782498301</v>
      </c>
      <c r="U64" s="26">
        <v>0.20302084388937</v>
      </c>
      <c r="V64" s="26">
        <v>0.209280213856501</v>
      </c>
      <c r="W64" s="26">
        <v>0.20868538147440699</v>
      </c>
      <c r="X64" s="26">
        <v>0.20789415242144199</v>
      </c>
      <c r="Y64" s="26">
        <v>0.20606409676032747</v>
      </c>
      <c r="Z64" s="26">
        <v>2.61052453266162E-3</v>
      </c>
      <c r="AA64" s="26">
        <v>0.19046585341946401</v>
      </c>
      <c r="AB64" s="26">
        <v>0.19024209309475201</v>
      </c>
      <c r="AC64" s="26">
        <v>0.191185648530727</v>
      </c>
      <c r="AD64" s="26">
        <v>0.194184799573874</v>
      </c>
      <c r="AE64" s="26">
        <v>0.19426158033822</v>
      </c>
      <c r="AF64" s="26">
        <v>0.19387155135866199</v>
      </c>
      <c r="AG64" s="26">
        <v>0.1923685877192832</v>
      </c>
      <c r="AH64" s="26">
        <v>1.7645900650052088E-3</v>
      </c>
      <c r="AI64" s="26">
        <v>0.23156279718991599</v>
      </c>
      <c r="AJ64" s="26">
        <v>0.23012960372605101</v>
      </c>
      <c r="AK64" s="26">
        <v>0.23093252319565599</v>
      </c>
      <c r="AL64" s="26">
        <v>0.23290183104655701</v>
      </c>
      <c r="AM64" s="26">
        <v>0.23240675586661699</v>
      </c>
      <c r="AN64" s="26">
        <v>0.23317139218479599</v>
      </c>
      <c r="AO64" s="26">
        <v>0.23185081720159884</v>
      </c>
      <c r="AP64" s="26">
        <v>1.0836982532582476E-3</v>
      </c>
      <c r="AQ64" s="26">
        <v>0.22620764416106301</v>
      </c>
      <c r="AR64" s="26">
        <v>0.22566721352935101</v>
      </c>
      <c r="AS64" s="26">
        <v>0.223918615870772</v>
      </c>
      <c r="AT64" s="26">
        <v>0.22526867555861901</v>
      </c>
      <c r="AU64" s="26">
        <v>0.22393978497013001</v>
      </c>
      <c r="AV64" s="26">
        <v>0.22500038681798698</v>
      </c>
      <c r="AW64" s="26">
        <v>9.2403589385537548E-4</v>
      </c>
      <c r="AX64" s="26">
        <v>0.26417109977908898</v>
      </c>
      <c r="AY64" s="26">
        <v>0.26581305811294398</v>
      </c>
      <c r="AZ64" s="26">
        <v>0.26428750928979999</v>
      </c>
      <c r="BA64" s="26">
        <v>0.267998042943773</v>
      </c>
      <c r="BB64" s="26">
        <v>0.26909195526068502</v>
      </c>
      <c r="BC64" s="26">
        <v>0.267893427025581</v>
      </c>
      <c r="BD64" s="26">
        <v>0.26654251540197865</v>
      </c>
      <c r="BE64" s="26">
        <v>1.9010496570684625E-3</v>
      </c>
      <c r="BF64" s="26">
        <v>0.22027890272033501</v>
      </c>
      <c r="BG64" s="26">
        <v>0.21997974085240499</v>
      </c>
      <c r="BH64" s="26">
        <v>0.21740029507608999</v>
      </c>
      <c r="BI64" s="26">
        <v>0.21731143661150301</v>
      </c>
      <c r="BJ64" s="26">
        <v>0.216313202065154</v>
      </c>
      <c r="BK64" s="26">
        <v>0.2182567154650974</v>
      </c>
      <c r="BL64" s="26">
        <v>1.5787533125901435E-3</v>
      </c>
      <c r="BM64" s="26">
        <v>0.204743876004087</v>
      </c>
      <c r="BN64" s="26">
        <v>0.202145314540815</v>
      </c>
      <c r="BO64" s="26">
        <v>0.201093608558049</v>
      </c>
      <c r="BP64" s="26">
        <v>0.20266093303431701</v>
      </c>
      <c r="BQ64" s="26">
        <v>1.5341685978692492E-3</v>
      </c>
      <c r="BR64" s="26">
        <v>0.24900559601054301</v>
      </c>
      <c r="BS64" s="26">
        <v>0.248892533521892</v>
      </c>
      <c r="BT64" s="26">
        <v>0.24960566936596401</v>
      </c>
      <c r="BU64" s="26">
        <v>0.25081094780379798</v>
      </c>
      <c r="BV64" s="26">
        <v>0.25077115784829901</v>
      </c>
      <c r="BW64" s="26">
        <v>0.25118669552483402</v>
      </c>
      <c r="BX64" s="26">
        <v>0.25004543334588836</v>
      </c>
      <c r="BY64" s="26">
        <v>9.1460372529559794E-4</v>
      </c>
      <c r="BZ64" s="26">
        <v>0.288625623285161</v>
      </c>
      <c r="CA64" s="26">
        <v>0.28995365637464099</v>
      </c>
      <c r="CB64" s="26">
        <v>0.28854520924676003</v>
      </c>
      <c r="CC64" s="26">
        <v>0.294095976458493</v>
      </c>
      <c r="CD64" s="26">
        <v>0.29422967197619199</v>
      </c>
      <c r="CE64" s="26">
        <v>0.296016312847934</v>
      </c>
      <c r="CF64" s="26">
        <v>0.29191107503153013</v>
      </c>
      <c r="CG64" s="26">
        <v>2.9708976484029161E-3</v>
      </c>
    </row>
    <row r="65" spans="1:85" s="26" customFormat="1" ht="13.5" customHeight="1" x14ac:dyDescent="0.2">
      <c r="A65" s="34"/>
      <c r="B65" s="51" t="s">
        <v>65</v>
      </c>
      <c r="C65" s="25">
        <v>0.77180921239572997</v>
      </c>
      <c r="D65" s="26">
        <v>0.77265002446351305</v>
      </c>
      <c r="E65" s="26">
        <v>0.77235355873625</v>
      </c>
      <c r="F65" s="26">
        <v>0.76352695119867497</v>
      </c>
      <c r="G65" s="26">
        <v>0.76414542870303104</v>
      </c>
      <c r="H65" s="26">
        <v>0.76218190540462905</v>
      </c>
      <c r="I65" s="26">
        <v>0.76777784681697137</v>
      </c>
      <c r="J65" s="26">
        <v>4.5370015469064625E-3</v>
      </c>
      <c r="K65" s="26">
        <v>0.72780054119948201</v>
      </c>
      <c r="L65" s="26">
        <v>0.72866730545685199</v>
      </c>
      <c r="M65" s="26">
        <v>0.72816183025409198</v>
      </c>
      <c r="N65" s="26">
        <v>0.72342690904756701</v>
      </c>
      <c r="O65" s="26">
        <v>0.72412048940382401</v>
      </c>
      <c r="P65" s="26">
        <v>0.72332213582618199</v>
      </c>
      <c r="Q65" s="26">
        <v>0.72591653519799981</v>
      </c>
      <c r="R65" s="26">
        <v>2.3206497827010539E-3</v>
      </c>
      <c r="S65" s="26">
        <v>0.75726101382037603</v>
      </c>
      <c r="T65" s="26">
        <v>0.75783399790478501</v>
      </c>
      <c r="U65" s="26">
        <v>0.75793748557518204</v>
      </c>
      <c r="V65" s="26">
        <v>0.75315422733444004</v>
      </c>
      <c r="W65" s="26">
        <v>0.75334071770861399</v>
      </c>
      <c r="X65" s="26">
        <v>0.75404677361752603</v>
      </c>
      <c r="Y65" s="26">
        <v>0.75559570266015375</v>
      </c>
      <c r="Z65" s="26">
        <v>2.1099808119369777E-3</v>
      </c>
      <c r="AA65" s="26">
        <v>0.77287108171080898</v>
      </c>
      <c r="AB65" s="26">
        <v>0.77320585178184398</v>
      </c>
      <c r="AC65" s="26">
        <v>0.77173757138079901</v>
      </c>
      <c r="AD65" s="26">
        <v>0.76936453583701703</v>
      </c>
      <c r="AE65" s="26">
        <v>0.77033625507768599</v>
      </c>
      <c r="AF65" s="26">
        <v>0.77090482363688595</v>
      </c>
      <c r="AG65" s="26">
        <v>0.77140335323750675</v>
      </c>
      <c r="AH65" s="26">
        <v>1.3576288323711863E-3</v>
      </c>
      <c r="AI65" s="26">
        <v>0.744909481739917</v>
      </c>
      <c r="AJ65" s="26">
        <v>0.746321354811608</v>
      </c>
      <c r="AK65" s="26">
        <v>0.74529919004721101</v>
      </c>
      <c r="AL65" s="26">
        <v>0.74823889875604399</v>
      </c>
      <c r="AM65" s="26">
        <v>0.74867838971355505</v>
      </c>
      <c r="AN65" s="26">
        <v>0.74820682628283197</v>
      </c>
      <c r="AO65" s="26">
        <v>0.74694235689186117</v>
      </c>
      <c r="AP65" s="26">
        <v>1.5006629563133918E-3</v>
      </c>
      <c r="AQ65" s="26">
        <v>0.75726466650229696</v>
      </c>
      <c r="AR65" s="26">
        <v>0.75779436170939196</v>
      </c>
      <c r="AS65" s="26">
        <v>0.75869818604050898</v>
      </c>
      <c r="AT65" s="26">
        <v>0.757596378584529</v>
      </c>
      <c r="AU65" s="26">
        <v>0.75893664741005396</v>
      </c>
      <c r="AV65" s="26">
        <v>0.75805804804935617</v>
      </c>
      <c r="AW65" s="26">
        <v>6.4712239092575279E-4</v>
      </c>
      <c r="AX65" s="26">
        <v>0.72187894402178299</v>
      </c>
      <c r="AY65" s="26">
        <v>0.72050338946334003</v>
      </c>
      <c r="AZ65" s="26">
        <v>0.72204993404495499</v>
      </c>
      <c r="BA65" s="26">
        <v>0.71855200655095897</v>
      </c>
      <c r="BB65" s="26">
        <v>0.71748092552684295</v>
      </c>
      <c r="BC65" s="26">
        <v>0.71889340537607205</v>
      </c>
      <c r="BD65" s="26">
        <v>0.71989310083065849</v>
      </c>
      <c r="BE65" s="26">
        <v>1.7119418542749225E-3</v>
      </c>
      <c r="BF65" s="26">
        <v>0.75893860431920501</v>
      </c>
      <c r="BG65" s="26">
        <v>0.75959727258755505</v>
      </c>
      <c r="BH65" s="26">
        <v>0.762788849942443</v>
      </c>
      <c r="BI65" s="26">
        <v>0.76290483906691797</v>
      </c>
      <c r="BJ65" s="26">
        <v>0.764446697131553</v>
      </c>
      <c r="BK65" s="26">
        <v>0.76173525260953479</v>
      </c>
      <c r="BL65" s="26">
        <v>2.1081808011352799E-3</v>
      </c>
      <c r="BM65" s="26">
        <v>0.76934969138960496</v>
      </c>
      <c r="BN65" s="26">
        <v>0.77198185941759301</v>
      </c>
      <c r="BO65" s="26">
        <v>0.77242152134011</v>
      </c>
      <c r="BP65" s="26">
        <v>0.77125102404910262</v>
      </c>
      <c r="BQ65" s="26">
        <v>1.3563738577747808E-3</v>
      </c>
      <c r="BR65" s="26">
        <v>0.73201848786942902</v>
      </c>
      <c r="BS65" s="26">
        <v>0.73205652873847105</v>
      </c>
      <c r="BT65" s="26">
        <v>0.73586570497108905</v>
      </c>
      <c r="BU65" s="26">
        <v>0.73548470588216996</v>
      </c>
      <c r="BV65" s="26">
        <v>0.73557458924353503</v>
      </c>
      <c r="BW65" s="26">
        <v>0.73514840288536898</v>
      </c>
      <c r="BX65" s="26">
        <v>0.73435806993167718</v>
      </c>
      <c r="BY65" s="26">
        <v>1.6541641132224233E-3</v>
      </c>
      <c r="BZ65" s="26">
        <v>0.70609752094834699</v>
      </c>
      <c r="CA65" s="26">
        <v>0.70476375466516605</v>
      </c>
      <c r="CB65" s="26">
        <v>0.70617214365829195</v>
      </c>
      <c r="CC65" s="26">
        <v>0.70062697264998697</v>
      </c>
      <c r="CD65" s="26">
        <v>0.70057981091752597</v>
      </c>
      <c r="CE65" s="26">
        <v>0.698788652624456</v>
      </c>
      <c r="CF65" s="26">
        <v>0.7028381425772956</v>
      </c>
      <c r="CG65" s="26">
        <v>2.9392401426733875E-3</v>
      </c>
    </row>
    <row r="66" spans="1:85" s="26" customFormat="1" ht="13.5" customHeight="1" x14ac:dyDescent="0.2">
      <c r="A66" s="34"/>
      <c r="B66" s="51" t="s">
        <v>66</v>
      </c>
      <c r="C66" s="25">
        <v>6.7802670691550299E-2</v>
      </c>
      <c r="D66" s="26">
        <v>6.7796240449577105E-2</v>
      </c>
      <c r="E66" s="26">
        <v>6.7673880403437706E-2</v>
      </c>
      <c r="F66" s="26">
        <v>5.4575542067733802E-2</v>
      </c>
      <c r="G66" s="26">
        <v>5.4756814923151598E-2</v>
      </c>
      <c r="H66" s="26">
        <v>5.5041610028991002E-2</v>
      </c>
      <c r="I66" s="26">
        <v>6.1274459760740252E-2</v>
      </c>
      <c r="J66" s="26">
        <v>6.4846916418310769E-3</v>
      </c>
      <c r="K66" s="26">
        <v>2.1508656826585801E-2</v>
      </c>
      <c r="L66" s="26">
        <v>2.1509728736937701E-2</v>
      </c>
      <c r="M66" s="26">
        <v>2.15699491017101E-2</v>
      </c>
      <c r="N66" s="26">
        <v>2.1379223149839401E-2</v>
      </c>
      <c r="O66" s="26">
        <v>2.09742698422338E-2</v>
      </c>
      <c r="P66" s="26">
        <v>2.12248504297331E-2</v>
      </c>
      <c r="Q66" s="26">
        <v>2.136111301450665E-2</v>
      </c>
      <c r="R66" s="26">
        <v>2.065637228960509E-4</v>
      </c>
      <c r="S66" s="26">
        <v>3.8555505084362098E-2</v>
      </c>
      <c r="T66" s="26">
        <v>3.8845494270232601E-2</v>
      </c>
      <c r="U66" s="26">
        <v>3.9041670535447499E-2</v>
      </c>
      <c r="V66" s="26">
        <v>3.75655588090592E-2</v>
      </c>
      <c r="W66" s="26">
        <v>3.7973900816978601E-2</v>
      </c>
      <c r="X66" s="26">
        <v>3.8059073961031101E-2</v>
      </c>
      <c r="Y66" s="26">
        <v>3.8340200579518514E-2</v>
      </c>
      <c r="Z66" s="26">
        <v>5.1752864766949882E-4</v>
      </c>
      <c r="AA66" s="26">
        <v>3.6663064869727202E-2</v>
      </c>
      <c r="AB66" s="26">
        <v>3.6552055123404002E-2</v>
      </c>
      <c r="AC66" s="26">
        <v>3.7076780088473198E-2</v>
      </c>
      <c r="AD66" s="26">
        <v>3.6450664589108603E-2</v>
      </c>
      <c r="AE66" s="26">
        <v>3.5402164584094599E-2</v>
      </c>
      <c r="AF66" s="26">
        <v>3.5223625004452502E-2</v>
      </c>
      <c r="AG66" s="26">
        <v>3.6228059043210019E-2</v>
      </c>
      <c r="AH66" s="26">
        <v>6.7762742548722671E-4</v>
      </c>
      <c r="AI66" s="26">
        <v>2.35277210701666E-2</v>
      </c>
      <c r="AJ66" s="26">
        <v>2.3549041462341502E-2</v>
      </c>
      <c r="AK66" s="26">
        <v>2.37682867571328E-2</v>
      </c>
      <c r="AL66" s="26">
        <v>1.8859270197399702E-2</v>
      </c>
      <c r="AM66" s="26">
        <v>1.8914854419827699E-2</v>
      </c>
      <c r="AN66" s="26">
        <v>1.8621781532371401E-2</v>
      </c>
      <c r="AO66" s="26">
        <v>2.1206825906539949E-2</v>
      </c>
      <c r="AP66" s="26">
        <v>2.4110929499345174E-3</v>
      </c>
      <c r="AQ66" s="26">
        <v>1.6527689336639801E-2</v>
      </c>
      <c r="AR66" s="26">
        <v>1.6538424761257001E-2</v>
      </c>
      <c r="AS66" s="26">
        <v>1.7383198088718899E-2</v>
      </c>
      <c r="AT66" s="26">
        <v>1.71349458568518E-2</v>
      </c>
      <c r="AU66" s="26">
        <v>1.71235676198161E-2</v>
      </c>
      <c r="AV66" s="26">
        <v>1.6941565132656721E-2</v>
      </c>
      <c r="AW66" s="26">
        <v>3.4622998462974702E-4</v>
      </c>
      <c r="AX66" s="26">
        <v>1.3949956199128101E-2</v>
      </c>
      <c r="AY66" s="26">
        <v>1.3683552423715901E-2</v>
      </c>
      <c r="AZ66" s="26">
        <v>1.3662556665244499E-2</v>
      </c>
      <c r="BA66" s="26">
        <v>1.34499505052686E-2</v>
      </c>
      <c r="BB66" s="26">
        <v>1.34271192124723E-2</v>
      </c>
      <c r="BC66" s="26">
        <v>1.32131675983472E-2</v>
      </c>
      <c r="BD66" s="26">
        <v>1.3564383767362768E-2</v>
      </c>
      <c r="BE66" s="26">
        <v>2.3373578871370386E-4</v>
      </c>
      <c r="BF66" s="26">
        <v>2.07824929604607E-2</v>
      </c>
      <c r="BG66" s="26">
        <v>2.04229865600404E-2</v>
      </c>
      <c r="BH66" s="26">
        <v>1.98108549814675E-2</v>
      </c>
      <c r="BI66" s="26">
        <v>1.9783724321578999E-2</v>
      </c>
      <c r="BJ66" s="26">
        <v>1.9240100803292502E-2</v>
      </c>
      <c r="BK66" s="26">
        <v>2.0008031925368021E-2</v>
      </c>
      <c r="BL66" s="26">
        <v>5.3868137155253478E-4</v>
      </c>
      <c r="BM66" s="26">
        <v>2.5906432606308101E-2</v>
      </c>
      <c r="BN66" s="26">
        <v>2.5872826041591999E-2</v>
      </c>
      <c r="BO66" s="26">
        <v>2.6484870101841501E-2</v>
      </c>
      <c r="BP66" s="26">
        <v>2.6088042916580536E-2</v>
      </c>
      <c r="BQ66" s="26">
        <v>2.8093440695841092E-4</v>
      </c>
      <c r="BR66" s="26">
        <v>1.8975916120028299E-2</v>
      </c>
      <c r="BS66" s="26">
        <v>1.90509377396367E-2</v>
      </c>
      <c r="BT66" s="26">
        <v>1.4528625662946999E-2</v>
      </c>
      <c r="BU66" s="26">
        <v>1.37043463140321E-2</v>
      </c>
      <c r="BV66" s="26">
        <v>1.3654252908165699E-2</v>
      </c>
      <c r="BW66" s="26">
        <v>1.3664901589796601E-2</v>
      </c>
      <c r="BX66" s="26">
        <v>1.55964967224344E-2</v>
      </c>
      <c r="BY66" s="26">
        <v>2.4350766847735469E-3</v>
      </c>
      <c r="BZ66" s="26">
        <v>5.2768557664919103E-3</v>
      </c>
      <c r="CA66" s="26">
        <v>5.2825889601928102E-3</v>
      </c>
      <c r="CB66" s="26">
        <v>5.2826470949482E-3</v>
      </c>
      <c r="CC66" s="26">
        <v>5.2770508915192197E-3</v>
      </c>
      <c r="CD66" s="26">
        <v>5.1905171062819003E-3</v>
      </c>
      <c r="CE66" s="26">
        <v>5.1950345276102899E-3</v>
      </c>
      <c r="CF66" s="26">
        <v>5.2507823911740548E-3</v>
      </c>
      <c r="CG66" s="26">
        <v>4.1102718979943501E-5</v>
      </c>
    </row>
    <row r="67" spans="1:85" s="26" customFormat="1" ht="13.5" customHeight="1" x14ac:dyDescent="0.2">
      <c r="A67" s="34"/>
      <c r="B67" s="51" t="s">
        <v>67</v>
      </c>
      <c r="C67" s="25">
        <v>4.0228543257015302E-3</v>
      </c>
      <c r="D67" s="26">
        <v>4.0870646807242396E-3</v>
      </c>
      <c r="E67" s="26">
        <v>4.12659887440782E-3</v>
      </c>
      <c r="F67" s="26">
        <v>3.6341495081482801E-3</v>
      </c>
      <c r="G67" s="26">
        <v>3.7246259891932699E-3</v>
      </c>
      <c r="H67" s="26">
        <v>3.7612964422933698E-3</v>
      </c>
      <c r="I67" s="26">
        <v>3.8927649700780851E-3</v>
      </c>
      <c r="J67" s="26">
        <v>1.9226308393180999E-4</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6">
        <v>0</v>
      </c>
      <c r="AG67" s="26">
        <v>0</v>
      </c>
      <c r="AH67" s="26">
        <v>0</v>
      </c>
      <c r="AI67" s="26">
        <v>0</v>
      </c>
      <c r="AJ67" s="26">
        <v>0</v>
      </c>
      <c r="AK67" s="26">
        <v>0</v>
      </c>
      <c r="AL67" s="26">
        <v>0</v>
      </c>
      <c r="AM67" s="26">
        <v>0</v>
      </c>
      <c r="AN67" s="26">
        <v>0</v>
      </c>
      <c r="AO67" s="26">
        <v>0</v>
      </c>
      <c r="AP67" s="26">
        <v>0</v>
      </c>
      <c r="AQ67" s="26">
        <v>0</v>
      </c>
      <c r="AR67" s="26">
        <v>0</v>
      </c>
      <c r="AS67" s="26">
        <v>0</v>
      </c>
      <c r="AT67" s="26">
        <v>0</v>
      </c>
      <c r="AU67" s="26">
        <v>0</v>
      </c>
      <c r="AV67" s="26">
        <v>0</v>
      </c>
      <c r="AW67" s="26">
        <v>0</v>
      </c>
      <c r="AX67" s="26">
        <v>0</v>
      </c>
      <c r="AY67" s="26">
        <v>0</v>
      </c>
      <c r="AZ67" s="26">
        <v>0</v>
      </c>
      <c r="BA67" s="26">
        <v>0</v>
      </c>
      <c r="BB67" s="26">
        <v>0</v>
      </c>
      <c r="BC67" s="26">
        <v>0</v>
      </c>
      <c r="BD67" s="26">
        <v>0</v>
      </c>
      <c r="BE67" s="26">
        <v>0</v>
      </c>
      <c r="BF67" s="26">
        <v>0</v>
      </c>
      <c r="BG67" s="26">
        <v>0</v>
      </c>
      <c r="BH67" s="26">
        <v>0</v>
      </c>
      <c r="BI67" s="26">
        <v>0</v>
      </c>
      <c r="BJ67" s="26">
        <v>0</v>
      </c>
      <c r="BK67" s="26">
        <v>0</v>
      </c>
      <c r="BL67" s="26">
        <v>0</v>
      </c>
      <c r="BM67" s="26">
        <v>0</v>
      </c>
      <c r="BN67" s="26">
        <v>0</v>
      </c>
      <c r="BO67" s="26">
        <v>0</v>
      </c>
      <c r="BP67" s="26">
        <v>0</v>
      </c>
      <c r="BQ67" s="26">
        <v>0</v>
      </c>
      <c r="BR67" s="26">
        <v>0</v>
      </c>
      <c r="BS67" s="26">
        <v>0</v>
      </c>
      <c r="BT67" s="26">
        <v>0</v>
      </c>
      <c r="BU67" s="26">
        <v>0</v>
      </c>
      <c r="BV67" s="26">
        <v>0</v>
      </c>
      <c r="BW67" s="26">
        <v>0</v>
      </c>
      <c r="BX67" s="26">
        <v>0</v>
      </c>
      <c r="BY67" s="26">
        <v>0</v>
      </c>
      <c r="BZ67" s="26">
        <v>0</v>
      </c>
      <c r="CA67" s="26">
        <v>0</v>
      </c>
      <c r="CB67" s="26">
        <v>0</v>
      </c>
      <c r="CC67" s="26">
        <v>0</v>
      </c>
      <c r="CD67" s="26">
        <v>0</v>
      </c>
      <c r="CE67" s="26">
        <v>0</v>
      </c>
      <c r="CF67" s="26">
        <v>0</v>
      </c>
      <c r="CG67" s="26">
        <v>0</v>
      </c>
    </row>
    <row r="68" spans="1:85" s="26" customFormat="1" ht="13.5" customHeight="1" x14ac:dyDescent="0.2">
      <c r="A68" s="34"/>
      <c r="B68" s="51" t="s">
        <v>68</v>
      </c>
      <c r="C68" s="25">
        <v>1.17776536642594E-3</v>
      </c>
      <c r="D68" s="26">
        <v>1.23471777830247E-3</v>
      </c>
      <c r="E68" s="26">
        <v>1.30908830088345E-3</v>
      </c>
      <c r="F68" s="26">
        <v>1.17385386498924E-3</v>
      </c>
      <c r="G68" s="26">
        <v>1.26736872931744E-3</v>
      </c>
      <c r="H68" s="26">
        <v>1.3452579295902499E-3</v>
      </c>
      <c r="I68" s="26">
        <v>1.2513419949181316E-3</v>
      </c>
      <c r="J68" s="26">
        <v>6.3385053406044836E-5</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6">
        <v>0</v>
      </c>
      <c r="AG68" s="26">
        <v>0</v>
      </c>
      <c r="AH68" s="26">
        <v>0</v>
      </c>
      <c r="AI68" s="26">
        <v>0</v>
      </c>
      <c r="AJ68" s="26">
        <v>0</v>
      </c>
      <c r="AK68" s="26">
        <v>0</v>
      </c>
      <c r="AL68" s="26">
        <v>0</v>
      </c>
      <c r="AM68" s="26">
        <v>0</v>
      </c>
      <c r="AN68" s="26">
        <v>0</v>
      </c>
      <c r="AO68" s="26">
        <v>0</v>
      </c>
      <c r="AP68" s="26">
        <v>0</v>
      </c>
      <c r="AQ68" s="26">
        <v>0</v>
      </c>
      <c r="AR68" s="26">
        <v>0</v>
      </c>
      <c r="AS68" s="26">
        <v>0</v>
      </c>
      <c r="AT68" s="26">
        <v>0</v>
      </c>
      <c r="AU68" s="26">
        <v>0</v>
      </c>
      <c r="AV68" s="26">
        <v>0</v>
      </c>
      <c r="AW68" s="26">
        <v>0</v>
      </c>
      <c r="AX68" s="26">
        <v>0</v>
      </c>
      <c r="AY68" s="26">
        <v>0</v>
      </c>
      <c r="AZ68" s="26">
        <v>0</v>
      </c>
      <c r="BA68" s="26">
        <v>0</v>
      </c>
      <c r="BB68" s="26">
        <v>0</v>
      </c>
      <c r="BC68" s="26">
        <v>0</v>
      </c>
      <c r="BD68" s="26">
        <v>0</v>
      </c>
      <c r="BE68" s="26">
        <v>0</v>
      </c>
      <c r="BF68" s="26">
        <v>0</v>
      </c>
      <c r="BG68" s="26">
        <v>0</v>
      </c>
      <c r="BH68" s="26">
        <v>0</v>
      </c>
      <c r="BI68" s="26">
        <v>0</v>
      </c>
      <c r="BJ68" s="26">
        <v>0</v>
      </c>
      <c r="BK68" s="26">
        <v>0</v>
      </c>
      <c r="BL68" s="26">
        <v>0</v>
      </c>
      <c r="BM68" s="26">
        <v>0</v>
      </c>
      <c r="BN68" s="26">
        <v>0</v>
      </c>
      <c r="BO68" s="26">
        <v>0</v>
      </c>
      <c r="BP68" s="26">
        <v>0</v>
      </c>
      <c r="BQ68" s="26">
        <v>0</v>
      </c>
      <c r="BR68" s="26">
        <v>0</v>
      </c>
      <c r="BS68" s="26">
        <v>0</v>
      </c>
      <c r="BT68" s="26">
        <v>0</v>
      </c>
      <c r="BU68" s="26">
        <v>0</v>
      </c>
      <c r="BV68" s="26">
        <v>0</v>
      </c>
      <c r="BW68" s="26">
        <v>0</v>
      </c>
      <c r="BX68" s="26">
        <v>0</v>
      </c>
      <c r="BY68" s="26">
        <v>0</v>
      </c>
      <c r="BZ68" s="26">
        <v>0</v>
      </c>
      <c r="CA68" s="26">
        <v>0</v>
      </c>
      <c r="CB68" s="26">
        <v>0</v>
      </c>
      <c r="CC68" s="26">
        <v>0</v>
      </c>
      <c r="CD68" s="26">
        <v>0</v>
      </c>
      <c r="CE68" s="26">
        <v>0</v>
      </c>
      <c r="CF68" s="26">
        <v>0</v>
      </c>
      <c r="CG68" s="26">
        <v>0</v>
      </c>
    </row>
    <row r="69" spans="1:85" s="26" customFormat="1" ht="13.5" customHeight="1" x14ac:dyDescent="0.2">
      <c r="A69" s="34"/>
      <c r="B69" s="51" t="s">
        <v>69</v>
      </c>
      <c r="C69" s="25">
        <v>5.0176510417884398E-4</v>
      </c>
      <c r="D69" s="26">
        <v>5.88995169853348E-4</v>
      </c>
      <c r="E69" s="26">
        <v>6.5372008909392299E-4</v>
      </c>
      <c r="F69" s="26">
        <v>5.6195690308555898E-4</v>
      </c>
      <c r="G69" s="26">
        <v>6.8008694084127803E-4</v>
      </c>
      <c r="H69" s="26">
        <v>7.7477036033641905E-4</v>
      </c>
      <c r="I69" s="26">
        <v>6.2688242789822851E-4</v>
      </c>
      <c r="J69" s="26">
        <v>8.8248638899669917E-5</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6">
        <v>0</v>
      </c>
      <c r="AG69" s="26">
        <v>0</v>
      </c>
      <c r="AH69" s="26">
        <v>0</v>
      </c>
      <c r="AI69" s="26">
        <v>0</v>
      </c>
      <c r="AJ69" s="26">
        <v>0</v>
      </c>
      <c r="AK69" s="26">
        <v>0</v>
      </c>
      <c r="AL69" s="26">
        <v>0</v>
      </c>
      <c r="AM69" s="26">
        <v>0</v>
      </c>
      <c r="AN69" s="26">
        <v>0</v>
      </c>
      <c r="AO69" s="26">
        <v>0</v>
      </c>
      <c r="AP69" s="26">
        <v>0</v>
      </c>
      <c r="AQ69" s="26">
        <v>0</v>
      </c>
      <c r="AR69" s="26">
        <v>0</v>
      </c>
      <c r="AS69" s="26">
        <v>0</v>
      </c>
      <c r="AT69" s="26">
        <v>0</v>
      </c>
      <c r="AU69" s="26">
        <v>0</v>
      </c>
      <c r="AV69" s="26">
        <v>0</v>
      </c>
      <c r="AW69" s="26">
        <v>0</v>
      </c>
      <c r="AX69" s="26">
        <v>0</v>
      </c>
      <c r="AY69" s="26">
        <v>0</v>
      </c>
      <c r="AZ69" s="26">
        <v>0</v>
      </c>
      <c r="BA69" s="26">
        <v>0</v>
      </c>
      <c r="BB69" s="26">
        <v>0</v>
      </c>
      <c r="BC69" s="26">
        <v>0</v>
      </c>
      <c r="BD69" s="26">
        <v>0</v>
      </c>
      <c r="BE69" s="26">
        <v>0</v>
      </c>
      <c r="BF69" s="26">
        <v>0</v>
      </c>
      <c r="BG69" s="26">
        <v>0</v>
      </c>
      <c r="BH69" s="26">
        <v>0</v>
      </c>
      <c r="BI69" s="26">
        <v>0</v>
      </c>
      <c r="BJ69" s="26">
        <v>0</v>
      </c>
      <c r="BK69" s="26">
        <v>0</v>
      </c>
      <c r="BL69" s="26">
        <v>0</v>
      </c>
      <c r="BM69" s="26">
        <v>0</v>
      </c>
      <c r="BN69" s="26">
        <v>0</v>
      </c>
      <c r="BO69" s="26">
        <v>0</v>
      </c>
      <c r="BP69" s="26">
        <v>0</v>
      </c>
      <c r="BQ69" s="26">
        <v>0</v>
      </c>
      <c r="BR69" s="26">
        <v>0</v>
      </c>
      <c r="BS69" s="26">
        <v>0</v>
      </c>
      <c r="BT69" s="26">
        <v>0</v>
      </c>
      <c r="BU69" s="26">
        <v>0</v>
      </c>
      <c r="BV69" s="26">
        <v>0</v>
      </c>
      <c r="BW69" s="26">
        <v>0</v>
      </c>
      <c r="BX69" s="26">
        <v>0</v>
      </c>
      <c r="BY69" s="26">
        <v>0</v>
      </c>
      <c r="BZ69" s="26">
        <v>0</v>
      </c>
      <c r="CA69" s="26">
        <v>0</v>
      </c>
      <c r="CB69" s="26">
        <v>0</v>
      </c>
      <c r="CC69" s="26">
        <v>0</v>
      </c>
      <c r="CD69" s="26">
        <v>0</v>
      </c>
      <c r="CE69" s="26">
        <v>0</v>
      </c>
      <c r="CF69" s="26">
        <v>0</v>
      </c>
      <c r="CG69" s="26">
        <v>0</v>
      </c>
    </row>
    <row r="70" spans="1:85" s="26" customFormat="1" ht="13.5" customHeight="1" x14ac:dyDescent="0.2">
      <c r="A70" s="34"/>
      <c r="B70" s="51" t="s">
        <v>70</v>
      </c>
      <c r="C70" s="25">
        <v>3.9806427708683102E-4</v>
      </c>
      <c r="D70" s="26">
        <v>4.7753369016206198E-4</v>
      </c>
      <c r="E70" s="26">
        <v>5.3491618746548397E-4</v>
      </c>
      <c r="F70" s="26">
        <v>4.5422926150820301E-4</v>
      </c>
      <c r="G70" s="26">
        <v>5.7271940266048196E-4</v>
      </c>
      <c r="H70" s="26">
        <v>6.6920855267340999E-4</v>
      </c>
      <c r="I70" s="26">
        <v>5.1777856192607868E-4</v>
      </c>
      <c r="J70" s="26">
        <v>8.7780891588986942E-5</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6">
        <v>0</v>
      </c>
      <c r="AG70" s="26">
        <v>0</v>
      </c>
      <c r="AH70" s="26">
        <v>0</v>
      </c>
      <c r="AI70" s="26">
        <v>0</v>
      </c>
      <c r="AJ70" s="26">
        <v>0</v>
      </c>
      <c r="AK70" s="26">
        <v>0</v>
      </c>
      <c r="AL70" s="26">
        <v>0</v>
      </c>
      <c r="AM70" s="26">
        <v>0</v>
      </c>
      <c r="AN70" s="26">
        <v>0</v>
      </c>
      <c r="AO70" s="26">
        <v>0</v>
      </c>
      <c r="AP70" s="26">
        <v>0</v>
      </c>
      <c r="AQ70" s="26">
        <v>0</v>
      </c>
      <c r="AR70" s="26">
        <v>0</v>
      </c>
      <c r="AS70" s="26">
        <v>0</v>
      </c>
      <c r="AT70" s="26">
        <v>0</v>
      </c>
      <c r="AU70" s="26">
        <v>0</v>
      </c>
      <c r="AV70" s="26">
        <v>0</v>
      </c>
      <c r="AW70" s="26">
        <v>0</v>
      </c>
      <c r="AX70" s="26">
        <v>0</v>
      </c>
      <c r="AY70" s="26">
        <v>0</v>
      </c>
      <c r="AZ70" s="26">
        <v>0</v>
      </c>
      <c r="BA70" s="26">
        <v>0</v>
      </c>
      <c r="BB70" s="26">
        <v>0</v>
      </c>
      <c r="BC70" s="26">
        <v>0</v>
      </c>
      <c r="BD70" s="26">
        <v>0</v>
      </c>
      <c r="BE70" s="26">
        <v>0</v>
      </c>
      <c r="BF70" s="26">
        <v>0</v>
      </c>
      <c r="BG70" s="26">
        <v>0</v>
      </c>
      <c r="BH70" s="26">
        <v>0</v>
      </c>
      <c r="BI70" s="26">
        <v>0</v>
      </c>
      <c r="BJ70" s="26">
        <v>0</v>
      </c>
      <c r="BK70" s="26">
        <v>0</v>
      </c>
      <c r="BL70" s="26">
        <v>0</v>
      </c>
      <c r="BM70" s="26">
        <v>0</v>
      </c>
      <c r="BN70" s="26">
        <v>0</v>
      </c>
      <c r="BO70" s="26">
        <v>0</v>
      </c>
      <c r="BP70" s="26">
        <v>0</v>
      </c>
      <c r="BQ70" s="26">
        <v>0</v>
      </c>
      <c r="BR70" s="26">
        <v>0</v>
      </c>
      <c r="BS70" s="26">
        <v>0</v>
      </c>
      <c r="BT70" s="26">
        <v>0</v>
      </c>
      <c r="BU70" s="26">
        <v>0</v>
      </c>
      <c r="BV70" s="26">
        <v>0</v>
      </c>
      <c r="BW70" s="26">
        <v>0</v>
      </c>
      <c r="BX70" s="26">
        <v>0</v>
      </c>
      <c r="BY70" s="26">
        <v>0</v>
      </c>
      <c r="BZ70" s="26">
        <v>0</v>
      </c>
      <c r="CA70" s="26">
        <v>0</v>
      </c>
      <c r="CB70" s="26">
        <v>0</v>
      </c>
      <c r="CC70" s="26">
        <v>0</v>
      </c>
      <c r="CD70" s="26">
        <v>0</v>
      </c>
      <c r="CE70" s="26">
        <v>0</v>
      </c>
      <c r="CF70" s="26">
        <v>0</v>
      </c>
      <c r="CG70" s="26">
        <v>0</v>
      </c>
    </row>
    <row r="71" spans="1:85" s="29" customFormat="1" ht="13.5" customHeight="1" x14ac:dyDescent="0.2">
      <c r="A71" s="34"/>
      <c r="B71" s="51" t="s">
        <v>71</v>
      </c>
      <c r="C71" s="28">
        <v>1.5471465122054401E-3</v>
      </c>
      <c r="D71" s="29">
        <v>1.6143409870765901E-3</v>
      </c>
      <c r="E71" s="29">
        <v>1.65377339158184E-3</v>
      </c>
      <c r="F71" s="29">
        <v>1.5622953233378201E-3</v>
      </c>
      <c r="G71" s="29">
        <v>1.6409571075520499E-3</v>
      </c>
      <c r="H71" s="29">
        <v>1.7178577631921099E-3</v>
      </c>
      <c r="I71" s="29">
        <v>1.6227285141576415E-3</v>
      </c>
      <c r="J71" s="29">
        <v>5.7417767626968042E-5</v>
      </c>
      <c r="K71" s="29">
        <v>0</v>
      </c>
      <c r="L71" s="29">
        <v>0</v>
      </c>
      <c r="M71" s="29">
        <v>0</v>
      </c>
      <c r="N71" s="29">
        <v>0</v>
      </c>
      <c r="O71" s="29">
        <v>0</v>
      </c>
      <c r="P71" s="29">
        <v>0</v>
      </c>
      <c r="Q71" s="29">
        <v>0</v>
      </c>
      <c r="R71" s="29">
        <v>0</v>
      </c>
      <c r="S71" s="29">
        <v>0</v>
      </c>
      <c r="T71" s="29">
        <v>0</v>
      </c>
      <c r="U71" s="29">
        <v>0</v>
      </c>
      <c r="V71" s="29">
        <v>0</v>
      </c>
      <c r="W71" s="29">
        <v>0</v>
      </c>
      <c r="X71" s="29">
        <v>0</v>
      </c>
      <c r="Y71" s="29">
        <v>0</v>
      </c>
      <c r="Z71" s="29">
        <v>0</v>
      </c>
      <c r="AA71" s="29">
        <v>0</v>
      </c>
      <c r="AB71" s="29">
        <v>0</v>
      </c>
      <c r="AC71" s="29">
        <v>0</v>
      </c>
      <c r="AD71" s="29">
        <v>0</v>
      </c>
      <c r="AE71" s="29">
        <v>0</v>
      </c>
      <c r="AF71" s="29">
        <v>0</v>
      </c>
      <c r="AG71" s="29">
        <v>0</v>
      </c>
      <c r="AH71" s="29">
        <v>0</v>
      </c>
      <c r="AI71" s="29">
        <v>0</v>
      </c>
      <c r="AJ71" s="29">
        <v>0</v>
      </c>
      <c r="AK71" s="29">
        <v>0</v>
      </c>
      <c r="AL71" s="29">
        <v>0</v>
      </c>
      <c r="AM71" s="29">
        <v>0</v>
      </c>
      <c r="AN71" s="29">
        <v>0</v>
      </c>
      <c r="AO71" s="29">
        <v>0</v>
      </c>
      <c r="AP71" s="29">
        <v>0</v>
      </c>
      <c r="AQ71" s="29">
        <v>0</v>
      </c>
      <c r="AR71" s="29">
        <v>0</v>
      </c>
      <c r="AS71" s="29">
        <v>0</v>
      </c>
      <c r="AT71" s="29">
        <v>0</v>
      </c>
      <c r="AU71" s="29">
        <v>0</v>
      </c>
      <c r="AV71" s="29">
        <v>0</v>
      </c>
      <c r="AW71" s="29">
        <v>0</v>
      </c>
      <c r="AX71" s="29">
        <v>0</v>
      </c>
      <c r="AY71" s="29">
        <v>0</v>
      </c>
      <c r="AZ71" s="29">
        <v>0</v>
      </c>
      <c r="BA71" s="29">
        <v>0</v>
      </c>
      <c r="BB71" s="29">
        <v>0</v>
      </c>
      <c r="BC71" s="29">
        <v>0</v>
      </c>
      <c r="BD71" s="29">
        <v>0</v>
      </c>
      <c r="BE71" s="29">
        <v>0</v>
      </c>
      <c r="BF71" s="29">
        <v>0</v>
      </c>
      <c r="BG71" s="29">
        <v>0</v>
      </c>
      <c r="BH71" s="29">
        <v>0</v>
      </c>
      <c r="BI71" s="29">
        <v>0</v>
      </c>
      <c r="BJ71" s="29">
        <v>0</v>
      </c>
      <c r="BK71" s="29">
        <v>0</v>
      </c>
      <c r="BL71" s="29">
        <v>0</v>
      </c>
      <c r="BM71" s="29">
        <v>0</v>
      </c>
      <c r="BN71" s="29">
        <v>0</v>
      </c>
      <c r="BO71" s="29">
        <v>0</v>
      </c>
      <c r="BP71" s="29">
        <v>0</v>
      </c>
      <c r="BQ71" s="29">
        <v>0</v>
      </c>
      <c r="BR71" s="29">
        <v>0</v>
      </c>
      <c r="BS71" s="29">
        <v>0</v>
      </c>
      <c r="BT71" s="29">
        <v>0</v>
      </c>
      <c r="BU71" s="29">
        <v>0</v>
      </c>
      <c r="BV71" s="29">
        <v>0</v>
      </c>
      <c r="BW71" s="29">
        <v>0</v>
      </c>
      <c r="BX71" s="29">
        <v>0</v>
      </c>
      <c r="BY71" s="29">
        <v>0</v>
      </c>
      <c r="BZ71" s="29">
        <v>0</v>
      </c>
      <c r="CA71" s="29">
        <v>0</v>
      </c>
      <c r="CB71" s="29">
        <v>0</v>
      </c>
      <c r="CC71" s="29">
        <v>0</v>
      </c>
      <c r="CD71" s="29">
        <v>0</v>
      </c>
      <c r="CE71" s="29">
        <v>0</v>
      </c>
      <c r="CF71" s="29">
        <v>0</v>
      </c>
      <c r="CG71" s="29">
        <v>0</v>
      </c>
    </row>
    <row r="72" spans="1:85" s="31" customFormat="1" ht="13.5" customHeight="1" thickBot="1" x14ac:dyDescent="0.25">
      <c r="A72" s="34"/>
      <c r="B72" s="178" t="s">
        <v>72</v>
      </c>
      <c r="C72" s="30">
        <v>4.3943191864794099E-3</v>
      </c>
      <c r="D72" s="31">
        <v>4.4289102824384896E-3</v>
      </c>
      <c r="E72" s="31">
        <v>4.4593315500134198E-3</v>
      </c>
      <c r="F72" s="31">
        <v>4.30361549869758E-3</v>
      </c>
      <c r="G72" s="31">
        <v>4.3540014456911504E-3</v>
      </c>
      <c r="H72" s="31">
        <v>4.4227713883169904E-3</v>
      </c>
      <c r="I72" s="31">
        <v>4.3938248919395068E-3</v>
      </c>
      <c r="J72" s="31">
        <v>5.177498166469148E-5</v>
      </c>
      <c r="K72" s="31">
        <v>0</v>
      </c>
      <c r="L72" s="31">
        <v>0</v>
      </c>
      <c r="M72" s="31">
        <v>0</v>
      </c>
      <c r="N72" s="31">
        <v>0</v>
      </c>
      <c r="O72" s="31">
        <v>0</v>
      </c>
      <c r="P72" s="31">
        <v>0</v>
      </c>
      <c r="Q72" s="31">
        <v>0</v>
      </c>
      <c r="R72" s="31">
        <v>0</v>
      </c>
      <c r="S72" s="31">
        <v>0</v>
      </c>
      <c r="T72" s="31">
        <v>0</v>
      </c>
      <c r="U72" s="31">
        <v>0</v>
      </c>
      <c r="V72" s="31">
        <v>0</v>
      </c>
      <c r="W72" s="31">
        <v>0</v>
      </c>
      <c r="X72" s="31">
        <v>0</v>
      </c>
      <c r="Y72" s="31">
        <v>0</v>
      </c>
      <c r="Z72" s="31">
        <v>0</v>
      </c>
      <c r="AA72" s="31">
        <v>0</v>
      </c>
      <c r="AB72" s="31">
        <v>0</v>
      </c>
      <c r="AC72" s="31">
        <v>0</v>
      </c>
      <c r="AD72" s="31">
        <v>0</v>
      </c>
      <c r="AE72" s="31">
        <v>0</v>
      </c>
      <c r="AF72" s="31">
        <v>0</v>
      </c>
      <c r="AG72" s="31">
        <v>0</v>
      </c>
      <c r="AH72" s="31">
        <v>0</v>
      </c>
      <c r="AI72" s="31">
        <v>0</v>
      </c>
      <c r="AJ72" s="31">
        <v>0</v>
      </c>
      <c r="AK72" s="31">
        <v>0</v>
      </c>
      <c r="AL72" s="31">
        <v>0</v>
      </c>
      <c r="AM72" s="31">
        <v>0</v>
      </c>
      <c r="AN72" s="31">
        <v>0</v>
      </c>
      <c r="AO72" s="31">
        <v>0</v>
      </c>
      <c r="AP72" s="31">
        <v>0</v>
      </c>
      <c r="AQ72" s="31">
        <v>0</v>
      </c>
      <c r="AR72" s="31">
        <v>0</v>
      </c>
      <c r="AS72" s="31">
        <v>0</v>
      </c>
      <c r="AT72" s="31">
        <v>0</v>
      </c>
      <c r="AU72" s="31">
        <v>0</v>
      </c>
      <c r="AV72" s="31">
        <v>0</v>
      </c>
      <c r="AW72" s="31">
        <v>0</v>
      </c>
      <c r="AX72" s="31">
        <v>0</v>
      </c>
      <c r="AY72" s="31">
        <v>0</v>
      </c>
      <c r="AZ72" s="31">
        <v>0</v>
      </c>
      <c r="BA72" s="31">
        <v>0</v>
      </c>
      <c r="BB72" s="31">
        <v>0</v>
      </c>
      <c r="BC72" s="31">
        <v>0</v>
      </c>
      <c r="BD72" s="31">
        <v>0</v>
      </c>
      <c r="BE72" s="31">
        <v>0</v>
      </c>
      <c r="BF72" s="31">
        <v>0</v>
      </c>
      <c r="BG72" s="31">
        <v>0</v>
      </c>
      <c r="BH72" s="31">
        <v>0</v>
      </c>
      <c r="BI72" s="31">
        <v>0</v>
      </c>
      <c r="BJ72" s="31">
        <v>0</v>
      </c>
      <c r="BK72" s="31">
        <v>0</v>
      </c>
      <c r="BL72" s="31">
        <v>0</v>
      </c>
      <c r="BM72" s="31">
        <v>0</v>
      </c>
      <c r="BN72" s="31">
        <v>0</v>
      </c>
      <c r="BO72" s="31">
        <v>0</v>
      </c>
      <c r="BP72" s="31">
        <v>0</v>
      </c>
      <c r="BQ72" s="31">
        <v>0</v>
      </c>
      <c r="BR72" s="31">
        <v>0</v>
      </c>
      <c r="BS72" s="31">
        <v>0</v>
      </c>
      <c r="BT72" s="31">
        <v>0</v>
      </c>
      <c r="BU72" s="31">
        <v>0</v>
      </c>
      <c r="BV72" s="31">
        <v>0</v>
      </c>
      <c r="BW72" s="31">
        <v>0</v>
      </c>
      <c r="BX72" s="31">
        <v>0</v>
      </c>
      <c r="BY72" s="31">
        <v>0</v>
      </c>
      <c r="BZ72" s="31">
        <v>0</v>
      </c>
      <c r="CA72" s="31">
        <v>0</v>
      </c>
      <c r="CB72" s="31">
        <v>0</v>
      </c>
      <c r="CC72" s="31">
        <v>0</v>
      </c>
      <c r="CD72" s="31">
        <v>0</v>
      </c>
      <c r="CE72" s="31">
        <v>0</v>
      </c>
      <c r="CF72" s="31">
        <v>0</v>
      </c>
      <c r="CG72" s="31">
        <v>0</v>
      </c>
    </row>
    <row r="73" spans="1:85" x14ac:dyDescent="0.2">
      <c r="A73" s="13"/>
      <c r="B73" s="177"/>
    </row>
    <row r="74" spans="1:85" x14ac:dyDescent="0.2">
      <c r="A74" s="13"/>
      <c r="B74" s="177"/>
    </row>
    <row r="75" spans="1:85" x14ac:dyDescent="0.2">
      <c r="A75" s="13"/>
      <c r="B75" s="177"/>
    </row>
    <row r="76" spans="1:85" x14ac:dyDescent="0.2">
      <c r="A76" s="13"/>
      <c r="B76" s="177"/>
    </row>
  </sheetData>
  <phoneticPr fontId="0" type="noConversion"/>
  <pageMargins left="0.75" right="0.75" top="1" bottom="1" header="0.5" footer="0.5"/>
  <pageSetup paperSize="9" orientation="portrait" horizontalDpi="4294967293" verticalDpi="300" r:id="rId1"/>
  <headerFooter alignWithMargins="0"/>
  <drawing r:id="rId2"/>
  <legacyDrawing r:id="rId3"/>
  <oleObjects>
    <mc:AlternateContent xmlns:mc="http://schemas.openxmlformats.org/markup-compatibility/2006">
      <mc:Choice Requires="x14">
        <oleObject progId="Equation.3" shapeId="6165" r:id="rId4">
          <objectPr defaultSize="0" r:id="rId5">
            <anchor moveWithCells="1">
              <from>
                <xdr:col>1</xdr:col>
                <xdr:colOff>619125</xdr:colOff>
                <xdr:row>10</xdr:row>
                <xdr:rowOff>0</xdr:rowOff>
              </from>
              <to>
                <xdr:col>1</xdr:col>
                <xdr:colOff>952500</xdr:colOff>
                <xdr:row>11</xdr:row>
                <xdr:rowOff>19050</xdr:rowOff>
              </to>
            </anchor>
          </objectPr>
        </oleObject>
      </mc:Choice>
      <mc:Fallback>
        <oleObject progId="Equation.3" shapeId="6165" r:id="rId4"/>
      </mc:Fallback>
    </mc:AlternateContent>
    <mc:AlternateContent xmlns:mc="http://schemas.openxmlformats.org/markup-compatibility/2006">
      <mc:Choice Requires="x14">
        <oleObject progId="Equation.3" shapeId="6166" r:id="rId6">
          <objectPr defaultSize="0" r:id="rId7">
            <anchor moveWithCells="1">
              <from>
                <xdr:col>1</xdr:col>
                <xdr:colOff>409575</xdr:colOff>
                <xdr:row>9</xdr:row>
                <xdr:rowOff>0</xdr:rowOff>
              </from>
              <to>
                <xdr:col>1</xdr:col>
                <xdr:colOff>714375</xdr:colOff>
                <xdr:row>10</xdr:row>
                <xdr:rowOff>19050</xdr:rowOff>
              </to>
            </anchor>
          </objectPr>
        </oleObject>
      </mc:Choice>
      <mc:Fallback>
        <oleObject progId="Equation.3" shapeId="6166" r:id="rId6"/>
      </mc:Fallback>
    </mc:AlternateContent>
    <mc:AlternateContent xmlns:mc="http://schemas.openxmlformats.org/markup-compatibility/2006">
      <mc:Choice Requires="x14">
        <oleObject progId="Equation.3" shapeId="6167" r:id="rId8">
          <objectPr defaultSize="0" r:id="rId9">
            <anchor moveWithCells="1">
              <from>
                <xdr:col>1</xdr:col>
                <xdr:colOff>781050</xdr:colOff>
                <xdr:row>11</xdr:row>
                <xdr:rowOff>0</xdr:rowOff>
              </from>
              <to>
                <xdr:col>1</xdr:col>
                <xdr:colOff>1152525</xdr:colOff>
                <xdr:row>12</xdr:row>
                <xdr:rowOff>19050</xdr:rowOff>
              </to>
            </anchor>
          </objectPr>
        </oleObject>
      </mc:Choice>
      <mc:Fallback>
        <oleObject progId="Equation.3" shapeId="6167" r:id="rId8"/>
      </mc:Fallback>
    </mc:AlternateContent>
    <mc:AlternateContent xmlns:mc="http://schemas.openxmlformats.org/markup-compatibility/2006">
      <mc:Choice Requires="x14">
        <oleObject progId="Equation.3" shapeId="6168" r:id="rId10">
          <objectPr defaultSize="0" r:id="rId11">
            <anchor moveWithCells="1">
              <from>
                <xdr:col>1</xdr:col>
                <xdr:colOff>695325</xdr:colOff>
                <xdr:row>12</xdr:row>
                <xdr:rowOff>0</xdr:rowOff>
              </from>
              <to>
                <xdr:col>1</xdr:col>
                <xdr:colOff>1038225</xdr:colOff>
                <xdr:row>13</xdr:row>
                <xdr:rowOff>19050</xdr:rowOff>
              </to>
            </anchor>
          </objectPr>
        </oleObject>
      </mc:Choice>
      <mc:Fallback>
        <oleObject progId="Equation.3" shapeId="6168" r:id="rId10"/>
      </mc:Fallback>
    </mc:AlternateContent>
    <mc:AlternateContent xmlns:mc="http://schemas.openxmlformats.org/markup-compatibility/2006">
      <mc:Choice Requires="x14">
        <oleObject progId="Equation.3" shapeId="6169" r:id="rId12">
          <objectPr defaultSize="0" r:id="rId13">
            <anchor moveWithCells="1">
              <from>
                <xdr:col>1</xdr:col>
                <xdr:colOff>409575</xdr:colOff>
                <xdr:row>13</xdr:row>
                <xdr:rowOff>0</xdr:rowOff>
              </from>
              <to>
                <xdr:col>1</xdr:col>
                <xdr:colOff>723900</xdr:colOff>
                <xdr:row>14</xdr:row>
                <xdr:rowOff>28575</xdr:rowOff>
              </to>
            </anchor>
          </objectPr>
        </oleObject>
      </mc:Choice>
      <mc:Fallback>
        <oleObject progId="Equation.3" shapeId="6169" r:id="rId12"/>
      </mc:Fallback>
    </mc:AlternateContent>
    <mc:AlternateContent xmlns:mc="http://schemas.openxmlformats.org/markup-compatibility/2006">
      <mc:Choice Requires="x14">
        <oleObject progId="Equation.3" shapeId="6170" r:id="rId14">
          <objectPr defaultSize="0" r:id="rId15">
            <anchor moveWithCells="1">
              <from>
                <xdr:col>1</xdr:col>
                <xdr:colOff>619125</xdr:colOff>
                <xdr:row>14</xdr:row>
                <xdr:rowOff>0</xdr:rowOff>
              </from>
              <to>
                <xdr:col>1</xdr:col>
                <xdr:colOff>962025</xdr:colOff>
                <xdr:row>15</xdr:row>
                <xdr:rowOff>28575</xdr:rowOff>
              </to>
            </anchor>
          </objectPr>
        </oleObject>
      </mc:Choice>
      <mc:Fallback>
        <oleObject progId="Equation.3" shapeId="6170" r:id="rId14"/>
      </mc:Fallback>
    </mc:AlternateContent>
    <mc:AlternateContent xmlns:mc="http://schemas.openxmlformats.org/markup-compatibility/2006">
      <mc:Choice Requires="x14">
        <oleObject progId="Equation.3" shapeId="6171" r:id="rId16">
          <objectPr defaultSize="0" r:id="rId17">
            <anchor moveWithCells="1">
              <from>
                <xdr:col>1</xdr:col>
                <xdr:colOff>781050</xdr:colOff>
                <xdr:row>15</xdr:row>
                <xdr:rowOff>0</xdr:rowOff>
              </from>
              <to>
                <xdr:col>1</xdr:col>
                <xdr:colOff>1152525</xdr:colOff>
                <xdr:row>16</xdr:row>
                <xdr:rowOff>28575</xdr:rowOff>
              </to>
            </anchor>
          </objectPr>
        </oleObject>
      </mc:Choice>
      <mc:Fallback>
        <oleObject progId="Equation.3" shapeId="6171" r:id="rId16"/>
      </mc:Fallback>
    </mc:AlternateContent>
    <mc:AlternateContent xmlns:mc="http://schemas.openxmlformats.org/markup-compatibility/2006">
      <mc:Choice Requires="x14">
        <oleObject progId="Equation.3" shapeId="6172" r:id="rId18">
          <objectPr defaultSize="0" r:id="rId19">
            <anchor moveWithCells="1">
              <from>
                <xdr:col>1</xdr:col>
                <xdr:colOff>695325</xdr:colOff>
                <xdr:row>16</xdr:row>
                <xdr:rowOff>0</xdr:rowOff>
              </from>
              <to>
                <xdr:col>1</xdr:col>
                <xdr:colOff>1038225</xdr:colOff>
                <xdr:row>17</xdr:row>
                <xdr:rowOff>28575</xdr:rowOff>
              </to>
            </anchor>
          </objectPr>
        </oleObject>
      </mc:Choice>
      <mc:Fallback>
        <oleObject progId="Equation.3" shapeId="6172" r:id="rId18"/>
      </mc:Fallback>
    </mc:AlternateContent>
    <mc:AlternateContent xmlns:mc="http://schemas.openxmlformats.org/markup-compatibility/2006">
      <mc:Choice Requires="x14">
        <oleObject progId="Equation.3" shapeId="6173" r:id="rId20">
          <objectPr defaultSize="0" r:id="rId21">
            <anchor moveWithCells="1">
              <from>
                <xdr:col>1</xdr:col>
                <xdr:colOff>409575</xdr:colOff>
                <xdr:row>17</xdr:row>
                <xdr:rowOff>0</xdr:rowOff>
              </from>
              <to>
                <xdr:col>1</xdr:col>
                <xdr:colOff>714375</xdr:colOff>
                <xdr:row>18</xdr:row>
                <xdr:rowOff>28575</xdr:rowOff>
              </to>
            </anchor>
          </objectPr>
        </oleObject>
      </mc:Choice>
      <mc:Fallback>
        <oleObject progId="Equation.3" shapeId="6173" r:id="rId20"/>
      </mc:Fallback>
    </mc:AlternateContent>
    <mc:AlternateContent xmlns:mc="http://schemas.openxmlformats.org/markup-compatibility/2006">
      <mc:Choice Requires="x14">
        <oleObject progId="Equation.3" shapeId="6175" r:id="rId22">
          <objectPr defaultSize="0" r:id="rId23">
            <anchor moveWithCells="1">
              <from>
                <xdr:col>1</xdr:col>
                <xdr:colOff>619125</xdr:colOff>
                <xdr:row>18</xdr:row>
                <xdr:rowOff>0</xdr:rowOff>
              </from>
              <to>
                <xdr:col>1</xdr:col>
                <xdr:colOff>952500</xdr:colOff>
                <xdr:row>19</xdr:row>
                <xdr:rowOff>28575</xdr:rowOff>
              </to>
            </anchor>
          </objectPr>
        </oleObject>
      </mc:Choice>
      <mc:Fallback>
        <oleObject progId="Equation.3" shapeId="6175" r:id="rId22"/>
      </mc:Fallback>
    </mc:AlternateContent>
    <mc:AlternateContent xmlns:mc="http://schemas.openxmlformats.org/markup-compatibility/2006">
      <mc:Choice Requires="x14">
        <oleObject progId="Equation.3" shapeId="6176" r:id="rId24">
          <objectPr defaultSize="0" r:id="rId25">
            <anchor moveWithCells="1">
              <from>
                <xdr:col>1</xdr:col>
                <xdr:colOff>781050</xdr:colOff>
                <xdr:row>19</xdr:row>
                <xdr:rowOff>0</xdr:rowOff>
              </from>
              <to>
                <xdr:col>1</xdr:col>
                <xdr:colOff>1133475</xdr:colOff>
                <xdr:row>20</xdr:row>
                <xdr:rowOff>28575</xdr:rowOff>
              </to>
            </anchor>
          </objectPr>
        </oleObject>
      </mc:Choice>
      <mc:Fallback>
        <oleObject progId="Equation.3" shapeId="6176" r:id="rId24"/>
      </mc:Fallback>
    </mc:AlternateContent>
    <mc:AlternateContent xmlns:mc="http://schemas.openxmlformats.org/markup-compatibility/2006">
      <mc:Choice Requires="x14">
        <oleObject progId="Equation.3" shapeId="6177" r:id="rId26">
          <objectPr defaultSize="0" r:id="rId27">
            <anchor moveWithCells="1">
              <from>
                <xdr:col>1</xdr:col>
                <xdr:colOff>704850</xdr:colOff>
                <xdr:row>20</xdr:row>
                <xdr:rowOff>0</xdr:rowOff>
              </from>
              <to>
                <xdr:col>1</xdr:col>
                <xdr:colOff>1047750</xdr:colOff>
                <xdr:row>21</xdr:row>
                <xdr:rowOff>28575</xdr:rowOff>
              </to>
            </anchor>
          </objectPr>
        </oleObject>
      </mc:Choice>
      <mc:Fallback>
        <oleObject progId="Equation.3" shapeId="6177" r:id="rId26"/>
      </mc:Fallback>
    </mc:AlternateContent>
    <mc:AlternateContent xmlns:mc="http://schemas.openxmlformats.org/markup-compatibility/2006">
      <mc:Choice Requires="x14">
        <oleObject progId="Equation.3" shapeId="6178" r:id="rId28">
          <objectPr defaultSize="0" r:id="rId29">
            <anchor moveWithCells="1">
              <from>
                <xdr:col>1</xdr:col>
                <xdr:colOff>409575</xdr:colOff>
                <xdr:row>25</xdr:row>
                <xdr:rowOff>0</xdr:rowOff>
              </from>
              <to>
                <xdr:col>1</xdr:col>
                <xdr:colOff>790575</xdr:colOff>
                <xdr:row>26</xdr:row>
                <xdr:rowOff>19050</xdr:rowOff>
              </to>
            </anchor>
          </objectPr>
        </oleObject>
      </mc:Choice>
      <mc:Fallback>
        <oleObject progId="Equation.3" shapeId="6178" r:id="rId28"/>
      </mc:Fallback>
    </mc:AlternateContent>
    <mc:AlternateContent xmlns:mc="http://schemas.openxmlformats.org/markup-compatibility/2006">
      <mc:Choice Requires="x14">
        <oleObject progId="Equation.3" shapeId="6180" r:id="rId30">
          <objectPr defaultSize="0" r:id="rId31">
            <anchor moveWithCells="1">
              <from>
                <xdr:col>1</xdr:col>
                <xdr:colOff>619125</xdr:colOff>
                <xdr:row>26</xdr:row>
                <xdr:rowOff>0</xdr:rowOff>
              </from>
              <to>
                <xdr:col>1</xdr:col>
                <xdr:colOff>952500</xdr:colOff>
                <xdr:row>27</xdr:row>
                <xdr:rowOff>19050</xdr:rowOff>
              </to>
            </anchor>
          </objectPr>
        </oleObject>
      </mc:Choice>
      <mc:Fallback>
        <oleObject progId="Equation.3" shapeId="6180" r:id="rId30"/>
      </mc:Fallback>
    </mc:AlternateContent>
    <mc:AlternateContent xmlns:mc="http://schemas.openxmlformats.org/markup-compatibility/2006">
      <mc:Choice Requires="x14">
        <oleObject progId="Equation.3" shapeId="6181" r:id="rId32">
          <objectPr defaultSize="0" r:id="rId33">
            <anchor moveWithCells="1">
              <from>
                <xdr:col>1</xdr:col>
                <xdr:colOff>781050</xdr:colOff>
                <xdr:row>27</xdr:row>
                <xdr:rowOff>0</xdr:rowOff>
              </from>
              <to>
                <xdr:col>1</xdr:col>
                <xdr:colOff>1152525</xdr:colOff>
                <xdr:row>28</xdr:row>
                <xdr:rowOff>19050</xdr:rowOff>
              </to>
            </anchor>
          </objectPr>
        </oleObject>
      </mc:Choice>
      <mc:Fallback>
        <oleObject progId="Equation.3" shapeId="6181" r:id="rId32"/>
      </mc:Fallback>
    </mc:AlternateContent>
    <mc:AlternateContent xmlns:mc="http://schemas.openxmlformats.org/markup-compatibility/2006">
      <mc:Choice Requires="x14">
        <oleObject progId="Equation.3" shapeId="6182" r:id="rId34">
          <objectPr defaultSize="0" r:id="rId35">
            <anchor moveWithCells="1">
              <from>
                <xdr:col>1</xdr:col>
                <xdr:colOff>695325</xdr:colOff>
                <xdr:row>28</xdr:row>
                <xdr:rowOff>0</xdr:rowOff>
              </from>
              <to>
                <xdr:col>1</xdr:col>
                <xdr:colOff>1047750</xdr:colOff>
                <xdr:row>29</xdr:row>
                <xdr:rowOff>19050</xdr:rowOff>
              </to>
            </anchor>
          </objectPr>
        </oleObject>
      </mc:Choice>
      <mc:Fallback>
        <oleObject progId="Equation.3" shapeId="6182" r:id="rId34"/>
      </mc:Fallback>
    </mc:AlternateContent>
    <mc:AlternateContent xmlns:mc="http://schemas.openxmlformats.org/markup-compatibility/2006">
      <mc:Choice Requires="x14">
        <oleObject progId="Equation.3" shapeId="6186" r:id="rId36">
          <objectPr defaultSize="0" r:id="rId35">
            <anchor moveWithCells="1">
              <from>
                <xdr:col>1</xdr:col>
                <xdr:colOff>695325</xdr:colOff>
                <xdr:row>24</xdr:row>
                <xdr:rowOff>0</xdr:rowOff>
              </from>
              <to>
                <xdr:col>1</xdr:col>
                <xdr:colOff>1047750</xdr:colOff>
                <xdr:row>25</xdr:row>
                <xdr:rowOff>19050</xdr:rowOff>
              </to>
            </anchor>
          </objectPr>
        </oleObject>
      </mc:Choice>
      <mc:Fallback>
        <oleObject progId="Equation.3" shapeId="6186" r:id="rId36"/>
      </mc:Fallback>
    </mc:AlternateContent>
    <mc:AlternateContent xmlns:mc="http://schemas.openxmlformats.org/markup-compatibility/2006">
      <mc:Choice Requires="x14">
        <oleObject progId="Equation.3" shapeId="6187" r:id="rId37">
          <objectPr defaultSize="0" r:id="rId38">
            <anchor moveWithCells="1">
              <from>
                <xdr:col>1</xdr:col>
                <xdr:colOff>409575</xdr:colOff>
                <xdr:row>21</xdr:row>
                <xdr:rowOff>0</xdr:rowOff>
              </from>
              <to>
                <xdr:col>1</xdr:col>
                <xdr:colOff>790575</xdr:colOff>
                <xdr:row>22</xdr:row>
                <xdr:rowOff>19050</xdr:rowOff>
              </to>
            </anchor>
          </objectPr>
        </oleObject>
      </mc:Choice>
      <mc:Fallback>
        <oleObject progId="Equation.3" shapeId="6187" r:id="rId37"/>
      </mc:Fallback>
    </mc:AlternateContent>
    <mc:AlternateContent xmlns:mc="http://schemas.openxmlformats.org/markup-compatibility/2006">
      <mc:Choice Requires="x14">
        <oleObject progId="Equation.3" shapeId="6188" r:id="rId39">
          <objectPr defaultSize="0" r:id="rId40">
            <anchor moveWithCells="1">
              <from>
                <xdr:col>1</xdr:col>
                <xdr:colOff>628650</xdr:colOff>
                <xdr:row>22</xdr:row>
                <xdr:rowOff>0</xdr:rowOff>
              </from>
              <to>
                <xdr:col>1</xdr:col>
                <xdr:colOff>971550</xdr:colOff>
                <xdr:row>23</xdr:row>
                <xdr:rowOff>19050</xdr:rowOff>
              </to>
            </anchor>
          </objectPr>
        </oleObject>
      </mc:Choice>
      <mc:Fallback>
        <oleObject progId="Equation.3" shapeId="6188" r:id="rId39"/>
      </mc:Fallback>
    </mc:AlternateContent>
    <mc:AlternateContent xmlns:mc="http://schemas.openxmlformats.org/markup-compatibility/2006">
      <mc:Choice Requires="x14">
        <oleObject progId="Equation.3" shapeId="6189" r:id="rId41">
          <objectPr defaultSize="0" r:id="rId42">
            <anchor moveWithCells="1">
              <from>
                <xdr:col>1</xdr:col>
                <xdr:colOff>781050</xdr:colOff>
                <xdr:row>23</xdr:row>
                <xdr:rowOff>0</xdr:rowOff>
              </from>
              <to>
                <xdr:col>1</xdr:col>
                <xdr:colOff>1162050</xdr:colOff>
                <xdr:row>24</xdr:row>
                <xdr:rowOff>19050</xdr:rowOff>
              </to>
            </anchor>
          </objectPr>
        </oleObject>
      </mc:Choice>
      <mc:Fallback>
        <oleObject progId="Equation.3" shapeId="6189" r:id="rId41"/>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BZ250"/>
  <sheetViews>
    <sheetView showGridLines="0" topLeftCell="Z1" zoomScale="75" workbookViewId="0">
      <selection activeCell="AY1" sqref="AY1"/>
    </sheetView>
  </sheetViews>
  <sheetFormatPr defaultRowHeight="12.75" x14ac:dyDescent="0.2"/>
  <cols>
    <col min="1" max="1" width="16.28515625" style="73" customWidth="1"/>
    <col min="2" max="2" width="13.42578125" style="73" customWidth="1"/>
    <col min="3" max="3" width="12.5703125" style="73" customWidth="1"/>
    <col min="4" max="4" width="14.28515625" style="73" customWidth="1"/>
    <col min="5" max="5" width="12.5703125" style="73" customWidth="1"/>
    <col min="6" max="6" width="12.28515625" style="73" customWidth="1"/>
    <col min="7" max="8" width="12.140625" style="73" customWidth="1"/>
    <col min="9" max="9" width="11.42578125" style="73" customWidth="1"/>
    <col min="10" max="10" width="14.5703125" style="73" customWidth="1"/>
    <col min="11" max="11" width="11.85546875" style="73" customWidth="1"/>
    <col min="12" max="12" width="11.7109375" style="73" customWidth="1"/>
    <col min="13" max="13" width="13.85546875" style="73" customWidth="1"/>
    <col min="14" max="14" width="11.28515625" style="73" customWidth="1"/>
    <col min="15" max="15" width="11" style="73" customWidth="1"/>
    <col min="16" max="16" width="6.7109375" style="73" customWidth="1"/>
    <col min="17" max="17" width="11" style="73" customWidth="1"/>
    <col min="18" max="18" width="14.42578125" style="73" customWidth="1"/>
    <col min="19" max="19" width="13.42578125" style="73" customWidth="1"/>
    <col min="20" max="20" width="16.42578125" style="73" customWidth="1"/>
    <col min="21" max="21" width="16.140625" style="73" customWidth="1"/>
    <col min="22" max="22" width="11.85546875" style="73" customWidth="1"/>
    <col min="23" max="23" width="12.7109375" style="73" customWidth="1"/>
    <col min="24" max="24" width="13.42578125" style="73" customWidth="1"/>
    <col min="25" max="25" width="10.85546875" style="73" customWidth="1"/>
    <col min="26" max="26" width="53" style="73" customWidth="1"/>
    <col min="27" max="27" width="11" style="73" customWidth="1"/>
    <col min="28" max="77" width="0.85546875" style="73" customWidth="1"/>
    <col min="78" max="16384" width="9.140625" style="73"/>
  </cols>
  <sheetData>
    <row r="1" spans="1:28" ht="9.75" customHeight="1" x14ac:dyDescent="0.2">
      <c r="R1" s="4"/>
      <c r="S1" s="5"/>
      <c r="T1" s="5"/>
      <c r="U1" s="5"/>
      <c r="V1" s="5"/>
      <c r="W1" s="5"/>
      <c r="X1" s="3"/>
      <c r="Y1" s="2"/>
    </row>
    <row r="2" spans="1:28" ht="15.75" x14ac:dyDescent="0.2">
      <c r="A2" s="74" t="s">
        <v>82</v>
      </c>
      <c r="C2" s="75" t="s">
        <v>81</v>
      </c>
      <c r="D2" s="58" t="s">
        <v>7</v>
      </c>
      <c r="E2" s="58"/>
      <c r="F2" s="58" t="s">
        <v>8</v>
      </c>
      <c r="G2" s="76" t="s">
        <v>9</v>
      </c>
      <c r="H2" s="58" t="s">
        <v>10</v>
      </c>
      <c r="I2" s="77"/>
      <c r="J2" s="77" t="s">
        <v>44</v>
      </c>
      <c r="K2" s="77"/>
      <c r="L2" s="78"/>
      <c r="M2" s="78"/>
      <c r="N2" s="78"/>
      <c r="O2" s="78"/>
      <c r="P2" s="2"/>
      <c r="Q2" s="2"/>
      <c r="R2" s="79"/>
      <c r="S2" s="79"/>
      <c r="T2" s="79"/>
      <c r="U2" s="79"/>
      <c r="V2" s="79"/>
      <c r="W2" s="79"/>
      <c r="X2" s="79"/>
      <c r="Y2" s="79"/>
      <c r="Z2" s="2"/>
      <c r="AA2" s="2"/>
      <c r="AB2" s="2"/>
    </row>
    <row r="3" spans="1:28" ht="16.5" thickBot="1" x14ac:dyDescent="0.25">
      <c r="C3" s="80" t="s">
        <v>206</v>
      </c>
      <c r="D3" s="58">
        <f>LARGE(O30:O250,1)</f>
        <v>14.299541550114476</v>
      </c>
      <c r="E3" s="58"/>
      <c r="F3" s="58">
        <f>LARGE(D6:H6,1)</f>
        <v>14.299541550114476</v>
      </c>
      <c r="G3" s="58" t="e">
        <f>LARGE(D6:H6,2)</f>
        <v>#NUM!</v>
      </c>
      <c r="H3" s="58" t="e">
        <f>LARGE(D6:H6,3)</f>
        <v>#NUM!</v>
      </c>
      <c r="I3" s="58"/>
      <c r="J3" s="58">
        <v>100</v>
      </c>
      <c r="K3" s="58"/>
      <c r="L3" s="78"/>
      <c r="M3" s="78"/>
      <c r="N3" s="78"/>
      <c r="O3" s="78"/>
      <c r="P3" s="2"/>
      <c r="Q3" s="2"/>
      <c r="R3" s="69"/>
      <c r="S3" s="69"/>
      <c r="T3" s="69"/>
      <c r="U3" s="69"/>
      <c r="V3" s="69"/>
      <c r="W3" s="69"/>
      <c r="X3" s="69"/>
      <c r="Y3" s="69"/>
      <c r="Z3" s="2"/>
      <c r="AA3" s="2"/>
      <c r="AB3" s="2"/>
    </row>
    <row r="4" spans="1:28" ht="15.75" x14ac:dyDescent="0.25">
      <c r="A4" s="81" t="s">
        <v>11</v>
      </c>
      <c r="B4" s="82">
        <f>(SUMIF(I30:I250, "&gt;0")+SUMIF(I30:I250, "&lt;0"))/100</f>
        <v>2.19916891415913</v>
      </c>
      <c r="C4" s="80" t="s">
        <v>206</v>
      </c>
      <c r="D4" s="83"/>
      <c r="E4" s="2"/>
      <c r="F4" s="2"/>
      <c r="H4" s="2"/>
      <c r="I4" s="78"/>
      <c r="J4" s="78"/>
      <c r="K4" s="78"/>
      <c r="L4" s="78"/>
      <c r="M4" s="78"/>
      <c r="N4" s="78"/>
      <c r="O4" s="78"/>
      <c r="P4" s="2"/>
      <c r="Q4" s="2"/>
      <c r="R4" s="69"/>
      <c r="S4" s="69"/>
      <c r="T4" s="69"/>
      <c r="U4" s="69"/>
      <c r="V4" s="69"/>
      <c r="W4" s="69"/>
      <c r="X4" s="69"/>
      <c r="Y4" s="69"/>
      <c r="Z4" s="2"/>
      <c r="AA4" s="2"/>
      <c r="AB4" s="2"/>
    </row>
    <row r="5" spans="1:28" ht="15.75" x14ac:dyDescent="0.25">
      <c r="A5" s="84" t="s">
        <v>12</v>
      </c>
      <c r="B5" s="85">
        <f>SQRT((SUMIF(J30:J250, "&gt;0")+SUMIF(J30:J250, "&lt;0"))/100)</f>
        <v>0.34682911706290237</v>
      </c>
      <c r="C5" s="86"/>
      <c r="D5" s="75" t="s">
        <v>13</v>
      </c>
      <c r="E5" s="75" t="s">
        <v>14</v>
      </c>
      <c r="F5" s="75" t="s">
        <v>15</v>
      </c>
      <c r="G5" s="87" t="s">
        <v>16</v>
      </c>
      <c r="H5" s="75" t="s">
        <v>17</v>
      </c>
      <c r="I5" s="78"/>
      <c r="J5" s="78"/>
      <c r="K5" s="78"/>
      <c r="L5" s="78"/>
      <c r="M5" s="78"/>
      <c r="N5" s="78"/>
      <c r="O5" s="78"/>
      <c r="P5" s="2"/>
      <c r="Q5" s="2"/>
      <c r="R5" s="69"/>
      <c r="S5" s="69"/>
      <c r="T5" s="69"/>
      <c r="U5" s="69"/>
      <c r="V5" s="69"/>
      <c r="W5" s="69"/>
      <c r="X5" s="69"/>
      <c r="Y5" s="69"/>
      <c r="Z5" s="2"/>
      <c r="AA5" s="2"/>
      <c r="AB5" s="2"/>
    </row>
    <row r="6" spans="1:28" ht="15.75" x14ac:dyDescent="0.25">
      <c r="A6" s="84" t="s">
        <v>18</v>
      </c>
      <c r="B6" s="85">
        <f>(SUMIF(K30:K250, "&gt;0")+SUMIF(K30:K250, "&lt;0"))/((100)*(B5)^3)</f>
        <v>-1.4520216956082913E-2</v>
      </c>
      <c r="C6" s="86"/>
      <c r="D6" s="75">
        <v>14.299541550114476</v>
      </c>
      <c r="E6" s="75"/>
      <c r="F6" s="75"/>
      <c r="G6" s="87"/>
      <c r="H6" s="75"/>
      <c r="I6" s="78"/>
      <c r="J6" s="78"/>
      <c r="K6" s="78"/>
      <c r="L6" s="78"/>
      <c r="M6" s="78"/>
      <c r="N6" s="78"/>
      <c r="O6" s="78"/>
      <c r="P6" s="2"/>
      <c r="Q6" s="2"/>
      <c r="R6" s="69"/>
      <c r="S6" s="69"/>
      <c r="T6" s="69"/>
      <c r="U6" s="69"/>
      <c r="V6" s="69"/>
      <c r="W6" s="69"/>
      <c r="X6" s="69"/>
      <c r="Y6" s="69"/>
      <c r="Z6" s="2"/>
      <c r="AA6" s="2"/>
      <c r="AB6" s="2"/>
    </row>
    <row r="7" spans="1:28" ht="16.5" thickBot="1" x14ac:dyDescent="0.3">
      <c r="A7" s="88" t="s">
        <v>19</v>
      </c>
      <c r="B7" s="89">
        <f>(SUMIF(L30:L250, "&gt;0")+SUMIF(L30:L250, "&lt;0"))/((100)*(B5)^4)</f>
        <v>2.5060745636122834</v>
      </c>
      <c r="C7" s="90"/>
      <c r="D7" s="83"/>
      <c r="E7" s="2"/>
      <c r="F7" s="2"/>
      <c r="H7" s="2"/>
      <c r="I7" s="78"/>
      <c r="J7" s="78"/>
      <c r="K7" s="78"/>
      <c r="L7" s="78"/>
      <c r="M7" s="78"/>
      <c r="N7" s="78"/>
      <c r="O7" s="78"/>
      <c r="P7" s="2"/>
      <c r="Q7" s="2"/>
      <c r="R7" s="69"/>
      <c r="S7" s="69"/>
      <c r="T7" s="69"/>
      <c r="U7" s="69"/>
      <c r="V7" s="69"/>
      <c r="W7" s="69"/>
      <c r="X7" s="69"/>
      <c r="Y7" s="69"/>
      <c r="Z7" s="2"/>
      <c r="AA7" s="2"/>
      <c r="AB7" s="2"/>
    </row>
    <row r="8" spans="1:28" ht="15.75" x14ac:dyDescent="0.25">
      <c r="C8" s="91"/>
      <c r="D8" s="75" t="s">
        <v>107</v>
      </c>
      <c r="E8" s="2" t="s">
        <v>125</v>
      </c>
      <c r="F8" s="2"/>
      <c r="H8" s="2"/>
      <c r="I8" s="78"/>
      <c r="J8" s="78"/>
      <c r="K8" s="78"/>
      <c r="L8" s="78"/>
      <c r="M8" s="78"/>
      <c r="N8" s="78"/>
      <c r="O8" s="78"/>
      <c r="P8" s="2"/>
      <c r="Q8" s="2"/>
      <c r="R8" s="69"/>
      <c r="S8" s="69"/>
      <c r="T8" s="69"/>
      <c r="U8" s="69"/>
      <c r="V8" s="69"/>
      <c r="W8" s="69"/>
      <c r="X8" s="69"/>
      <c r="Y8" s="69"/>
      <c r="Z8" s="2"/>
      <c r="AA8" s="2"/>
      <c r="AB8" s="2"/>
    </row>
    <row r="9" spans="1:28" ht="15.75" x14ac:dyDescent="0.2">
      <c r="A9" s="73" t="s">
        <v>20</v>
      </c>
      <c r="C9" s="75"/>
      <c r="D9" s="75" t="s">
        <v>213</v>
      </c>
      <c r="E9" s="58">
        <f>LARGE(O30:O250,1)</f>
        <v>14.299541550114476</v>
      </c>
      <c r="F9" s="2"/>
      <c r="H9" s="2"/>
      <c r="I9" s="78"/>
      <c r="J9" s="78"/>
      <c r="K9" s="78"/>
      <c r="L9" s="78"/>
      <c r="M9" s="78"/>
      <c r="N9" s="78"/>
      <c r="O9" s="78"/>
      <c r="P9" s="2"/>
      <c r="Q9" s="2"/>
      <c r="R9" s="69"/>
      <c r="S9" s="69"/>
      <c r="T9" s="69"/>
      <c r="U9" s="69"/>
      <c r="V9" s="69"/>
      <c r="W9" s="69"/>
      <c r="X9" s="69"/>
      <c r="Y9" s="69"/>
      <c r="Z9" s="2"/>
      <c r="AA9" s="2"/>
      <c r="AB9" s="2"/>
    </row>
    <row r="10" spans="1:28" ht="15.75" x14ac:dyDescent="0.2">
      <c r="A10" s="92">
        <f>SUM(G30:G250)</f>
        <v>99.963000000000008</v>
      </c>
      <c r="C10" s="93"/>
      <c r="D10" s="182" t="s">
        <v>127</v>
      </c>
      <c r="E10" s="2" t="s">
        <v>128</v>
      </c>
      <c r="F10" s="2"/>
      <c r="H10" s="2"/>
      <c r="I10" s="78"/>
      <c r="J10" s="78"/>
      <c r="K10" s="78"/>
      <c r="L10" s="78"/>
      <c r="M10" s="78"/>
      <c r="N10" s="78"/>
      <c r="O10" s="78"/>
      <c r="P10" s="2"/>
      <c r="Q10" s="2"/>
      <c r="R10" s="69"/>
      <c r="S10" s="69"/>
      <c r="T10" s="69"/>
      <c r="U10" s="69"/>
      <c r="V10" s="69"/>
      <c r="W10" s="69"/>
      <c r="X10" s="69"/>
      <c r="Y10" s="69"/>
      <c r="Z10" s="2"/>
      <c r="AA10" s="2"/>
      <c r="AB10" s="2"/>
    </row>
    <row r="11" spans="1:28" ht="15.75" x14ac:dyDescent="0.25">
      <c r="C11" s="86"/>
      <c r="D11" s="182">
        <v>16</v>
      </c>
      <c r="E11" s="183">
        <v>4</v>
      </c>
      <c r="F11" s="2"/>
      <c r="G11" s="73">
        <f>(((2.095-1)/(11-1))*(513.74-43.91))+43.91</f>
        <v>95.356385000000017</v>
      </c>
      <c r="H11" s="175"/>
      <c r="I11" s="78"/>
      <c r="J11" s="78"/>
      <c r="K11" s="78"/>
      <c r="L11" s="78"/>
      <c r="M11" s="78"/>
      <c r="N11" s="78"/>
      <c r="O11" s="78"/>
      <c r="P11" s="2"/>
      <c r="Q11" s="2"/>
      <c r="R11" s="69"/>
      <c r="S11" s="69"/>
      <c r="T11" s="69"/>
      <c r="U11" s="69"/>
      <c r="V11" s="69"/>
      <c r="W11" s="69"/>
      <c r="X11" s="69"/>
      <c r="Y11" s="69"/>
      <c r="Z11" s="2"/>
      <c r="AA11" s="2"/>
      <c r="AB11" s="2"/>
    </row>
    <row r="12" spans="1:28" ht="15.75" x14ac:dyDescent="0.25">
      <c r="A12" s="73" t="s">
        <v>21</v>
      </c>
      <c r="C12" s="86"/>
      <c r="D12" s="83"/>
      <c r="E12" s="2"/>
      <c r="F12" s="2"/>
      <c r="H12" s="2"/>
      <c r="I12" s="78"/>
      <c r="J12" s="78"/>
      <c r="K12" s="78"/>
      <c r="L12" s="78"/>
      <c r="M12" s="78"/>
      <c r="N12" s="78"/>
      <c r="O12" s="78"/>
      <c r="P12" s="2"/>
      <c r="Q12" s="2"/>
      <c r="R12" s="69"/>
      <c r="S12" s="69"/>
      <c r="T12" s="69"/>
      <c r="U12" s="69"/>
      <c r="V12" s="69"/>
      <c r="W12" s="69"/>
      <c r="X12" s="69"/>
      <c r="Y12" s="69"/>
      <c r="Z12" s="2"/>
      <c r="AA12" s="2"/>
      <c r="AB12" s="2"/>
    </row>
    <row r="13" spans="1:28" ht="15.75" x14ac:dyDescent="0.25">
      <c r="A13" s="73">
        <f>SUMIF(N31:N250, "&gt;0")</f>
        <v>743.23870784842597</v>
      </c>
      <c r="C13" s="86"/>
      <c r="D13" s="83"/>
      <c r="E13" s="2"/>
      <c r="F13" s="2"/>
      <c r="G13" s="2"/>
      <c r="H13" s="2"/>
      <c r="I13" s="78"/>
      <c r="J13" s="78"/>
      <c r="K13" s="78"/>
      <c r="L13" s="78"/>
      <c r="M13" s="78"/>
      <c r="N13" s="78"/>
      <c r="O13" s="78"/>
      <c r="P13" s="2"/>
      <c r="Q13" s="2"/>
      <c r="R13" s="69"/>
      <c r="S13" s="69"/>
      <c r="T13" s="69"/>
      <c r="U13" s="69"/>
      <c r="V13" s="69"/>
      <c r="W13" s="69"/>
      <c r="X13" s="69"/>
      <c r="Y13" s="69"/>
      <c r="Z13" s="2"/>
      <c r="AA13" s="2"/>
      <c r="AB13" s="2"/>
    </row>
    <row r="14" spans="1:28" ht="30.75" thickBot="1" x14ac:dyDescent="0.45">
      <c r="A14" s="73" t="s">
        <v>83</v>
      </c>
      <c r="C14" s="86"/>
      <c r="D14" s="73" t="s">
        <v>94</v>
      </c>
      <c r="F14" s="2"/>
      <c r="G14" s="2"/>
      <c r="H14" s="2"/>
      <c r="I14" s="78"/>
      <c r="J14" s="78"/>
      <c r="K14" s="78"/>
      <c r="L14" s="78"/>
      <c r="M14" s="78"/>
      <c r="N14" s="78"/>
      <c r="O14" s="78"/>
      <c r="P14" s="2"/>
      <c r="Q14" s="2"/>
      <c r="R14" s="69"/>
      <c r="S14" s="69"/>
      <c r="T14" s="69"/>
      <c r="U14" s="69"/>
      <c r="V14" s="69"/>
      <c r="W14" s="69"/>
      <c r="X14" s="69"/>
      <c r="Y14" s="69"/>
      <c r="Z14" s="2"/>
      <c r="AA14" s="2"/>
      <c r="AB14" s="94" t="s">
        <v>78</v>
      </c>
    </row>
    <row r="15" spans="1:28" ht="30" x14ac:dyDescent="0.4">
      <c r="A15" s="81" t="s">
        <v>95</v>
      </c>
      <c r="B15" s="82">
        <f>(SUMIF(Q30:Q250, "&gt;0")+SUMIF(Q30:Q250, "&lt;0"))/100</f>
        <v>224.38345087682438</v>
      </c>
      <c r="C15" s="86"/>
      <c r="D15" s="81" t="s">
        <v>22</v>
      </c>
      <c r="E15" s="82">
        <f>10^((SUMIF(V30:V250, "&gt;0")+SUMIF(V30:V250, "&lt;0"))/100)</f>
        <v>217.76305032820846</v>
      </c>
      <c r="F15" s="2"/>
      <c r="G15" s="2"/>
      <c r="H15" s="59"/>
      <c r="I15" s="78"/>
      <c r="J15" s="78"/>
      <c r="K15" s="78"/>
      <c r="L15" s="78"/>
      <c r="M15" s="78"/>
      <c r="N15" s="78"/>
      <c r="O15" s="78"/>
      <c r="P15" s="2"/>
      <c r="Q15" s="2"/>
      <c r="R15" s="69"/>
      <c r="S15" s="69"/>
      <c r="T15" s="69"/>
      <c r="U15" s="69"/>
      <c r="V15" s="69"/>
      <c r="W15" s="69"/>
      <c r="X15" s="69"/>
      <c r="Y15" s="69"/>
      <c r="Z15" s="2"/>
      <c r="AA15" s="2"/>
      <c r="AB15" s="94" t="s">
        <v>80</v>
      </c>
    </row>
    <row r="16" spans="1:28" ht="15.75" x14ac:dyDescent="0.25">
      <c r="A16" s="84" t="s">
        <v>96</v>
      </c>
      <c r="B16" s="85">
        <f>SQRT((SUMIF(R30:R250, "&gt;0")+SUMIF(R30:R250, "&lt;0"))/100)</f>
        <v>54.36839688626516</v>
      </c>
      <c r="C16" s="86"/>
      <c r="D16" s="84" t="s">
        <v>23</v>
      </c>
      <c r="E16" s="85">
        <f>10^(SQRT((SUMIF(W30:W250, "&gt;0")+SUMIF(W30:W250, "&lt;0"))/100))</f>
        <v>1.2717623613524496</v>
      </c>
      <c r="G16" s="2"/>
      <c r="H16" s="59"/>
      <c r="I16" s="78"/>
      <c r="J16" s="78"/>
      <c r="K16" s="78"/>
      <c r="L16" s="78"/>
      <c r="M16" s="78"/>
      <c r="N16" s="78"/>
      <c r="O16" s="78"/>
      <c r="P16" s="2"/>
      <c r="Q16" s="2"/>
      <c r="R16" s="69"/>
      <c r="S16" s="69"/>
      <c r="T16" s="69"/>
      <c r="U16" s="69"/>
      <c r="V16" s="69"/>
      <c r="W16" s="69"/>
      <c r="X16" s="69"/>
      <c r="Y16" s="69"/>
      <c r="Z16" s="2"/>
      <c r="AA16" s="2"/>
      <c r="AB16" s="2"/>
    </row>
    <row r="17" spans="1:78" ht="15" customHeight="1" x14ac:dyDescent="0.25">
      <c r="A17" s="84" t="s">
        <v>97</v>
      </c>
      <c r="B17" s="85">
        <f>(SUMIF(S30:S250, "&gt;0")+SUMIF(S30:S250, "&lt;0"))/((100)*(B16)^3)</f>
        <v>0.56533223201669147</v>
      </c>
      <c r="C17" s="95"/>
      <c r="D17" s="84" t="s">
        <v>24</v>
      </c>
      <c r="E17" s="85">
        <f>(SUMIF(X30:X250, "&gt;0")+SUMIF(X30:X250, "&lt;0"))/((100)*(LOG(E16))^3)</f>
        <v>1.4520216956093455E-2</v>
      </c>
      <c r="G17" s="2"/>
      <c r="H17" s="59"/>
      <c r="I17" s="78"/>
      <c r="J17" s="78"/>
      <c r="K17" s="78"/>
      <c r="L17" s="78"/>
      <c r="M17" s="78"/>
      <c r="N17" s="78"/>
      <c r="O17" s="78"/>
      <c r="P17" s="2"/>
      <c r="Q17" s="2"/>
      <c r="R17" s="69"/>
      <c r="S17" s="69"/>
      <c r="T17" s="69"/>
      <c r="U17" s="69"/>
      <c r="V17" s="69"/>
      <c r="W17" s="69"/>
      <c r="X17" s="69"/>
      <c r="Y17" s="69"/>
      <c r="Z17" s="2"/>
      <c r="AA17" s="2"/>
      <c r="AB17" s="2"/>
    </row>
    <row r="18" spans="1:78" ht="22.5" customHeight="1" x14ac:dyDescent="0.35">
      <c r="A18" s="84" t="s">
        <v>98</v>
      </c>
      <c r="B18" s="85">
        <f>(SUMIF(T30:T250, "&gt;0")+SUMIF(T30:T250, "&lt;0"))/((100)*(B16)^4)</f>
        <v>2.9771001362963787</v>
      </c>
      <c r="D18" s="84" t="s">
        <v>25</v>
      </c>
      <c r="E18" s="85">
        <f>(SUMIF(Y30:Y250, "&gt;0")+SUMIF(Y30:Y250, "&lt;0"))/((100)*(LOG(E16))^4)</f>
        <v>2.5060745636122843</v>
      </c>
      <c r="F18" s="96"/>
      <c r="G18" s="2"/>
      <c r="H18" s="59"/>
      <c r="I18" s="58"/>
      <c r="J18" s="58"/>
      <c r="K18" s="58"/>
      <c r="L18" s="58"/>
      <c r="N18" s="97"/>
      <c r="O18" s="58"/>
      <c r="P18" s="2"/>
      <c r="Q18" s="2"/>
      <c r="R18" s="4"/>
      <c r="S18" s="2"/>
      <c r="T18" s="6"/>
      <c r="U18" s="9"/>
      <c r="V18" s="6"/>
      <c r="W18" s="98"/>
      <c r="X18" s="99"/>
      <c r="Y18" s="2"/>
      <c r="Z18" s="2"/>
      <c r="AA18" s="2"/>
      <c r="AB18" s="100" t="s">
        <v>79</v>
      </c>
      <c r="AC18" s="101"/>
      <c r="AD18" s="102"/>
      <c r="AE18" s="103"/>
      <c r="BL18" s="194">
        <v>1</v>
      </c>
      <c r="BM18" s="194"/>
      <c r="BN18" s="194"/>
      <c r="BO18" s="194"/>
      <c r="BP18" s="194"/>
      <c r="BQ18" s="194"/>
      <c r="BR18" s="194"/>
      <c r="BS18" s="194"/>
      <c r="BT18" s="194"/>
      <c r="BU18" s="194"/>
      <c r="BV18" s="194"/>
    </row>
    <row r="19" spans="1:78" ht="15" customHeight="1" thickBot="1" x14ac:dyDescent="0.3">
      <c r="A19" s="88" t="s">
        <v>99</v>
      </c>
      <c r="B19" s="104">
        <f>B18-3</f>
        <v>-2.2899863703621293E-2</v>
      </c>
      <c r="C19" s="105"/>
      <c r="D19" s="88" t="s">
        <v>26</v>
      </c>
      <c r="E19" s="104">
        <f>E18-3</f>
        <v>-0.49392543638771569</v>
      </c>
      <c r="F19" s="106"/>
      <c r="G19" s="2"/>
      <c r="H19" s="176"/>
      <c r="I19" s="59"/>
      <c r="J19" s="59"/>
      <c r="K19" s="59"/>
      <c r="L19" s="59"/>
      <c r="N19" s="59"/>
      <c r="O19" s="59"/>
      <c r="P19" s="107"/>
      <c r="Q19" s="2"/>
      <c r="R19" s="108"/>
      <c r="S19" s="109"/>
      <c r="T19" s="110"/>
      <c r="U19" s="4"/>
      <c r="V19" s="4"/>
      <c r="W19" s="4"/>
      <c r="X19" s="2"/>
      <c r="Y19" s="2"/>
      <c r="Z19" s="2"/>
      <c r="AA19" s="2"/>
      <c r="AB19" s="2"/>
    </row>
    <row r="20" spans="1:78" ht="15" x14ac:dyDescent="0.2">
      <c r="A20" s="111"/>
      <c r="B20" s="111"/>
      <c r="C20" s="112"/>
      <c r="D20" s="106"/>
      <c r="E20" s="113"/>
      <c r="F20" s="114"/>
      <c r="H20" s="2"/>
      <c r="I20" s="2"/>
      <c r="J20" s="2"/>
      <c r="K20" s="2"/>
      <c r="L20" s="2"/>
      <c r="M20" s="2"/>
      <c r="N20" s="2"/>
      <c r="O20" s="2"/>
      <c r="P20" s="2"/>
      <c r="Q20" s="2"/>
      <c r="R20" s="4"/>
      <c r="S20" s="6"/>
      <c r="T20" s="115"/>
      <c r="U20" s="4"/>
      <c r="V20" s="4"/>
      <c r="W20" s="2"/>
      <c r="X20" s="6"/>
      <c r="Y20" s="116"/>
      <c r="Z20" s="2"/>
      <c r="AA20" s="2"/>
      <c r="AB20" s="195">
        <v>0</v>
      </c>
      <c r="AC20" s="195"/>
      <c r="AD20" s="195"/>
      <c r="AE20" s="195"/>
      <c r="AF20" s="195"/>
      <c r="BV20" s="193">
        <v>1</v>
      </c>
      <c r="BW20" s="193"/>
      <c r="BX20" s="193"/>
      <c r="BY20" s="193"/>
      <c r="BZ20" s="193"/>
    </row>
    <row r="21" spans="1:78" ht="8.25" customHeight="1" thickBot="1" x14ac:dyDescent="0.25">
      <c r="A21" s="106"/>
      <c r="B21" s="106"/>
      <c r="C21" s="117"/>
      <c r="D21" s="106"/>
      <c r="E21" s="113"/>
      <c r="F21" s="118"/>
      <c r="H21" s="2"/>
      <c r="I21" s="2"/>
      <c r="J21" s="2"/>
      <c r="K21" s="2"/>
      <c r="L21" s="2"/>
      <c r="M21" s="2"/>
      <c r="N21" s="2"/>
      <c r="O21" s="2"/>
      <c r="P21" s="2"/>
      <c r="Q21" s="2"/>
      <c r="R21" s="4"/>
      <c r="S21" s="6"/>
      <c r="T21" s="119"/>
      <c r="U21" s="4"/>
      <c r="V21" s="4"/>
      <c r="W21" s="2"/>
      <c r="X21" s="6"/>
      <c r="Y21" s="116"/>
      <c r="Z21" s="2"/>
      <c r="AA21" s="2"/>
      <c r="AB21" s="2"/>
    </row>
    <row r="22" spans="1:78" ht="18" customHeight="1" thickBot="1" x14ac:dyDescent="0.25">
      <c r="B22" s="106"/>
      <c r="C22" s="117"/>
      <c r="E22" s="113"/>
      <c r="F22" s="120"/>
      <c r="H22" s="2"/>
      <c r="I22" s="2"/>
      <c r="J22" s="2"/>
      <c r="K22" s="2"/>
      <c r="L22" s="2"/>
      <c r="M22" s="2"/>
      <c r="N22" s="2"/>
      <c r="O22" s="2"/>
      <c r="P22" s="2"/>
      <c r="Q22" s="2"/>
      <c r="R22" s="4"/>
      <c r="S22" s="6"/>
      <c r="T22" s="119"/>
      <c r="U22" s="4"/>
      <c r="V22" s="4"/>
      <c r="W22" s="2"/>
      <c r="X22" s="6"/>
      <c r="Y22" s="116"/>
      <c r="Z22" s="2"/>
      <c r="AA22" s="2"/>
      <c r="AB22" s="188"/>
      <c r="AC22" s="189"/>
      <c r="AD22" s="189"/>
      <c r="AE22" s="189"/>
      <c r="AF22" s="189"/>
      <c r="AG22" s="189"/>
      <c r="AH22" s="189"/>
      <c r="AI22" s="189"/>
      <c r="AJ22" s="189"/>
      <c r="AK22" s="189"/>
      <c r="AL22" s="189"/>
      <c r="AM22" s="189"/>
      <c r="AN22" s="189"/>
      <c r="AO22" s="189"/>
      <c r="AP22" s="189"/>
      <c r="AQ22" s="189"/>
      <c r="AR22" s="189"/>
      <c r="AS22" s="189"/>
      <c r="AT22" s="189"/>
      <c r="AU22" s="189"/>
      <c r="AV22" s="189"/>
      <c r="AW22" s="189"/>
      <c r="AX22" s="189"/>
      <c r="AY22" s="189"/>
      <c r="AZ22" s="189"/>
      <c r="BA22" s="189"/>
      <c r="BB22" s="189"/>
      <c r="BC22" s="189"/>
      <c r="BD22" s="189"/>
      <c r="BE22" s="189"/>
      <c r="BF22" s="189"/>
      <c r="BG22" s="189"/>
      <c r="BH22" s="189"/>
      <c r="BI22" s="189"/>
      <c r="BJ22" s="189"/>
      <c r="BK22" s="189"/>
      <c r="BL22" s="189"/>
      <c r="BM22" s="189"/>
      <c r="BN22" s="189"/>
      <c r="BO22" s="189"/>
      <c r="BP22" s="189"/>
      <c r="BQ22" s="189"/>
      <c r="BR22" s="189"/>
      <c r="BS22" s="189"/>
      <c r="BT22" s="189"/>
      <c r="BU22" s="189"/>
      <c r="BV22" s="189"/>
      <c r="BW22" s="189"/>
      <c r="BX22" s="189"/>
      <c r="BY22" s="121"/>
    </row>
    <row r="23" spans="1:78" ht="14.25" customHeight="1" x14ac:dyDescent="0.2">
      <c r="M23" s="2"/>
      <c r="N23" s="2"/>
      <c r="O23" s="2"/>
      <c r="P23" s="2"/>
      <c r="Q23" s="2"/>
      <c r="R23" s="4"/>
      <c r="S23" s="4"/>
      <c r="T23" s="4"/>
      <c r="U23" s="4"/>
      <c r="V23" s="4"/>
      <c r="W23" s="4"/>
      <c r="X23" s="4"/>
      <c r="Y23" s="115"/>
      <c r="Z23" s="2"/>
    </row>
    <row r="24" spans="1:78" x14ac:dyDescent="0.2">
      <c r="A24" s="122"/>
      <c r="B24" s="1"/>
      <c r="C24" s="123"/>
      <c r="D24" s="124"/>
      <c r="E24" s="122"/>
      <c r="F24" s="124"/>
      <c r="G24" s="122"/>
      <c r="H24" s="122"/>
      <c r="I24" s="125" t="s">
        <v>27</v>
      </c>
      <c r="J24" s="126"/>
      <c r="K24" s="126"/>
      <c r="L24" s="127"/>
      <c r="M24" s="1"/>
      <c r="N24" s="128"/>
      <c r="O24" s="1"/>
      <c r="P24" s="2"/>
      <c r="Q24" s="125" t="s">
        <v>27</v>
      </c>
      <c r="R24" s="126"/>
      <c r="S24" s="126"/>
      <c r="T24" s="127"/>
      <c r="U24" s="199" t="s">
        <v>27</v>
      </c>
      <c r="V24" s="200"/>
      <c r="W24" s="200"/>
      <c r="X24" s="200"/>
      <c r="Y24" s="201"/>
      <c r="Z24" s="2"/>
    </row>
    <row r="25" spans="1:78" ht="15.75" customHeight="1" x14ac:dyDescent="0.2">
      <c r="A25" s="129" t="s">
        <v>28</v>
      </c>
      <c r="B25" s="130" t="s">
        <v>85</v>
      </c>
      <c r="C25" s="130" t="s">
        <v>28</v>
      </c>
      <c r="D25" s="130" t="s">
        <v>85</v>
      </c>
      <c r="E25" s="129" t="s">
        <v>29</v>
      </c>
      <c r="F25" s="129" t="s">
        <v>30</v>
      </c>
      <c r="G25" s="129" t="s">
        <v>30</v>
      </c>
      <c r="H25" s="129" t="s">
        <v>28</v>
      </c>
      <c r="I25" s="196" t="s">
        <v>84</v>
      </c>
      <c r="J25" s="197"/>
      <c r="K25" s="197"/>
      <c r="L25" s="198"/>
      <c r="M25" s="130" t="s">
        <v>85</v>
      </c>
      <c r="N25" s="131" t="s">
        <v>31</v>
      </c>
      <c r="O25" s="132"/>
      <c r="P25" s="2"/>
      <c r="Q25" s="196" t="s">
        <v>91</v>
      </c>
      <c r="R25" s="197"/>
      <c r="S25" s="197"/>
      <c r="T25" s="198"/>
      <c r="U25" s="196" t="s">
        <v>102</v>
      </c>
      <c r="V25" s="197"/>
      <c r="W25" s="197"/>
      <c r="X25" s="197"/>
      <c r="Y25" s="198"/>
      <c r="Z25" s="2"/>
      <c r="AB25" s="133"/>
    </row>
    <row r="26" spans="1:78" ht="13.5" customHeight="1" x14ac:dyDescent="0.2">
      <c r="A26" s="129" t="s">
        <v>32</v>
      </c>
      <c r="B26" s="130" t="s">
        <v>32</v>
      </c>
      <c r="C26" s="130" t="s">
        <v>33</v>
      </c>
      <c r="D26" s="76" t="s">
        <v>33</v>
      </c>
      <c r="E26" s="129" t="s">
        <v>34</v>
      </c>
      <c r="F26" s="129" t="s">
        <v>86</v>
      </c>
      <c r="G26" s="129" t="s">
        <v>35</v>
      </c>
      <c r="H26" s="129" t="s">
        <v>32</v>
      </c>
      <c r="I26" s="134"/>
      <c r="J26" s="135"/>
      <c r="K26" s="136"/>
      <c r="L26" s="137"/>
      <c r="M26" s="130" t="s">
        <v>32</v>
      </c>
      <c r="N26" s="131" t="s">
        <v>36</v>
      </c>
      <c r="O26" s="132"/>
      <c r="P26" s="136"/>
      <c r="Q26" s="134"/>
      <c r="R26" s="4"/>
      <c r="S26" s="6"/>
      <c r="T26" s="138"/>
      <c r="U26" s="139"/>
      <c r="V26" s="140"/>
      <c r="W26" s="140"/>
      <c r="X26" s="6"/>
      <c r="Y26" s="141"/>
      <c r="Z26" s="2"/>
      <c r="AB26" s="142"/>
    </row>
    <row r="27" spans="1:78" ht="13.5" customHeight="1" x14ac:dyDescent="0.2">
      <c r="A27" s="137"/>
      <c r="B27" s="137"/>
      <c r="C27" s="137"/>
      <c r="D27" s="137"/>
      <c r="E27" s="137"/>
      <c r="F27" s="137"/>
      <c r="G27" s="129"/>
      <c r="H27" s="137"/>
      <c r="I27" s="134"/>
      <c r="J27" s="2"/>
      <c r="K27" s="2"/>
      <c r="L27" s="137"/>
      <c r="M27" s="137"/>
      <c r="N27" s="143"/>
      <c r="O27" s="144"/>
      <c r="P27" s="2"/>
      <c r="Q27" s="134"/>
      <c r="R27" s="4"/>
      <c r="S27" s="6"/>
      <c r="T27" s="138"/>
      <c r="U27" s="139"/>
      <c r="V27" s="140"/>
      <c r="W27" s="140"/>
      <c r="X27" s="6"/>
      <c r="Y27" s="141"/>
      <c r="Z27" s="2"/>
    </row>
    <row r="28" spans="1:78" ht="14.25" x14ac:dyDescent="0.2">
      <c r="A28" s="129" t="s">
        <v>0</v>
      </c>
      <c r="B28" s="130" t="s">
        <v>0</v>
      </c>
      <c r="C28" s="130" t="s">
        <v>37</v>
      </c>
      <c r="D28" s="130" t="s">
        <v>37</v>
      </c>
      <c r="E28" s="129" t="s">
        <v>38</v>
      </c>
      <c r="F28" s="129" t="s">
        <v>38</v>
      </c>
      <c r="G28" s="129" t="s">
        <v>39</v>
      </c>
      <c r="H28" s="129" t="s">
        <v>106</v>
      </c>
      <c r="I28" s="145" t="s">
        <v>87</v>
      </c>
      <c r="J28" s="58" t="s">
        <v>88</v>
      </c>
      <c r="K28" s="58" t="s">
        <v>90</v>
      </c>
      <c r="L28" s="130" t="s">
        <v>89</v>
      </c>
      <c r="M28" s="130" t="s">
        <v>106</v>
      </c>
      <c r="N28" s="146" t="s">
        <v>40</v>
      </c>
      <c r="O28" s="147" t="s">
        <v>38</v>
      </c>
      <c r="P28" s="58"/>
      <c r="Q28" s="145" t="s">
        <v>87</v>
      </c>
      <c r="R28" s="58" t="s">
        <v>88</v>
      </c>
      <c r="S28" s="58" t="s">
        <v>90</v>
      </c>
      <c r="T28" s="130" t="s">
        <v>89</v>
      </c>
      <c r="U28" s="139" t="s">
        <v>92</v>
      </c>
      <c r="V28" s="148" t="s">
        <v>93</v>
      </c>
      <c r="W28" s="58" t="s">
        <v>103</v>
      </c>
      <c r="X28" s="58" t="s">
        <v>104</v>
      </c>
      <c r="Y28" s="144" t="s">
        <v>105</v>
      </c>
      <c r="Z28" s="2"/>
    </row>
    <row r="29" spans="1:78" x14ac:dyDescent="0.2">
      <c r="A29" s="149"/>
      <c r="B29" s="150"/>
      <c r="C29" s="151"/>
      <c r="D29" s="152"/>
      <c r="E29" s="153"/>
      <c r="F29" s="153"/>
      <c r="G29" s="154"/>
      <c r="H29" s="149"/>
      <c r="I29" s="155"/>
      <c r="J29" s="156"/>
      <c r="K29" s="156"/>
      <c r="L29" s="150"/>
      <c r="M29" s="150"/>
      <c r="N29" s="152"/>
      <c r="O29" s="157"/>
      <c r="P29" s="2"/>
      <c r="Q29" s="154"/>
      <c r="R29" s="154"/>
      <c r="S29" s="154"/>
      <c r="T29" s="154"/>
      <c r="U29" s="158"/>
      <c r="V29" s="159"/>
      <c r="W29" s="159"/>
      <c r="X29" s="160"/>
      <c r="Y29" s="161"/>
      <c r="Z29" s="2"/>
    </row>
    <row r="30" spans="1:78" x14ac:dyDescent="0.2">
      <c r="A30" s="162">
        <v>1.909</v>
      </c>
      <c r="B30" s="162"/>
      <c r="C30" s="7">
        <f>IF(A30=0,IF(B30&gt;0,IF(C29&lt;10,10,-LOG(0,2)),-LOG(0,2)),-LOG(A30,2))</f>
        <v>-0.93281710274185059</v>
      </c>
      <c r="D30" s="163"/>
      <c r="E30" s="164">
        <f>F30</f>
        <v>0</v>
      </c>
      <c r="F30" s="162">
        <f>(G30*100)/$A$10</f>
        <v>0</v>
      </c>
      <c r="G30" s="162">
        <v>0</v>
      </c>
      <c r="H30" s="168">
        <f>A30*1000</f>
        <v>1909</v>
      </c>
      <c r="I30" s="162">
        <f t="shared" ref="I30:I93" si="0">D30*F30</f>
        <v>0</v>
      </c>
      <c r="J30" s="165">
        <f>(F30)*(D30-$B$4)^2</f>
        <v>0</v>
      </c>
      <c r="K30" s="165">
        <f>(F30)*(D30-$B$4)^3</f>
        <v>0</v>
      </c>
      <c r="L30" s="165">
        <f>(F30)*(D30-$B$4)^4</f>
        <v>0</v>
      </c>
      <c r="M30" s="186"/>
      <c r="N30" s="162"/>
      <c r="O30" s="166"/>
      <c r="P30" s="2"/>
      <c r="Q30" s="162">
        <f>(B30*1000)*F30</f>
        <v>0</v>
      </c>
      <c r="R30" s="165">
        <f>(F30)*((B30*1000)-$B$15)^2</f>
        <v>0</v>
      </c>
      <c r="S30" s="165">
        <f>(F30)*((B30*1000)-$B$15)^3</f>
        <v>0</v>
      </c>
      <c r="T30" s="165">
        <f>(F30)*((B30*1000)-$B$15)^4</f>
        <v>0</v>
      </c>
      <c r="U30" s="68"/>
      <c r="V30" s="148">
        <f>U30*F30</f>
        <v>0</v>
      </c>
      <c r="W30" s="167">
        <f>(F30)*(U30-LOG($E$15))^2</f>
        <v>0</v>
      </c>
      <c r="X30" s="167">
        <f>(F30)*(U30-LOG($E$15))^3</f>
        <v>0</v>
      </c>
      <c r="Y30" s="167">
        <f>(F30)*(U30-LOG($E$15))^4</f>
        <v>0</v>
      </c>
      <c r="Z30" s="2"/>
    </row>
    <row r="31" spans="1:78" ht="12.75" customHeight="1" x14ac:dyDescent="0.2">
      <c r="A31" s="162">
        <v>1.7390000000000001</v>
      </c>
      <c r="B31" s="162">
        <f>(A30+A31)/2</f>
        <v>1.8240000000000001</v>
      </c>
      <c r="C31" s="7">
        <f t="shared" ref="C31:C94" si="1">IF(A31=0,IF(B31&gt;0,IF(C30&lt;10,10,-LOG(0,2)),-LOG(0,2)),-LOG(A31,2))</f>
        <v>-0.79825793264450029</v>
      </c>
      <c r="D31" s="163">
        <f t="shared" ref="D31:D48" si="2">(C30+C31)/2</f>
        <v>-0.86553751769317544</v>
      </c>
      <c r="E31" s="164">
        <f>F31+E30</f>
        <v>0</v>
      </c>
      <c r="F31" s="162">
        <f t="shared" ref="F31:F94" si="3">(G31*100)/$A$10</f>
        <v>0</v>
      </c>
      <c r="G31" s="162">
        <v>0</v>
      </c>
      <c r="H31" s="168">
        <f t="shared" ref="H31:H94" si="4">A31*1000</f>
        <v>1739</v>
      </c>
      <c r="I31" s="162">
        <f t="shared" si="0"/>
        <v>0</v>
      </c>
      <c r="J31" s="165">
        <f t="shared" ref="J31:J94" si="5">(F31)*(D31-$B$4)^2</f>
        <v>0</v>
      </c>
      <c r="K31" s="165">
        <f t="shared" ref="K31:K94" si="6">(F31)*(D31-$B$4)^3</f>
        <v>0</v>
      </c>
      <c r="L31" s="165">
        <f t="shared" ref="L31:L94" si="7">(F31)*(D31-$B$4)^4</f>
        <v>0</v>
      </c>
      <c r="M31" s="186">
        <f>((2^(-D31))*1000)</f>
        <v>1822.0183862958136</v>
      </c>
      <c r="N31" s="162">
        <v>0</v>
      </c>
      <c r="O31" s="166">
        <f>(N31*100)/$A$13</f>
        <v>0</v>
      </c>
      <c r="P31" s="107"/>
      <c r="Q31" s="162">
        <f t="shared" ref="Q31:Q94" si="8">(B31*1000)*F31</f>
        <v>0</v>
      </c>
      <c r="R31" s="165">
        <f t="shared" ref="R31:R94" si="9">(F31)*((B31*1000)-$B$15)^2</f>
        <v>0</v>
      </c>
      <c r="S31" s="165">
        <f t="shared" ref="S31:S94" si="10">(F31)*((B31*1000)-$B$15)^3</f>
        <v>0</v>
      </c>
      <c r="T31" s="165">
        <f t="shared" ref="T31:T94" si="11">(F31)*((B31*1000)-$B$15)^4</f>
        <v>0</v>
      </c>
      <c r="U31" s="68">
        <f t="shared" ref="U31:U94" si="12">LOG(((2^(-D31))*1000),10)</f>
        <v>3.2605527551981894</v>
      </c>
      <c r="V31" s="148">
        <f t="shared" ref="V31:V94" si="13">U31*F31</f>
        <v>0</v>
      </c>
      <c r="W31" s="165">
        <f t="shared" ref="W31:W94" si="14">(F31)*(U31-LOG($E$15))^2</f>
        <v>0</v>
      </c>
      <c r="X31" s="165">
        <f t="shared" ref="X31:X94" si="15">(F31)*(U31-LOG($E$15))^3</f>
        <v>0</v>
      </c>
      <c r="Y31" s="165">
        <f t="shared" ref="Y31:Y94" si="16">(F31)*(U31-LOG($E$15))^4</f>
        <v>0</v>
      </c>
      <c r="Z31" s="2"/>
    </row>
    <row r="32" spans="1:78" x14ac:dyDescent="0.2">
      <c r="A32" s="162">
        <v>1.5840000000000001</v>
      </c>
      <c r="B32" s="7">
        <f>IF(A32=0,IF(A31&gt;0,IF(B31&gt;0.001,((A31+(2^(-10)))/2),0),0),(A31+A32)/2)</f>
        <v>1.6615000000000002</v>
      </c>
      <c r="C32" s="7">
        <f t="shared" si="1"/>
        <v>-0.6635723354175227</v>
      </c>
      <c r="D32" s="163">
        <f t="shared" si="2"/>
        <v>-0.73091513403101149</v>
      </c>
      <c r="E32" s="164">
        <f t="shared" ref="E32:E95" si="17">F32+E31</f>
        <v>0</v>
      </c>
      <c r="F32" s="162">
        <f t="shared" si="3"/>
        <v>0</v>
      </c>
      <c r="G32" s="162">
        <v>0</v>
      </c>
      <c r="H32" s="168">
        <f t="shared" si="4"/>
        <v>1584</v>
      </c>
      <c r="I32" s="162">
        <f t="shared" si="0"/>
        <v>0</v>
      </c>
      <c r="J32" s="165">
        <f t="shared" si="5"/>
        <v>0</v>
      </c>
      <c r="K32" s="165">
        <f t="shared" si="6"/>
        <v>0</v>
      </c>
      <c r="L32" s="165">
        <f t="shared" si="7"/>
        <v>0</v>
      </c>
      <c r="M32" s="186">
        <f t="shared" ref="M32:M95" si="18">((2^(-D32))*1000)</f>
        <v>1659.6915376057084</v>
      </c>
      <c r="N32" s="162">
        <v>0</v>
      </c>
      <c r="O32" s="166">
        <f t="shared" ref="O32:O95" si="19">(N32*100)/$A$13</f>
        <v>0</v>
      </c>
      <c r="P32" s="107"/>
      <c r="Q32" s="162">
        <f t="shared" si="8"/>
        <v>0</v>
      </c>
      <c r="R32" s="165">
        <f t="shared" si="9"/>
        <v>0</v>
      </c>
      <c r="S32" s="165">
        <f t="shared" si="10"/>
        <v>0</v>
      </c>
      <c r="T32" s="165">
        <f t="shared" si="11"/>
        <v>0</v>
      </c>
      <c r="U32" s="68">
        <f t="shared" si="12"/>
        <v>3.2200273796280934</v>
      </c>
      <c r="V32" s="148">
        <f t="shared" si="13"/>
        <v>0</v>
      </c>
      <c r="W32" s="165">
        <f t="shared" si="14"/>
        <v>0</v>
      </c>
      <c r="X32" s="165">
        <f t="shared" si="15"/>
        <v>0</v>
      </c>
      <c r="Y32" s="165">
        <f t="shared" si="16"/>
        <v>0</v>
      </c>
      <c r="Z32" s="2"/>
    </row>
    <row r="33" spans="1:26" x14ac:dyDescent="0.2">
      <c r="A33" s="162">
        <v>1.4430000000000001</v>
      </c>
      <c r="B33" s="7">
        <f t="shared" ref="B33:B96" si="20">IF(A33=0,IF(A32&gt;0,IF(B32&gt;0.001,((A32+(2^(-10)))/2),0),0),(A32+A33)/2)</f>
        <v>1.5135000000000001</v>
      </c>
      <c r="C33" s="7">
        <f t="shared" si="1"/>
        <v>-0.52907129982911116</v>
      </c>
      <c r="D33" s="163">
        <f t="shared" si="2"/>
        <v>-0.59632181762331693</v>
      </c>
      <c r="E33" s="164">
        <f t="shared" si="17"/>
        <v>0</v>
      </c>
      <c r="F33" s="162">
        <f t="shared" si="3"/>
        <v>0</v>
      </c>
      <c r="G33" s="162">
        <v>0</v>
      </c>
      <c r="H33" s="168">
        <f t="shared" si="4"/>
        <v>1443</v>
      </c>
      <c r="I33" s="162">
        <f t="shared" si="0"/>
        <v>0</v>
      </c>
      <c r="J33" s="165">
        <f t="shared" si="5"/>
        <v>0</v>
      </c>
      <c r="K33" s="165">
        <f t="shared" si="6"/>
        <v>0</v>
      </c>
      <c r="L33" s="165">
        <f t="shared" si="7"/>
        <v>0</v>
      </c>
      <c r="M33" s="186">
        <f t="shared" si="18"/>
        <v>1511.8571361077738</v>
      </c>
      <c r="N33" s="162">
        <v>0</v>
      </c>
      <c r="O33" s="166">
        <f t="shared" si="19"/>
        <v>0</v>
      </c>
      <c r="P33" s="107"/>
      <c r="Q33" s="162">
        <f t="shared" si="8"/>
        <v>0</v>
      </c>
      <c r="R33" s="165">
        <f t="shared" si="9"/>
        <v>0</v>
      </c>
      <c r="S33" s="165">
        <f t="shared" si="10"/>
        <v>0</v>
      </c>
      <c r="T33" s="165">
        <f t="shared" si="11"/>
        <v>0</v>
      </c>
      <c r="U33" s="68">
        <f t="shared" si="12"/>
        <v>3.1795107541734842</v>
      </c>
      <c r="V33" s="148">
        <f t="shared" si="13"/>
        <v>0</v>
      </c>
      <c r="W33" s="165">
        <f t="shared" si="14"/>
        <v>0</v>
      </c>
      <c r="X33" s="165">
        <f t="shared" si="15"/>
        <v>0</v>
      </c>
      <c r="Y33" s="165">
        <f t="shared" si="16"/>
        <v>0</v>
      </c>
      <c r="Z33" s="2"/>
    </row>
    <row r="34" spans="1:26" ht="13.5" customHeight="1" x14ac:dyDescent="0.2">
      <c r="A34" s="162">
        <v>1.3140000000000001</v>
      </c>
      <c r="B34" s="7">
        <f t="shared" si="20"/>
        <v>1.3785000000000001</v>
      </c>
      <c r="C34" s="7">
        <f t="shared" si="1"/>
        <v>-0.39396527566024264</v>
      </c>
      <c r="D34" s="163">
        <f t="shared" si="2"/>
        <v>-0.4615182877446769</v>
      </c>
      <c r="E34" s="164">
        <f t="shared" si="17"/>
        <v>0</v>
      </c>
      <c r="F34" s="162">
        <f t="shared" si="3"/>
        <v>0</v>
      </c>
      <c r="G34" s="162">
        <v>0</v>
      </c>
      <c r="H34" s="168">
        <f t="shared" si="4"/>
        <v>1314</v>
      </c>
      <c r="I34" s="162">
        <f t="shared" si="0"/>
        <v>0</v>
      </c>
      <c r="J34" s="165">
        <f t="shared" si="5"/>
        <v>0</v>
      </c>
      <c r="K34" s="165">
        <f t="shared" si="6"/>
        <v>0</v>
      </c>
      <c r="L34" s="165">
        <f t="shared" si="7"/>
        <v>0</v>
      </c>
      <c r="M34" s="186">
        <f t="shared" si="18"/>
        <v>1376.9901960435304</v>
      </c>
      <c r="N34" s="162">
        <v>0</v>
      </c>
      <c r="O34" s="166">
        <f t="shared" si="19"/>
        <v>0</v>
      </c>
      <c r="P34" s="107"/>
      <c r="Q34" s="162">
        <f t="shared" si="8"/>
        <v>0</v>
      </c>
      <c r="R34" s="165">
        <f t="shared" si="9"/>
        <v>0</v>
      </c>
      <c r="S34" s="165">
        <f t="shared" si="10"/>
        <v>0</v>
      </c>
      <c r="T34" s="165">
        <f t="shared" si="11"/>
        <v>0</v>
      </c>
      <c r="U34" s="68">
        <f t="shared" si="12"/>
        <v>3.138930848158628</v>
      </c>
      <c r="V34" s="148">
        <f t="shared" si="13"/>
        <v>0</v>
      </c>
      <c r="W34" s="165">
        <f t="shared" si="14"/>
        <v>0</v>
      </c>
      <c r="X34" s="165">
        <f t="shared" si="15"/>
        <v>0</v>
      </c>
      <c r="Y34" s="165">
        <f t="shared" si="16"/>
        <v>0</v>
      </c>
      <c r="Z34" s="2"/>
    </row>
    <row r="35" spans="1:26" ht="12.75" customHeight="1" x14ac:dyDescent="0.2">
      <c r="A35" s="162">
        <v>1.1970000000000001</v>
      </c>
      <c r="B35" s="7">
        <f t="shared" si="20"/>
        <v>1.2555000000000001</v>
      </c>
      <c r="C35" s="7">
        <f t="shared" si="1"/>
        <v>-0.25942315228141505</v>
      </c>
      <c r="D35" s="163">
        <f t="shared" si="2"/>
        <v>-0.32669421397082887</v>
      </c>
      <c r="E35" s="164">
        <f t="shared" si="17"/>
        <v>0</v>
      </c>
      <c r="F35" s="162">
        <f t="shared" si="3"/>
        <v>0</v>
      </c>
      <c r="G35" s="162">
        <v>0</v>
      </c>
      <c r="H35" s="168">
        <f t="shared" si="4"/>
        <v>1197</v>
      </c>
      <c r="I35" s="162">
        <f t="shared" si="0"/>
        <v>0</v>
      </c>
      <c r="J35" s="165">
        <f t="shared" si="5"/>
        <v>0</v>
      </c>
      <c r="K35" s="165">
        <f t="shared" si="6"/>
        <v>0</v>
      </c>
      <c r="L35" s="165">
        <f t="shared" si="7"/>
        <v>0</v>
      </c>
      <c r="M35" s="186">
        <f t="shared" si="18"/>
        <v>1254.1363562228792</v>
      </c>
      <c r="N35" s="162">
        <v>0</v>
      </c>
      <c r="O35" s="166">
        <f t="shared" si="19"/>
        <v>0</v>
      </c>
      <c r="P35" s="107"/>
      <c r="Q35" s="162">
        <f t="shared" si="8"/>
        <v>0</v>
      </c>
      <c r="R35" s="165">
        <f t="shared" si="9"/>
        <v>0</v>
      </c>
      <c r="S35" s="165">
        <f t="shared" si="10"/>
        <v>0</v>
      </c>
      <c r="T35" s="165">
        <f t="shared" si="11"/>
        <v>0</v>
      </c>
      <c r="U35" s="68">
        <f t="shared" si="12"/>
        <v>3.0983447578150862</v>
      </c>
      <c r="V35" s="148">
        <f t="shared" si="13"/>
        <v>0</v>
      </c>
      <c r="W35" s="165">
        <f t="shared" si="14"/>
        <v>0</v>
      </c>
      <c r="X35" s="165">
        <f t="shared" si="15"/>
        <v>0</v>
      </c>
      <c r="Y35" s="165">
        <f t="shared" si="16"/>
        <v>0</v>
      </c>
      <c r="Z35" s="2"/>
    </row>
    <row r="36" spans="1:26" x14ac:dyDescent="0.2">
      <c r="A36" s="162">
        <v>1.091</v>
      </c>
      <c r="B36" s="7">
        <f t="shared" si="20"/>
        <v>1.1440000000000001</v>
      </c>
      <c r="C36" s="7">
        <f t="shared" si="1"/>
        <v>-0.12565110166152013</v>
      </c>
      <c r="D36" s="163">
        <f t="shared" si="2"/>
        <v>-0.19253712697146758</v>
      </c>
      <c r="E36" s="164">
        <f t="shared" si="17"/>
        <v>0</v>
      </c>
      <c r="F36" s="162">
        <f t="shared" si="3"/>
        <v>0</v>
      </c>
      <c r="G36" s="162">
        <v>0</v>
      </c>
      <c r="H36" s="168">
        <f t="shared" si="4"/>
        <v>1091</v>
      </c>
      <c r="I36" s="162">
        <f t="shared" si="0"/>
        <v>0</v>
      </c>
      <c r="J36" s="165">
        <f t="shared" si="5"/>
        <v>0</v>
      </c>
      <c r="K36" s="165">
        <f t="shared" si="6"/>
        <v>0</v>
      </c>
      <c r="L36" s="165">
        <f t="shared" si="7"/>
        <v>0</v>
      </c>
      <c r="M36" s="186">
        <f t="shared" si="18"/>
        <v>1142.7716307294297</v>
      </c>
      <c r="N36" s="162">
        <v>0</v>
      </c>
      <c r="O36" s="166">
        <f t="shared" si="19"/>
        <v>0</v>
      </c>
      <c r="P36" s="107"/>
      <c r="Q36" s="162">
        <f t="shared" si="8"/>
        <v>0</v>
      </c>
      <c r="R36" s="165">
        <f t="shared" si="9"/>
        <v>0</v>
      </c>
      <c r="S36" s="165">
        <f t="shared" si="10"/>
        <v>0</v>
      </c>
      <c r="T36" s="165">
        <f t="shared" si="11"/>
        <v>0</v>
      </c>
      <c r="U36" s="68">
        <f t="shared" si="12"/>
        <v>3.0579594504973762</v>
      </c>
      <c r="V36" s="148">
        <f t="shared" si="13"/>
        <v>0</v>
      </c>
      <c r="W36" s="165">
        <f t="shared" si="14"/>
        <v>0</v>
      </c>
      <c r="X36" s="165">
        <f t="shared" si="15"/>
        <v>0</v>
      </c>
      <c r="Y36" s="165">
        <f t="shared" si="16"/>
        <v>0</v>
      </c>
      <c r="Z36" s="2"/>
    </row>
    <row r="37" spans="1:26" x14ac:dyDescent="0.2">
      <c r="A37" s="162">
        <v>0.99360000000000004</v>
      </c>
      <c r="B37" s="7">
        <f t="shared" si="20"/>
        <v>1.0423</v>
      </c>
      <c r="C37" s="7">
        <f t="shared" si="1"/>
        <v>9.2629213289679192E-3</v>
      </c>
      <c r="D37" s="163">
        <f t="shared" si="2"/>
        <v>-5.8194090166276108E-2</v>
      </c>
      <c r="E37" s="164">
        <f t="shared" si="17"/>
        <v>0</v>
      </c>
      <c r="F37" s="162">
        <f t="shared" si="3"/>
        <v>0</v>
      </c>
      <c r="G37" s="162">
        <v>0</v>
      </c>
      <c r="H37" s="168">
        <f t="shared" si="4"/>
        <v>993.6</v>
      </c>
      <c r="I37" s="162">
        <f t="shared" si="0"/>
        <v>0</v>
      </c>
      <c r="J37" s="165">
        <f t="shared" si="5"/>
        <v>0</v>
      </c>
      <c r="K37" s="165">
        <f t="shared" si="6"/>
        <v>0</v>
      </c>
      <c r="L37" s="165">
        <f t="shared" si="7"/>
        <v>0</v>
      </c>
      <c r="M37" s="186">
        <f t="shared" si="18"/>
        <v>1041.1616589175765</v>
      </c>
      <c r="N37" s="162">
        <v>0</v>
      </c>
      <c r="O37" s="166">
        <f t="shared" si="19"/>
        <v>0</v>
      </c>
      <c r="P37" s="107"/>
      <c r="Q37" s="162">
        <f t="shared" si="8"/>
        <v>0</v>
      </c>
      <c r="R37" s="165">
        <f t="shared" si="9"/>
        <v>0</v>
      </c>
      <c r="S37" s="165">
        <f t="shared" si="10"/>
        <v>0</v>
      </c>
      <c r="T37" s="165">
        <f t="shared" si="11"/>
        <v>0</v>
      </c>
      <c r="U37" s="68">
        <f t="shared" si="12"/>
        <v>3.0175181667104227</v>
      </c>
      <c r="V37" s="148">
        <f t="shared" si="13"/>
        <v>0</v>
      </c>
      <c r="W37" s="165">
        <f t="shared" si="14"/>
        <v>0</v>
      </c>
      <c r="X37" s="165">
        <f t="shared" si="15"/>
        <v>0</v>
      </c>
      <c r="Y37" s="165">
        <f t="shared" si="16"/>
        <v>0</v>
      </c>
      <c r="Z37" s="2"/>
    </row>
    <row r="38" spans="1:26" x14ac:dyDescent="0.2">
      <c r="A38" s="162">
        <v>0.90510000000000002</v>
      </c>
      <c r="B38" s="7">
        <f t="shared" si="20"/>
        <v>0.94935000000000003</v>
      </c>
      <c r="C38" s="7">
        <f t="shared" si="1"/>
        <v>0.14385089768159096</v>
      </c>
      <c r="D38" s="163">
        <f t="shared" si="2"/>
        <v>7.6556909505279436E-2</v>
      </c>
      <c r="E38" s="164">
        <f t="shared" si="17"/>
        <v>0</v>
      </c>
      <c r="F38" s="162">
        <f t="shared" si="3"/>
        <v>0</v>
      </c>
      <c r="G38" s="162">
        <v>0</v>
      </c>
      <c r="H38" s="168">
        <f t="shared" si="4"/>
        <v>905.1</v>
      </c>
      <c r="I38" s="162">
        <f t="shared" si="0"/>
        <v>0</v>
      </c>
      <c r="J38" s="165">
        <f t="shared" si="5"/>
        <v>0</v>
      </c>
      <c r="K38" s="165">
        <f t="shared" si="6"/>
        <v>0</v>
      </c>
      <c r="L38" s="165">
        <f t="shared" si="7"/>
        <v>0</v>
      </c>
      <c r="M38" s="186">
        <f t="shared" si="18"/>
        <v>948.31817445412275</v>
      </c>
      <c r="N38" s="162">
        <v>0</v>
      </c>
      <c r="O38" s="166">
        <f t="shared" si="19"/>
        <v>0</v>
      </c>
      <c r="P38" s="107"/>
      <c r="Q38" s="162">
        <f t="shared" si="8"/>
        <v>0</v>
      </c>
      <c r="R38" s="165">
        <f t="shared" si="9"/>
        <v>0</v>
      </c>
      <c r="S38" s="165">
        <f t="shared" si="10"/>
        <v>0</v>
      </c>
      <c r="T38" s="165">
        <f t="shared" si="11"/>
        <v>0</v>
      </c>
      <c r="U38" s="68">
        <f t="shared" si="12"/>
        <v>2.9769540738635776</v>
      </c>
      <c r="V38" s="148">
        <f t="shared" si="13"/>
        <v>0</v>
      </c>
      <c r="W38" s="165">
        <f t="shared" si="14"/>
        <v>0</v>
      </c>
      <c r="X38" s="165">
        <f t="shared" si="15"/>
        <v>0</v>
      </c>
      <c r="Y38" s="165">
        <f t="shared" si="16"/>
        <v>0</v>
      </c>
      <c r="Z38" s="2"/>
    </row>
    <row r="39" spans="1:26" x14ac:dyDescent="0.2">
      <c r="A39" s="162">
        <v>0.82450000000000001</v>
      </c>
      <c r="B39" s="7">
        <f t="shared" si="20"/>
        <v>0.86480000000000001</v>
      </c>
      <c r="C39" s="7">
        <f t="shared" si="1"/>
        <v>0.27840860122461997</v>
      </c>
      <c r="D39" s="163">
        <f t="shared" si="2"/>
        <v>0.21112974945310548</v>
      </c>
      <c r="E39" s="164">
        <f t="shared" si="17"/>
        <v>0</v>
      </c>
      <c r="F39" s="162">
        <f t="shared" si="3"/>
        <v>0</v>
      </c>
      <c r="G39" s="162">
        <v>0</v>
      </c>
      <c r="H39" s="168">
        <f t="shared" si="4"/>
        <v>824.5</v>
      </c>
      <c r="I39" s="162">
        <f t="shared" si="0"/>
        <v>0</v>
      </c>
      <c r="J39" s="165">
        <f t="shared" si="5"/>
        <v>0</v>
      </c>
      <c r="K39" s="165">
        <f t="shared" si="6"/>
        <v>0</v>
      </c>
      <c r="L39" s="165">
        <f t="shared" si="7"/>
        <v>0</v>
      </c>
      <c r="M39" s="186">
        <f t="shared" si="18"/>
        <v>863.86049220924554</v>
      </c>
      <c r="N39" s="162">
        <v>0</v>
      </c>
      <c r="O39" s="166">
        <f t="shared" si="19"/>
        <v>0</v>
      </c>
      <c r="P39" s="107"/>
      <c r="Q39" s="162">
        <f t="shared" si="8"/>
        <v>0</v>
      </c>
      <c r="R39" s="165">
        <f t="shared" si="9"/>
        <v>0</v>
      </c>
      <c r="S39" s="165">
        <f t="shared" si="10"/>
        <v>0</v>
      </c>
      <c r="T39" s="165">
        <f t="shared" si="11"/>
        <v>0</v>
      </c>
      <c r="U39" s="68">
        <f t="shared" si="12"/>
        <v>2.9364436124375941</v>
      </c>
      <c r="V39" s="148">
        <f t="shared" si="13"/>
        <v>0</v>
      </c>
      <c r="W39" s="165">
        <f t="shared" si="14"/>
        <v>0</v>
      </c>
      <c r="X39" s="165">
        <f t="shared" si="15"/>
        <v>0</v>
      </c>
      <c r="Y39" s="165">
        <f t="shared" si="16"/>
        <v>0</v>
      </c>
      <c r="Z39" s="2"/>
    </row>
    <row r="40" spans="1:26" x14ac:dyDescent="0.2">
      <c r="A40" s="162">
        <v>0.75109999999999999</v>
      </c>
      <c r="B40" s="7">
        <f t="shared" si="20"/>
        <v>0.78780000000000006</v>
      </c>
      <c r="C40" s="7">
        <f t="shared" si="1"/>
        <v>0.41292309673532346</v>
      </c>
      <c r="D40" s="163">
        <f t="shared" si="2"/>
        <v>0.34566584897997171</v>
      </c>
      <c r="E40" s="164">
        <f t="shared" si="17"/>
        <v>0</v>
      </c>
      <c r="F40" s="162">
        <f t="shared" si="3"/>
        <v>0</v>
      </c>
      <c r="G40" s="162">
        <v>0</v>
      </c>
      <c r="H40" s="168">
        <f t="shared" si="4"/>
        <v>751.1</v>
      </c>
      <c r="I40" s="162">
        <f t="shared" si="0"/>
        <v>0</v>
      </c>
      <c r="J40" s="165">
        <f t="shared" si="5"/>
        <v>0</v>
      </c>
      <c r="K40" s="165">
        <f t="shared" si="6"/>
        <v>0</v>
      </c>
      <c r="L40" s="165">
        <f t="shared" si="7"/>
        <v>0</v>
      </c>
      <c r="M40" s="186">
        <f t="shared" si="18"/>
        <v>786.94469310110981</v>
      </c>
      <c r="N40" s="162">
        <v>0</v>
      </c>
      <c r="O40" s="166">
        <f t="shared" si="19"/>
        <v>0</v>
      </c>
      <c r="P40" s="107"/>
      <c r="Q40" s="162">
        <f t="shared" si="8"/>
        <v>0</v>
      </c>
      <c r="R40" s="165">
        <f t="shared" si="9"/>
        <v>0</v>
      </c>
      <c r="S40" s="165">
        <f t="shared" si="10"/>
        <v>0</v>
      </c>
      <c r="T40" s="165">
        <f t="shared" si="11"/>
        <v>0</v>
      </c>
      <c r="U40" s="68">
        <f t="shared" si="12"/>
        <v>2.8959442109803724</v>
      </c>
      <c r="V40" s="148">
        <f t="shared" si="13"/>
        <v>0</v>
      </c>
      <c r="W40" s="165">
        <f t="shared" si="14"/>
        <v>0</v>
      </c>
      <c r="X40" s="165">
        <f t="shared" si="15"/>
        <v>0</v>
      </c>
      <c r="Y40" s="165">
        <f t="shared" si="16"/>
        <v>0</v>
      </c>
      <c r="Z40" s="2"/>
    </row>
    <row r="41" spans="1:26" x14ac:dyDescent="0.2">
      <c r="A41" s="162">
        <v>0.68420000000000003</v>
      </c>
      <c r="B41" s="7">
        <f t="shared" si="20"/>
        <v>0.71765000000000001</v>
      </c>
      <c r="C41" s="7">
        <f t="shared" si="1"/>
        <v>0.5475099907815496</v>
      </c>
      <c r="D41" s="163">
        <f t="shared" si="2"/>
        <v>0.48021654375843653</v>
      </c>
      <c r="E41" s="164">
        <f t="shared" si="17"/>
        <v>0</v>
      </c>
      <c r="F41" s="162">
        <f t="shared" si="3"/>
        <v>0</v>
      </c>
      <c r="G41" s="162">
        <v>0</v>
      </c>
      <c r="H41" s="168">
        <f t="shared" si="4"/>
        <v>684.2</v>
      </c>
      <c r="I41" s="162">
        <f t="shared" si="0"/>
        <v>0</v>
      </c>
      <c r="J41" s="165">
        <f t="shared" si="5"/>
        <v>0</v>
      </c>
      <c r="K41" s="165">
        <f t="shared" si="6"/>
        <v>0</v>
      </c>
      <c r="L41" s="165">
        <f t="shared" si="7"/>
        <v>0</v>
      </c>
      <c r="M41" s="186">
        <f t="shared" si="18"/>
        <v>716.87001611170763</v>
      </c>
      <c r="N41" s="162">
        <v>0</v>
      </c>
      <c r="O41" s="166">
        <f t="shared" si="19"/>
        <v>0</v>
      </c>
      <c r="P41" s="107"/>
      <c r="Q41" s="162">
        <f t="shared" si="8"/>
        <v>0</v>
      </c>
      <c r="R41" s="165">
        <f t="shared" si="9"/>
        <v>0</v>
      </c>
      <c r="S41" s="165">
        <f t="shared" si="10"/>
        <v>0</v>
      </c>
      <c r="T41" s="165">
        <f t="shared" si="11"/>
        <v>0</v>
      </c>
      <c r="U41" s="68">
        <f t="shared" si="12"/>
        <v>2.8554404159146256</v>
      </c>
      <c r="V41" s="148">
        <f t="shared" si="13"/>
        <v>0</v>
      </c>
      <c r="W41" s="165">
        <f t="shared" si="14"/>
        <v>0</v>
      </c>
      <c r="X41" s="165">
        <f t="shared" si="15"/>
        <v>0</v>
      </c>
      <c r="Y41" s="165">
        <f t="shared" si="16"/>
        <v>0</v>
      </c>
      <c r="Z41" s="2"/>
    </row>
    <row r="42" spans="1:26" x14ac:dyDescent="0.2">
      <c r="A42" s="162">
        <v>0.62329999999999997</v>
      </c>
      <c r="B42" s="7">
        <f t="shared" si="20"/>
        <v>0.65375000000000005</v>
      </c>
      <c r="C42" s="7">
        <f t="shared" si="1"/>
        <v>0.68200138213856498</v>
      </c>
      <c r="D42" s="163">
        <f t="shared" si="2"/>
        <v>0.61475568646005729</v>
      </c>
      <c r="E42" s="164">
        <f t="shared" si="17"/>
        <v>0</v>
      </c>
      <c r="F42" s="162">
        <f t="shared" si="3"/>
        <v>0</v>
      </c>
      <c r="G42" s="162">
        <v>0</v>
      </c>
      <c r="H42" s="168">
        <f t="shared" si="4"/>
        <v>623.29999999999995</v>
      </c>
      <c r="I42" s="162">
        <f t="shared" si="0"/>
        <v>0</v>
      </c>
      <c r="J42" s="165">
        <f t="shared" si="5"/>
        <v>0</v>
      </c>
      <c r="K42" s="165">
        <f t="shared" si="6"/>
        <v>0</v>
      </c>
      <c r="L42" s="165">
        <f t="shared" si="7"/>
        <v>0</v>
      </c>
      <c r="M42" s="186">
        <f t="shared" si="18"/>
        <v>653.04047347771632</v>
      </c>
      <c r="N42" s="162">
        <v>0</v>
      </c>
      <c r="O42" s="166">
        <f t="shared" si="19"/>
        <v>0</v>
      </c>
      <c r="P42" s="107"/>
      <c r="Q42" s="162">
        <f t="shared" si="8"/>
        <v>0</v>
      </c>
      <c r="R42" s="165">
        <f t="shared" si="9"/>
        <v>0</v>
      </c>
      <c r="S42" s="165">
        <f t="shared" si="10"/>
        <v>0</v>
      </c>
      <c r="T42" s="165">
        <f t="shared" si="11"/>
        <v>0</v>
      </c>
      <c r="U42" s="68">
        <f t="shared" si="12"/>
        <v>2.8149400983705211</v>
      </c>
      <c r="V42" s="148">
        <f t="shared" si="13"/>
        <v>0</v>
      </c>
      <c r="W42" s="165">
        <f t="shared" si="14"/>
        <v>0</v>
      </c>
      <c r="X42" s="165">
        <f t="shared" si="15"/>
        <v>0</v>
      </c>
      <c r="Y42" s="165">
        <f t="shared" si="16"/>
        <v>0</v>
      </c>
      <c r="Z42" s="2"/>
    </row>
    <row r="43" spans="1:26" x14ac:dyDescent="0.2">
      <c r="A43" s="162">
        <v>0.56779999999999997</v>
      </c>
      <c r="B43" s="7">
        <f t="shared" si="20"/>
        <v>0.59555000000000002</v>
      </c>
      <c r="C43" s="7">
        <f t="shared" si="1"/>
        <v>0.81654524582505783</v>
      </c>
      <c r="D43" s="163">
        <f t="shared" si="2"/>
        <v>0.74927331398181141</v>
      </c>
      <c r="E43" s="164">
        <f t="shared" si="17"/>
        <v>0</v>
      </c>
      <c r="F43" s="162">
        <f t="shared" si="3"/>
        <v>0</v>
      </c>
      <c r="G43" s="162">
        <v>0</v>
      </c>
      <c r="H43" s="168">
        <f t="shared" si="4"/>
        <v>567.79999999999995</v>
      </c>
      <c r="I43" s="162">
        <f t="shared" si="0"/>
        <v>0</v>
      </c>
      <c r="J43" s="165">
        <f t="shared" si="5"/>
        <v>0</v>
      </c>
      <c r="K43" s="165">
        <f t="shared" si="6"/>
        <v>0</v>
      </c>
      <c r="L43" s="165">
        <f t="shared" si="7"/>
        <v>0</v>
      </c>
      <c r="M43" s="186">
        <f t="shared" si="18"/>
        <v>594.90313497240879</v>
      </c>
      <c r="N43" s="162">
        <v>0</v>
      </c>
      <c r="O43" s="166">
        <f t="shared" si="19"/>
        <v>0</v>
      </c>
      <c r="P43" s="107"/>
      <c r="Q43" s="162">
        <f t="shared" si="8"/>
        <v>0</v>
      </c>
      <c r="R43" s="165">
        <f t="shared" si="9"/>
        <v>0</v>
      </c>
      <c r="S43" s="165">
        <f t="shared" si="10"/>
        <v>0</v>
      </c>
      <c r="T43" s="165">
        <f t="shared" si="11"/>
        <v>0</v>
      </c>
      <c r="U43" s="68">
        <f t="shared" si="12"/>
        <v>2.7744462575409181</v>
      </c>
      <c r="V43" s="148">
        <f t="shared" si="13"/>
        <v>0</v>
      </c>
      <c r="W43" s="165">
        <f t="shared" si="14"/>
        <v>0</v>
      </c>
      <c r="X43" s="165">
        <f t="shared" si="15"/>
        <v>0</v>
      </c>
      <c r="Y43" s="165">
        <f t="shared" si="16"/>
        <v>0</v>
      </c>
      <c r="Z43" s="2"/>
    </row>
    <row r="44" spans="1:26" x14ac:dyDescent="0.2">
      <c r="A44" s="162">
        <v>0.51719999999999999</v>
      </c>
      <c r="B44" s="7">
        <f t="shared" si="20"/>
        <v>0.54249999999999998</v>
      </c>
      <c r="C44" s="7">
        <f t="shared" si="1"/>
        <v>0.95120581973919505</v>
      </c>
      <c r="D44" s="163">
        <f t="shared" si="2"/>
        <v>0.88387553278212638</v>
      </c>
      <c r="E44" s="164">
        <f t="shared" si="17"/>
        <v>0</v>
      </c>
      <c r="F44" s="162">
        <f t="shared" si="3"/>
        <v>0</v>
      </c>
      <c r="G44" s="162">
        <v>0</v>
      </c>
      <c r="H44" s="168">
        <f t="shared" si="4"/>
        <v>517.20000000000005</v>
      </c>
      <c r="I44" s="162">
        <f t="shared" si="0"/>
        <v>0</v>
      </c>
      <c r="J44" s="165">
        <f t="shared" si="5"/>
        <v>0</v>
      </c>
      <c r="K44" s="165">
        <f t="shared" si="6"/>
        <v>0</v>
      </c>
      <c r="L44" s="165">
        <f t="shared" si="7"/>
        <v>0</v>
      </c>
      <c r="M44" s="186">
        <f t="shared" si="18"/>
        <v>541.90973418088743</v>
      </c>
      <c r="N44" s="162">
        <v>0</v>
      </c>
      <c r="O44" s="166">
        <f t="shared" si="19"/>
        <v>0</v>
      </c>
      <c r="P44" s="107"/>
      <c r="Q44" s="162">
        <f t="shared" si="8"/>
        <v>0</v>
      </c>
      <c r="R44" s="165">
        <f t="shared" si="9"/>
        <v>0</v>
      </c>
      <c r="S44" s="165">
        <f t="shared" si="10"/>
        <v>0</v>
      </c>
      <c r="T44" s="165">
        <f t="shared" si="11"/>
        <v>0</v>
      </c>
      <c r="U44" s="68">
        <f t="shared" si="12"/>
        <v>2.7339269521990972</v>
      </c>
      <c r="V44" s="148">
        <f t="shared" si="13"/>
        <v>0</v>
      </c>
      <c r="W44" s="165">
        <f t="shared" si="14"/>
        <v>0</v>
      </c>
      <c r="X44" s="165">
        <f t="shared" si="15"/>
        <v>0</v>
      </c>
      <c r="Y44" s="165">
        <f t="shared" si="16"/>
        <v>0</v>
      </c>
      <c r="Z44" s="2"/>
    </row>
    <row r="45" spans="1:26" x14ac:dyDescent="0.2">
      <c r="A45" s="162">
        <v>0.47110000000000002</v>
      </c>
      <c r="B45" s="7">
        <f t="shared" si="20"/>
        <v>0.49414999999999998</v>
      </c>
      <c r="C45" s="7">
        <f t="shared" si="1"/>
        <v>1.0858947628815283</v>
      </c>
      <c r="D45" s="163">
        <f t="shared" si="2"/>
        <v>1.0185502913103617</v>
      </c>
      <c r="E45" s="164">
        <f t="shared" si="17"/>
        <v>0</v>
      </c>
      <c r="F45" s="162">
        <f t="shared" si="3"/>
        <v>0</v>
      </c>
      <c r="G45" s="162">
        <v>0</v>
      </c>
      <c r="H45" s="168">
        <f t="shared" si="4"/>
        <v>471.1</v>
      </c>
      <c r="I45" s="162">
        <f t="shared" si="0"/>
        <v>0</v>
      </c>
      <c r="J45" s="165">
        <f t="shared" si="5"/>
        <v>0</v>
      </c>
      <c r="K45" s="165">
        <f t="shared" si="6"/>
        <v>0</v>
      </c>
      <c r="L45" s="165">
        <f t="shared" si="7"/>
        <v>0</v>
      </c>
      <c r="M45" s="186">
        <f t="shared" si="18"/>
        <v>493.61211492425906</v>
      </c>
      <c r="N45" s="162">
        <v>0</v>
      </c>
      <c r="O45" s="166">
        <f t="shared" si="19"/>
        <v>0</v>
      </c>
      <c r="P45" s="107"/>
      <c r="Q45" s="162">
        <f t="shared" si="8"/>
        <v>0</v>
      </c>
      <c r="R45" s="165">
        <f t="shared" si="9"/>
        <v>0</v>
      </c>
      <c r="S45" s="165">
        <f t="shared" si="10"/>
        <v>0</v>
      </c>
      <c r="T45" s="165">
        <f t="shared" si="11"/>
        <v>0</v>
      </c>
      <c r="U45" s="68">
        <f t="shared" si="12"/>
        <v>2.6933858102232944</v>
      </c>
      <c r="V45" s="148">
        <f t="shared" si="13"/>
        <v>0</v>
      </c>
      <c r="W45" s="165">
        <f t="shared" si="14"/>
        <v>0</v>
      </c>
      <c r="X45" s="165">
        <f t="shared" si="15"/>
        <v>0</v>
      </c>
      <c r="Y45" s="165">
        <f t="shared" si="16"/>
        <v>0</v>
      </c>
      <c r="Z45" s="2"/>
    </row>
    <row r="46" spans="1:26" x14ac:dyDescent="0.2">
      <c r="A46" s="162">
        <v>0.42919999999999997</v>
      </c>
      <c r="B46" s="7">
        <f t="shared" si="20"/>
        <v>0.45014999999999999</v>
      </c>
      <c r="C46" s="7">
        <f t="shared" si="1"/>
        <v>1.2202780187929276</v>
      </c>
      <c r="D46" s="163">
        <f t="shared" si="2"/>
        <v>1.153086390837228</v>
      </c>
      <c r="E46" s="164">
        <f t="shared" si="17"/>
        <v>1.2004441643408059E-2</v>
      </c>
      <c r="F46" s="162">
        <f t="shared" si="3"/>
        <v>1.2004441643408059E-2</v>
      </c>
      <c r="G46" s="162">
        <v>1.2E-2</v>
      </c>
      <c r="H46" s="168">
        <f t="shared" si="4"/>
        <v>429.2</v>
      </c>
      <c r="I46" s="162">
        <f t="shared" si="0"/>
        <v>1.384215828861352E-2</v>
      </c>
      <c r="J46" s="165">
        <f t="shared" si="5"/>
        <v>1.3136324187143451E-2</v>
      </c>
      <c r="K46" s="165">
        <f t="shared" si="6"/>
        <v>-1.3741679152861555E-2</v>
      </c>
      <c r="L46" s="165">
        <f t="shared" si="7"/>
        <v>1.4374930402905392E-2</v>
      </c>
      <c r="M46" s="186">
        <f t="shared" si="18"/>
        <v>449.66222878956603</v>
      </c>
      <c r="N46" s="162">
        <v>8.9329891302252329E-2</v>
      </c>
      <c r="O46" s="166">
        <f t="shared" si="19"/>
        <v>1.2019004171735095E-2</v>
      </c>
      <c r="P46" s="107"/>
      <c r="Q46" s="162">
        <f t="shared" si="8"/>
        <v>5.4037994057801377</v>
      </c>
      <c r="R46" s="165">
        <f t="shared" si="9"/>
        <v>611.8728093753158</v>
      </c>
      <c r="S46" s="165">
        <f t="shared" si="10"/>
        <v>138140.41267496769</v>
      </c>
      <c r="T46" s="165">
        <f t="shared" si="11"/>
        <v>31187484.264078841</v>
      </c>
      <c r="U46" s="68">
        <f t="shared" si="12"/>
        <v>2.6528864087660735</v>
      </c>
      <c r="V46" s="148">
        <f t="shared" si="13"/>
        <v>3.184642008062271E-2</v>
      </c>
      <c r="W46" s="165">
        <f t="shared" si="14"/>
        <v>1.1904013272239534E-3</v>
      </c>
      <c r="X46" s="165">
        <f t="shared" si="15"/>
        <v>3.748600176098633E-4</v>
      </c>
      <c r="Y46" s="165">
        <f t="shared" si="16"/>
        <v>1.1804425078235027E-4</v>
      </c>
      <c r="Z46" s="2"/>
    </row>
    <row r="47" spans="1:26" x14ac:dyDescent="0.2">
      <c r="A47" s="162">
        <v>0.39100000000000001</v>
      </c>
      <c r="B47" s="7">
        <f t="shared" si="20"/>
        <v>0.41010000000000002</v>
      </c>
      <c r="C47" s="7">
        <f t="shared" si="1"/>
        <v>1.3547594873547346</v>
      </c>
      <c r="D47" s="163">
        <f t="shared" si="2"/>
        <v>1.2875187530738312</v>
      </c>
      <c r="E47" s="164">
        <f t="shared" si="17"/>
        <v>0.262096975881076</v>
      </c>
      <c r="F47" s="162">
        <f t="shared" si="3"/>
        <v>0.25009253423766792</v>
      </c>
      <c r="G47" s="162">
        <v>0.25</v>
      </c>
      <c r="H47" s="168">
        <f t="shared" si="4"/>
        <v>391</v>
      </c>
      <c r="I47" s="162">
        <f t="shared" si="0"/>
        <v>0.32199882783475664</v>
      </c>
      <c r="J47" s="165">
        <f t="shared" si="5"/>
        <v>0.20785340981334369</v>
      </c>
      <c r="K47" s="165">
        <f t="shared" si="6"/>
        <v>-0.18948959453846337</v>
      </c>
      <c r="L47" s="165">
        <f t="shared" si="7"/>
        <v>0.17274821938497809</v>
      </c>
      <c r="M47" s="186">
        <f t="shared" si="18"/>
        <v>409.65497677924037</v>
      </c>
      <c r="N47" s="162">
        <v>1.8596802735146121</v>
      </c>
      <c r="O47" s="166">
        <f t="shared" si="19"/>
        <v>0.25021305455122639</v>
      </c>
      <c r="P47" s="107"/>
      <c r="Q47" s="162">
        <f t="shared" si="8"/>
        <v>102.56294829086762</v>
      </c>
      <c r="R47" s="165">
        <f t="shared" si="9"/>
        <v>8625.8507193213754</v>
      </c>
      <c r="S47" s="165">
        <f t="shared" si="10"/>
        <v>1601963.2288440282</v>
      </c>
      <c r="T47" s="165">
        <f t="shared" si="11"/>
        <v>297511082.68313301</v>
      </c>
      <c r="U47" s="68">
        <f t="shared" si="12"/>
        <v>2.6124182353448897</v>
      </c>
      <c r="V47" s="148">
        <f t="shared" si="13"/>
        <v>0.6533462969660998</v>
      </c>
      <c r="W47" s="165">
        <f t="shared" si="14"/>
        <v>1.8835480259537699E-2</v>
      </c>
      <c r="X47" s="165">
        <f t="shared" si="15"/>
        <v>5.1690970190336845E-3</v>
      </c>
      <c r="Y47" s="165">
        <f t="shared" si="16"/>
        <v>1.4185761989611585E-3</v>
      </c>
      <c r="Z47" s="2"/>
    </row>
    <row r="48" spans="1:26" x14ac:dyDescent="0.2">
      <c r="A48" s="162">
        <v>0.35610000000000003</v>
      </c>
      <c r="B48" s="7">
        <f t="shared" si="20"/>
        <v>0.37355000000000005</v>
      </c>
      <c r="C48" s="7">
        <f t="shared" si="1"/>
        <v>1.4896456591863865</v>
      </c>
      <c r="D48" s="163">
        <f t="shared" si="2"/>
        <v>1.4222025732705605</v>
      </c>
      <c r="E48" s="164">
        <f t="shared" si="17"/>
        <v>1.5625781539169492</v>
      </c>
      <c r="F48" s="162">
        <f t="shared" si="3"/>
        <v>1.3004811780358732</v>
      </c>
      <c r="G48" s="162">
        <v>1.3</v>
      </c>
      <c r="H48" s="168">
        <f t="shared" si="4"/>
        <v>356.1</v>
      </c>
      <c r="I48" s="162">
        <f t="shared" si="0"/>
        <v>1.8495476778925488</v>
      </c>
      <c r="J48" s="165">
        <f t="shared" si="5"/>
        <v>0.78507017930224621</v>
      </c>
      <c r="K48" s="165">
        <f t="shared" si="6"/>
        <v>-0.60997310455319931</v>
      </c>
      <c r="L48" s="165">
        <f t="shared" si="7"/>
        <v>0.47392857108513997</v>
      </c>
      <c r="M48" s="186">
        <f t="shared" si="18"/>
        <v>373.14219809611461</v>
      </c>
      <c r="N48" s="162">
        <v>9.6413232014544228</v>
      </c>
      <c r="O48" s="166">
        <f t="shared" si="19"/>
        <v>1.2972041283162887</v>
      </c>
      <c r="P48" s="107"/>
      <c r="Q48" s="162">
        <f t="shared" si="8"/>
        <v>485.7947440553005</v>
      </c>
      <c r="R48" s="165">
        <f t="shared" si="9"/>
        <v>28936.563719087881</v>
      </c>
      <c r="S48" s="165">
        <f t="shared" si="10"/>
        <v>4316367.353459226</v>
      </c>
      <c r="T48" s="165">
        <f t="shared" si="11"/>
        <v>643857622.86344743</v>
      </c>
      <c r="U48" s="68">
        <f t="shared" si="12"/>
        <v>2.5718743655350602</v>
      </c>
      <c r="V48" s="148">
        <f t="shared" si="13"/>
        <v>3.3446742046512989</v>
      </c>
      <c r="W48" s="165">
        <f t="shared" si="14"/>
        <v>7.11423203395046E-2</v>
      </c>
      <c r="X48" s="165">
        <f t="shared" si="15"/>
        <v>1.6639489699243979E-2</v>
      </c>
      <c r="Y48" s="165">
        <f t="shared" si="16"/>
        <v>3.8918131448335952E-3</v>
      </c>
      <c r="Z48" s="2"/>
    </row>
    <row r="49" spans="1:26" x14ac:dyDescent="0.2">
      <c r="A49" s="162">
        <v>0.32439999999999997</v>
      </c>
      <c r="B49" s="7">
        <f t="shared" si="20"/>
        <v>0.34025</v>
      </c>
      <c r="C49" s="7">
        <f t="shared" si="1"/>
        <v>1.6241542753321765</v>
      </c>
      <c r="D49" s="163">
        <f>(C48+C49)/2</f>
        <v>1.5568999672592816</v>
      </c>
      <c r="E49" s="164">
        <f t="shared" si="17"/>
        <v>4.8738033072236728</v>
      </c>
      <c r="F49" s="162">
        <f t="shared" si="3"/>
        <v>3.3112251533067232</v>
      </c>
      <c r="G49" s="162">
        <v>3.31</v>
      </c>
      <c r="H49" s="168">
        <f t="shared" si="4"/>
        <v>324.39999999999998</v>
      </c>
      <c r="I49" s="162">
        <f t="shared" si="0"/>
        <v>5.1552463327713474</v>
      </c>
      <c r="J49" s="165">
        <f t="shared" si="5"/>
        <v>1.3659115017582415</v>
      </c>
      <c r="K49" s="165">
        <f t="shared" si="6"/>
        <v>-0.87728254179265619</v>
      </c>
      <c r="L49" s="165">
        <f t="shared" si="7"/>
        <v>0.56345133425079152</v>
      </c>
      <c r="M49" s="186">
        <f t="shared" si="18"/>
        <v>339.88062610275392</v>
      </c>
      <c r="N49" s="162">
        <v>24.617197382491703</v>
      </c>
      <c r="O49" s="166">
        <f t="shared" si="19"/>
        <v>3.3121522227704085</v>
      </c>
      <c r="P49" s="107"/>
      <c r="Q49" s="162">
        <f t="shared" si="8"/>
        <v>1126.6443584126125</v>
      </c>
      <c r="R49" s="165">
        <f t="shared" si="9"/>
        <v>44453.387104139445</v>
      </c>
      <c r="S49" s="165">
        <f t="shared" si="10"/>
        <v>5150660.5605933154</v>
      </c>
      <c r="T49" s="165">
        <f t="shared" si="11"/>
        <v>596789264.86078858</v>
      </c>
      <c r="U49" s="68">
        <f t="shared" si="12"/>
        <v>2.5313264096066859</v>
      </c>
      <c r="V49" s="148">
        <f t="shared" si="13"/>
        <v>8.3817916787192548</v>
      </c>
      <c r="W49" s="165">
        <f t="shared" si="14"/>
        <v>0.12377761399606965</v>
      </c>
      <c r="X49" s="165">
        <f t="shared" si="15"/>
        <v>2.3931438465927209E-2</v>
      </c>
      <c r="Y49" s="165">
        <f t="shared" si="16"/>
        <v>4.6269574001212063E-3</v>
      </c>
      <c r="Z49" s="2"/>
    </row>
    <row r="50" spans="1:26" x14ac:dyDescent="0.2">
      <c r="A50" s="162">
        <v>0.29549999999999998</v>
      </c>
      <c r="B50" s="7">
        <f t="shared" si="20"/>
        <v>0.30994999999999995</v>
      </c>
      <c r="C50" s="7">
        <f t="shared" si="1"/>
        <v>1.7587699644845547</v>
      </c>
      <c r="D50" s="163">
        <f>(C49+C50)/2</f>
        <v>1.6914621199083655</v>
      </c>
      <c r="E50" s="164">
        <f t="shared" si="17"/>
        <v>10.926042635775236</v>
      </c>
      <c r="F50" s="162">
        <f t="shared" si="3"/>
        <v>6.0522393285515639</v>
      </c>
      <c r="G50" s="162">
        <v>6.05</v>
      </c>
      <c r="H50" s="168">
        <f t="shared" si="4"/>
        <v>295.5</v>
      </c>
      <c r="I50" s="162">
        <f t="shared" si="0"/>
        <v>10.23713356486461</v>
      </c>
      <c r="J50" s="165">
        <f t="shared" si="5"/>
        <v>1.5600626662032431</v>
      </c>
      <c r="K50" s="165">
        <f t="shared" si="6"/>
        <v>-0.79205441508834906</v>
      </c>
      <c r="L50" s="165">
        <f t="shared" si="7"/>
        <v>0.40213140795667007</v>
      </c>
      <c r="M50" s="186">
        <f t="shared" si="18"/>
        <v>309.61298422385323</v>
      </c>
      <c r="N50" s="162">
        <v>44.959390444458023</v>
      </c>
      <c r="O50" s="166">
        <f t="shared" si="19"/>
        <v>6.049118536171143</v>
      </c>
      <c r="P50" s="107"/>
      <c r="Q50" s="162">
        <f t="shared" si="8"/>
        <v>1875.8915798845569</v>
      </c>
      <c r="R50" s="165">
        <f t="shared" si="9"/>
        <v>44312.283234332026</v>
      </c>
      <c r="S50" s="165">
        <f t="shared" si="10"/>
        <v>3791649.1601305394</v>
      </c>
      <c r="T50" s="165">
        <f t="shared" si="11"/>
        <v>324438334.11815715</v>
      </c>
      <c r="U50" s="68">
        <f t="shared" si="12"/>
        <v>2.4908191653781961</v>
      </c>
      <c r="V50" s="148">
        <f t="shared" si="13"/>
        <v>15.075033713011901</v>
      </c>
      <c r="W50" s="165">
        <f t="shared" si="14"/>
        <v>0.14137140968387726</v>
      </c>
      <c r="X50" s="165">
        <f t="shared" si="15"/>
        <v>2.1606495733540749E-2</v>
      </c>
      <c r="Y50" s="165">
        <f t="shared" si="16"/>
        <v>3.3022282152199243E-3</v>
      </c>
      <c r="Z50" s="2"/>
    </row>
    <row r="51" spans="1:26" x14ac:dyDescent="0.2">
      <c r="A51" s="162">
        <v>0.26919999999999999</v>
      </c>
      <c r="B51" s="7">
        <f t="shared" si="20"/>
        <v>0.28234999999999999</v>
      </c>
      <c r="C51" s="7">
        <f t="shared" si="1"/>
        <v>1.8932496849391323</v>
      </c>
      <c r="D51" s="163">
        <f t="shared" ref="D51:D114" si="21">(C50+C51)/2</f>
        <v>1.8260098247118435</v>
      </c>
      <c r="E51" s="164">
        <f t="shared" si="17"/>
        <v>20.089433090243389</v>
      </c>
      <c r="F51" s="162">
        <f t="shared" si="3"/>
        <v>9.1633904544681517</v>
      </c>
      <c r="G51" s="162">
        <v>9.16</v>
      </c>
      <c r="H51" s="168">
        <f t="shared" si="4"/>
        <v>269.2</v>
      </c>
      <c r="I51" s="162">
        <f t="shared" si="0"/>
        <v>16.732440997529569</v>
      </c>
      <c r="J51" s="165">
        <f t="shared" si="5"/>
        <v>1.2759811003072057</v>
      </c>
      <c r="K51" s="165">
        <f t="shared" si="6"/>
        <v>-0.4761439455425836</v>
      </c>
      <c r="L51" s="165">
        <f t="shared" si="7"/>
        <v>0.17767744116450884</v>
      </c>
      <c r="M51" s="186">
        <f t="shared" si="18"/>
        <v>282.04361364866958</v>
      </c>
      <c r="N51" s="162">
        <v>68.139570959051909</v>
      </c>
      <c r="O51" s="166">
        <f t="shared" si="19"/>
        <v>9.1679254914355326</v>
      </c>
      <c r="P51" s="107"/>
      <c r="Q51" s="162">
        <f t="shared" si="8"/>
        <v>2587.2832948190821</v>
      </c>
      <c r="R51" s="165">
        <f t="shared" si="9"/>
        <v>30790.099022644052</v>
      </c>
      <c r="S51" s="165">
        <f t="shared" si="10"/>
        <v>1784795.7875035368</v>
      </c>
      <c r="T51" s="165">
        <f t="shared" si="11"/>
        <v>103458452.69116062</v>
      </c>
      <c r="U51" s="68">
        <f t="shared" si="12"/>
        <v>2.4503162703846066</v>
      </c>
      <c r="V51" s="148">
        <f t="shared" si="13"/>
        <v>22.453204722470307</v>
      </c>
      <c r="W51" s="165">
        <f t="shared" si="14"/>
        <v>0.1156282057049844</v>
      </c>
      <c r="X51" s="165">
        <f t="shared" si="15"/>
        <v>1.2988756746933351E-2</v>
      </c>
      <c r="Y51" s="165">
        <f t="shared" si="16"/>
        <v>1.459054050025219E-3</v>
      </c>
      <c r="Z51" s="2"/>
    </row>
    <row r="52" spans="1:26" x14ac:dyDescent="0.2">
      <c r="A52" s="162">
        <v>0.2452</v>
      </c>
      <c r="B52" s="7">
        <f t="shared" si="20"/>
        <v>0.25719999999999998</v>
      </c>
      <c r="C52" s="7">
        <f t="shared" si="1"/>
        <v>2.0279691158586681</v>
      </c>
      <c r="D52" s="163">
        <f t="shared" si="21"/>
        <v>1.9606094003989001</v>
      </c>
      <c r="E52" s="164">
        <f t="shared" si="17"/>
        <v>32.093874733651447</v>
      </c>
      <c r="F52" s="162">
        <f t="shared" si="3"/>
        <v>12.004441643408059</v>
      </c>
      <c r="G52" s="162">
        <v>12</v>
      </c>
      <c r="H52" s="168">
        <f t="shared" si="4"/>
        <v>245.2</v>
      </c>
      <c r="I52" s="162">
        <f t="shared" si="0"/>
        <v>23.53602113260586</v>
      </c>
      <c r="J52" s="165">
        <f t="shared" si="5"/>
        <v>0.68318047604234322</v>
      </c>
      <c r="K52" s="165">
        <f t="shared" si="6"/>
        <v>-0.16297920217514381</v>
      </c>
      <c r="L52" s="165">
        <f t="shared" si="7"/>
        <v>3.8880239223932501E-2</v>
      </c>
      <c r="M52" s="186">
        <f t="shared" si="18"/>
        <v>256.91990969950149</v>
      </c>
      <c r="N52" s="162">
        <v>89.106980050843404</v>
      </c>
      <c r="O52" s="166">
        <f t="shared" si="19"/>
        <v>11.989012293075517</v>
      </c>
      <c r="P52" s="107"/>
      <c r="Q52" s="162">
        <f t="shared" si="8"/>
        <v>3087.5423906845526</v>
      </c>
      <c r="R52" s="165">
        <f t="shared" si="9"/>
        <v>12927.894077054078</v>
      </c>
      <c r="S52" s="165">
        <f t="shared" si="10"/>
        <v>424248.87103885616</v>
      </c>
      <c r="T52" s="165">
        <f t="shared" si="11"/>
        <v>13922383.916898413</v>
      </c>
      <c r="U52" s="68">
        <f t="shared" si="12"/>
        <v>2.4097977606991581</v>
      </c>
      <c r="V52" s="148">
        <f t="shared" si="13"/>
        <v>28.928276590728462</v>
      </c>
      <c r="W52" s="165">
        <f t="shared" si="14"/>
        <v>6.190917138070013E-2</v>
      </c>
      <c r="X52" s="165">
        <f t="shared" si="15"/>
        <v>4.44591857500136E-3</v>
      </c>
      <c r="Y52" s="165">
        <f t="shared" si="16"/>
        <v>3.1927728210079284E-4</v>
      </c>
      <c r="Z52" s="2"/>
    </row>
    <row r="53" spans="1:26" x14ac:dyDescent="0.2">
      <c r="A53" s="162">
        <v>0.22340000000000002</v>
      </c>
      <c r="B53" s="7">
        <f t="shared" si="20"/>
        <v>0.23430000000000001</v>
      </c>
      <c r="C53" s="7">
        <f t="shared" si="1"/>
        <v>2.1622989090661346</v>
      </c>
      <c r="D53" s="163">
        <f t="shared" si="21"/>
        <v>2.0951340124624016</v>
      </c>
      <c r="E53" s="164">
        <f t="shared" si="17"/>
        <v>45.999019637265782</v>
      </c>
      <c r="F53" s="162">
        <f t="shared" si="3"/>
        <v>13.905144903614335</v>
      </c>
      <c r="G53" s="162">
        <v>13.9</v>
      </c>
      <c r="H53" s="168">
        <f t="shared" si="4"/>
        <v>223.4</v>
      </c>
      <c r="I53" s="162">
        <f t="shared" si="0"/>
        <v>29.133142035780615</v>
      </c>
      <c r="J53" s="165">
        <f t="shared" si="5"/>
        <v>0.15049900935102611</v>
      </c>
      <c r="K53" s="165">
        <f t="shared" si="6"/>
        <v>-1.5657149643289004E-2</v>
      </c>
      <c r="L53" s="165">
        <f t="shared" si="7"/>
        <v>1.6288900239905368E-3</v>
      </c>
      <c r="M53" s="186">
        <f t="shared" si="18"/>
        <v>234.04632020179247</v>
      </c>
      <c r="N53" s="162">
        <v>103.51497290060176</v>
      </c>
      <c r="O53" s="166">
        <f t="shared" si="19"/>
        <v>13.92755406944068</v>
      </c>
      <c r="P53" s="107"/>
      <c r="Q53" s="162">
        <f t="shared" si="8"/>
        <v>3257.9754509168388</v>
      </c>
      <c r="R53" s="165">
        <f t="shared" si="9"/>
        <v>1367.4033957781767</v>
      </c>
      <c r="S53" s="165">
        <f t="shared" si="10"/>
        <v>13559.922945431454</v>
      </c>
      <c r="T53" s="165">
        <f t="shared" si="11"/>
        <v>134467.64199484736</v>
      </c>
      <c r="U53" s="68">
        <f t="shared" si="12"/>
        <v>2.3693018173129836</v>
      </c>
      <c r="V53" s="148">
        <f t="shared" si="13"/>
        <v>32.945485090133815</v>
      </c>
      <c r="W53" s="165">
        <f t="shared" si="14"/>
        <v>1.3638078500886415E-2</v>
      </c>
      <c r="X53" s="165">
        <f t="shared" si="15"/>
        <v>4.2711224194035658E-4</v>
      </c>
      <c r="Y53" s="165">
        <f t="shared" si="16"/>
        <v>1.3376141455958104E-5</v>
      </c>
      <c r="Z53" s="2"/>
    </row>
    <row r="54" spans="1:26" x14ac:dyDescent="0.2">
      <c r="A54" s="162">
        <v>0.20349999999999999</v>
      </c>
      <c r="B54" s="7">
        <f t="shared" si="20"/>
        <v>0.21345</v>
      </c>
      <c r="C54" s="7">
        <f t="shared" si="1"/>
        <v>2.29689930039584</v>
      </c>
      <c r="D54" s="163">
        <f t="shared" si="21"/>
        <v>2.2295991047309873</v>
      </c>
      <c r="E54" s="164">
        <f t="shared" si="17"/>
        <v>60.304312595660384</v>
      </c>
      <c r="F54" s="162">
        <f t="shared" si="3"/>
        <v>14.305292958394604</v>
      </c>
      <c r="G54" s="162">
        <v>14.3</v>
      </c>
      <c r="H54" s="168">
        <f t="shared" si="4"/>
        <v>203.5</v>
      </c>
      <c r="I54" s="162">
        <f t="shared" si="0"/>
        <v>31.895068372951108</v>
      </c>
      <c r="J54" s="165">
        <f t="shared" si="5"/>
        <v>1.3246651185764392E-2</v>
      </c>
      <c r="K54" s="165">
        <f t="shared" si="6"/>
        <v>4.0309812002173074E-4</v>
      </c>
      <c r="L54" s="165">
        <f t="shared" si="7"/>
        <v>1.2266352611418699E-5</v>
      </c>
      <c r="M54" s="186">
        <f t="shared" si="18"/>
        <v>213.21796359594097</v>
      </c>
      <c r="N54" s="162">
        <v>106.27972784531961</v>
      </c>
      <c r="O54" s="166">
        <f t="shared" si="19"/>
        <v>14.299541550114476</v>
      </c>
      <c r="P54" s="107"/>
      <c r="Q54" s="162">
        <f t="shared" si="8"/>
        <v>3053.4647819693282</v>
      </c>
      <c r="R54" s="165">
        <f t="shared" si="9"/>
        <v>1710.0596995746719</v>
      </c>
      <c r="S54" s="165">
        <f t="shared" si="10"/>
        <v>-18696.853721736759</v>
      </c>
      <c r="T54" s="165">
        <f t="shared" si="11"/>
        <v>204421.1317177802</v>
      </c>
      <c r="U54" s="68">
        <f t="shared" si="12"/>
        <v>2.3288237911704144</v>
      </c>
      <c r="V54" s="148">
        <f t="shared" si="13"/>
        <v>33.314506581171955</v>
      </c>
      <c r="W54" s="165">
        <f t="shared" si="14"/>
        <v>1.200399055942799E-3</v>
      </c>
      <c r="X54" s="165">
        <f t="shared" si="15"/>
        <v>-1.099613567519268E-5</v>
      </c>
      <c r="Y54" s="165">
        <f t="shared" si="16"/>
        <v>1.0072900273341014E-7</v>
      </c>
      <c r="Z54" s="2"/>
    </row>
    <row r="55" spans="1:26" x14ac:dyDescent="0.2">
      <c r="A55" s="162">
        <v>0.18540000000000001</v>
      </c>
      <c r="B55" s="7">
        <f t="shared" si="20"/>
        <v>0.19445000000000001</v>
      </c>
      <c r="C55" s="7">
        <f t="shared" si="1"/>
        <v>2.4312868509239185</v>
      </c>
      <c r="D55" s="163">
        <f t="shared" si="21"/>
        <v>2.3640930756598793</v>
      </c>
      <c r="E55" s="164">
        <f t="shared" si="17"/>
        <v>73.509198403409243</v>
      </c>
      <c r="F55" s="162">
        <f t="shared" si="3"/>
        <v>13.204885807748866</v>
      </c>
      <c r="G55" s="162">
        <v>13.2</v>
      </c>
      <c r="H55" s="168">
        <f t="shared" si="4"/>
        <v>185.4</v>
      </c>
      <c r="I55" s="162">
        <f t="shared" si="0"/>
        <v>31.217579102978505</v>
      </c>
      <c r="J55" s="165">
        <f t="shared" si="5"/>
        <v>0.35917261728516858</v>
      </c>
      <c r="K55" s="165">
        <f t="shared" si="6"/>
        <v>5.9236242739785956E-2</v>
      </c>
      <c r="L55" s="165">
        <f t="shared" si="7"/>
        <v>9.7694876643140468E-3</v>
      </c>
      <c r="M55" s="186">
        <f t="shared" si="18"/>
        <v>194.23928541878445</v>
      </c>
      <c r="N55" s="162">
        <v>98.259740250194383</v>
      </c>
      <c r="O55" s="166">
        <f t="shared" si="19"/>
        <v>13.220482089077795</v>
      </c>
      <c r="P55" s="107"/>
      <c r="Q55" s="162">
        <f t="shared" si="8"/>
        <v>2567.6900453167673</v>
      </c>
      <c r="R55" s="165">
        <f t="shared" si="9"/>
        <v>11831.729294256273</v>
      </c>
      <c r="S55" s="165">
        <f t="shared" si="10"/>
        <v>-354164.48761750397</v>
      </c>
      <c r="T55" s="165">
        <f t="shared" si="11"/>
        <v>10601365.292414226</v>
      </c>
      <c r="U55" s="68">
        <f t="shared" si="12"/>
        <v>2.2883370716848583</v>
      </c>
      <c r="V55" s="148">
        <f t="shared" si="13"/>
        <v>30.217229721236986</v>
      </c>
      <c r="W55" s="165">
        <f t="shared" si="14"/>
        <v>3.2547884341741065E-2</v>
      </c>
      <c r="X55" s="165">
        <f t="shared" si="15"/>
        <v>-1.6159087073397357E-3</v>
      </c>
      <c r="Y55" s="165">
        <f t="shared" si="16"/>
        <v>8.0225212890648292E-5</v>
      </c>
      <c r="Z55" s="2"/>
    </row>
    <row r="56" spans="1:26" x14ac:dyDescent="0.2">
      <c r="A56" s="162">
        <v>0.16889999999999999</v>
      </c>
      <c r="B56" s="7">
        <f t="shared" si="20"/>
        <v>0.17715</v>
      </c>
      <c r="C56" s="7">
        <f t="shared" si="1"/>
        <v>2.5657587667480639</v>
      </c>
      <c r="D56" s="163">
        <f t="shared" si="21"/>
        <v>2.4985228088359914</v>
      </c>
      <c r="E56" s="164">
        <f t="shared" si="17"/>
        <v>84.413232896171564</v>
      </c>
      <c r="F56" s="162">
        <f t="shared" si="3"/>
        <v>10.904034492762321</v>
      </c>
      <c r="G56" s="162">
        <v>10.9</v>
      </c>
      <c r="H56" s="168">
        <f t="shared" si="4"/>
        <v>168.9</v>
      </c>
      <c r="I56" s="162">
        <f t="shared" si="0"/>
        <v>27.243978888501051</v>
      </c>
      <c r="J56" s="165">
        <f t="shared" si="5"/>
        <v>0.97714056342290601</v>
      </c>
      <c r="K56" s="165">
        <f t="shared" si="6"/>
        <v>0.29251083330738969</v>
      </c>
      <c r="L56" s="165">
        <f t="shared" si="7"/>
        <v>8.7564257185741318E-2</v>
      </c>
      <c r="M56" s="186">
        <f t="shared" si="18"/>
        <v>176.95779157753972</v>
      </c>
      <c r="N56" s="162">
        <v>81.087819905994238</v>
      </c>
      <c r="O56" s="166">
        <f t="shared" si="19"/>
        <v>10.910064162391695</v>
      </c>
      <c r="P56" s="107"/>
      <c r="Q56" s="162">
        <f t="shared" si="8"/>
        <v>1931.6497103928452</v>
      </c>
      <c r="R56" s="165">
        <f t="shared" si="9"/>
        <v>24326.888759734957</v>
      </c>
      <c r="S56" s="165">
        <f t="shared" si="10"/>
        <v>-1149042.9052189123</v>
      </c>
      <c r="T56" s="165">
        <f t="shared" si="11"/>
        <v>54273261.619021058</v>
      </c>
      <c r="U56" s="68">
        <f t="shared" si="12"/>
        <v>2.2478696896897432</v>
      </c>
      <c r="V56" s="148">
        <f t="shared" si="13"/>
        <v>24.510848631611896</v>
      </c>
      <c r="W56" s="165">
        <f t="shared" si="14"/>
        <v>8.8547557673812144E-2</v>
      </c>
      <c r="X56" s="165">
        <f t="shared" si="15"/>
        <v>-7.9794190291401761E-3</v>
      </c>
      <c r="Y56" s="165">
        <f t="shared" si="16"/>
        <v>7.1906136900075151E-4</v>
      </c>
      <c r="Z56" s="2"/>
    </row>
    <row r="57" spans="1:26" x14ac:dyDescent="0.2">
      <c r="A57" s="162">
        <v>0.15380000000000002</v>
      </c>
      <c r="B57" s="7">
        <f t="shared" si="20"/>
        <v>0.16134999999999999</v>
      </c>
      <c r="C57" s="7">
        <f t="shared" si="1"/>
        <v>2.7008725915876228</v>
      </c>
      <c r="D57" s="163">
        <f t="shared" si="21"/>
        <v>2.6333156791678434</v>
      </c>
      <c r="E57" s="164">
        <f t="shared" si="17"/>
        <v>92.256134769864829</v>
      </c>
      <c r="F57" s="162">
        <f t="shared" si="3"/>
        <v>7.8429018736932656</v>
      </c>
      <c r="G57" s="162">
        <v>7.84</v>
      </c>
      <c r="H57" s="168">
        <f t="shared" si="4"/>
        <v>153.80000000000001</v>
      </c>
      <c r="I57" s="162">
        <f t="shared" si="0"/>
        <v>20.652836474171334</v>
      </c>
      <c r="J57" s="165">
        <f t="shared" si="5"/>
        <v>1.4782569174288918</v>
      </c>
      <c r="K57" s="165">
        <f t="shared" si="6"/>
        <v>0.64178045855350607</v>
      </c>
      <c r="L57" s="165">
        <f t="shared" si="7"/>
        <v>0.27862690992681333</v>
      </c>
      <c r="M57" s="186">
        <f t="shared" si="18"/>
        <v>161.17326080960203</v>
      </c>
      <c r="N57" s="162">
        <v>58.046627597185775</v>
      </c>
      <c r="O57" s="166">
        <f t="shared" si="19"/>
        <v>7.8099575525638052</v>
      </c>
      <c r="P57" s="107"/>
      <c r="Q57" s="162">
        <f t="shared" si="8"/>
        <v>1265.4522173204084</v>
      </c>
      <c r="R57" s="165">
        <f t="shared" si="9"/>
        <v>31161.54265760101</v>
      </c>
      <c r="S57" s="165">
        <f t="shared" si="10"/>
        <v>-1964219.5683539612</v>
      </c>
      <c r="T57" s="165">
        <f t="shared" si="11"/>
        <v>123811537.67313661</v>
      </c>
      <c r="U57" s="68">
        <f t="shared" si="12"/>
        <v>2.2072929925182105</v>
      </c>
      <c r="V57" s="148">
        <f t="shared" si="13"/>
        <v>17.31158234681109</v>
      </c>
      <c r="W57" s="165">
        <f t="shared" si="14"/>
        <v>0.13395824976727988</v>
      </c>
      <c r="X57" s="165">
        <f t="shared" si="15"/>
        <v>-1.7507164249642042E-2</v>
      </c>
      <c r="Y57" s="165">
        <f t="shared" si="16"/>
        <v>2.2880322831659535E-3</v>
      </c>
      <c r="Z57" s="2"/>
    </row>
    <row r="58" spans="1:26" x14ac:dyDescent="0.2">
      <c r="A58" s="162">
        <v>0.1401</v>
      </c>
      <c r="B58" s="7">
        <f t="shared" si="20"/>
        <v>0.14695000000000003</v>
      </c>
      <c r="C58" s="7">
        <f t="shared" si="1"/>
        <v>2.8354711391186314</v>
      </c>
      <c r="D58" s="163">
        <f t="shared" si="21"/>
        <v>2.7681718653531271</v>
      </c>
      <c r="E58" s="164">
        <f t="shared" si="17"/>
        <v>97.037904024489038</v>
      </c>
      <c r="F58" s="162">
        <f t="shared" si="3"/>
        <v>4.7817692546242103</v>
      </c>
      <c r="G58" s="162">
        <v>4.78</v>
      </c>
      <c r="H58" s="168">
        <f t="shared" si="4"/>
        <v>140.1</v>
      </c>
      <c r="I58" s="162">
        <f t="shared" si="0"/>
        <v>13.236759117261332</v>
      </c>
      <c r="J58" s="165">
        <f t="shared" si="5"/>
        <v>1.5481664550629193</v>
      </c>
      <c r="K58" s="165">
        <f t="shared" si="6"/>
        <v>0.88091128187034984</v>
      </c>
      <c r="L58" s="165">
        <f t="shared" si="7"/>
        <v>0.50124111912431613</v>
      </c>
      <c r="M58" s="186">
        <f t="shared" si="18"/>
        <v>146.79025853236993</v>
      </c>
      <c r="N58" s="162">
        <v>35.526157914316251</v>
      </c>
      <c r="O58" s="166">
        <f t="shared" si="19"/>
        <v>4.7799122326607018</v>
      </c>
      <c r="P58" s="107"/>
      <c r="Q58" s="162">
        <f t="shared" si="8"/>
        <v>702.68099196702781</v>
      </c>
      <c r="R58" s="165">
        <f t="shared" si="9"/>
        <v>28671.198267594282</v>
      </c>
      <c r="S58" s="165">
        <f t="shared" si="10"/>
        <v>-2220109.8226334536</v>
      </c>
      <c r="T58" s="165">
        <f t="shared" si="11"/>
        <v>171910764.89204282</v>
      </c>
      <c r="U58" s="68">
        <f t="shared" si="12"/>
        <v>2.1666972353755933</v>
      </c>
      <c r="V58" s="148">
        <f t="shared" si="13"/>
        <v>10.360646224198288</v>
      </c>
      <c r="W58" s="165">
        <f t="shared" si="14"/>
        <v>0.14029338623312734</v>
      </c>
      <c r="X58" s="165">
        <f t="shared" si="15"/>
        <v>-2.4030427065085316E-2</v>
      </c>
      <c r="Y58" s="165">
        <f t="shared" si="16"/>
        <v>4.1160987016936748E-3</v>
      </c>
      <c r="Z58" s="2"/>
    </row>
    <row r="59" spans="1:26" x14ac:dyDescent="0.2">
      <c r="A59" s="162">
        <v>0.12770000000000001</v>
      </c>
      <c r="B59" s="7">
        <f t="shared" si="20"/>
        <v>0.13390000000000002</v>
      </c>
      <c r="C59" s="7">
        <f t="shared" si="1"/>
        <v>2.9691695698467258</v>
      </c>
      <c r="D59" s="163">
        <f t="shared" si="21"/>
        <v>2.9023203544826783</v>
      </c>
      <c r="E59" s="164">
        <f t="shared" si="17"/>
        <v>99.338755339475583</v>
      </c>
      <c r="F59" s="162">
        <f t="shared" si="3"/>
        <v>2.3008513149865446</v>
      </c>
      <c r="G59" s="162">
        <v>2.2999999999999998</v>
      </c>
      <c r="H59" s="168">
        <f t="shared" si="4"/>
        <v>127.7</v>
      </c>
      <c r="I59" s="162">
        <f t="shared" si="0"/>
        <v>6.6778076041236849</v>
      </c>
      <c r="J59" s="165">
        <f t="shared" si="5"/>
        <v>1.1375913892809191</v>
      </c>
      <c r="K59" s="165">
        <f t="shared" si="6"/>
        <v>0.79989902387254475</v>
      </c>
      <c r="L59" s="165">
        <f t="shared" si="7"/>
        <v>0.56245015074938021</v>
      </c>
      <c r="M59" s="186">
        <f t="shared" si="18"/>
        <v>133.75638302525979</v>
      </c>
      <c r="N59" s="162">
        <v>17.209261937156459</v>
      </c>
      <c r="O59" s="166">
        <f t="shared" si="19"/>
        <v>2.3154420989421971</v>
      </c>
      <c r="P59" s="107"/>
      <c r="Q59" s="162">
        <f t="shared" si="8"/>
        <v>308.08399107669834</v>
      </c>
      <c r="R59" s="165">
        <f t="shared" si="9"/>
        <v>18837.656162711188</v>
      </c>
      <c r="S59" s="165">
        <f t="shared" si="10"/>
        <v>-1704496.136033186</v>
      </c>
      <c r="T59" s="165">
        <f t="shared" si="11"/>
        <v>154228692.39449576</v>
      </c>
      <c r="U59" s="68">
        <f t="shared" si="12"/>
        <v>2.1263145162745949</v>
      </c>
      <c r="V59" s="148">
        <f t="shared" si="13"/>
        <v>4.8923335508453798</v>
      </c>
      <c r="W59" s="165">
        <f t="shared" si="14"/>
        <v>0.10308746041483108</v>
      </c>
      <c r="X59" s="165">
        <f t="shared" si="15"/>
        <v>-2.1820489245852545E-2</v>
      </c>
      <c r="Y59" s="165">
        <f t="shared" si="16"/>
        <v>4.6187358677027383E-3</v>
      </c>
      <c r="Z59" s="2"/>
    </row>
    <row r="60" spans="1:26" x14ac:dyDescent="0.2">
      <c r="A60" s="162">
        <v>0.1163</v>
      </c>
      <c r="B60" s="7">
        <f t="shared" si="20"/>
        <v>0.122</v>
      </c>
      <c r="C60" s="7">
        <f t="shared" si="1"/>
        <v>3.1040769980762311</v>
      </c>
      <c r="D60" s="163">
        <f t="shared" si="21"/>
        <v>3.0366232839614784</v>
      </c>
      <c r="E60" s="164">
        <f t="shared" si="17"/>
        <v>99.958984824384999</v>
      </c>
      <c r="F60" s="162">
        <f t="shared" si="3"/>
        <v>0.62022948490941643</v>
      </c>
      <c r="G60" s="162">
        <v>0.62</v>
      </c>
      <c r="H60" s="168">
        <f t="shared" si="4"/>
        <v>116.3</v>
      </c>
      <c r="I60" s="162">
        <f t="shared" si="0"/>
        <v>1.8834032952753683</v>
      </c>
      <c r="J60" s="165">
        <f t="shared" si="5"/>
        <v>0.43498543394120837</v>
      </c>
      <c r="K60" s="165">
        <f t="shared" si="6"/>
        <v>0.36428045245443569</v>
      </c>
      <c r="L60" s="165">
        <f t="shared" si="7"/>
        <v>0.30506825674154381</v>
      </c>
      <c r="M60" s="186">
        <f t="shared" si="18"/>
        <v>121.86677151709567</v>
      </c>
      <c r="N60" s="162">
        <v>4.5974450261869819</v>
      </c>
      <c r="O60" s="166">
        <f t="shared" si="19"/>
        <v>0.61856910540840293</v>
      </c>
      <c r="P60" s="107"/>
      <c r="Q60" s="162">
        <f t="shared" si="8"/>
        <v>75.667997158948808</v>
      </c>
      <c r="R60" s="165">
        <f t="shared" si="9"/>
        <v>6501.4755742996995</v>
      </c>
      <c r="S60" s="165">
        <f t="shared" si="10"/>
        <v>-665643.50508818682</v>
      </c>
      <c r="T60" s="165">
        <f t="shared" si="11"/>
        <v>68150879.104673579</v>
      </c>
      <c r="U60" s="68">
        <f t="shared" si="12"/>
        <v>2.0858853059959315</v>
      </c>
      <c r="V60" s="148">
        <f t="shared" si="13"/>
        <v>1.293727568917977</v>
      </c>
      <c r="W60" s="165">
        <f t="shared" si="14"/>
        <v>3.9417970393382865E-2</v>
      </c>
      <c r="X60" s="165">
        <f t="shared" si="15"/>
        <v>-9.9372263973694953E-3</v>
      </c>
      <c r="Y60" s="165">
        <f t="shared" si="16"/>
        <v>2.5051636978537625E-3</v>
      </c>
      <c r="Z60" s="2"/>
    </row>
    <row r="61" spans="1:26" x14ac:dyDescent="0.2">
      <c r="A61" s="162">
        <v>0.10590000000000001</v>
      </c>
      <c r="B61" s="7">
        <f t="shared" si="20"/>
        <v>0.1111</v>
      </c>
      <c r="C61" s="7">
        <f t="shared" si="1"/>
        <v>3.2392255055571129</v>
      </c>
      <c r="D61" s="163">
        <f t="shared" si="21"/>
        <v>3.1716512518166722</v>
      </c>
      <c r="E61" s="164">
        <f t="shared" si="17"/>
        <v>99.999999999999972</v>
      </c>
      <c r="F61" s="162">
        <f t="shared" si="3"/>
        <v>4.1015175614977542E-2</v>
      </c>
      <c r="G61" s="162">
        <v>4.1000000000000002E-2</v>
      </c>
      <c r="H61" s="168">
        <f t="shared" si="4"/>
        <v>105.9</v>
      </c>
      <c r="I61" s="162">
        <f t="shared" si="0"/>
        <v>0.13008583308272417</v>
      </c>
      <c r="J61" s="165">
        <f t="shared" si="5"/>
        <v>3.8788949690676547E-2</v>
      </c>
      <c r="K61" s="165">
        <f t="shared" si="6"/>
        <v>3.7721568470469931E-2</v>
      </c>
      <c r="L61" s="165">
        <f t="shared" si="7"/>
        <v>3.6683559086271633E-2</v>
      </c>
      <c r="M61" s="186">
        <f t="shared" si="18"/>
        <v>110.97824111058888</v>
      </c>
      <c r="N61" s="162">
        <v>0.30348226835416275</v>
      </c>
      <c r="O61" s="166">
        <f t="shared" si="19"/>
        <v>4.0832408908397989E-2</v>
      </c>
      <c r="P61" s="107"/>
      <c r="Q61" s="162">
        <f t="shared" si="8"/>
        <v>4.5567860108240055</v>
      </c>
      <c r="R61" s="165">
        <f t="shared" si="9"/>
        <v>526.35350074031112</v>
      </c>
      <c r="S61" s="165">
        <f t="shared" si="10"/>
        <v>-59627.140944959574</v>
      </c>
      <c r="T61" s="165">
        <f t="shared" si="11"/>
        <v>6754768.2921638116</v>
      </c>
      <c r="U61" s="68">
        <f t="shared" si="12"/>
        <v>2.0452378374179663</v>
      </c>
      <c r="V61" s="148">
        <f t="shared" si="13"/>
        <v>8.3885789076094772E-2</v>
      </c>
      <c r="W61" s="165">
        <f t="shared" si="14"/>
        <v>3.5150180930062129E-3</v>
      </c>
      <c r="X61" s="165">
        <f t="shared" si="15"/>
        <v>-1.0290087305791433E-3</v>
      </c>
      <c r="Y61" s="165">
        <f t="shared" si="16"/>
        <v>3.012385539963218E-4</v>
      </c>
      <c r="Z61" s="2"/>
    </row>
    <row r="62" spans="1:26" x14ac:dyDescent="0.2">
      <c r="A62" s="162">
        <v>9.6489999999999992E-2</v>
      </c>
      <c r="B62" s="7">
        <f t="shared" si="20"/>
        <v>0.10119500000000001</v>
      </c>
      <c r="C62" s="7">
        <f t="shared" si="1"/>
        <v>3.3734767572175399</v>
      </c>
      <c r="D62" s="163">
        <f t="shared" si="21"/>
        <v>3.3063511313873262</v>
      </c>
      <c r="E62" s="164">
        <f t="shared" si="17"/>
        <v>99.999999999999972</v>
      </c>
      <c r="F62" s="162">
        <f t="shared" si="3"/>
        <v>0</v>
      </c>
      <c r="G62" s="162">
        <v>0</v>
      </c>
      <c r="H62" s="168">
        <f t="shared" si="4"/>
        <v>96.49</v>
      </c>
      <c r="I62" s="162">
        <f t="shared" si="0"/>
        <v>0</v>
      </c>
      <c r="J62" s="165">
        <f t="shared" si="5"/>
        <v>0</v>
      </c>
      <c r="K62" s="165">
        <f t="shared" si="6"/>
        <v>0</v>
      </c>
      <c r="L62" s="165">
        <f t="shared" si="7"/>
        <v>0</v>
      </c>
      <c r="M62" s="186">
        <f t="shared" si="18"/>
        <v>101.0855627673903</v>
      </c>
      <c r="N62" s="162">
        <v>0</v>
      </c>
      <c r="O62" s="166">
        <f t="shared" si="19"/>
        <v>0</v>
      </c>
      <c r="P62" s="107"/>
      <c r="Q62" s="162">
        <f t="shared" si="8"/>
        <v>0</v>
      </c>
      <c r="R62" s="165">
        <f t="shared" si="9"/>
        <v>0</v>
      </c>
      <c r="S62" s="165">
        <f t="shared" si="10"/>
        <v>0</v>
      </c>
      <c r="T62" s="165">
        <f t="shared" si="11"/>
        <v>0</v>
      </c>
      <c r="U62" s="68">
        <f t="shared" si="12"/>
        <v>2.0046891332548737</v>
      </c>
      <c r="V62" s="148">
        <f t="shared" si="13"/>
        <v>0</v>
      </c>
      <c r="W62" s="165">
        <f t="shared" si="14"/>
        <v>0</v>
      </c>
      <c r="X62" s="165">
        <f t="shared" si="15"/>
        <v>0</v>
      </c>
      <c r="Y62" s="165">
        <f t="shared" si="16"/>
        <v>0</v>
      </c>
      <c r="Z62" s="2"/>
    </row>
    <row r="63" spans="1:26" x14ac:dyDescent="0.2">
      <c r="A63" s="162">
        <v>8.7900000000000006E-2</v>
      </c>
      <c r="B63" s="7">
        <f t="shared" si="20"/>
        <v>9.2194999999999999E-2</v>
      </c>
      <c r="C63" s="7">
        <f t="shared" si="1"/>
        <v>3.5079930244060451</v>
      </c>
      <c r="D63" s="163">
        <f t="shared" si="21"/>
        <v>3.4407348908117923</v>
      </c>
      <c r="E63" s="164">
        <f t="shared" si="17"/>
        <v>99.999999999999972</v>
      </c>
      <c r="F63" s="162">
        <f t="shared" si="3"/>
        <v>0</v>
      </c>
      <c r="G63" s="162">
        <v>0</v>
      </c>
      <c r="H63" s="168">
        <f t="shared" si="4"/>
        <v>87.9</v>
      </c>
      <c r="I63" s="162">
        <f t="shared" si="0"/>
        <v>0</v>
      </c>
      <c r="J63" s="165">
        <f t="shared" si="5"/>
        <v>0</v>
      </c>
      <c r="K63" s="165">
        <f t="shared" si="6"/>
        <v>0</v>
      </c>
      <c r="L63" s="165">
        <f t="shared" si="7"/>
        <v>0</v>
      </c>
      <c r="M63" s="186">
        <f t="shared" si="18"/>
        <v>92.094902139043512</v>
      </c>
      <c r="N63" s="162">
        <v>0</v>
      </c>
      <c r="O63" s="166">
        <f t="shared" si="19"/>
        <v>0</v>
      </c>
      <c r="P63" s="107"/>
      <c r="Q63" s="162">
        <f t="shared" si="8"/>
        <v>0</v>
      </c>
      <c r="R63" s="165">
        <f t="shared" si="9"/>
        <v>0</v>
      </c>
      <c r="S63" s="165">
        <f t="shared" si="10"/>
        <v>0</v>
      </c>
      <c r="T63" s="165">
        <f t="shared" si="11"/>
        <v>0</v>
      </c>
      <c r="U63" s="68">
        <f t="shared" si="12"/>
        <v>1.9642355907380171</v>
      </c>
      <c r="V63" s="148">
        <f t="shared" si="13"/>
        <v>0</v>
      </c>
      <c r="W63" s="165">
        <f t="shared" si="14"/>
        <v>0</v>
      </c>
      <c r="X63" s="165">
        <f t="shared" si="15"/>
        <v>0</v>
      </c>
      <c r="Y63" s="165">
        <f t="shared" si="16"/>
        <v>0</v>
      </c>
      <c r="Z63" s="2"/>
    </row>
    <row r="64" spans="1:26" x14ac:dyDescent="0.2">
      <c r="A64" s="162">
        <v>8.0069999999999988E-2</v>
      </c>
      <c r="B64" s="7">
        <f t="shared" si="20"/>
        <v>8.3985000000000004E-2</v>
      </c>
      <c r="C64" s="7">
        <f t="shared" si="1"/>
        <v>3.6425943835736896</v>
      </c>
      <c r="D64" s="163">
        <f t="shared" si="21"/>
        <v>3.5752937039898676</v>
      </c>
      <c r="E64" s="164">
        <f t="shared" si="17"/>
        <v>99.999999999999972</v>
      </c>
      <c r="F64" s="162">
        <f t="shared" si="3"/>
        <v>0</v>
      </c>
      <c r="G64" s="162">
        <v>0</v>
      </c>
      <c r="H64" s="168">
        <f t="shared" si="4"/>
        <v>80.069999999999993</v>
      </c>
      <c r="I64" s="162">
        <f t="shared" si="0"/>
        <v>0</v>
      </c>
      <c r="J64" s="165">
        <f t="shared" si="5"/>
        <v>0</v>
      </c>
      <c r="K64" s="165">
        <f t="shared" si="6"/>
        <v>0</v>
      </c>
      <c r="L64" s="165">
        <f t="shared" si="7"/>
        <v>0</v>
      </c>
      <c r="M64" s="186">
        <f t="shared" si="18"/>
        <v>83.893700597839867</v>
      </c>
      <c r="N64" s="162">
        <v>0</v>
      </c>
      <c r="O64" s="166">
        <f t="shared" si="19"/>
        <v>0</v>
      </c>
      <c r="P64" s="107"/>
      <c r="Q64" s="162">
        <f t="shared" si="8"/>
        <v>0</v>
      </c>
      <c r="R64" s="165">
        <f t="shared" si="9"/>
        <v>0</v>
      </c>
      <c r="S64" s="165">
        <f t="shared" si="10"/>
        <v>0</v>
      </c>
      <c r="T64" s="165">
        <f t="shared" si="11"/>
        <v>0</v>
      </c>
      <c r="U64" s="68">
        <f t="shared" si="12"/>
        <v>1.9237293517904706</v>
      </c>
      <c r="V64" s="148">
        <f t="shared" si="13"/>
        <v>0</v>
      </c>
      <c r="W64" s="165">
        <f t="shared" si="14"/>
        <v>0</v>
      </c>
      <c r="X64" s="165">
        <f t="shared" si="15"/>
        <v>0</v>
      </c>
      <c r="Y64" s="165">
        <f t="shared" si="16"/>
        <v>0</v>
      </c>
      <c r="Z64" s="2"/>
    </row>
    <row r="65" spans="1:26" x14ac:dyDescent="0.2">
      <c r="A65" s="162">
        <v>7.2939999999999991E-2</v>
      </c>
      <c r="B65" s="7">
        <f t="shared" si="20"/>
        <v>7.650499999999999E-2</v>
      </c>
      <c r="C65" s="7">
        <f t="shared" si="1"/>
        <v>3.7771459901006996</v>
      </c>
      <c r="D65" s="163">
        <f t="shared" si="21"/>
        <v>3.7098701868371946</v>
      </c>
      <c r="E65" s="164">
        <f t="shared" si="17"/>
        <v>99.999999999999972</v>
      </c>
      <c r="F65" s="162">
        <f t="shared" si="3"/>
        <v>0</v>
      </c>
      <c r="G65" s="162">
        <v>0</v>
      </c>
      <c r="H65" s="168">
        <f t="shared" si="4"/>
        <v>72.94</v>
      </c>
      <c r="I65" s="162">
        <f t="shared" si="0"/>
        <v>0</v>
      </c>
      <c r="J65" s="165">
        <f t="shared" si="5"/>
        <v>0</v>
      </c>
      <c r="K65" s="165">
        <f t="shared" si="6"/>
        <v>0</v>
      </c>
      <c r="L65" s="165">
        <f t="shared" si="7"/>
        <v>0</v>
      </c>
      <c r="M65" s="186">
        <f t="shared" si="18"/>
        <v>76.421893459924163</v>
      </c>
      <c r="N65" s="162">
        <v>0</v>
      </c>
      <c r="O65" s="166">
        <f t="shared" si="19"/>
        <v>0</v>
      </c>
      <c r="P65" s="2"/>
      <c r="Q65" s="162">
        <f t="shared" si="8"/>
        <v>0</v>
      </c>
      <c r="R65" s="165">
        <f t="shared" si="9"/>
        <v>0</v>
      </c>
      <c r="S65" s="165">
        <f t="shared" si="10"/>
        <v>0</v>
      </c>
      <c r="T65" s="165">
        <f t="shared" si="11"/>
        <v>0</v>
      </c>
      <c r="U65" s="68">
        <f t="shared" si="12"/>
        <v>1.8832177937424661</v>
      </c>
      <c r="V65" s="148">
        <f t="shared" si="13"/>
        <v>0</v>
      </c>
      <c r="W65" s="165">
        <f t="shared" si="14"/>
        <v>0</v>
      </c>
      <c r="X65" s="165">
        <f t="shared" si="15"/>
        <v>0</v>
      </c>
      <c r="Y65" s="165">
        <f t="shared" si="16"/>
        <v>0</v>
      </c>
      <c r="Z65" s="2"/>
    </row>
    <row r="66" spans="1:26" x14ac:dyDescent="0.2">
      <c r="A66" s="162">
        <v>6.6450000000000009E-2</v>
      </c>
      <c r="B66" s="7">
        <f t="shared" si="20"/>
        <v>6.9695000000000007E-2</v>
      </c>
      <c r="C66" s="7">
        <f t="shared" si="1"/>
        <v>3.9115869902732747</v>
      </c>
      <c r="D66" s="163">
        <f t="shared" si="21"/>
        <v>3.844366490186987</v>
      </c>
      <c r="E66" s="164">
        <f t="shared" si="17"/>
        <v>99.999999999999972</v>
      </c>
      <c r="F66" s="162">
        <f t="shared" si="3"/>
        <v>0</v>
      </c>
      <c r="G66" s="162">
        <v>0</v>
      </c>
      <c r="H66" s="168">
        <f t="shared" si="4"/>
        <v>66.45</v>
      </c>
      <c r="I66" s="162">
        <f t="shared" si="0"/>
        <v>0</v>
      </c>
      <c r="J66" s="165">
        <f t="shared" si="5"/>
        <v>0</v>
      </c>
      <c r="K66" s="165">
        <f t="shared" si="6"/>
        <v>0</v>
      </c>
      <c r="L66" s="165">
        <f t="shared" si="7"/>
        <v>0</v>
      </c>
      <c r="M66" s="186">
        <f t="shared" si="18"/>
        <v>69.619415395419708</v>
      </c>
      <c r="N66" s="162">
        <v>0</v>
      </c>
      <c r="O66" s="166">
        <f t="shared" si="19"/>
        <v>0</v>
      </c>
      <c r="P66" s="2"/>
      <c r="Q66" s="162">
        <f t="shared" si="8"/>
        <v>0</v>
      </c>
      <c r="R66" s="165">
        <f t="shared" si="9"/>
        <v>0</v>
      </c>
      <c r="S66" s="165">
        <f t="shared" si="10"/>
        <v>0</v>
      </c>
      <c r="T66" s="165">
        <f t="shared" si="11"/>
        <v>0</v>
      </c>
      <c r="U66" s="68">
        <f t="shared" si="12"/>
        <v>1.8427303721282566</v>
      </c>
      <c r="V66" s="148">
        <f t="shared" si="13"/>
        <v>0</v>
      </c>
      <c r="W66" s="165">
        <f t="shared" si="14"/>
        <v>0</v>
      </c>
      <c r="X66" s="165">
        <f t="shared" si="15"/>
        <v>0</v>
      </c>
      <c r="Y66" s="165">
        <f t="shared" si="16"/>
        <v>0</v>
      </c>
      <c r="Z66" s="2"/>
    </row>
    <row r="67" spans="1:26" x14ac:dyDescent="0.2">
      <c r="A67" s="162">
        <v>6.053E-2</v>
      </c>
      <c r="B67" s="7">
        <f t="shared" si="20"/>
        <v>6.3490000000000005E-2</v>
      </c>
      <c r="C67" s="7">
        <f t="shared" si="1"/>
        <v>4.046205838726614</v>
      </c>
      <c r="D67" s="163">
        <f t="shared" si="21"/>
        <v>3.9788964144999444</v>
      </c>
      <c r="E67" s="164">
        <f t="shared" si="17"/>
        <v>99.999999999999972</v>
      </c>
      <c r="F67" s="162">
        <f t="shared" si="3"/>
        <v>0</v>
      </c>
      <c r="G67" s="162">
        <v>0</v>
      </c>
      <c r="H67" s="168">
        <f t="shared" si="4"/>
        <v>60.53</v>
      </c>
      <c r="I67" s="162">
        <f t="shared" si="0"/>
        <v>0</v>
      </c>
      <c r="J67" s="165">
        <f t="shared" si="5"/>
        <v>0</v>
      </c>
      <c r="K67" s="165">
        <f t="shared" si="6"/>
        <v>0</v>
      </c>
      <c r="L67" s="165">
        <f t="shared" si="7"/>
        <v>0</v>
      </c>
      <c r="M67" s="186">
        <f t="shared" si="18"/>
        <v>63.420962622779534</v>
      </c>
      <c r="N67" s="162">
        <v>0</v>
      </c>
      <c r="O67" s="166">
        <f t="shared" si="19"/>
        <v>0</v>
      </c>
      <c r="P67" s="2"/>
      <c r="Q67" s="162">
        <f t="shared" si="8"/>
        <v>0</v>
      </c>
      <c r="R67" s="165">
        <f t="shared" si="9"/>
        <v>0</v>
      </c>
      <c r="S67" s="165">
        <f t="shared" si="10"/>
        <v>0</v>
      </c>
      <c r="T67" s="165">
        <f t="shared" si="11"/>
        <v>0</v>
      </c>
      <c r="U67" s="68">
        <f t="shared" si="12"/>
        <v>1.8022328295956513</v>
      </c>
      <c r="V67" s="148">
        <f t="shared" si="13"/>
        <v>0</v>
      </c>
      <c r="W67" s="165">
        <f t="shared" si="14"/>
        <v>0</v>
      </c>
      <c r="X67" s="165">
        <f t="shared" si="15"/>
        <v>0</v>
      </c>
      <c r="Y67" s="165">
        <f t="shared" si="16"/>
        <v>0</v>
      </c>
      <c r="Z67" s="2"/>
    </row>
    <row r="68" spans="1:26" x14ac:dyDescent="0.2">
      <c r="A68" s="162">
        <v>5.5140000000000002E-2</v>
      </c>
      <c r="B68" s="7">
        <f t="shared" si="20"/>
        <v>5.7834999999999998E-2</v>
      </c>
      <c r="C68" s="7">
        <f t="shared" si="1"/>
        <v>4.180756922426621</v>
      </c>
      <c r="D68" s="163">
        <f t="shared" si="21"/>
        <v>4.1134813805766175</v>
      </c>
      <c r="E68" s="164">
        <f t="shared" si="17"/>
        <v>99.999999999999972</v>
      </c>
      <c r="F68" s="162">
        <f t="shared" si="3"/>
        <v>0</v>
      </c>
      <c r="G68" s="162">
        <v>0</v>
      </c>
      <c r="H68" s="168">
        <f t="shared" si="4"/>
        <v>55.14</v>
      </c>
      <c r="I68" s="162">
        <f t="shared" si="0"/>
        <v>0</v>
      </c>
      <c r="J68" s="165">
        <f t="shared" si="5"/>
        <v>0</v>
      </c>
      <c r="K68" s="165">
        <f t="shared" si="6"/>
        <v>0</v>
      </c>
      <c r="L68" s="165">
        <f t="shared" si="7"/>
        <v>0</v>
      </c>
      <c r="M68" s="186">
        <f t="shared" si="18"/>
        <v>57.772174963385282</v>
      </c>
      <c r="N68" s="162">
        <v>0</v>
      </c>
      <c r="O68" s="166">
        <f t="shared" si="19"/>
        <v>0</v>
      </c>
      <c r="P68" s="2"/>
      <c r="Q68" s="162">
        <f t="shared" si="8"/>
        <v>0</v>
      </c>
      <c r="R68" s="165">
        <f t="shared" si="9"/>
        <v>0</v>
      </c>
      <c r="S68" s="165">
        <f t="shared" si="10"/>
        <v>0</v>
      </c>
      <c r="T68" s="165">
        <f t="shared" si="11"/>
        <v>0</v>
      </c>
      <c r="U68" s="68">
        <f t="shared" si="12"/>
        <v>1.7617187178411533</v>
      </c>
      <c r="V68" s="148">
        <f t="shared" si="13"/>
        <v>0</v>
      </c>
      <c r="W68" s="165">
        <f t="shared" si="14"/>
        <v>0</v>
      </c>
      <c r="X68" s="165">
        <f t="shared" si="15"/>
        <v>0</v>
      </c>
      <c r="Y68" s="165">
        <f t="shared" si="16"/>
        <v>0</v>
      </c>
      <c r="Z68" s="2"/>
    </row>
    <row r="69" spans="1:26" x14ac:dyDescent="0.2">
      <c r="A69" s="162">
        <v>5.0229999999999997E-2</v>
      </c>
      <c r="B69" s="7">
        <f t="shared" si="20"/>
        <v>5.2684999999999996E-2</v>
      </c>
      <c r="C69" s="7">
        <f t="shared" si="1"/>
        <v>4.3153069147649825</v>
      </c>
      <c r="D69" s="163">
        <f t="shared" si="21"/>
        <v>4.2480319185958013</v>
      </c>
      <c r="E69" s="164">
        <f t="shared" si="17"/>
        <v>99.999999999999972</v>
      </c>
      <c r="F69" s="162">
        <f t="shared" si="3"/>
        <v>0</v>
      </c>
      <c r="G69" s="162">
        <v>0</v>
      </c>
      <c r="H69" s="168">
        <f t="shared" si="4"/>
        <v>50.23</v>
      </c>
      <c r="I69" s="162">
        <f t="shared" si="0"/>
        <v>0</v>
      </c>
      <c r="J69" s="165">
        <f t="shared" si="5"/>
        <v>0</v>
      </c>
      <c r="K69" s="165">
        <f t="shared" si="6"/>
        <v>0</v>
      </c>
      <c r="L69" s="165">
        <f t="shared" si="7"/>
        <v>0</v>
      </c>
      <c r="M69" s="186">
        <f t="shared" si="18"/>
        <v>52.627770235874529</v>
      </c>
      <c r="N69" s="162">
        <v>0</v>
      </c>
      <c r="O69" s="166">
        <f t="shared" si="19"/>
        <v>0</v>
      </c>
      <c r="P69" s="2"/>
      <c r="Q69" s="162">
        <f t="shared" si="8"/>
        <v>0</v>
      </c>
      <c r="R69" s="165">
        <f t="shared" si="9"/>
        <v>0</v>
      </c>
      <c r="S69" s="165">
        <f t="shared" si="10"/>
        <v>0</v>
      </c>
      <c r="T69" s="165">
        <f t="shared" si="11"/>
        <v>0</v>
      </c>
      <c r="U69" s="68">
        <f t="shared" si="12"/>
        <v>1.7212149699646522</v>
      </c>
      <c r="V69" s="148">
        <f t="shared" si="13"/>
        <v>0</v>
      </c>
      <c r="W69" s="165">
        <f t="shared" si="14"/>
        <v>0</v>
      </c>
      <c r="X69" s="165">
        <f t="shared" si="15"/>
        <v>0</v>
      </c>
      <c r="Y69" s="165">
        <f t="shared" si="16"/>
        <v>0</v>
      </c>
      <c r="Z69" s="2"/>
    </row>
    <row r="70" spans="1:26" x14ac:dyDescent="0.2">
      <c r="A70" s="162">
        <v>4.5759999999999995E-2</v>
      </c>
      <c r="B70" s="7">
        <f t="shared" si="20"/>
        <v>4.7994999999999996E-2</v>
      </c>
      <c r="C70" s="7">
        <f t="shared" si="1"/>
        <v>4.4497691376584223</v>
      </c>
      <c r="D70" s="163">
        <f t="shared" si="21"/>
        <v>4.3825380262117024</v>
      </c>
      <c r="E70" s="164">
        <f t="shared" si="17"/>
        <v>99.999999999999972</v>
      </c>
      <c r="F70" s="162">
        <f t="shared" si="3"/>
        <v>0</v>
      </c>
      <c r="G70" s="162">
        <v>0</v>
      </c>
      <c r="H70" s="168">
        <f t="shared" si="4"/>
        <v>45.76</v>
      </c>
      <c r="I70" s="162">
        <f t="shared" si="0"/>
        <v>0</v>
      </c>
      <c r="J70" s="165">
        <f t="shared" si="5"/>
        <v>0</v>
      </c>
      <c r="K70" s="165">
        <f t="shared" si="6"/>
        <v>0</v>
      </c>
      <c r="L70" s="165">
        <f t="shared" si="7"/>
        <v>0</v>
      </c>
      <c r="M70" s="186">
        <f t="shared" si="18"/>
        <v>47.942932743001869</v>
      </c>
      <c r="N70" s="162">
        <v>0</v>
      </c>
      <c r="O70" s="166">
        <f t="shared" si="19"/>
        <v>0</v>
      </c>
      <c r="P70" s="2"/>
      <c r="Q70" s="162">
        <f t="shared" si="8"/>
        <v>0</v>
      </c>
      <c r="R70" s="165">
        <f t="shared" si="9"/>
        <v>0</v>
      </c>
      <c r="S70" s="165">
        <f t="shared" si="10"/>
        <v>0</v>
      </c>
      <c r="T70" s="165">
        <f t="shared" si="11"/>
        <v>0</v>
      </c>
      <c r="U70" s="68">
        <f t="shared" si="12"/>
        <v>1.6807245969722586</v>
      </c>
      <c r="V70" s="148">
        <f t="shared" si="13"/>
        <v>0</v>
      </c>
      <c r="W70" s="165">
        <f t="shared" si="14"/>
        <v>0</v>
      </c>
      <c r="X70" s="165">
        <f t="shared" si="15"/>
        <v>0</v>
      </c>
      <c r="Y70" s="165">
        <f t="shared" si="16"/>
        <v>0</v>
      </c>
      <c r="Z70" s="2"/>
    </row>
    <row r="71" spans="1:26" x14ac:dyDescent="0.2">
      <c r="A71" s="162">
        <v>4.1680000000000002E-2</v>
      </c>
      <c r="B71" s="7">
        <f t="shared" si="20"/>
        <v>4.3719999999999995E-2</v>
      </c>
      <c r="C71" s="7">
        <f t="shared" si="1"/>
        <v>4.5845009121583038</v>
      </c>
      <c r="D71" s="163">
        <f t="shared" si="21"/>
        <v>4.5171350249083631</v>
      </c>
      <c r="E71" s="164">
        <f t="shared" si="17"/>
        <v>99.999999999999972</v>
      </c>
      <c r="F71" s="162">
        <f t="shared" si="3"/>
        <v>0</v>
      </c>
      <c r="G71" s="162">
        <v>0</v>
      </c>
      <c r="H71" s="168">
        <f t="shared" si="4"/>
        <v>41.68</v>
      </c>
      <c r="I71" s="162">
        <f t="shared" si="0"/>
        <v>0</v>
      </c>
      <c r="J71" s="165">
        <f t="shared" si="5"/>
        <v>0</v>
      </c>
      <c r="K71" s="165">
        <f t="shared" si="6"/>
        <v>0</v>
      </c>
      <c r="L71" s="165">
        <f t="shared" si="7"/>
        <v>0</v>
      </c>
      <c r="M71" s="186">
        <f t="shared" si="18"/>
        <v>43.672380287774558</v>
      </c>
      <c r="N71" s="162">
        <v>0</v>
      </c>
      <c r="O71" s="166">
        <f t="shared" si="19"/>
        <v>0</v>
      </c>
      <c r="P71" s="2"/>
      <c r="Q71" s="162">
        <f t="shared" si="8"/>
        <v>0</v>
      </c>
      <c r="R71" s="165">
        <f t="shared" si="9"/>
        <v>0</v>
      </c>
      <c r="S71" s="165">
        <f t="shared" si="10"/>
        <v>0</v>
      </c>
      <c r="T71" s="165">
        <f t="shared" si="11"/>
        <v>0</v>
      </c>
      <c r="U71" s="68">
        <f t="shared" si="12"/>
        <v>1.6402068630382176</v>
      </c>
      <c r="V71" s="148">
        <f t="shared" si="13"/>
        <v>0</v>
      </c>
      <c r="W71" s="165">
        <f t="shared" si="14"/>
        <v>0</v>
      </c>
      <c r="X71" s="165">
        <f t="shared" si="15"/>
        <v>0</v>
      </c>
      <c r="Y71" s="165">
        <f t="shared" si="16"/>
        <v>0</v>
      </c>
      <c r="Z71" s="2"/>
    </row>
    <row r="72" spans="1:26" x14ac:dyDescent="0.2">
      <c r="A72" s="162">
        <v>3.7969999999999997E-2</v>
      </c>
      <c r="B72" s="7">
        <f t="shared" si="20"/>
        <v>3.9824999999999999E-2</v>
      </c>
      <c r="C72" s="7">
        <f t="shared" si="1"/>
        <v>4.7189961908177231</v>
      </c>
      <c r="D72" s="163">
        <f t="shared" si="21"/>
        <v>4.6517485514880139</v>
      </c>
      <c r="E72" s="164">
        <f t="shared" si="17"/>
        <v>99.999999999999972</v>
      </c>
      <c r="F72" s="162">
        <f t="shared" si="3"/>
        <v>0</v>
      </c>
      <c r="G72" s="162">
        <v>0</v>
      </c>
      <c r="H72" s="168">
        <f t="shared" si="4"/>
        <v>37.97</v>
      </c>
      <c r="I72" s="162">
        <f t="shared" si="0"/>
        <v>0</v>
      </c>
      <c r="J72" s="165">
        <f t="shared" si="5"/>
        <v>0</v>
      </c>
      <c r="K72" s="165">
        <f t="shared" si="6"/>
        <v>0</v>
      </c>
      <c r="L72" s="165">
        <f t="shared" si="7"/>
        <v>0</v>
      </c>
      <c r="M72" s="186">
        <f t="shared" si="18"/>
        <v>39.781774721598303</v>
      </c>
      <c r="N72" s="162">
        <v>0</v>
      </c>
      <c r="O72" s="166">
        <f t="shared" si="19"/>
        <v>0</v>
      </c>
      <c r="P72" s="2"/>
      <c r="Q72" s="162">
        <f t="shared" si="8"/>
        <v>0</v>
      </c>
      <c r="R72" s="165">
        <f t="shared" si="9"/>
        <v>0</v>
      </c>
      <c r="S72" s="165">
        <f t="shared" si="10"/>
        <v>0</v>
      </c>
      <c r="T72" s="165">
        <f t="shared" si="11"/>
        <v>0</v>
      </c>
      <c r="U72" s="68">
        <f t="shared" si="12"/>
        <v>1.5996841537156323</v>
      </c>
      <c r="V72" s="148">
        <f t="shared" si="13"/>
        <v>0</v>
      </c>
      <c r="W72" s="165">
        <f t="shared" si="14"/>
        <v>0</v>
      </c>
      <c r="X72" s="165">
        <f t="shared" si="15"/>
        <v>0</v>
      </c>
      <c r="Y72" s="165">
        <f t="shared" si="16"/>
        <v>0</v>
      </c>
      <c r="Z72" s="2"/>
    </row>
    <row r="73" spans="1:26" x14ac:dyDescent="0.2">
      <c r="A73" s="162">
        <v>3.4590000000000003E-2</v>
      </c>
      <c r="B73" s="7">
        <f t="shared" si="20"/>
        <v>3.628E-2</v>
      </c>
      <c r="C73" s="7">
        <f t="shared" si="1"/>
        <v>4.853501176063884</v>
      </c>
      <c r="D73" s="163">
        <f t="shared" si="21"/>
        <v>4.7862486834408031</v>
      </c>
      <c r="E73" s="164">
        <f t="shared" si="17"/>
        <v>99.999999999999972</v>
      </c>
      <c r="F73" s="162">
        <f t="shared" si="3"/>
        <v>0</v>
      </c>
      <c r="G73" s="162">
        <v>0</v>
      </c>
      <c r="H73" s="168">
        <f t="shared" si="4"/>
        <v>34.590000000000003</v>
      </c>
      <c r="I73" s="162">
        <f t="shared" si="0"/>
        <v>0</v>
      </c>
      <c r="J73" s="165">
        <f t="shared" si="5"/>
        <v>0</v>
      </c>
      <c r="K73" s="165">
        <f t="shared" si="6"/>
        <v>0</v>
      </c>
      <c r="L73" s="165">
        <f t="shared" si="7"/>
        <v>0</v>
      </c>
      <c r="M73" s="186">
        <f t="shared" si="18"/>
        <v>36.240616716606795</v>
      </c>
      <c r="N73" s="162">
        <v>0</v>
      </c>
      <c r="O73" s="166">
        <f t="shared" si="19"/>
        <v>0</v>
      </c>
      <c r="P73" s="2"/>
      <c r="Q73" s="162">
        <f t="shared" si="8"/>
        <v>0</v>
      </c>
      <c r="R73" s="165">
        <f t="shared" si="9"/>
        <v>0</v>
      </c>
      <c r="S73" s="165">
        <f t="shared" si="10"/>
        <v>0</v>
      </c>
      <c r="T73" s="165">
        <f t="shared" si="11"/>
        <v>0</v>
      </c>
      <c r="U73" s="68">
        <f t="shared" si="12"/>
        <v>1.5591955795770791</v>
      </c>
      <c r="V73" s="148">
        <f t="shared" si="13"/>
        <v>0</v>
      </c>
      <c r="W73" s="165">
        <f t="shared" si="14"/>
        <v>0</v>
      </c>
      <c r="X73" s="165">
        <f t="shared" si="15"/>
        <v>0</v>
      </c>
      <c r="Y73" s="165">
        <f t="shared" si="16"/>
        <v>0</v>
      </c>
      <c r="Z73" s="2"/>
    </row>
    <row r="74" spans="1:26" x14ac:dyDescent="0.2">
      <c r="A74" s="162">
        <v>3.1510000000000003E-2</v>
      </c>
      <c r="B74" s="7">
        <f t="shared" si="20"/>
        <v>3.3050000000000003E-2</v>
      </c>
      <c r="C74" s="7">
        <f t="shared" si="1"/>
        <v>4.9880464354192728</v>
      </c>
      <c r="D74" s="163">
        <f t="shared" si="21"/>
        <v>4.9207738057415789</v>
      </c>
      <c r="E74" s="164">
        <f t="shared" si="17"/>
        <v>99.999999999999972</v>
      </c>
      <c r="F74" s="162">
        <f t="shared" si="3"/>
        <v>0</v>
      </c>
      <c r="G74" s="162">
        <v>0</v>
      </c>
      <c r="H74" s="168">
        <f t="shared" si="4"/>
        <v>31.51</v>
      </c>
      <c r="I74" s="162">
        <f t="shared" si="0"/>
        <v>0</v>
      </c>
      <c r="J74" s="165">
        <f t="shared" si="5"/>
        <v>0</v>
      </c>
      <c r="K74" s="165">
        <f t="shared" si="6"/>
        <v>0</v>
      </c>
      <c r="L74" s="165">
        <f t="shared" si="7"/>
        <v>0</v>
      </c>
      <c r="M74" s="186">
        <f t="shared" si="18"/>
        <v>33.014101532526965</v>
      </c>
      <c r="N74" s="162">
        <v>0</v>
      </c>
      <c r="O74" s="166">
        <f t="shared" si="19"/>
        <v>0</v>
      </c>
      <c r="P74" s="2"/>
      <c r="Q74" s="162">
        <f t="shared" si="8"/>
        <v>0</v>
      </c>
      <c r="R74" s="165">
        <f t="shared" si="9"/>
        <v>0</v>
      </c>
      <c r="S74" s="165">
        <f t="shared" si="10"/>
        <v>0</v>
      </c>
      <c r="T74" s="165">
        <f t="shared" si="11"/>
        <v>0</v>
      </c>
      <c r="U74" s="68">
        <f t="shared" si="12"/>
        <v>1.5186994825941802</v>
      </c>
      <c r="V74" s="148">
        <f t="shared" si="13"/>
        <v>0</v>
      </c>
      <c r="W74" s="165">
        <f t="shared" si="14"/>
        <v>0</v>
      </c>
      <c r="X74" s="165">
        <f t="shared" si="15"/>
        <v>0</v>
      </c>
      <c r="Y74" s="165">
        <f t="shared" si="16"/>
        <v>0</v>
      </c>
      <c r="Z74" s="2"/>
    </row>
    <row r="75" spans="1:26" x14ac:dyDescent="0.2">
      <c r="A75" s="162">
        <v>2.87E-2</v>
      </c>
      <c r="B75" s="7">
        <f t="shared" si="20"/>
        <v>3.0105E-2</v>
      </c>
      <c r="C75" s="7">
        <f t="shared" si="1"/>
        <v>5.1228054528737621</v>
      </c>
      <c r="D75" s="163">
        <f t="shared" si="21"/>
        <v>5.055425944146517</v>
      </c>
      <c r="E75" s="164">
        <f t="shared" si="17"/>
        <v>99.999999999999972</v>
      </c>
      <c r="F75" s="162">
        <f t="shared" si="3"/>
        <v>0</v>
      </c>
      <c r="G75" s="162">
        <v>0</v>
      </c>
      <c r="H75" s="168">
        <f t="shared" si="4"/>
        <v>28.7</v>
      </c>
      <c r="I75" s="162">
        <f t="shared" si="0"/>
        <v>0</v>
      </c>
      <c r="J75" s="165">
        <f t="shared" si="5"/>
        <v>0</v>
      </c>
      <c r="K75" s="165">
        <f t="shared" si="6"/>
        <v>0</v>
      </c>
      <c r="L75" s="165">
        <f t="shared" si="7"/>
        <v>0</v>
      </c>
      <c r="M75" s="186">
        <f t="shared" si="18"/>
        <v>30.072196461183211</v>
      </c>
      <c r="N75" s="162">
        <v>0</v>
      </c>
      <c r="O75" s="166">
        <f t="shared" si="19"/>
        <v>0</v>
      </c>
      <c r="P75" s="2"/>
      <c r="Q75" s="162">
        <f t="shared" si="8"/>
        <v>0</v>
      </c>
      <c r="R75" s="165">
        <f t="shared" si="9"/>
        <v>0</v>
      </c>
      <c r="S75" s="165">
        <f t="shared" si="10"/>
        <v>0</v>
      </c>
      <c r="T75" s="165">
        <f t="shared" si="11"/>
        <v>0</v>
      </c>
      <c r="U75" s="68">
        <f t="shared" si="12"/>
        <v>1.4781651499539958</v>
      </c>
      <c r="V75" s="148">
        <f t="shared" si="13"/>
        <v>0</v>
      </c>
      <c r="W75" s="165">
        <f t="shared" si="14"/>
        <v>0</v>
      </c>
      <c r="X75" s="165">
        <f t="shared" si="15"/>
        <v>0</v>
      </c>
      <c r="Y75" s="165">
        <f t="shared" si="16"/>
        <v>0</v>
      </c>
      <c r="Z75" s="2"/>
    </row>
    <row r="76" spans="1:26" x14ac:dyDescent="0.2">
      <c r="A76" s="162">
        <v>2.615E-2</v>
      </c>
      <c r="B76" s="7">
        <f t="shared" si="20"/>
        <v>2.7424999999999998E-2</v>
      </c>
      <c r="C76" s="7">
        <f t="shared" si="1"/>
        <v>5.2570452433025086</v>
      </c>
      <c r="D76" s="163">
        <f t="shared" si="21"/>
        <v>5.1899253480881349</v>
      </c>
      <c r="E76" s="164">
        <f t="shared" si="17"/>
        <v>99.999999999999972</v>
      </c>
      <c r="F76" s="162">
        <f t="shared" si="3"/>
        <v>0</v>
      </c>
      <c r="G76" s="162">
        <v>0</v>
      </c>
      <c r="H76" s="168">
        <f t="shared" si="4"/>
        <v>26.15</v>
      </c>
      <c r="I76" s="162">
        <f t="shared" si="0"/>
        <v>0</v>
      </c>
      <c r="J76" s="165">
        <f t="shared" si="5"/>
        <v>0</v>
      </c>
      <c r="K76" s="165">
        <f t="shared" si="6"/>
        <v>0</v>
      </c>
      <c r="L76" s="165">
        <f t="shared" si="7"/>
        <v>0</v>
      </c>
      <c r="M76" s="186">
        <f t="shared" si="18"/>
        <v>27.395346320132553</v>
      </c>
      <c r="N76" s="162">
        <v>0</v>
      </c>
      <c r="O76" s="166">
        <f t="shared" si="19"/>
        <v>0</v>
      </c>
      <c r="P76" s="2"/>
      <c r="Q76" s="162">
        <f t="shared" si="8"/>
        <v>0</v>
      </c>
      <c r="R76" s="165">
        <f t="shared" si="9"/>
        <v>0</v>
      </c>
      <c r="S76" s="165">
        <f t="shared" si="10"/>
        <v>0</v>
      </c>
      <c r="T76" s="165">
        <f t="shared" si="11"/>
        <v>0</v>
      </c>
      <c r="U76" s="68">
        <f t="shared" si="12"/>
        <v>1.4376767949686426</v>
      </c>
      <c r="V76" s="148">
        <f t="shared" si="13"/>
        <v>0</v>
      </c>
      <c r="W76" s="165">
        <f t="shared" si="14"/>
        <v>0</v>
      </c>
      <c r="X76" s="165">
        <f t="shared" si="15"/>
        <v>0</v>
      </c>
      <c r="Y76" s="165">
        <f t="shared" si="16"/>
        <v>0</v>
      </c>
      <c r="Z76" s="2"/>
    </row>
    <row r="77" spans="1:26" x14ac:dyDescent="0.2">
      <c r="A77" s="162">
        <v>2.3820000000000001E-2</v>
      </c>
      <c r="B77" s="7">
        <f t="shared" si="20"/>
        <v>2.4985E-2</v>
      </c>
      <c r="C77" s="7">
        <f t="shared" si="1"/>
        <v>5.391682776572698</v>
      </c>
      <c r="D77" s="163">
        <f t="shared" si="21"/>
        <v>5.3243640099376037</v>
      </c>
      <c r="E77" s="164">
        <f t="shared" si="17"/>
        <v>99.999999999999972</v>
      </c>
      <c r="F77" s="162">
        <f t="shared" si="3"/>
        <v>0</v>
      </c>
      <c r="G77" s="162">
        <v>0</v>
      </c>
      <c r="H77" s="168">
        <f t="shared" si="4"/>
        <v>23.82</v>
      </c>
      <c r="I77" s="162">
        <f t="shared" si="0"/>
        <v>0</v>
      </c>
      <c r="J77" s="165">
        <f t="shared" si="5"/>
        <v>0</v>
      </c>
      <c r="K77" s="165">
        <f t="shared" si="6"/>
        <v>0</v>
      </c>
      <c r="L77" s="165">
        <f t="shared" si="7"/>
        <v>0</v>
      </c>
      <c r="M77" s="186">
        <f t="shared" si="18"/>
        <v>24.957824424416472</v>
      </c>
      <c r="N77" s="162">
        <v>0</v>
      </c>
      <c r="O77" s="166">
        <f t="shared" si="19"/>
        <v>0</v>
      </c>
      <c r="P77" s="2"/>
      <c r="Q77" s="162">
        <f t="shared" si="8"/>
        <v>0</v>
      </c>
      <c r="R77" s="165">
        <f t="shared" si="9"/>
        <v>0</v>
      </c>
      <c r="S77" s="165">
        <f t="shared" si="10"/>
        <v>0</v>
      </c>
      <c r="T77" s="165">
        <f t="shared" si="11"/>
        <v>0</v>
      </c>
      <c r="U77" s="68">
        <f t="shared" si="12"/>
        <v>1.3972067251750255</v>
      </c>
      <c r="V77" s="148">
        <f t="shared" si="13"/>
        <v>0</v>
      </c>
      <c r="W77" s="165">
        <f t="shared" si="14"/>
        <v>0</v>
      </c>
      <c r="X77" s="165">
        <f t="shared" si="15"/>
        <v>0</v>
      </c>
      <c r="Y77" s="165">
        <f t="shared" si="16"/>
        <v>0</v>
      </c>
      <c r="Z77" s="2"/>
    </row>
    <row r="78" spans="1:26" x14ac:dyDescent="0.2">
      <c r="A78" s="162">
        <v>2.1700000000000001E-2</v>
      </c>
      <c r="B78" s="7">
        <f t="shared" si="20"/>
        <v>2.2760000000000002E-2</v>
      </c>
      <c r="C78" s="7">
        <f t="shared" si="1"/>
        <v>5.5261611471049701</v>
      </c>
      <c r="D78" s="163">
        <f t="shared" si="21"/>
        <v>5.4589219618388345</v>
      </c>
      <c r="E78" s="164">
        <f t="shared" si="17"/>
        <v>99.999999999999972</v>
      </c>
      <c r="F78" s="162">
        <f t="shared" si="3"/>
        <v>0</v>
      </c>
      <c r="G78" s="162">
        <v>0</v>
      </c>
      <c r="H78" s="168">
        <f t="shared" si="4"/>
        <v>21.7</v>
      </c>
      <c r="I78" s="162">
        <f t="shared" si="0"/>
        <v>0</v>
      </c>
      <c r="J78" s="165">
        <f t="shared" si="5"/>
        <v>0</v>
      </c>
      <c r="K78" s="165">
        <f t="shared" si="6"/>
        <v>0</v>
      </c>
      <c r="L78" s="165">
        <f t="shared" si="7"/>
        <v>0</v>
      </c>
      <c r="M78" s="186">
        <f t="shared" si="18"/>
        <v>22.73530294497964</v>
      </c>
      <c r="N78" s="162">
        <v>0</v>
      </c>
      <c r="O78" s="166">
        <f t="shared" si="19"/>
        <v>0</v>
      </c>
      <c r="P78" s="2"/>
      <c r="Q78" s="162">
        <f t="shared" si="8"/>
        <v>0</v>
      </c>
      <c r="R78" s="165">
        <f t="shared" si="9"/>
        <v>0</v>
      </c>
      <c r="S78" s="165">
        <f t="shared" si="10"/>
        <v>0</v>
      </c>
      <c r="T78" s="165">
        <f t="shared" si="11"/>
        <v>0</v>
      </c>
      <c r="U78" s="68">
        <f t="shared" si="12"/>
        <v>1.3567007454976439</v>
      </c>
      <c r="V78" s="148">
        <f t="shared" si="13"/>
        <v>0</v>
      </c>
      <c r="W78" s="165">
        <f t="shared" si="14"/>
        <v>0</v>
      </c>
      <c r="X78" s="165">
        <f t="shared" si="15"/>
        <v>0</v>
      </c>
      <c r="Y78" s="165">
        <f t="shared" si="16"/>
        <v>0</v>
      </c>
      <c r="Z78" s="2"/>
    </row>
    <row r="79" spans="1:26" x14ac:dyDescent="0.2">
      <c r="A79" s="162">
        <v>1.9760000000000003E-2</v>
      </c>
      <c r="B79" s="7">
        <f t="shared" si="20"/>
        <v>2.0730000000000002E-2</v>
      </c>
      <c r="C79" s="7">
        <f t="shared" si="1"/>
        <v>5.6612732428521335</v>
      </c>
      <c r="D79" s="163">
        <f t="shared" si="21"/>
        <v>5.5937171949785522</v>
      </c>
      <c r="E79" s="164">
        <f t="shared" si="17"/>
        <v>99.999999999999972</v>
      </c>
      <c r="F79" s="162">
        <f t="shared" si="3"/>
        <v>0</v>
      </c>
      <c r="G79" s="162">
        <v>0</v>
      </c>
      <c r="H79" s="168">
        <f t="shared" si="4"/>
        <v>19.760000000000002</v>
      </c>
      <c r="I79" s="162">
        <f t="shared" si="0"/>
        <v>0</v>
      </c>
      <c r="J79" s="165">
        <f t="shared" si="5"/>
        <v>0</v>
      </c>
      <c r="K79" s="165">
        <f t="shared" si="6"/>
        <v>0</v>
      </c>
      <c r="L79" s="165">
        <f t="shared" si="7"/>
        <v>0</v>
      </c>
      <c r="M79" s="186">
        <f t="shared" si="18"/>
        <v>20.70729340111836</v>
      </c>
      <c r="N79" s="162">
        <v>0</v>
      </c>
      <c r="O79" s="166">
        <f t="shared" si="19"/>
        <v>0</v>
      </c>
      <c r="P79" s="2"/>
      <c r="Q79" s="162">
        <f t="shared" si="8"/>
        <v>0</v>
      </c>
      <c r="R79" s="165">
        <f t="shared" si="9"/>
        <v>0</v>
      </c>
      <c r="S79" s="165">
        <f t="shared" si="10"/>
        <v>0</v>
      </c>
      <c r="T79" s="165">
        <f t="shared" si="11"/>
        <v>0</v>
      </c>
      <c r="U79" s="68">
        <f t="shared" si="12"/>
        <v>1.3161233370500693</v>
      </c>
      <c r="V79" s="148">
        <f t="shared" si="13"/>
        <v>0</v>
      </c>
      <c r="W79" s="165">
        <f t="shared" si="14"/>
        <v>0</v>
      </c>
      <c r="X79" s="165">
        <f t="shared" si="15"/>
        <v>0</v>
      </c>
      <c r="Y79" s="165">
        <f t="shared" si="16"/>
        <v>0</v>
      </c>
      <c r="Z79" s="2"/>
    </row>
    <row r="80" spans="1:26" x14ac:dyDescent="0.2">
      <c r="A80" s="162">
        <v>1.7999999999999999E-2</v>
      </c>
      <c r="B80" s="7">
        <f t="shared" si="20"/>
        <v>1.8880000000000001E-2</v>
      </c>
      <c r="C80" s="7">
        <f t="shared" si="1"/>
        <v>5.7958592832197748</v>
      </c>
      <c r="D80" s="163">
        <f t="shared" si="21"/>
        <v>5.7285662630359546</v>
      </c>
      <c r="E80" s="164">
        <f t="shared" si="17"/>
        <v>99.999999999999972</v>
      </c>
      <c r="F80" s="162">
        <f t="shared" si="3"/>
        <v>0</v>
      </c>
      <c r="G80" s="162">
        <v>0</v>
      </c>
      <c r="H80" s="168">
        <f t="shared" si="4"/>
        <v>18</v>
      </c>
      <c r="I80" s="162">
        <f t="shared" si="0"/>
        <v>0</v>
      </c>
      <c r="J80" s="165">
        <f t="shared" si="5"/>
        <v>0</v>
      </c>
      <c r="K80" s="165">
        <f t="shared" si="6"/>
        <v>0</v>
      </c>
      <c r="L80" s="165">
        <f t="shared" si="7"/>
        <v>0</v>
      </c>
      <c r="M80" s="186">
        <f t="shared" si="18"/>
        <v>18.859480374602057</v>
      </c>
      <c r="N80" s="162">
        <v>0</v>
      </c>
      <c r="O80" s="166">
        <f t="shared" si="19"/>
        <v>0</v>
      </c>
      <c r="P80" s="2"/>
      <c r="Q80" s="162">
        <f t="shared" si="8"/>
        <v>0</v>
      </c>
      <c r="R80" s="165">
        <f t="shared" si="9"/>
        <v>0</v>
      </c>
      <c r="S80" s="165">
        <f t="shared" si="10"/>
        <v>0</v>
      </c>
      <c r="T80" s="165">
        <f t="shared" si="11"/>
        <v>0</v>
      </c>
      <c r="U80" s="68">
        <f t="shared" si="12"/>
        <v>1.2755297226774578</v>
      </c>
      <c r="V80" s="148">
        <f t="shared" si="13"/>
        <v>0</v>
      </c>
      <c r="W80" s="165">
        <f t="shared" si="14"/>
        <v>0</v>
      </c>
      <c r="X80" s="165">
        <f t="shared" si="15"/>
        <v>0</v>
      </c>
      <c r="Y80" s="165">
        <f t="shared" si="16"/>
        <v>0</v>
      </c>
      <c r="Z80" s="2"/>
    </row>
    <row r="81" spans="1:26" x14ac:dyDescent="0.2">
      <c r="A81" s="162">
        <v>1.6399999999999998E-2</v>
      </c>
      <c r="B81" s="7">
        <f t="shared" si="20"/>
        <v>1.72E-2</v>
      </c>
      <c r="C81" s="7">
        <f t="shared" si="1"/>
        <v>5.9301603749313667</v>
      </c>
      <c r="D81" s="163">
        <f t="shared" si="21"/>
        <v>5.8630098290755708</v>
      </c>
      <c r="E81" s="164">
        <f t="shared" si="17"/>
        <v>99.999999999999972</v>
      </c>
      <c r="F81" s="162">
        <f t="shared" si="3"/>
        <v>0</v>
      </c>
      <c r="G81" s="162">
        <v>0</v>
      </c>
      <c r="H81" s="168">
        <f t="shared" si="4"/>
        <v>16.399999999999999</v>
      </c>
      <c r="I81" s="162">
        <f t="shared" si="0"/>
        <v>0</v>
      </c>
      <c r="J81" s="165">
        <f t="shared" si="5"/>
        <v>0</v>
      </c>
      <c r="K81" s="165">
        <f t="shared" si="6"/>
        <v>0</v>
      </c>
      <c r="L81" s="165">
        <f t="shared" si="7"/>
        <v>0</v>
      </c>
      <c r="M81" s="186">
        <f t="shared" si="18"/>
        <v>17.181385275931621</v>
      </c>
      <c r="N81" s="162">
        <v>0</v>
      </c>
      <c r="O81" s="166">
        <f t="shared" si="19"/>
        <v>0</v>
      </c>
      <c r="P81" s="2"/>
      <c r="Q81" s="162">
        <f t="shared" si="8"/>
        <v>0</v>
      </c>
      <c r="R81" s="165">
        <f t="shared" si="9"/>
        <v>0</v>
      </c>
      <c r="S81" s="165">
        <f t="shared" si="10"/>
        <v>0</v>
      </c>
      <c r="T81" s="165">
        <f t="shared" si="11"/>
        <v>0</v>
      </c>
      <c r="U81" s="68">
        <f t="shared" si="12"/>
        <v>1.2350581765755018</v>
      </c>
      <c r="V81" s="148">
        <f t="shared" si="13"/>
        <v>0</v>
      </c>
      <c r="W81" s="165">
        <f t="shared" si="14"/>
        <v>0</v>
      </c>
      <c r="X81" s="165">
        <f t="shared" si="15"/>
        <v>0</v>
      </c>
      <c r="Y81" s="165">
        <f t="shared" si="16"/>
        <v>0</v>
      </c>
      <c r="Z81" s="2"/>
    </row>
    <row r="82" spans="1:26" x14ac:dyDescent="0.2">
      <c r="A82" s="162">
        <v>1.494E-2</v>
      </c>
      <c r="B82" s="7">
        <f t="shared" si="20"/>
        <v>1.567E-2</v>
      </c>
      <c r="C82" s="7">
        <f t="shared" si="1"/>
        <v>6.0646760416475747</v>
      </c>
      <c r="D82" s="163">
        <f t="shared" si="21"/>
        <v>5.9974182082894707</v>
      </c>
      <c r="E82" s="164">
        <f t="shared" si="17"/>
        <v>99.999999999999972</v>
      </c>
      <c r="F82" s="162">
        <f t="shared" si="3"/>
        <v>0</v>
      </c>
      <c r="G82" s="162">
        <v>0</v>
      </c>
      <c r="H82" s="168">
        <f t="shared" si="4"/>
        <v>14.94</v>
      </c>
      <c r="I82" s="162">
        <f t="shared" si="0"/>
        <v>0</v>
      </c>
      <c r="J82" s="165">
        <f t="shared" si="5"/>
        <v>0</v>
      </c>
      <c r="K82" s="165">
        <f t="shared" si="6"/>
        <v>0</v>
      </c>
      <c r="L82" s="165">
        <f t="shared" si="7"/>
        <v>0</v>
      </c>
      <c r="M82" s="186">
        <f t="shared" si="18"/>
        <v>15.652986935406284</v>
      </c>
      <c r="N82" s="162">
        <v>0</v>
      </c>
      <c r="O82" s="166">
        <f t="shared" si="19"/>
        <v>0</v>
      </c>
      <c r="P82" s="2"/>
      <c r="Q82" s="162">
        <f t="shared" si="8"/>
        <v>0</v>
      </c>
      <c r="R82" s="165">
        <f t="shared" si="9"/>
        <v>0</v>
      </c>
      <c r="S82" s="165">
        <f t="shared" si="10"/>
        <v>0</v>
      </c>
      <c r="T82" s="165">
        <f t="shared" si="11"/>
        <v>0</v>
      </c>
      <c r="U82" s="68">
        <f t="shared" si="12"/>
        <v>1.1945972227635386</v>
      </c>
      <c r="V82" s="148">
        <f t="shared" si="13"/>
        <v>0</v>
      </c>
      <c r="W82" s="165">
        <f t="shared" si="14"/>
        <v>0</v>
      </c>
      <c r="X82" s="165">
        <f t="shared" si="15"/>
        <v>0</v>
      </c>
      <c r="Y82" s="165">
        <f t="shared" si="16"/>
        <v>0</v>
      </c>
      <c r="Z82" s="2"/>
    </row>
    <row r="83" spans="1:26" x14ac:dyDescent="0.2">
      <c r="A83" s="162">
        <v>1.3609999999999999E-2</v>
      </c>
      <c r="B83" s="7">
        <f t="shared" si="20"/>
        <v>1.4274999999999999E-2</v>
      </c>
      <c r="C83" s="7">
        <f t="shared" si="1"/>
        <v>6.1991891229328173</v>
      </c>
      <c r="D83" s="163">
        <f t="shared" si="21"/>
        <v>6.1319325822901956</v>
      </c>
      <c r="E83" s="164">
        <f t="shared" si="17"/>
        <v>99.999999999999972</v>
      </c>
      <c r="F83" s="162">
        <f t="shared" si="3"/>
        <v>0</v>
      </c>
      <c r="G83" s="162">
        <v>0</v>
      </c>
      <c r="H83" s="168">
        <f t="shared" si="4"/>
        <v>13.61</v>
      </c>
      <c r="I83" s="162">
        <f t="shared" si="0"/>
        <v>0</v>
      </c>
      <c r="J83" s="165">
        <f t="shared" si="5"/>
        <v>0</v>
      </c>
      <c r="K83" s="165">
        <f t="shared" si="6"/>
        <v>0</v>
      </c>
      <c r="L83" s="165">
        <f t="shared" si="7"/>
        <v>0</v>
      </c>
      <c r="M83" s="186">
        <f t="shared" si="18"/>
        <v>14.259502095094357</v>
      </c>
      <c r="N83" s="162">
        <v>0</v>
      </c>
      <c r="O83" s="166">
        <f t="shared" si="19"/>
        <v>0</v>
      </c>
      <c r="P83" s="2"/>
      <c r="Q83" s="162">
        <f t="shared" si="8"/>
        <v>0</v>
      </c>
      <c r="R83" s="165">
        <f t="shared" si="9"/>
        <v>0</v>
      </c>
      <c r="S83" s="165">
        <f t="shared" si="10"/>
        <v>0</v>
      </c>
      <c r="T83" s="165">
        <f t="shared" si="11"/>
        <v>0</v>
      </c>
      <c r="U83" s="68">
        <f t="shared" si="12"/>
        <v>1.1541043613413575</v>
      </c>
      <c r="V83" s="148">
        <f t="shared" si="13"/>
        <v>0</v>
      </c>
      <c r="W83" s="165">
        <f t="shared" si="14"/>
        <v>0</v>
      </c>
      <c r="X83" s="165">
        <f t="shared" si="15"/>
        <v>0</v>
      </c>
      <c r="Y83" s="165">
        <f t="shared" si="16"/>
        <v>0</v>
      </c>
      <c r="Z83" s="2"/>
    </row>
    <row r="84" spans="1:26" x14ac:dyDescent="0.2">
      <c r="A84" s="162">
        <v>1.24E-2</v>
      </c>
      <c r="B84" s="7">
        <f t="shared" si="20"/>
        <v>1.3004999999999999E-2</v>
      </c>
      <c r="C84" s="7">
        <f t="shared" si="1"/>
        <v>6.3335160691625738</v>
      </c>
      <c r="D84" s="163">
        <f t="shared" si="21"/>
        <v>6.266352596047696</v>
      </c>
      <c r="E84" s="164">
        <f t="shared" si="17"/>
        <v>99.999999999999972</v>
      </c>
      <c r="F84" s="162">
        <f t="shared" si="3"/>
        <v>0</v>
      </c>
      <c r="G84" s="162">
        <v>0</v>
      </c>
      <c r="H84" s="168">
        <f t="shared" si="4"/>
        <v>12.4</v>
      </c>
      <c r="I84" s="162">
        <f t="shared" si="0"/>
        <v>0</v>
      </c>
      <c r="J84" s="165">
        <f t="shared" si="5"/>
        <v>0</v>
      </c>
      <c r="K84" s="165">
        <f t="shared" si="6"/>
        <v>0</v>
      </c>
      <c r="L84" s="165">
        <f t="shared" si="7"/>
        <v>0</v>
      </c>
      <c r="M84" s="186">
        <f t="shared" si="18"/>
        <v>12.99091990584192</v>
      </c>
      <c r="N84" s="162">
        <v>0</v>
      </c>
      <c r="O84" s="166">
        <f t="shared" si="19"/>
        <v>0</v>
      </c>
      <c r="P84" s="2"/>
      <c r="Q84" s="162">
        <f t="shared" si="8"/>
        <v>0</v>
      </c>
      <c r="R84" s="165">
        <f t="shared" si="9"/>
        <v>0</v>
      </c>
      <c r="S84" s="165">
        <f t="shared" si="10"/>
        <v>0</v>
      </c>
      <c r="T84" s="165">
        <f t="shared" si="11"/>
        <v>0</v>
      </c>
      <c r="U84" s="68">
        <f t="shared" si="12"/>
        <v>1.1136399051827846</v>
      </c>
      <c r="V84" s="148">
        <f t="shared" si="13"/>
        <v>0</v>
      </c>
      <c r="W84" s="165">
        <f t="shared" si="14"/>
        <v>0</v>
      </c>
      <c r="X84" s="165">
        <f t="shared" si="15"/>
        <v>0</v>
      </c>
      <c r="Y84" s="165">
        <f t="shared" si="16"/>
        <v>0</v>
      </c>
      <c r="Z84" s="2"/>
    </row>
    <row r="85" spans="1:26" x14ac:dyDescent="0.2">
      <c r="A85" s="162">
        <v>1.129E-2</v>
      </c>
      <c r="B85" s="7">
        <f t="shared" si="20"/>
        <v>1.1845E-2</v>
      </c>
      <c r="C85" s="7">
        <f t="shared" si="1"/>
        <v>6.4688107036638103</v>
      </c>
      <c r="D85" s="163">
        <f t="shared" si="21"/>
        <v>6.4011633864131916</v>
      </c>
      <c r="E85" s="164">
        <f t="shared" si="17"/>
        <v>99.999999999999972</v>
      </c>
      <c r="F85" s="162">
        <f t="shared" si="3"/>
        <v>0</v>
      </c>
      <c r="G85" s="162">
        <v>0</v>
      </c>
      <c r="H85" s="168">
        <f t="shared" si="4"/>
        <v>11.29</v>
      </c>
      <c r="I85" s="162">
        <f t="shared" si="0"/>
        <v>0</v>
      </c>
      <c r="J85" s="165">
        <f t="shared" si="5"/>
        <v>0</v>
      </c>
      <c r="K85" s="165">
        <f t="shared" si="6"/>
        <v>0</v>
      </c>
      <c r="L85" s="165">
        <f t="shared" si="7"/>
        <v>0</v>
      </c>
      <c r="M85" s="186">
        <f t="shared" si="18"/>
        <v>11.831990534140919</v>
      </c>
      <c r="N85" s="162">
        <v>0</v>
      </c>
      <c r="O85" s="166">
        <f t="shared" si="19"/>
        <v>0</v>
      </c>
      <c r="P85" s="2"/>
      <c r="Q85" s="162">
        <f t="shared" si="8"/>
        <v>0</v>
      </c>
      <c r="R85" s="165">
        <f t="shared" si="9"/>
        <v>0</v>
      </c>
      <c r="S85" s="165">
        <f t="shared" si="10"/>
        <v>0</v>
      </c>
      <c r="T85" s="165">
        <f t="shared" si="11"/>
        <v>0</v>
      </c>
      <c r="U85" s="68">
        <f t="shared" si="12"/>
        <v>1.0730578135436017</v>
      </c>
      <c r="V85" s="148">
        <f t="shared" si="13"/>
        <v>0</v>
      </c>
      <c r="W85" s="165">
        <f t="shared" si="14"/>
        <v>0</v>
      </c>
      <c r="X85" s="165">
        <f t="shared" si="15"/>
        <v>0</v>
      </c>
      <c r="Y85" s="165">
        <f t="shared" si="16"/>
        <v>0</v>
      </c>
      <c r="Z85" s="2"/>
    </row>
    <row r="86" spans="1:26" x14ac:dyDescent="0.2">
      <c r="A86" s="162">
        <v>1.0289999999999999E-2</v>
      </c>
      <c r="B86" s="7">
        <f t="shared" si="20"/>
        <v>1.0789999999999999E-2</v>
      </c>
      <c r="C86" s="7">
        <f t="shared" si="1"/>
        <v>6.6026132075428441</v>
      </c>
      <c r="D86" s="163">
        <f t="shared" si="21"/>
        <v>6.5357119556033272</v>
      </c>
      <c r="E86" s="164">
        <f t="shared" si="17"/>
        <v>99.999999999999972</v>
      </c>
      <c r="F86" s="162">
        <f t="shared" si="3"/>
        <v>0</v>
      </c>
      <c r="G86" s="162">
        <v>0</v>
      </c>
      <c r="H86" s="168">
        <f t="shared" si="4"/>
        <v>10.29</v>
      </c>
      <c r="I86" s="162">
        <f t="shared" si="0"/>
        <v>0</v>
      </c>
      <c r="J86" s="165">
        <f t="shared" si="5"/>
        <v>0</v>
      </c>
      <c r="K86" s="165">
        <f t="shared" si="6"/>
        <v>0</v>
      </c>
      <c r="L86" s="165">
        <f t="shared" si="7"/>
        <v>0</v>
      </c>
      <c r="M86" s="186">
        <f t="shared" si="18"/>
        <v>10.778408973498825</v>
      </c>
      <c r="N86" s="162">
        <v>0</v>
      </c>
      <c r="O86" s="166">
        <f t="shared" si="19"/>
        <v>0</v>
      </c>
      <c r="P86" s="2"/>
      <c r="Q86" s="162">
        <f t="shared" si="8"/>
        <v>0</v>
      </c>
      <c r="R86" s="165">
        <f t="shared" si="9"/>
        <v>0</v>
      </c>
      <c r="S86" s="165">
        <f t="shared" si="10"/>
        <v>0</v>
      </c>
      <c r="T86" s="165">
        <f t="shared" si="11"/>
        <v>0</v>
      </c>
      <c r="U86" s="68">
        <f t="shared" si="12"/>
        <v>1.0325546583437002</v>
      </c>
      <c r="V86" s="148">
        <f t="shared" si="13"/>
        <v>0</v>
      </c>
      <c r="W86" s="165">
        <f t="shared" si="14"/>
        <v>0</v>
      </c>
      <c r="X86" s="165">
        <f t="shared" si="15"/>
        <v>0</v>
      </c>
      <c r="Y86" s="165">
        <f t="shared" si="16"/>
        <v>0</v>
      </c>
      <c r="Z86" s="2"/>
    </row>
    <row r="87" spans="1:26" x14ac:dyDescent="0.2">
      <c r="A87" s="162">
        <v>9.3710000000000009E-3</v>
      </c>
      <c r="B87" s="7">
        <f t="shared" si="20"/>
        <v>9.830499999999999E-3</v>
      </c>
      <c r="C87" s="7">
        <f t="shared" si="1"/>
        <v>6.7375812754049926</v>
      </c>
      <c r="D87" s="163">
        <f t="shared" si="21"/>
        <v>6.6700972414739184</v>
      </c>
      <c r="E87" s="164">
        <f t="shared" si="17"/>
        <v>99.999999999999972</v>
      </c>
      <c r="F87" s="162">
        <f t="shared" si="3"/>
        <v>0</v>
      </c>
      <c r="G87" s="162">
        <v>0</v>
      </c>
      <c r="H87" s="168">
        <f t="shared" si="4"/>
        <v>9.3710000000000004</v>
      </c>
      <c r="I87" s="162">
        <f t="shared" si="0"/>
        <v>0</v>
      </c>
      <c r="J87" s="165">
        <f t="shared" si="5"/>
        <v>0</v>
      </c>
      <c r="K87" s="165">
        <f t="shared" si="6"/>
        <v>0</v>
      </c>
      <c r="L87" s="165">
        <f t="shared" si="7"/>
        <v>0</v>
      </c>
      <c r="M87" s="186">
        <f t="shared" si="18"/>
        <v>9.8197550885956382</v>
      </c>
      <c r="N87" s="162">
        <v>0</v>
      </c>
      <c r="O87" s="166">
        <f t="shared" si="19"/>
        <v>0</v>
      </c>
      <c r="Q87" s="162">
        <f t="shared" si="8"/>
        <v>0</v>
      </c>
      <c r="R87" s="165">
        <f t="shared" si="9"/>
        <v>0</v>
      </c>
      <c r="S87" s="165">
        <f t="shared" si="10"/>
        <v>0</v>
      </c>
      <c r="T87" s="165">
        <f t="shared" si="11"/>
        <v>0</v>
      </c>
      <c r="U87" s="68">
        <f t="shared" si="12"/>
        <v>0.99210065632077338</v>
      </c>
      <c r="V87" s="148">
        <f t="shared" si="13"/>
        <v>0</v>
      </c>
      <c r="W87" s="165">
        <f t="shared" si="14"/>
        <v>0</v>
      </c>
      <c r="X87" s="165">
        <f t="shared" si="15"/>
        <v>0</v>
      </c>
      <c r="Y87" s="165">
        <f t="shared" si="16"/>
        <v>0</v>
      </c>
    </row>
    <row r="88" spans="1:26" x14ac:dyDescent="0.2">
      <c r="A88" s="162">
        <v>8.5370000000000012E-3</v>
      </c>
      <c r="B88" s="7">
        <f t="shared" si="20"/>
        <v>8.9540000000000002E-3</v>
      </c>
      <c r="C88" s="7">
        <f t="shared" si="1"/>
        <v>6.8720551053904488</v>
      </c>
      <c r="D88" s="163">
        <f t="shared" si="21"/>
        <v>6.8048181903977207</v>
      </c>
      <c r="E88" s="164">
        <f t="shared" si="17"/>
        <v>99.999999999999972</v>
      </c>
      <c r="F88" s="162">
        <f t="shared" si="3"/>
        <v>0</v>
      </c>
      <c r="G88" s="162">
        <v>0</v>
      </c>
      <c r="H88" s="168">
        <f t="shared" si="4"/>
        <v>8.5370000000000008</v>
      </c>
      <c r="I88" s="162">
        <f t="shared" si="0"/>
        <v>0</v>
      </c>
      <c r="J88" s="165">
        <f t="shared" si="5"/>
        <v>0</v>
      </c>
      <c r="K88" s="165">
        <f t="shared" si="6"/>
        <v>0</v>
      </c>
      <c r="L88" s="165">
        <f t="shared" si="7"/>
        <v>0</v>
      </c>
      <c r="M88" s="186">
        <f t="shared" si="18"/>
        <v>8.9442845996759335</v>
      </c>
      <c r="N88" s="162">
        <v>0</v>
      </c>
      <c r="O88" s="166">
        <f t="shared" si="19"/>
        <v>0</v>
      </c>
      <c r="Q88" s="162">
        <f t="shared" si="8"/>
        <v>0</v>
      </c>
      <c r="R88" s="165">
        <f t="shared" si="9"/>
        <v>0</v>
      </c>
      <c r="S88" s="165">
        <f t="shared" si="10"/>
        <v>0</v>
      </c>
      <c r="T88" s="165">
        <f t="shared" si="11"/>
        <v>0</v>
      </c>
      <c r="U88" s="68">
        <f t="shared" si="12"/>
        <v>0.95154560965039403</v>
      </c>
      <c r="V88" s="148">
        <f t="shared" si="13"/>
        <v>0</v>
      </c>
      <c r="W88" s="165">
        <f t="shared" si="14"/>
        <v>0</v>
      </c>
      <c r="X88" s="165">
        <f t="shared" si="15"/>
        <v>0</v>
      </c>
      <c r="Y88" s="165">
        <f t="shared" si="16"/>
        <v>0</v>
      </c>
    </row>
    <row r="89" spans="1:26" x14ac:dyDescent="0.2">
      <c r="A89" s="162">
        <v>7.7759999999999999E-3</v>
      </c>
      <c r="B89" s="7">
        <f t="shared" si="20"/>
        <v>8.1565000000000006E-3</v>
      </c>
      <c r="C89" s="7">
        <f t="shared" si="1"/>
        <v>7.0067560657183936</v>
      </c>
      <c r="D89" s="163">
        <f t="shared" si="21"/>
        <v>6.9394055855544217</v>
      </c>
      <c r="E89" s="164">
        <f t="shared" si="17"/>
        <v>99.999999999999972</v>
      </c>
      <c r="F89" s="162">
        <f t="shared" si="3"/>
        <v>0</v>
      </c>
      <c r="G89" s="162">
        <v>0</v>
      </c>
      <c r="H89" s="168">
        <f t="shared" si="4"/>
        <v>7.7759999999999998</v>
      </c>
      <c r="I89" s="162">
        <f t="shared" si="0"/>
        <v>0</v>
      </c>
      <c r="J89" s="165">
        <f t="shared" si="5"/>
        <v>0</v>
      </c>
      <c r="K89" s="165">
        <f t="shared" si="6"/>
        <v>0</v>
      </c>
      <c r="L89" s="165">
        <f t="shared" si="7"/>
        <v>0</v>
      </c>
      <c r="M89" s="186">
        <f t="shared" si="18"/>
        <v>8.1476200205949674</v>
      </c>
      <c r="N89" s="162">
        <v>0</v>
      </c>
      <c r="O89" s="166">
        <f t="shared" si="19"/>
        <v>0</v>
      </c>
      <c r="Q89" s="162">
        <f t="shared" si="8"/>
        <v>0</v>
      </c>
      <c r="R89" s="165">
        <f t="shared" si="9"/>
        <v>0</v>
      </c>
      <c r="S89" s="165">
        <f t="shared" si="10"/>
        <v>0</v>
      </c>
      <c r="T89" s="165">
        <f t="shared" si="11"/>
        <v>0</v>
      </c>
      <c r="U89" s="68">
        <f t="shared" si="12"/>
        <v>0.91103076666994531</v>
      </c>
      <c r="V89" s="148">
        <f t="shared" si="13"/>
        <v>0</v>
      </c>
      <c r="W89" s="165">
        <f t="shared" si="14"/>
        <v>0</v>
      </c>
      <c r="X89" s="165">
        <f t="shared" si="15"/>
        <v>0</v>
      </c>
      <c r="Y89" s="165">
        <f t="shared" si="16"/>
        <v>0</v>
      </c>
    </row>
    <row r="90" spans="1:26" x14ac:dyDescent="0.2">
      <c r="A90" s="162">
        <v>7.084E-3</v>
      </c>
      <c r="B90" s="7">
        <f t="shared" si="20"/>
        <v>7.43E-3</v>
      </c>
      <c r="C90" s="7">
        <f t="shared" si="1"/>
        <v>7.1412200725722599</v>
      </c>
      <c r="D90" s="163">
        <f t="shared" si="21"/>
        <v>7.0739880691453267</v>
      </c>
      <c r="E90" s="164">
        <f t="shared" si="17"/>
        <v>99.999999999999972</v>
      </c>
      <c r="F90" s="162">
        <f t="shared" si="3"/>
        <v>0</v>
      </c>
      <c r="G90" s="162">
        <v>0</v>
      </c>
      <c r="H90" s="168">
        <f t="shared" si="4"/>
        <v>7.0839999999999996</v>
      </c>
      <c r="I90" s="162">
        <f t="shared" si="0"/>
        <v>0</v>
      </c>
      <c r="J90" s="165">
        <f t="shared" si="5"/>
        <v>0</v>
      </c>
      <c r="K90" s="165">
        <f t="shared" si="6"/>
        <v>0</v>
      </c>
      <c r="L90" s="165">
        <f t="shared" si="7"/>
        <v>0</v>
      </c>
      <c r="M90" s="186">
        <f t="shared" si="18"/>
        <v>7.4219393691945541</v>
      </c>
      <c r="N90" s="162">
        <v>0</v>
      </c>
      <c r="O90" s="166">
        <f t="shared" si="19"/>
        <v>0</v>
      </c>
      <c r="Q90" s="162">
        <f t="shared" si="8"/>
        <v>0</v>
      </c>
      <c r="R90" s="165">
        <f t="shared" si="9"/>
        <v>0</v>
      </c>
      <c r="S90" s="165">
        <f t="shared" si="10"/>
        <v>0</v>
      </c>
      <c r="T90" s="165">
        <f t="shared" si="11"/>
        <v>0</v>
      </c>
      <c r="U90" s="68">
        <f t="shared" si="12"/>
        <v>0.87051740221812779</v>
      </c>
      <c r="V90" s="148">
        <f t="shared" si="13"/>
        <v>0</v>
      </c>
      <c r="W90" s="165">
        <f t="shared" si="14"/>
        <v>0</v>
      </c>
      <c r="X90" s="165">
        <f t="shared" si="15"/>
        <v>0</v>
      </c>
      <c r="Y90" s="165">
        <f t="shared" si="16"/>
        <v>0</v>
      </c>
    </row>
    <row r="91" spans="1:26" x14ac:dyDescent="0.2">
      <c r="A91" s="162">
        <v>6.4530000000000004E-3</v>
      </c>
      <c r="B91" s="7">
        <f t="shared" si="20"/>
        <v>6.7685000000000002E-3</v>
      </c>
      <c r="C91" s="7">
        <f t="shared" si="1"/>
        <v>7.2758142591799571</v>
      </c>
      <c r="D91" s="163">
        <f t="shared" si="21"/>
        <v>7.208517165876108</v>
      </c>
      <c r="E91" s="164">
        <f t="shared" si="17"/>
        <v>99.999999999999972</v>
      </c>
      <c r="F91" s="162">
        <f t="shared" si="3"/>
        <v>0</v>
      </c>
      <c r="G91" s="162">
        <v>0</v>
      </c>
      <c r="H91" s="168">
        <f t="shared" si="4"/>
        <v>6.4530000000000003</v>
      </c>
      <c r="I91" s="162">
        <f t="shared" si="0"/>
        <v>0</v>
      </c>
      <c r="J91" s="165">
        <f t="shared" si="5"/>
        <v>0</v>
      </c>
      <c r="K91" s="165">
        <f t="shared" si="6"/>
        <v>0</v>
      </c>
      <c r="L91" s="165">
        <f t="shared" si="7"/>
        <v>0</v>
      </c>
      <c r="M91" s="186">
        <f t="shared" si="18"/>
        <v>6.7611428028107783</v>
      </c>
      <c r="N91" s="162">
        <v>0</v>
      </c>
      <c r="O91" s="166">
        <f t="shared" si="19"/>
        <v>0</v>
      </c>
      <c r="Q91" s="162">
        <f t="shared" si="8"/>
        <v>0</v>
      </c>
      <c r="R91" s="165">
        <f t="shared" si="9"/>
        <v>0</v>
      </c>
      <c r="S91" s="165">
        <f t="shared" si="10"/>
        <v>0</v>
      </c>
      <c r="T91" s="165">
        <f t="shared" si="11"/>
        <v>0</v>
      </c>
      <c r="U91" s="68">
        <f t="shared" si="12"/>
        <v>0.83002010881258093</v>
      </c>
      <c r="V91" s="148">
        <f t="shared" si="13"/>
        <v>0</v>
      </c>
      <c r="W91" s="165">
        <f t="shared" si="14"/>
        <v>0</v>
      </c>
      <c r="X91" s="165">
        <f t="shared" si="15"/>
        <v>0</v>
      </c>
      <c r="Y91" s="165">
        <f t="shared" si="16"/>
        <v>0</v>
      </c>
    </row>
    <row r="92" spans="1:26" x14ac:dyDescent="0.2">
      <c r="A92" s="162">
        <v>5.8780000000000004E-3</v>
      </c>
      <c r="B92" s="7">
        <f t="shared" si="20"/>
        <v>6.1655000000000008E-3</v>
      </c>
      <c r="C92" s="7">
        <f t="shared" si="1"/>
        <v>7.4104589256728426</v>
      </c>
      <c r="D92" s="163">
        <f t="shared" si="21"/>
        <v>7.3431365924263998</v>
      </c>
      <c r="E92" s="164">
        <f t="shared" si="17"/>
        <v>99.999999999999972</v>
      </c>
      <c r="F92" s="162">
        <f t="shared" si="3"/>
        <v>0</v>
      </c>
      <c r="G92" s="162">
        <v>0</v>
      </c>
      <c r="H92" s="168">
        <f t="shared" si="4"/>
        <v>5.8780000000000001</v>
      </c>
      <c r="I92" s="162">
        <f t="shared" si="0"/>
        <v>0</v>
      </c>
      <c r="J92" s="165">
        <f t="shared" si="5"/>
        <v>0</v>
      </c>
      <c r="K92" s="165">
        <f t="shared" si="6"/>
        <v>0</v>
      </c>
      <c r="L92" s="165">
        <f t="shared" si="7"/>
        <v>0</v>
      </c>
      <c r="M92" s="186">
        <f t="shared" si="18"/>
        <v>6.1587932259493821</v>
      </c>
      <c r="N92" s="162">
        <v>0</v>
      </c>
      <c r="O92" s="166">
        <f t="shared" si="19"/>
        <v>0</v>
      </c>
      <c r="Q92" s="162">
        <f t="shared" si="8"/>
        <v>0</v>
      </c>
      <c r="R92" s="165">
        <f t="shared" si="9"/>
        <v>0</v>
      </c>
      <c r="S92" s="165">
        <f t="shared" si="10"/>
        <v>0</v>
      </c>
      <c r="T92" s="165">
        <f t="shared" si="11"/>
        <v>0</v>
      </c>
      <c r="U92" s="68">
        <f t="shared" si="12"/>
        <v>0.78949562342185919</v>
      </c>
      <c r="V92" s="148">
        <f t="shared" si="13"/>
        <v>0</v>
      </c>
      <c r="W92" s="165">
        <f t="shared" si="14"/>
        <v>0</v>
      </c>
      <c r="X92" s="165">
        <f t="shared" si="15"/>
        <v>0</v>
      </c>
      <c r="Y92" s="165">
        <f t="shared" si="16"/>
        <v>0</v>
      </c>
    </row>
    <row r="93" spans="1:26" x14ac:dyDescent="0.2">
      <c r="A93" s="162">
        <v>5.3550000000000004E-3</v>
      </c>
      <c r="B93" s="7">
        <f t="shared" si="20"/>
        <v>5.6165E-3</v>
      </c>
      <c r="C93" s="7">
        <f t="shared" si="1"/>
        <v>7.5448977096865564</v>
      </c>
      <c r="D93" s="163">
        <f t="shared" si="21"/>
        <v>7.4776783176796995</v>
      </c>
      <c r="E93" s="164">
        <f t="shared" si="17"/>
        <v>99.999999999999972</v>
      </c>
      <c r="F93" s="162">
        <f t="shared" si="3"/>
        <v>0</v>
      </c>
      <c r="G93" s="162">
        <v>0</v>
      </c>
      <c r="H93" s="168">
        <f t="shared" si="4"/>
        <v>5.3550000000000004</v>
      </c>
      <c r="I93" s="162">
        <f t="shared" si="0"/>
        <v>0</v>
      </c>
      <c r="J93" s="165">
        <f t="shared" si="5"/>
        <v>0</v>
      </c>
      <c r="K93" s="165">
        <f t="shared" si="6"/>
        <v>0</v>
      </c>
      <c r="L93" s="165">
        <f t="shared" si="7"/>
        <v>0</v>
      </c>
      <c r="M93" s="186">
        <f t="shared" si="18"/>
        <v>5.6104090759943661</v>
      </c>
      <c r="N93" s="162">
        <v>0</v>
      </c>
      <c r="O93" s="166">
        <f t="shared" si="19"/>
        <v>0</v>
      </c>
      <c r="Q93" s="162">
        <f t="shared" si="8"/>
        <v>0</v>
      </c>
      <c r="R93" s="165">
        <f t="shared" si="9"/>
        <v>0</v>
      </c>
      <c r="S93" s="165">
        <f t="shared" si="10"/>
        <v>0</v>
      </c>
      <c r="T93" s="165">
        <f t="shared" si="11"/>
        <v>0</v>
      </c>
      <c r="U93" s="68">
        <f t="shared" si="12"/>
        <v>0.74899452845223369</v>
      </c>
      <c r="V93" s="148">
        <f t="shared" si="13"/>
        <v>0</v>
      </c>
      <c r="W93" s="165">
        <f t="shared" si="14"/>
        <v>0</v>
      </c>
      <c r="X93" s="165">
        <f t="shared" si="15"/>
        <v>0</v>
      </c>
      <c r="Y93" s="165">
        <f t="shared" si="16"/>
        <v>0</v>
      </c>
    </row>
    <row r="94" spans="1:26" x14ac:dyDescent="0.2">
      <c r="A94" s="162">
        <v>4.8780000000000004E-3</v>
      </c>
      <c r="B94" s="7">
        <f t="shared" si="20"/>
        <v>5.1165000000000004E-3</v>
      </c>
      <c r="C94" s="7">
        <f t="shared" si="1"/>
        <v>7.6794945265279901</v>
      </c>
      <c r="D94" s="163">
        <f t="shared" si="21"/>
        <v>7.6121961181072733</v>
      </c>
      <c r="E94" s="164">
        <f t="shared" si="17"/>
        <v>99.999999999999972</v>
      </c>
      <c r="F94" s="162">
        <f t="shared" si="3"/>
        <v>0</v>
      </c>
      <c r="G94" s="162">
        <v>0</v>
      </c>
      <c r="H94" s="168">
        <f t="shared" si="4"/>
        <v>4.8780000000000001</v>
      </c>
      <c r="I94" s="162">
        <f t="shared" ref="I94:I157" si="22">D94*F94</f>
        <v>0</v>
      </c>
      <c r="J94" s="165">
        <f t="shared" si="5"/>
        <v>0</v>
      </c>
      <c r="K94" s="165">
        <f t="shared" si="6"/>
        <v>0</v>
      </c>
      <c r="L94" s="165">
        <f t="shared" si="7"/>
        <v>0</v>
      </c>
      <c r="M94" s="186">
        <f t="shared" si="18"/>
        <v>5.1109382700243975</v>
      </c>
      <c r="N94" s="162">
        <v>0</v>
      </c>
      <c r="O94" s="166">
        <f t="shared" si="19"/>
        <v>0</v>
      </c>
      <c r="Q94" s="162">
        <f t="shared" si="8"/>
        <v>0</v>
      </c>
      <c r="R94" s="165">
        <f t="shared" si="9"/>
        <v>0</v>
      </c>
      <c r="S94" s="165">
        <f t="shared" si="10"/>
        <v>0</v>
      </c>
      <c r="T94" s="165">
        <f t="shared" si="11"/>
        <v>0</v>
      </c>
      <c r="U94" s="68">
        <f t="shared" si="12"/>
        <v>0.70850063557279286</v>
      </c>
      <c r="V94" s="148">
        <f t="shared" si="13"/>
        <v>0</v>
      </c>
      <c r="W94" s="165">
        <f t="shared" si="14"/>
        <v>0</v>
      </c>
      <c r="X94" s="165">
        <f t="shared" si="15"/>
        <v>0</v>
      </c>
      <c r="Y94" s="165">
        <f t="shared" si="16"/>
        <v>0</v>
      </c>
    </row>
    <row r="95" spans="1:26" x14ac:dyDescent="0.2">
      <c r="A95" s="162">
        <v>4.444E-3</v>
      </c>
      <c r="B95" s="7">
        <f t="shared" si="20"/>
        <v>4.6610000000000002E-3</v>
      </c>
      <c r="C95" s="7">
        <f t="shared" ref="C95:C158" si="23">IF(A95=0,IF(B95&gt;0,IF(C94&lt;10,10,-LOG(0,2)),-LOG(0,2)),-LOG(A95,2))</f>
        <v>7.813925467935082</v>
      </c>
      <c r="D95" s="163">
        <f t="shared" si="21"/>
        <v>7.7467099972315356</v>
      </c>
      <c r="E95" s="164">
        <f t="shared" si="17"/>
        <v>99.999999999999972</v>
      </c>
      <c r="F95" s="162">
        <f t="shared" ref="F95:F158" si="24">(G95*100)/$A$10</f>
        <v>0</v>
      </c>
      <c r="G95" s="162">
        <v>0</v>
      </c>
      <c r="H95" s="168">
        <f t="shared" ref="H95:H158" si="25">A95*1000</f>
        <v>4.444</v>
      </c>
      <c r="I95" s="162">
        <f t="shared" si="22"/>
        <v>0</v>
      </c>
      <c r="J95" s="165">
        <f t="shared" ref="J95:J158" si="26">(F95)*(D95-$B$4)^2</f>
        <v>0</v>
      </c>
      <c r="K95" s="165">
        <f t="shared" ref="K95:K158" si="27">(F95)*(D95-$B$4)^3</f>
        <v>0</v>
      </c>
      <c r="L95" s="165">
        <f t="shared" ref="L95:L158" si="28">(F95)*(D95-$B$4)^4</f>
        <v>0</v>
      </c>
      <c r="M95" s="186">
        <f t="shared" si="18"/>
        <v>4.6559458759740791</v>
      </c>
      <c r="N95" s="162">
        <v>0</v>
      </c>
      <c r="O95" s="166">
        <f t="shared" si="19"/>
        <v>0</v>
      </c>
      <c r="Q95" s="162">
        <f t="shared" ref="Q95:Q158" si="29">(B95*1000)*F95</f>
        <v>0</v>
      </c>
      <c r="R95" s="165">
        <f t="shared" ref="R95:R158" si="30">(F95)*((B95*1000)-$B$15)^2</f>
        <v>0</v>
      </c>
      <c r="S95" s="165">
        <f t="shared" ref="S95:S158" si="31">(F95)*((B95*1000)-$B$15)^3</f>
        <v>0</v>
      </c>
      <c r="T95" s="165">
        <f t="shared" ref="T95:T158" si="32">(F95)*((B95*1000)-$B$15)^4</f>
        <v>0</v>
      </c>
      <c r="U95" s="68">
        <f t="shared" ref="U95:U158" si="33">LOG(((2^(-D95))*1000),10)</f>
        <v>0.66800792312327117</v>
      </c>
      <c r="V95" s="148">
        <f t="shared" ref="V95:V158" si="34">U95*F95</f>
        <v>0</v>
      </c>
      <c r="W95" s="165">
        <f t="shared" ref="W95:W158" si="35">(F95)*(U95-LOG($E$15))^2</f>
        <v>0</v>
      </c>
      <c r="X95" s="165">
        <f t="shared" ref="X95:X158" si="36">(F95)*(U95-LOG($E$15))^3</f>
        <v>0</v>
      </c>
      <c r="Y95" s="165">
        <f t="shared" ref="Y95:Y158" si="37">(F95)*(U95-LOG($E$15))^4</f>
        <v>0</v>
      </c>
    </row>
    <row r="96" spans="1:26" x14ac:dyDescent="0.2">
      <c r="A96" s="162">
        <v>4.0480000000000004E-3</v>
      </c>
      <c r="B96" s="7">
        <f t="shared" si="20"/>
        <v>4.2459999999999998E-3</v>
      </c>
      <c r="C96" s="7">
        <f t="shared" si="23"/>
        <v>7.9485749946298645</v>
      </c>
      <c r="D96" s="163">
        <f t="shared" si="21"/>
        <v>7.8812502312824737</v>
      </c>
      <c r="E96" s="164">
        <f t="shared" ref="E96:E159" si="38">F96+E95</f>
        <v>99.999999999999972</v>
      </c>
      <c r="F96" s="162">
        <f t="shared" si="24"/>
        <v>0</v>
      </c>
      <c r="G96" s="162">
        <v>0</v>
      </c>
      <c r="H96" s="168">
        <f t="shared" si="25"/>
        <v>4.048</v>
      </c>
      <c r="I96" s="162">
        <f t="shared" si="22"/>
        <v>0</v>
      </c>
      <c r="J96" s="165">
        <f t="shared" si="26"/>
        <v>0</v>
      </c>
      <c r="K96" s="165">
        <f t="shared" si="27"/>
        <v>0</v>
      </c>
      <c r="L96" s="165">
        <f t="shared" si="28"/>
        <v>0</v>
      </c>
      <c r="M96" s="186">
        <f t="shared" ref="M96:M159" si="39">((2^(-D96))*1000)</f>
        <v>4.2413809072046318</v>
      </c>
      <c r="N96" s="162">
        <v>0</v>
      </c>
      <c r="O96" s="166">
        <f t="shared" ref="O96:O159" si="40">(N96*100)/$A$13</f>
        <v>0</v>
      </c>
      <c r="Q96" s="162">
        <f t="shared" si="29"/>
        <v>0</v>
      </c>
      <c r="R96" s="165">
        <f t="shared" si="30"/>
        <v>0</v>
      </c>
      <c r="S96" s="165">
        <f t="shared" si="31"/>
        <v>0</v>
      </c>
      <c r="T96" s="165">
        <f t="shared" si="32"/>
        <v>0</v>
      </c>
      <c r="U96" s="68">
        <f t="shared" si="33"/>
        <v>0.62750727705028608</v>
      </c>
      <c r="V96" s="148">
        <f t="shared" si="34"/>
        <v>0</v>
      </c>
      <c r="W96" s="165">
        <f t="shared" si="35"/>
        <v>0</v>
      </c>
      <c r="X96" s="165">
        <f t="shared" si="36"/>
        <v>0</v>
      </c>
      <c r="Y96" s="165">
        <f t="shared" si="37"/>
        <v>0</v>
      </c>
    </row>
    <row r="97" spans="1:25" x14ac:dyDescent="0.2">
      <c r="A97" s="162">
        <v>3.6869999999999997E-3</v>
      </c>
      <c r="B97" s="7">
        <f t="shared" ref="B97:B160" si="41">IF(A97=0,IF(A96&gt;0,IF(B96&gt;0.001,((A96+(2^(-10)))/2),0),0),(A96+A97)/2)</f>
        <v>3.8675000000000003E-3</v>
      </c>
      <c r="C97" s="7">
        <f t="shared" si="23"/>
        <v>8.0833368682303579</v>
      </c>
      <c r="D97" s="163">
        <f t="shared" si="21"/>
        <v>8.0159559314301116</v>
      </c>
      <c r="E97" s="164">
        <f t="shared" si="38"/>
        <v>99.999999999999972</v>
      </c>
      <c r="F97" s="162">
        <f t="shared" si="24"/>
        <v>0</v>
      </c>
      <c r="G97" s="162">
        <v>0</v>
      </c>
      <c r="H97" s="168">
        <f t="shared" si="25"/>
        <v>3.6869999999999998</v>
      </c>
      <c r="I97" s="162">
        <f t="shared" si="22"/>
        <v>0</v>
      </c>
      <c r="J97" s="165">
        <f t="shared" si="26"/>
        <v>0</v>
      </c>
      <c r="K97" s="165">
        <f t="shared" si="27"/>
        <v>0</v>
      </c>
      <c r="L97" s="165">
        <f t="shared" si="28"/>
        <v>0</v>
      </c>
      <c r="M97" s="186">
        <f t="shared" si="39"/>
        <v>3.8632856482533078</v>
      </c>
      <c r="N97" s="162">
        <v>0</v>
      </c>
      <c r="O97" s="166">
        <f t="shared" si="40"/>
        <v>0</v>
      </c>
      <c r="Q97" s="162">
        <f t="shared" si="29"/>
        <v>0</v>
      </c>
      <c r="R97" s="165">
        <f t="shared" si="30"/>
        <v>0</v>
      </c>
      <c r="S97" s="165">
        <f t="shared" si="31"/>
        <v>0</v>
      </c>
      <c r="T97" s="165">
        <f t="shared" si="32"/>
        <v>0</v>
      </c>
      <c r="U97" s="68">
        <f t="shared" si="33"/>
        <v>0.5869568207189293</v>
      </c>
      <c r="V97" s="148">
        <f t="shared" si="34"/>
        <v>0</v>
      </c>
      <c r="W97" s="165">
        <f t="shared" si="35"/>
        <v>0</v>
      </c>
      <c r="X97" s="165">
        <f t="shared" si="36"/>
        <v>0</v>
      </c>
      <c r="Y97" s="165">
        <f t="shared" si="37"/>
        <v>0</v>
      </c>
    </row>
    <row r="98" spans="1:25" x14ac:dyDescent="0.2">
      <c r="A98" s="162">
        <v>3.359E-3</v>
      </c>
      <c r="B98" s="7">
        <f t="shared" si="41"/>
        <v>3.5230000000000001E-3</v>
      </c>
      <c r="C98" s="7">
        <f t="shared" si="23"/>
        <v>8.2177524890896745</v>
      </c>
      <c r="D98" s="163">
        <f t="shared" si="21"/>
        <v>8.1505446786600153</v>
      </c>
      <c r="E98" s="164">
        <f t="shared" si="38"/>
        <v>99.999999999999972</v>
      </c>
      <c r="F98" s="162">
        <f t="shared" si="24"/>
        <v>0</v>
      </c>
      <c r="G98" s="162">
        <v>0</v>
      </c>
      <c r="H98" s="168">
        <f t="shared" si="25"/>
        <v>3.359</v>
      </c>
      <c r="I98" s="162">
        <f t="shared" si="22"/>
        <v>0</v>
      </c>
      <c r="J98" s="165">
        <f t="shared" si="26"/>
        <v>0</v>
      </c>
      <c r="K98" s="165">
        <f t="shared" si="27"/>
        <v>0</v>
      </c>
      <c r="L98" s="165">
        <f t="shared" si="28"/>
        <v>0</v>
      </c>
      <c r="M98" s="186">
        <f t="shared" si="39"/>
        <v>3.5191807285219108</v>
      </c>
      <c r="N98" s="162">
        <v>0</v>
      </c>
      <c r="O98" s="166">
        <f t="shared" si="40"/>
        <v>0</v>
      </c>
      <c r="Q98" s="162">
        <f t="shared" si="29"/>
        <v>0</v>
      </c>
      <c r="R98" s="165">
        <f t="shared" si="30"/>
        <v>0</v>
      </c>
      <c r="S98" s="165">
        <f t="shared" si="31"/>
        <v>0</v>
      </c>
      <c r="T98" s="165">
        <f t="shared" si="32"/>
        <v>0</v>
      </c>
      <c r="U98" s="68">
        <f t="shared" si="33"/>
        <v>0.54644157072389055</v>
      </c>
      <c r="V98" s="148">
        <f t="shared" si="34"/>
        <v>0</v>
      </c>
      <c r="W98" s="165">
        <f t="shared" si="35"/>
        <v>0</v>
      </c>
      <c r="X98" s="165">
        <f t="shared" si="36"/>
        <v>0</v>
      </c>
      <c r="Y98" s="165">
        <f t="shared" si="37"/>
        <v>0</v>
      </c>
    </row>
    <row r="99" spans="1:25" x14ac:dyDescent="0.2">
      <c r="A99" s="162">
        <v>3.0600000000000002E-3</v>
      </c>
      <c r="B99" s="7">
        <f t="shared" si="41"/>
        <v>3.2095000000000001E-3</v>
      </c>
      <c r="C99" s="7">
        <f t="shared" si="23"/>
        <v>8.352252631744161</v>
      </c>
      <c r="D99" s="163">
        <f t="shared" si="21"/>
        <v>8.2850025604169169</v>
      </c>
      <c r="E99" s="164">
        <f t="shared" si="38"/>
        <v>99.999999999999972</v>
      </c>
      <c r="F99" s="162">
        <f t="shared" si="24"/>
        <v>0</v>
      </c>
      <c r="G99" s="162">
        <v>0</v>
      </c>
      <c r="H99" s="168">
        <f t="shared" si="25"/>
        <v>3.06</v>
      </c>
      <c r="I99" s="162">
        <f t="shared" si="22"/>
        <v>0</v>
      </c>
      <c r="J99" s="165">
        <f t="shared" si="26"/>
        <v>0</v>
      </c>
      <c r="K99" s="165">
        <f t="shared" si="27"/>
        <v>0</v>
      </c>
      <c r="L99" s="165">
        <f t="shared" si="28"/>
        <v>0</v>
      </c>
      <c r="M99" s="186">
        <f t="shared" si="39"/>
        <v>3.2060162195472452</v>
      </c>
      <c r="N99" s="162">
        <v>0</v>
      </c>
      <c r="O99" s="166">
        <f t="shared" si="40"/>
        <v>0</v>
      </c>
      <c r="Q99" s="162">
        <f t="shared" si="29"/>
        <v>0</v>
      </c>
      <c r="R99" s="165">
        <f t="shared" si="30"/>
        <v>0</v>
      </c>
      <c r="S99" s="165">
        <f t="shared" si="31"/>
        <v>0</v>
      </c>
      <c r="T99" s="165">
        <f t="shared" si="32"/>
        <v>0</v>
      </c>
      <c r="U99" s="68">
        <f t="shared" si="33"/>
        <v>0.50596571516162225</v>
      </c>
      <c r="V99" s="148">
        <f t="shared" si="34"/>
        <v>0</v>
      </c>
      <c r="W99" s="165">
        <f t="shared" si="35"/>
        <v>0</v>
      </c>
      <c r="X99" s="165">
        <f t="shared" si="36"/>
        <v>0</v>
      </c>
      <c r="Y99" s="165">
        <f t="shared" si="37"/>
        <v>0</v>
      </c>
    </row>
    <row r="100" spans="1:25" x14ac:dyDescent="0.2">
      <c r="A100" s="162">
        <v>2.787E-3</v>
      </c>
      <c r="B100" s="7">
        <f t="shared" si="41"/>
        <v>2.9234999999999999E-3</v>
      </c>
      <c r="C100" s="7">
        <f t="shared" si="23"/>
        <v>8.4870712822203664</v>
      </c>
      <c r="D100" s="163">
        <f t="shared" si="21"/>
        <v>8.4196619569822637</v>
      </c>
      <c r="E100" s="164">
        <f t="shared" si="38"/>
        <v>99.999999999999972</v>
      </c>
      <c r="F100" s="162">
        <f t="shared" si="24"/>
        <v>0</v>
      </c>
      <c r="G100" s="162">
        <v>0</v>
      </c>
      <c r="H100" s="168">
        <f t="shared" si="25"/>
        <v>2.7869999999999999</v>
      </c>
      <c r="I100" s="162">
        <f t="shared" si="22"/>
        <v>0</v>
      </c>
      <c r="J100" s="165">
        <f t="shared" si="26"/>
        <v>0</v>
      </c>
      <c r="K100" s="165">
        <f t="shared" si="27"/>
        <v>0</v>
      </c>
      <c r="L100" s="165">
        <f t="shared" si="28"/>
        <v>0</v>
      </c>
      <c r="M100" s="186">
        <f t="shared" si="39"/>
        <v>2.9203116272069298</v>
      </c>
      <c r="N100" s="162">
        <v>0</v>
      </c>
      <c r="O100" s="166">
        <f t="shared" si="40"/>
        <v>0</v>
      </c>
      <c r="Q100" s="162">
        <f t="shared" si="29"/>
        <v>0</v>
      </c>
      <c r="R100" s="165">
        <f t="shared" si="30"/>
        <v>0</v>
      </c>
      <c r="S100" s="165">
        <f t="shared" si="31"/>
        <v>0</v>
      </c>
      <c r="T100" s="165">
        <f t="shared" si="32"/>
        <v>0</v>
      </c>
      <c r="U100" s="68">
        <f t="shared" si="33"/>
        <v>0.46542919759744172</v>
      </c>
      <c r="V100" s="148">
        <f t="shared" si="34"/>
        <v>0</v>
      </c>
      <c r="W100" s="165">
        <f t="shared" si="35"/>
        <v>0</v>
      </c>
      <c r="X100" s="165">
        <f t="shared" si="36"/>
        <v>0</v>
      </c>
      <c r="Y100" s="165">
        <f t="shared" si="37"/>
        <v>0</v>
      </c>
    </row>
    <row r="101" spans="1:25" x14ac:dyDescent="0.2">
      <c r="A101" s="162">
        <v>2.539E-3</v>
      </c>
      <c r="B101" s="7">
        <f t="shared" si="41"/>
        <v>2.663E-3</v>
      </c>
      <c r="C101" s="7">
        <f t="shared" si="23"/>
        <v>8.6215238896766682</v>
      </c>
      <c r="D101" s="163">
        <f t="shared" si="21"/>
        <v>8.5542975859485182</v>
      </c>
      <c r="E101" s="164">
        <f t="shared" si="38"/>
        <v>99.999999999999972</v>
      </c>
      <c r="F101" s="162">
        <f t="shared" si="24"/>
        <v>0</v>
      </c>
      <c r="G101" s="162">
        <v>0</v>
      </c>
      <c r="H101" s="168">
        <f t="shared" si="25"/>
        <v>2.5390000000000001</v>
      </c>
      <c r="I101" s="162">
        <f t="shared" si="22"/>
        <v>0</v>
      </c>
      <c r="J101" s="165">
        <f t="shared" si="26"/>
        <v>0</v>
      </c>
      <c r="K101" s="165">
        <f t="shared" si="27"/>
        <v>0</v>
      </c>
      <c r="L101" s="165">
        <f t="shared" si="28"/>
        <v>0</v>
      </c>
      <c r="M101" s="186">
        <f t="shared" si="39"/>
        <v>2.6601114638300376</v>
      </c>
      <c r="N101" s="162">
        <v>0</v>
      </c>
      <c r="O101" s="166">
        <f t="shared" si="40"/>
        <v>0</v>
      </c>
      <c r="Q101" s="162">
        <f t="shared" si="29"/>
        <v>0</v>
      </c>
      <c r="R101" s="165">
        <f t="shared" si="30"/>
        <v>0</v>
      </c>
      <c r="S101" s="165">
        <f t="shared" si="31"/>
        <v>0</v>
      </c>
      <c r="T101" s="165">
        <f t="shared" si="32"/>
        <v>0</v>
      </c>
      <c r="U101" s="68">
        <f t="shared" si="33"/>
        <v>0.42489983479351273</v>
      </c>
      <c r="V101" s="148">
        <f t="shared" si="34"/>
        <v>0</v>
      </c>
      <c r="W101" s="165">
        <f t="shared" si="35"/>
        <v>0</v>
      </c>
      <c r="X101" s="165">
        <f t="shared" si="36"/>
        <v>0</v>
      </c>
      <c r="Y101" s="165">
        <f t="shared" si="37"/>
        <v>0</v>
      </c>
    </row>
    <row r="102" spans="1:25" x14ac:dyDescent="0.2">
      <c r="A102" s="162">
        <v>2.313E-3</v>
      </c>
      <c r="B102" s="7">
        <f t="shared" si="41"/>
        <v>2.4260000000000002E-3</v>
      </c>
      <c r="C102" s="7">
        <f t="shared" si="23"/>
        <v>8.7560190186879847</v>
      </c>
      <c r="D102" s="163">
        <f t="shared" si="21"/>
        <v>8.6887714541823264</v>
      </c>
      <c r="E102" s="164">
        <f t="shared" si="38"/>
        <v>99.999999999999972</v>
      </c>
      <c r="F102" s="162">
        <f t="shared" si="24"/>
        <v>0</v>
      </c>
      <c r="G102" s="162">
        <v>0</v>
      </c>
      <c r="H102" s="168">
        <f t="shared" si="25"/>
        <v>2.3130000000000002</v>
      </c>
      <c r="I102" s="162">
        <f t="shared" si="22"/>
        <v>0</v>
      </c>
      <c r="J102" s="165">
        <f t="shared" si="26"/>
        <v>0</v>
      </c>
      <c r="K102" s="165">
        <f t="shared" si="27"/>
        <v>0</v>
      </c>
      <c r="L102" s="165">
        <f t="shared" si="28"/>
        <v>0</v>
      </c>
      <c r="M102" s="186">
        <f t="shared" si="39"/>
        <v>2.4233668727619433</v>
      </c>
      <c r="N102" s="162">
        <v>0</v>
      </c>
      <c r="O102" s="166">
        <f t="shared" si="40"/>
        <v>0</v>
      </c>
      <c r="Q102" s="162">
        <f t="shared" si="29"/>
        <v>0</v>
      </c>
      <c r="R102" s="165">
        <f t="shared" si="30"/>
        <v>0</v>
      </c>
      <c r="S102" s="165">
        <f t="shared" si="31"/>
        <v>0</v>
      </c>
      <c r="T102" s="165">
        <f t="shared" si="32"/>
        <v>0</v>
      </c>
      <c r="U102" s="68">
        <f t="shared" si="33"/>
        <v>0.38441916682217081</v>
      </c>
      <c r="V102" s="148">
        <f t="shared" si="34"/>
        <v>0</v>
      </c>
      <c r="W102" s="165">
        <f t="shared" si="35"/>
        <v>0</v>
      </c>
      <c r="X102" s="165">
        <f t="shared" si="36"/>
        <v>0</v>
      </c>
      <c r="Y102" s="165">
        <f t="shared" si="37"/>
        <v>0</v>
      </c>
    </row>
    <row r="103" spans="1:25" x14ac:dyDescent="0.2">
      <c r="A103" s="162">
        <v>2.1070000000000004E-3</v>
      </c>
      <c r="B103" s="7">
        <f t="shared" si="41"/>
        <v>2.2100000000000002E-3</v>
      </c>
      <c r="C103" s="7">
        <f t="shared" si="23"/>
        <v>8.8905939705068686</v>
      </c>
      <c r="D103" s="163">
        <f t="shared" si="21"/>
        <v>8.8233064945974267</v>
      </c>
      <c r="E103" s="164">
        <f t="shared" si="38"/>
        <v>99.999999999999972</v>
      </c>
      <c r="F103" s="162">
        <f t="shared" si="24"/>
        <v>0</v>
      </c>
      <c r="G103" s="162">
        <v>0</v>
      </c>
      <c r="H103" s="168">
        <f t="shared" si="25"/>
        <v>2.1070000000000002</v>
      </c>
      <c r="I103" s="162">
        <f t="shared" si="22"/>
        <v>0</v>
      </c>
      <c r="J103" s="165">
        <f t="shared" si="26"/>
        <v>0</v>
      </c>
      <c r="K103" s="165">
        <f t="shared" si="27"/>
        <v>0</v>
      </c>
      <c r="L103" s="165">
        <f t="shared" si="28"/>
        <v>0</v>
      </c>
      <c r="M103" s="186">
        <f t="shared" si="39"/>
        <v>2.2075984689249979</v>
      </c>
      <c r="N103" s="162">
        <v>0</v>
      </c>
      <c r="O103" s="166">
        <f t="shared" si="40"/>
        <v>0</v>
      </c>
      <c r="Q103" s="162">
        <f t="shared" si="29"/>
        <v>0</v>
      </c>
      <c r="R103" s="165">
        <f t="shared" si="30"/>
        <v>0</v>
      </c>
      <c r="S103" s="165">
        <f t="shared" si="31"/>
        <v>0</v>
      </c>
      <c r="T103" s="165">
        <f t="shared" si="32"/>
        <v>0</v>
      </c>
      <c r="U103" s="68">
        <f t="shared" si="33"/>
        <v>0.34392008418935954</v>
      </c>
      <c r="V103" s="148">
        <f t="shared" si="34"/>
        <v>0</v>
      </c>
      <c r="W103" s="165">
        <f t="shared" si="35"/>
        <v>0</v>
      </c>
      <c r="X103" s="165">
        <f t="shared" si="36"/>
        <v>0</v>
      </c>
      <c r="Y103" s="165">
        <f t="shared" si="37"/>
        <v>0</v>
      </c>
    </row>
    <row r="104" spans="1:25" x14ac:dyDescent="0.2">
      <c r="A104" s="162">
        <v>1.9190000000000001E-3</v>
      </c>
      <c r="B104" s="7">
        <f t="shared" si="41"/>
        <v>2.013E-3</v>
      </c>
      <c r="C104" s="7">
        <f t="shared" si="23"/>
        <v>9.0254295731287932</v>
      </c>
      <c r="D104" s="163">
        <f t="shared" si="21"/>
        <v>8.95801177181783</v>
      </c>
      <c r="E104" s="164">
        <f t="shared" si="38"/>
        <v>99.999999999999972</v>
      </c>
      <c r="F104" s="162">
        <f t="shared" si="24"/>
        <v>0</v>
      </c>
      <c r="G104" s="162">
        <v>0</v>
      </c>
      <c r="H104" s="168">
        <f t="shared" si="25"/>
        <v>1.919</v>
      </c>
      <c r="I104" s="162">
        <f t="shared" si="22"/>
        <v>0</v>
      </c>
      <c r="J104" s="165">
        <f t="shared" si="26"/>
        <v>0</v>
      </c>
      <c r="K104" s="165">
        <f t="shared" si="27"/>
        <v>0</v>
      </c>
      <c r="L104" s="165">
        <f t="shared" si="28"/>
        <v>0</v>
      </c>
      <c r="M104" s="186">
        <f t="shared" si="39"/>
        <v>2.0108040680285106</v>
      </c>
      <c r="N104" s="162">
        <v>0</v>
      </c>
      <c r="O104" s="166">
        <f t="shared" si="40"/>
        <v>0</v>
      </c>
      <c r="Q104" s="162">
        <f t="shared" si="29"/>
        <v>0</v>
      </c>
      <c r="R104" s="165">
        <f t="shared" si="30"/>
        <v>0</v>
      </c>
      <c r="S104" s="165">
        <f t="shared" si="31"/>
        <v>0</v>
      </c>
      <c r="T104" s="165">
        <f t="shared" si="32"/>
        <v>0</v>
      </c>
      <c r="U104" s="68">
        <f t="shared" si="33"/>
        <v>0.30336975517178622</v>
      </c>
      <c r="V104" s="148">
        <f t="shared" si="34"/>
        <v>0</v>
      </c>
      <c r="W104" s="165">
        <f t="shared" si="35"/>
        <v>0</v>
      </c>
      <c r="X104" s="165">
        <f t="shared" si="36"/>
        <v>0</v>
      </c>
      <c r="Y104" s="165">
        <f t="shared" si="37"/>
        <v>0</v>
      </c>
    </row>
    <row r="105" spans="1:25" x14ac:dyDescent="0.2">
      <c r="A105" s="162">
        <v>1.748E-3</v>
      </c>
      <c r="B105" s="7">
        <f t="shared" si="41"/>
        <v>1.8335000000000001E-3</v>
      </c>
      <c r="C105" s="7">
        <f t="shared" si="23"/>
        <v>9.1600790998235748</v>
      </c>
      <c r="D105" s="163">
        <f t="shared" si="21"/>
        <v>9.0927543364761831</v>
      </c>
      <c r="E105" s="164">
        <f t="shared" si="38"/>
        <v>99.999999999999972</v>
      </c>
      <c r="F105" s="162">
        <f t="shared" si="24"/>
        <v>0</v>
      </c>
      <c r="G105" s="162">
        <v>0</v>
      </c>
      <c r="H105" s="168">
        <f t="shared" si="25"/>
        <v>1.748</v>
      </c>
      <c r="I105" s="162">
        <f t="shared" si="22"/>
        <v>0</v>
      </c>
      <c r="J105" s="165">
        <f t="shared" si="26"/>
        <v>0</v>
      </c>
      <c r="K105" s="165">
        <f t="shared" si="27"/>
        <v>0</v>
      </c>
      <c r="L105" s="165">
        <f t="shared" si="28"/>
        <v>0</v>
      </c>
      <c r="M105" s="186">
        <f t="shared" si="39"/>
        <v>1.8315053917474569</v>
      </c>
      <c r="N105" s="162">
        <v>0</v>
      </c>
      <c r="O105" s="166">
        <f t="shared" si="40"/>
        <v>0</v>
      </c>
      <c r="Q105" s="162">
        <f t="shared" si="29"/>
        <v>0</v>
      </c>
      <c r="R105" s="165">
        <f t="shared" si="30"/>
        <v>0</v>
      </c>
      <c r="S105" s="165">
        <f t="shared" si="31"/>
        <v>0</v>
      </c>
      <c r="T105" s="165">
        <f t="shared" si="32"/>
        <v>0</v>
      </c>
      <c r="U105" s="68">
        <f t="shared" si="33"/>
        <v>0.26280820151692819</v>
      </c>
      <c r="V105" s="148">
        <f t="shared" si="34"/>
        <v>0</v>
      </c>
      <c r="W105" s="165">
        <f t="shared" si="35"/>
        <v>0</v>
      </c>
      <c r="X105" s="165">
        <f t="shared" si="36"/>
        <v>0</v>
      </c>
      <c r="Y105" s="165">
        <f t="shared" si="37"/>
        <v>0</v>
      </c>
    </row>
    <row r="106" spans="1:25" x14ac:dyDescent="0.2">
      <c r="A106" s="162">
        <v>1.593E-3</v>
      </c>
      <c r="B106" s="7">
        <f t="shared" si="41"/>
        <v>1.6705000000000001E-3</v>
      </c>
      <c r="C106" s="7">
        <f t="shared" si="23"/>
        <v>9.2940380177988651</v>
      </c>
      <c r="D106" s="163">
        <f t="shared" si="21"/>
        <v>9.2270585588112191</v>
      </c>
      <c r="E106" s="164">
        <f t="shared" si="38"/>
        <v>99.999999999999972</v>
      </c>
      <c r="F106" s="162">
        <f t="shared" si="24"/>
        <v>0</v>
      </c>
      <c r="G106" s="162">
        <v>0</v>
      </c>
      <c r="H106" s="168">
        <f t="shared" si="25"/>
        <v>1.593</v>
      </c>
      <c r="I106" s="162">
        <f t="shared" si="22"/>
        <v>0</v>
      </c>
      <c r="J106" s="165">
        <f t="shared" si="26"/>
        <v>0</v>
      </c>
      <c r="K106" s="165">
        <f t="shared" si="27"/>
        <v>0</v>
      </c>
      <c r="L106" s="165">
        <f t="shared" si="28"/>
        <v>0</v>
      </c>
      <c r="M106" s="186">
        <f t="shared" si="39"/>
        <v>1.6687012914239643</v>
      </c>
      <c r="N106" s="162">
        <v>0</v>
      </c>
      <c r="O106" s="166">
        <f t="shared" si="40"/>
        <v>0</v>
      </c>
      <c r="Q106" s="162">
        <f t="shared" si="29"/>
        <v>0</v>
      </c>
      <c r="R106" s="165">
        <f t="shared" si="30"/>
        <v>0</v>
      </c>
      <c r="S106" s="165">
        <f t="shared" si="31"/>
        <v>0</v>
      </c>
      <c r="T106" s="165">
        <f t="shared" si="32"/>
        <v>0</v>
      </c>
      <c r="U106" s="68">
        <f t="shared" si="33"/>
        <v>0.22237860204975834</v>
      </c>
      <c r="V106" s="148">
        <f t="shared" si="34"/>
        <v>0</v>
      </c>
      <c r="W106" s="165">
        <f t="shared" si="35"/>
        <v>0</v>
      </c>
      <c r="X106" s="165">
        <f t="shared" si="36"/>
        <v>0</v>
      </c>
      <c r="Y106" s="165">
        <f t="shared" si="37"/>
        <v>0</v>
      </c>
    </row>
    <row r="107" spans="1:25" x14ac:dyDescent="0.2">
      <c r="A107" s="162">
        <v>1.451E-3</v>
      </c>
      <c r="B107" s="7">
        <f t="shared" si="41"/>
        <v>1.5219999999999999E-3</v>
      </c>
      <c r="C107" s="7">
        <f t="shared" si="23"/>
        <v>9.4287367652574314</v>
      </c>
      <c r="D107" s="163">
        <f t="shared" si="21"/>
        <v>9.3613873915281474</v>
      </c>
      <c r="E107" s="164">
        <f t="shared" si="38"/>
        <v>99.999999999999972</v>
      </c>
      <c r="F107" s="162">
        <f t="shared" si="24"/>
        <v>0</v>
      </c>
      <c r="G107" s="162">
        <v>0</v>
      </c>
      <c r="H107" s="168">
        <f t="shared" si="25"/>
        <v>1.4510000000000001</v>
      </c>
      <c r="I107" s="162">
        <f t="shared" si="22"/>
        <v>0</v>
      </c>
      <c r="J107" s="165">
        <f t="shared" si="26"/>
        <v>0</v>
      </c>
      <c r="K107" s="165">
        <f t="shared" si="27"/>
        <v>0</v>
      </c>
      <c r="L107" s="165">
        <f t="shared" si="28"/>
        <v>0</v>
      </c>
      <c r="M107" s="186">
        <f t="shared" si="39"/>
        <v>1.5203430533928846</v>
      </c>
      <c r="N107" s="162">
        <v>0</v>
      </c>
      <c r="O107" s="166">
        <f t="shared" si="40"/>
        <v>0</v>
      </c>
      <c r="Q107" s="162">
        <f t="shared" si="29"/>
        <v>0</v>
      </c>
      <c r="R107" s="165">
        <f t="shared" si="30"/>
        <v>0</v>
      </c>
      <c r="S107" s="165">
        <f t="shared" si="31"/>
        <v>0</v>
      </c>
      <c r="T107" s="165">
        <f t="shared" si="32"/>
        <v>0</v>
      </c>
      <c r="U107" s="68">
        <f t="shared" si="33"/>
        <v>0.18194159411943361</v>
      </c>
      <c r="V107" s="148">
        <f t="shared" si="34"/>
        <v>0</v>
      </c>
      <c r="W107" s="165">
        <f t="shared" si="35"/>
        <v>0</v>
      </c>
      <c r="X107" s="165">
        <f t="shared" si="36"/>
        <v>0</v>
      </c>
      <c r="Y107" s="165">
        <f t="shared" si="37"/>
        <v>0</v>
      </c>
    </row>
    <row r="108" spans="1:25" x14ac:dyDescent="0.2">
      <c r="A108" s="162">
        <v>1.322E-3</v>
      </c>
      <c r="B108" s="7">
        <f t="shared" si="41"/>
        <v>1.3865000000000001E-3</v>
      </c>
      <c r="C108" s="7">
        <f t="shared" si="23"/>
        <v>9.5630621078164832</v>
      </c>
      <c r="D108" s="163">
        <f t="shared" si="21"/>
        <v>9.4958994365369573</v>
      </c>
      <c r="E108" s="164">
        <f t="shared" si="38"/>
        <v>99.999999999999972</v>
      </c>
      <c r="F108" s="162">
        <f t="shared" si="24"/>
        <v>0</v>
      </c>
      <c r="G108" s="162">
        <v>0</v>
      </c>
      <c r="H108" s="168">
        <f t="shared" si="25"/>
        <v>1.3220000000000001</v>
      </c>
      <c r="I108" s="162">
        <f t="shared" si="22"/>
        <v>0</v>
      </c>
      <c r="J108" s="165">
        <f t="shared" si="26"/>
        <v>0</v>
      </c>
      <c r="K108" s="165">
        <f t="shared" si="27"/>
        <v>0</v>
      </c>
      <c r="L108" s="165">
        <f t="shared" si="28"/>
        <v>0</v>
      </c>
      <c r="M108" s="186">
        <f t="shared" si="39"/>
        <v>1.3849989169670849</v>
      </c>
      <c r="N108" s="162">
        <v>0</v>
      </c>
      <c r="O108" s="166">
        <f t="shared" si="40"/>
        <v>0</v>
      </c>
      <c r="Q108" s="162">
        <f t="shared" si="29"/>
        <v>0</v>
      </c>
      <c r="R108" s="165">
        <f t="shared" si="30"/>
        <v>0</v>
      </c>
      <c r="S108" s="165">
        <f t="shared" si="31"/>
        <v>0</v>
      </c>
      <c r="T108" s="165">
        <f t="shared" si="32"/>
        <v>0</v>
      </c>
      <c r="U108" s="68">
        <f t="shared" si="33"/>
        <v>0.14144943379367844</v>
      </c>
      <c r="V108" s="148">
        <f t="shared" si="34"/>
        <v>0</v>
      </c>
      <c r="W108" s="165">
        <f t="shared" si="35"/>
        <v>0</v>
      </c>
      <c r="X108" s="165">
        <f t="shared" si="36"/>
        <v>0</v>
      </c>
      <c r="Y108" s="165">
        <f t="shared" si="37"/>
        <v>0</v>
      </c>
    </row>
    <row r="109" spans="1:25" x14ac:dyDescent="0.2">
      <c r="A109" s="162">
        <v>1.204E-3</v>
      </c>
      <c r="B109" s="7">
        <f t="shared" si="41"/>
        <v>1.263E-3</v>
      </c>
      <c r="C109" s="7">
        <f t="shared" si="23"/>
        <v>9.6979488925644723</v>
      </c>
      <c r="D109" s="163">
        <f t="shared" si="21"/>
        <v>9.6305055001904769</v>
      </c>
      <c r="E109" s="164">
        <f t="shared" si="38"/>
        <v>99.999999999999972</v>
      </c>
      <c r="F109" s="162">
        <f t="shared" si="24"/>
        <v>0</v>
      </c>
      <c r="G109" s="162">
        <v>0</v>
      </c>
      <c r="H109" s="168">
        <f t="shared" si="25"/>
        <v>1.204</v>
      </c>
      <c r="I109" s="162">
        <f t="shared" si="22"/>
        <v>0</v>
      </c>
      <c r="J109" s="165">
        <f t="shared" si="26"/>
        <v>0</v>
      </c>
      <c r="K109" s="165">
        <f t="shared" si="27"/>
        <v>0</v>
      </c>
      <c r="L109" s="165">
        <f t="shared" si="28"/>
        <v>0</v>
      </c>
      <c r="M109" s="186">
        <f t="shared" si="39"/>
        <v>1.2616211792768866</v>
      </c>
      <c r="N109" s="162">
        <v>0</v>
      </c>
      <c r="O109" s="166">
        <f t="shared" si="40"/>
        <v>0</v>
      </c>
      <c r="Q109" s="162">
        <f t="shared" si="29"/>
        <v>0</v>
      </c>
      <c r="R109" s="165">
        <f t="shared" si="30"/>
        <v>0</v>
      </c>
      <c r="S109" s="165">
        <f t="shared" si="31"/>
        <v>0</v>
      </c>
      <c r="T109" s="165">
        <f t="shared" si="32"/>
        <v>0</v>
      </c>
      <c r="U109" s="68">
        <f t="shared" si="33"/>
        <v>0.10092897103571384</v>
      </c>
      <c r="V109" s="148">
        <f t="shared" si="34"/>
        <v>0</v>
      </c>
      <c r="W109" s="165">
        <f t="shared" si="35"/>
        <v>0</v>
      </c>
      <c r="X109" s="165">
        <f t="shared" si="36"/>
        <v>0</v>
      </c>
      <c r="Y109" s="165">
        <f t="shared" si="37"/>
        <v>0</v>
      </c>
    </row>
    <row r="110" spans="1:25" x14ac:dyDescent="0.2">
      <c r="A110" s="162">
        <v>1.0969999999999999E-3</v>
      </c>
      <c r="B110" s="7">
        <f t="shared" si="41"/>
        <v>1.1505E-3</v>
      </c>
      <c r="C110" s="7">
        <f t="shared" si="23"/>
        <v>9.8322207589209807</v>
      </c>
      <c r="D110" s="163">
        <f t="shared" si="21"/>
        <v>9.7650848257427256</v>
      </c>
      <c r="E110" s="164">
        <f t="shared" si="38"/>
        <v>99.999999999999972</v>
      </c>
      <c r="F110" s="162">
        <f t="shared" si="24"/>
        <v>0</v>
      </c>
      <c r="G110" s="162">
        <v>0</v>
      </c>
      <c r="H110" s="168">
        <f t="shared" si="25"/>
        <v>1.097</v>
      </c>
      <c r="I110" s="162">
        <f t="shared" si="22"/>
        <v>0</v>
      </c>
      <c r="J110" s="165">
        <f t="shared" si="26"/>
        <v>0</v>
      </c>
      <c r="K110" s="165">
        <f t="shared" si="27"/>
        <v>0</v>
      </c>
      <c r="L110" s="165">
        <f t="shared" si="28"/>
        <v>0</v>
      </c>
      <c r="M110" s="186">
        <f t="shared" si="39"/>
        <v>1.1492554111249609</v>
      </c>
      <c r="N110" s="162">
        <v>0</v>
      </c>
      <c r="O110" s="166">
        <f t="shared" si="40"/>
        <v>0</v>
      </c>
      <c r="Q110" s="162">
        <f t="shared" si="29"/>
        <v>0</v>
      </c>
      <c r="R110" s="165">
        <f t="shared" si="30"/>
        <v>0</v>
      </c>
      <c r="S110" s="165">
        <f t="shared" si="31"/>
        <v>0</v>
      </c>
      <c r="T110" s="165">
        <f t="shared" si="32"/>
        <v>0</v>
      </c>
      <c r="U110" s="68">
        <f t="shared" si="33"/>
        <v>6.0416557248258902E-2</v>
      </c>
      <c r="V110" s="148">
        <f t="shared" si="34"/>
        <v>0</v>
      </c>
      <c r="W110" s="165">
        <f t="shared" si="35"/>
        <v>0</v>
      </c>
      <c r="X110" s="165">
        <f t="shared" si="36"/>
        <v>0</v>
      </c>
      <c r="Y110" s="165">
        <f t="shared" si="37"/>
        <v>0</v>
      </c>
    </row>
    <row r="111" spans="1:25" x14ac:dyDescent="0.2">
      <c r="A111" s="162">
        <v>9.990000000000001E-4</v>
      </c>
      <c r="B111" s="7">
        <f t="shared" si="41"/>
        <v>1.0479999999999999E-3</v>
      </c>
      <c r="C111" s="7">
        <f t="shared" si="23"/>
        <v>9.9672277015317565</v>
      </c>
      <c r="D111" s="163">
        <f t="shared" si="21"/>
        <v>9.8997242302263686</v>
      </c>
      <c r="E111" s="164">
        <f t="shared" si="38"/>
        <v>99.999999999999972</v>
      </c>
      <c r="F111" s="162">
        <f t="shared" si="24"/>
        <v>0</v>
      </c>
      <c r="G111" s="162">
        <v>0</v>
      </c>
      <c r="H111" s="168">
        <f t="shared" si="25"/>
        <v>0.99900000000000011</v>
      </c>
      <c r="I111" s="162">
        <f t="shared" si="22"/>
        <v>0</v>
      </c>
      <c r="J111" s="165">
        <f t="shared" si="26"/>
        <v>0</v>
      </c>
      <c r="K111" s="165">
        <f t="shared" si="27"/>
        <v>0</v>
      </c>
      <c r="L111" s="165">
        <f t="shared" si="28"/>
        <v>0</v>
      </c>
      <c r="M111" s="186">
        <f t="shared" si="39"/>
        <v>1.0468538579954705</v>
      </c>
      <c r="N111" s="162">
        <v>0</v>
      </c>
      <c r="O111" s="166">
        <f t="shared" si="40"/>
        <v>0</v>
      </c>
      <c r="Q111" s="162">
        <f t="shared" si="29"/>
        <v>0</v>
      </c>
      <c r="R111" s="165">
        <f t="shared" si="30"/>
        <v>0</v>
      </c>
      <c r="S111" s="165">
        <f t="shared" si="31"/>
        <v>0</v>
      </c>
      <c r="T111" s="165">
        <f t="shared" si="32"/>
        <v>0</v>
      </c>
      <c r="U111" s="68">
        <f t="shared" si="33"/>
        <v>1.9886057900346855E-2</v>
      </c>
      <c r="V111" s="148">
        <f t="shared" si="34"/>
        <v>0</v>
      </c>
      <c r="W111" s="165">
        <f t="shared" si="35"/>
        <v>0</v>
      </c>
      <c r="X111" s="165">
        <f t="shared" si="36"/>
        <v>0</v>
      </c>
      <c r="Y111" s="165">
        <f t="shared" si="37"/>
        <v>0</v>
      </c>
    </row>
    <row r="112" spans="1:25" x14ac:dyDescent="0.2">
      <c r="A112" s="162">
        <v>9.1E-4</v>
      </c>
      <c r="B112" s="7">
        <f t="shared" si="41"/>
        <v>9.5450000000000005E-4</v>
      </c>
      <c r="C112" s="7">
        <f t="shared" si="23"/>
        <v>10.101845834238116</v>
      </c>
      <c r="D112" s="163">
        <f t="shared" si="21"/>
        <v>10.034536767884937</v>
      </c>
      <c r="E112" s="164">
        <f t="shared" si="38"/>
        <v>99.999999999999972</v>
      </c>
      <c r="F112" s="162">
        <f t="shared" si="24"/>
        <v>0</v>
      </c>
      <c r="G112" s="162">
        <v>0</v>
      </c>
      <c r="H112" s="168">
        <f t="shared" si="25"/>
        <v>0.91</v>
      </c>
      <c r="I112" s="162">
        <f t="shared" si="22"/>
        <v>0</v>
      </c>
      <c r="J112" s="165">
        <f t="shared" si="26"/>
        <v>0</v>
      </c>
      <c r="K112" s="165">
        <f t="shared" si="27"/>
        <v>0</v>
      </c>
      <c r="L112" s="165">
        <f t="shared" si="28"/>
        <v>0</v>
      </c>
      <c r="M112" s="186">
        <f t="shared" si="39"/>
        <v>0.95346211251417734</v>
      </c>
      <c r="N112" s="162">
        <v>0</v>
      </c>
      <c r="O112" s="166">
        <f t="shared" si="40"/>
        <v>0</v>
      </c>
      <c r="Q112" s="162">
        <f t="shared" si="29"/>
        <v>0</v>
      </c>
      <c r="R112" s="165">
        <f t="shared" si="30"/>
        <v>0</v>
      </c>
      <c r="S112" s="165">
        <f t="shared" si="31"/>
        <v>0</v>
      </c>
      <c r="T112" s="165">
        <f t="shared" si="32"/>
        <v>0</v>
      </c>
      <c r="U112" s="68">
        <f t="shared" si="33"/>
        <v>-2.0696559726462577E-2</v>
      </c>
      <c r="V112" s="148">
        <f t="shared" si="34"/>
        <v>0</v>
      </c>
      <c r="W112" s="165">
        <f t="shared" si="35"/>
        <v>0</v>
      </c>
      <c r="X112" s="165">
        <f t="shared" si="36"/>
        <v>0</v>
      </c>
      <c r="Y112" s="165">
        <f t="shared" si="37"/>
        <v>0</v>
      </c>
    </row>
    <row r="113" spans="1:25" x14ac:dyDescent="0.2">
      <c r="A113" s="162">
        <v>8.2899999999999998E-4</v>
      </c>
      <c r="B113" s="7">
        <f t="shared" si="41"/>
        <v>8.6950000000000005E-4</v>
      </c>
      <c r="C113" s="7">
        <f t="shared" si="23"/>
        <v>10.236340277828424</v>
      </c>
      <c r="D113" s="163">
        <f t="shared" si="21"/>
        <v>10.169093056033269</v>
      </c>
      <c r="E113" s="164">
        <f t="shared" si="38"/>
        <v>99.999999999999972</v>
      </c>
      <c r="F113" s="162">
        <f t="shared" si="24"/>
        <v>0</v>
      </c>
      <c r="G113" s="162">
        <v>0</v>
      </c>
      <c r="H113" s="168">
        <f t="shared" si="25"/>
        <v>0.82899999999999996</v>
      </c>
      <c r="I113" s="162">
        <f t="shared" si="22"/>
        <v>0</v>
      </c>
      <c r="J113" s="165">
        <f t="shared" si="26"/>
        <v>0</v>
      </c>
      <c r="K113" s="165">
        <f t="shared" si="27"/>
        <v>0</v>
      </c>
      <c r="L113" s="165">
        <f t="shared" si="28"/>
        <v>0</v>
      </c>
      <c r="M113" s="186">
        <f t="shared" si="39"/>
        <v>0.86855627336402375</v>
      </c>
      <c r="N113" s="162">
        <v>0</v>
      </c>
      <c r="O113" s="166">
        <f t="shared" si="40"/>
        <v>0</v>
      </c>
      <c r="Q113" s="162">
        <f t="shared" si="29"/>
        <v>0</v>
      </c>
      <c r="R113" s="165">
        <f t="shared" si="30"/>
        <v>0</v>
      </c>
      <c r="S113" s="165">
        <f t="shared" si="31"/>
        <v>0</v>
      </c>
      <c r="T113" s="165">
        <f t="shared" si="32"/>
        <v>0</v>
      </c>
      <c r="U113" s="68">
        <f t="shared" si="33"/>
        <v>-6.1202038564316198E-2</v>
      </c>
      <c r="V113" s="148">
        <f t="shared" si="34"/>
        <v>0</v>
      </c>
      <c r="W113" s="165">
        <f t="shared" si="35"/>
        <v>0</v>
      </c>
      <c r="X113" s="165">
        <f t="shared" si="36"/>
        <v>0</v>
      </c>
      <c r="Y113" s="165">
        <f t="shared" si="37"/>
        <v>0</v>
      </c>
    </row>
    <row r="114" spans="1:25" x14ac:dyDescent="0.2">
      <c r="A114" s="162">
        <v>7.5500000000000003E-4</v>
      </c>
      <c r="B114" s="7">
        <f t="shared" si="41"/>
        <v>7.9199999999999995E-4</v>
      </c>
      <c r="C114" s="7">
        <f t="shared" si="23"/>
        <v>10.371235735111734</v>
      </c>
      <c r="D114" s="163">
        <f t="shared" si="21"/>
        <v>10.303788006470079</v>
      </c>
      <c r="E114" s="164">
        <f t="shared" si="38"/>
        <v>99.999999999999972</v>
      </c>
      <c r="F114" s="162">
        <f t="shared" si="24"/>
        <v>0</v>
      </c>
      <c r="G114" s="162">
        <v>0</v>
      </c>
      <c r="H114" s="168">
        <f t="shared" si="25"/>
        <v>0.755</v>
      </c>
      <c r="I114" s="162">
        <f t="shared" si="22"/>
        <v>0</v>
      </c>
      <c r="J114" s="165">
        <f t="shared" si="26"/>
        <v>0</v>
      </c>
      <c r="K114" s="165">
        <f t="shared" si="27"/>
        <v>0</v>
      </c>
      <c r="L114" s="165">
        <f t="shared" si="28"/>
        <v>0</v>
      </c>
      <c r="M114" s="186">
        <f t="shared" si="39"/>
        <v>0.79113526024315206</v>
      </c>
      <c r="N114" s="162">
        <v>0</v>
      </c>
      <c r="O114" s="166">
        <f t="shared" si="40"/>
        <v>0</v>
      </c>
      <c r="Q114" s="162">
        <f t="shared" si="29"/>
        <v>0</v>
      </c>
      <c r="R114" s="165">
        <f t="shared" si="30"/>
        <v>0</v>
      </c>
      <c r="S114" s="165">
        <f t="shared" si="31"/>
        <v>0</v>
      </c>
      <c r="T114" s="165">
        <f t="shared" si="32"/>
        <v>0</v>
      </c>
      <c r="U114" s="68">
        <f t="shared" si="33"/>
        <v>-0.10174925891026912</v>
      </c>
      <c r="V114" s="148">
        <f t="shared" si="34"/>
        <v>0</v>
      </c>
      <c r="W114" s="165">
        <f t="shared" si="35"/>
        <v>0</v>
      </c>
      <c r="X114" s="165">
        <f t="shared" si="36"/>
        <v>0</v>
      </c>
      <c r="Y114" s="165">
        <f t="shared" si="37"/>
        <v>0</v>
      </c>
    </row>
    <row r="115" spans="1:25" x14ac:dyDescent="0.2">
      <c r="A115" s="162">
        <v>6.8799999999999992E-4</v>
      </c>
      <c r="B115" s="7">
        <f t="shared" si="41"/>
        <v>7.2149999999999992E-4</v>
      </c>
      <c r="C115" s="7">
        <f t="shared" si="23"/>
        <v>10.505303814622078</v>
      </c>
      <c r="D115" s="163">
        <f t="shared" ref="D115:D178" si="42">(C114+C115)/2</f>
        <v>10.438269774866907</v>
      </c>
      <c r="E115" s="164">
        <f t="shared" si="38"/>
        <v>99.999999999999972</v>
      </c>
      <c r="F115" s="162">
        <f t="shared" si="24"/>
        <v>0</v>
      </c>
      <c r="G115" s="162">
        <v>0</v>
      </c>
      <c r="H115" s="168">
        <f t="shared" si="25"/>
        <v>0.68799999999999994</v>
      </c>
      <c r="I115" s="162">
        <f t="shared" si="22"/>
        <v>0</v>
      </c>
      <c r="J115" s="165">
        <f t="shared" si="26"/>
        <v>0</v>
      </c>
      <c r="K115" s="165">
        <f t="shared" si="27"/>
        <v>0</v>
      </c>
      <c r="L115" s="165">
        <f t="shared" si="28"/>
        <v>0</v>
      </c>
      <c r="M115" s="186">
        <f t="shared" si="39"/>
        <v>0.7207218603594584</v>
      </c>
      <c r="N115" s="162">
        <v>0</v>
      </c>
      <c r="O115" s="166">
        <f t="shared" si="40"/>
        <v>0</v>
      </c>
      <c r="Q115" s="162">
        <f t="shared" si="29"/>
        <v>0</v>
      </c>
      <c r="R115" s="165">
        <f t="shared" si="30"/>
        <v>0</v>
      </c>
      <c r="S115" s="165">
        <f t="shared" si="31"/>
        <v>0</v>
      </c>
      <c r="T115" s="165">
        <f t="shared" si="32"/>
        <v>0</v>
      </c>
      <c r="U115" s="68">
        <f t="shared" si="33"/>
        <v>-0.14223230506765078</v>
      </c>
      <c r="V115" s="148">
        <f t="shared" si="34"/>
        <v>0</v>
      </c>
      <c r="W115" s="165">
        <f t="shared" si="35"/>
        <v>0</v>
      </c>
      <c r="X115" s="165">
        <f t="shared" si="36"/>
        <v>0</v>
      </c>
      <c r="Y115" s="165">
        <f t="shared" si="37"/>
        <v>0</v>
      </c>
    </row>
    <row r="116" spans="1:25" x14ac:dyDescent="0.2">
      <c r="A116" s="162">
        <v>6.2699999999999995E-4</v>
      </c>
      <c r="B116" s="7">
        <f t="shared" si="41"/>
        <v>6.5749999999999988E-4</v>
      </c>
      <c r="C116" s="7">
        <f t="shared" si="23"/>
        <v>10.639246936522136</v>
      </c>
      <c r="D116" s="163">
        <f t="shared" si="42"/>
        <v>10.572275375572108</v>
      </c>
      <c r="E116" s="164">
        <f t="shared" si="38"/>
        <v>99.999999999999972</v>
      </c>
      <c r="F116" s="162">
        <f t="shared" si="24"/>
        <v>0</v>
      </c>
      <c r="G116" s="162">
        <v>0</v>
      </c>
      <c r="H116" s="168">
        <f t="shared" si="25"/>
        <v>0.627</v>
      </c>
      <c r="I116" s="162">
        <f t="shared" si="22"/>
        <v>0</v>
      </c>
      <c r="J116" s="165">
        <f t="shared" si="26"/>
        <v>0</v>
      </c>
      <c r="K116" s="165">
        <f t="shared" si="27"/>
        <v>0</v>
      </c>
      <c r="L116" s="165">
        <f t="shared" si="28"/>
        <v>0</v>
      </c>
      <c r="M116" s="186">
        <f t="shared" si="39"/>
        <v>0.65679220458223964</v>
      </c>
      <c r="N116" s="162">
        <v>0</v>
      </c>
      <c r="O116" s="166">
        <f t="shared" si="40"/>
        <v>0</v>
      </c>
      <c r="Q116" s="162">
        <f t="shared" si="29"/>
        <v>0</v>
      </c>
      <c r="R116" s="165">
        <f t="shared" si="30"/>
        <v>0</v>
      </c>
      <c r="S116" s="165">
        <f t="shared" si="31"/>
        <v>0</v>
      </c>
      <c r="T116" s="165">
        <f t="shared" si="32"/>
        <v>0</v>
      </c>
      <c r="U116" s="68">
        <f t="shared" si="33"/>
        <v>-0.18257201046688684</v>
      </c>
      <c r="V116" s="148">
        <f t="shared" si="34"/>
        <v>0</v>
      </c>
      <c r="W116" s="165">
        <f t="shared" si="35"/>
        <v>0</v>
      </c>
      <c r="X116" s="165">
        <f t="shared" si="36"/>
        <v>0</v>
      </c>
      <c r="Y116" s="165">
        <f t="shared" si="37"/>
        <v>0</v>
      </c>
    </row>
    <row r="117" spans="1:25" x14ac:dyDescent="0.2">
      <c r="A117" s="162">
        <v>5.71E-4</v>
      </c>
      <c r="B117" s="7">
        <f t="shared" si="41"/>
        <v>5.9899999999999992E-4</v>
      </c>
      <c r="C117" s="7">
        <f t="shared" si="23"/>
        <v>10.774221633961332</v>
      </c>
      <c r="D117" s="163">
        <f t="shared" si="42"/>
        <v>10.706734285241733</v>
      </c>
      <c r="E117" s="164">
        <f t="shared" si="38"/>
        <v>99.999999999999972</v>
      </c>
      <c r="F117" s="162">
        <f t="shared" si="24"/>
        <v>0</v>
      </c>
      <c r="G117" s="162">
        <v>0</v>
      </c>
      <c r="H117" s="168">
        <f t="shared" si="25"/>
        <v>0.57099999999999995</v>
      </c>
      <c r="I117" s="162">
        <f t="shared" si="22"/>
        <v>0</v>
      </c>
      <c r="J117" s="165">
        <f t="shared" si="26"/>
        <v>0</v>
      </c>
      <c r="K117" s="165">
        <f t="shared" si="27"/>
        <v>0</v>
      </c>
      <c r="L117" s="165">
        <f t="shared" si="28"/>
        <v>0</v>
      </c>
      <c r="M117" s="186">
        <f t="shared" si="39"/>
        <v>0.5983452180806661</v>
      </c>
      <c r="N117" s="162">
        <v>0</v>
      </c>
      <c r="O117" s="166">
        <f t="shared" si="40"/>
        <v>0</v>
      </c>
      <c r="Q117" s="162">
        <f t="shared" si="29"/>
        <v>0</v>
      </c>
      <c r="R117" s="165">
        <f t="shared" si="30"/>
        <v>0</v>
      </c>
      <c r="S117" s="165">
        <f t="shared" si="31"/>
        <v>0</v>
      </c>
      <c r="T117" s="165">
        <f t="shared" si="32"/>
        <v>0</v>
      </c>
      <c r="U117" s="68">
        <f t="shared" si="33"/>
        <v>-0.22304817546171782</v>
      </c>
      <c r="V117" s="148">
        <f t="shared" si="34"/>
        <v>0</v>
      </c>
      <c r="W117" s="165">
        <f t="shared" si="35"/>
        <v>0</v>
      </c>
      <c r="X117" s="165">
        <f t="shared" si="36"/>
        <v>0</v>
      </c>
      <c r="Y117" s="165">
        <f t="shared" si="37"/>
        <v>0</v>
      </c>
    </row>
    <row r="118" spans="1:25" x14ac:dyDescent="0.2">
      <c r="A118" s="162">
        <v>5.2000000000000006E-4</v>
      </c>
      <c r="B118" s="7">
        <f t="shared" si="41"/>
        <v>5.4549999999999998E-4</v>
      </c>
      <c r="C118" s="7">
        <f t="shared" si="23"/>
        <v>10.90920075629572</v>
      </c>
      <c r="D118" s="163">
        <f t="shared" si="42"/>
        <v>10.841711195128525</v>
      </c>
      <c r="E118" s="164">
        <f t="shared" si="38"/>
        <v>99.999999999999972</v>
      </c>
      <c r="F118" s="162">
        <f t="shared" si="24"/>
        <v>0</v>
      </c>
      <c r="G118" s="162">
        <v>0</v>
      </c>
      <c r="H118" s="168">
        <f t="shared" si="25"/>
        <v>0.52</v>
      </c>
      <c r="I118" s="162">
        <f t="shared" si="22"/>
        <v>0</v>
      </c>
      <c r="J118" s="165">
        <f t="shared" si="26"/>
        <v>0</v>
      </c>
      <c r="K118" s="165">
        <f t="shared" si="27"/>
        <v>0</v>
      </c>
      <c r="L118" s="165">
        <f t="shared" si="28"/>
        <v>0</v>
      </c>
      <c r="M118" s="186">
        <f t="shared" si="39"/>
        <v>0.54490366120994305</v>
      </c>
      <c r="N118" s="162">
        <v>0</v>
      </c>
      <c r="O118" s="166">
        <f t="shared" si="40"/>
        <v>0</v>
      </c>
      <c r="Q118" s="162">
        <f t="shared" si="29"/>
        <v>0</v>
      </c>
      <c r="R118" s="165">
        <f t="shared" si="30"/>
        <v>0</v>
      </c>
      <c r="S118" s="165">
        <f t="shared" si="31"/>
        <v>0</v>
      </c>
      <c r="T118" s="165">
        <f t="shared" si="32"/>
        <v>0</v>
      </c>
      <c r="U118" s="68">
        <f t="shared" si="33"/>
        <v>-0.26368027405967609</v>
      </c>
      <c r="V118" s="148">
        <f t="shared" si="34"/>
        <v>0</v>
      </c>
      <c r="W118" s="165">
        <f t="shared" si="35"/>
        <v>0</v>
      </c>
      <c r="X118" s="165">
        <f t="shared" si="36"/>
        <v>0</v>
      </c>
      <c r="Y118" s="165">
        <f t="shared" si="37"/>
        <v>0</v>
      </c>
    </row>
    <row r="119" spans="1:25" x14ac:dyDescent="0.2">
      <c r="A119" s="162">
        <v>4.7399999999999997E-4</v>
      </c>
      <c r="B119" s="7">
        <f t="shared" si="41"/>
        <v>4.9700000000000005E-4</v>
      </c>
      <c r="C119" s="7">
        <f t="shared" si="23"/>
        <v>11.042825320425916</v>
      </c>
      <c r="D119" s="163">
        <f t="shared" si="42"/>
        <v>10.976013038360819</v>
      </c>
      <c r="E119" s="164">
        <f t="shared" si="38"/>
        <v>99.999999999999972</v>
      </c>
      <c r="F119" s="162">
        <f t="shared" si="24"/>
        <v>0</v>
      </c>
      <c r="G119" s="162">
        <v>0</v>
      </c>
      <c r="H119" s="168">
        <f t="shared" si="25"/>
        <v>0.47399999999999998</v>
      </c>
      <c r="I119" s="162">
        <f t="shared" si="22"/>
        <v>0</v>
      </c>
      <c r="J119" s="165">
        <f t="shared" si="26"/>
        <v>0</v>
      </c>
      <c r="K119" s="165">
        <f t="shared" si="27"/>
        <v>0</v>
      </c>
      <c r="L119" s="165">
        <f t="shared" si="28"/>
        <v>0</v>
      </c>
      <c r="M119" s="186">
        <f t="shared" si="39"/>
        <v>0.49646752159632723</v>
      </c>
      <c r="N119" s="162">
        <v>0</v>
      </c>
      <c r="O119" s="166">
        <f t="shared" si="40"/>
        <v>0</v>
      </c>
      <c r="Q119" s="162">
        <f t="shared" si="29"/>
        <v>0</v>
      </c>
      <c r="R119" s="165">
        <f t="shared" si="30"/>
        <v>0</v>
      </c>
      <c r="S119" s="165">
        <f t="shared" si="31"/>
        <v>0</v>
      </c>
      <c r="T119" s="165">
        <f t="shared" si="32"/>
        <v>0</v>
      </c>
      <c r="U119" s="68">
        <f t="shared" si="33"/>
        <v>-0.30410915734555816</v>
      </c>
      <c r="V119" s="148">
        <f t="shared" si="34"/>
        <v>0</v>
      </c>
      <c r="W119" s="165">
        <f t="shared" si="35"/>
        <v>0</v>
      </c>
      <c r="X119" s="165">
        <f t="shared" si="36"/>
        <v>0</v>
      </c>
      <c r="Y119" s="165">
        <f t="shared" si="37"/>
        <v>0</v>
      </c>
    </row>
    <row r="120" spans="1:25" x14ac:dyDescent="0.2">
      <c r="A120" s="162">
        <v>4.3199999999999998E-4</v>
      </c>
      <c r="B120" s="7">
        <f t="shared" si="41"/>
        <v>4.5299999999999995E-4</v>
      </c>
      <c r="C120" s="7">
        <f t="shared" si="23"/>
        <v>11.176681067160706</v>
      </c>
      <c r="D120" s="163">
        <f t="shared" si="42"/>
        <v>11.10975319379331</v>
      </c>
      <c r="E120" s="164">
        <f t="shared" si="38"/>
        <v>99.999999999999972</v>
      </c>
      <c r="F120" s="162">
        <f t="shared" si="24"/>
        <v>0</v>
      </c>
      <c r="G120" s="162">
        <v>0</v>
      </c>
      <c r="H120" s="168">
        <f t="shared" si="25"/>
        <v>0.432</v>
      </c>
      <c r="I120" s="162">
        <f t="shared" si="22"/>
        <v>0</v>
      </c>
      <c r="J120" s="165">
        <f t="shared" si="26"/>
        <v>0</v>
      </c>
      <c r="K120" s="165">
        <f t="shared" si="27"/>
        <v>0</v>
      </c>
      <c r="L120" s="165">
        <f t="shared" si="28"/>
        <v>0</v>
      </c>
      <c r="M120" s="186">
        <f t="shared" si="39"/>
        <v>0.45251298323915562</v>
      </c>
      <c r="N120" s="162">
        <v>0</v>
      </c>
      <c r="O120" s="166">
        <f t="shared" si="40"/>
        <v>0</v>
      </c>
      <c r="Q120" s="162">
        <f t="shared" si="29"/>
        <v>0</v>
      </c>
      <c r="R120" s="165">
        <f t="shared" si="30"/>
        <v>0</v>
      </c>
      <c r="S120" s="165">
        <f t="shared" si="31"/>
        <v>0</v>
      </c>
      <c r="T120" s="165">
        <f t="shared" si="32"/>
        <v>0</v>
      </c>
      <c r="U120" s="68">
        <f t="shared" si="33"/>
        <v>-0.34436895575550103</v>
      </c>
      <c r="V120" s="148">
        <f t="shared" si="34"/>
        <v>0</v>
      </c>
      <c r="W120" s="165">
        <f t="shared" si="35"/>
        <v>0</v>
      </c>
      <c r="X120" s="165">
        <f t="shared" si="36"/>
        <v>0</v>
      </c>
      <c r="Y120" s="165">
        <f t="shared" si="37"/>
        <v>0</v>
      </c>
    </row>
    <row r="121" spans="1:25" x14ac:dyDescent="0.2">
      <c r="A121" s="162">
        <v>3.9300000000000001E-4</v>
      </c>
      <c r="B121" s="7">
        <f t="shared" si="41"/>
        <v>4.125E-4</v>
      </c>
      <c r="C121" s="7">
        <f t="shared" si="23"/>
        <v>11.313183067065568</v>
      </c>
      <c r="D121" s="163">
        <f t="shared" si="42"/>
        <v>11.244932067113137</v>
      </c>
      <c r="E121" s="164">
        <f t="shared" si="38"/>
        <v>99.999999999999972</v>
      </c>
      <c r="F121" s="162">
        <f t="shared" si="24"/>
        <v>0</v>
      </c>
      <c r="G121" s="162">
        <v>0</v>
      </c>
      <c r="H121" s="168">
        <f t="shared" si="25"/>
        <v>0.39300000000000002</v>
      </c>
      <c r="I121" s="162">
        <f t="shared" si="22"/>
        <v>0</v>
      </c>
      <c r="J121" s="165">
        <f t="shared" si="26"/>
        <v>0</v>
      </c>
      <c r="K121" s="165">
        <f t="shared" si="27"/>
        <v>0</v>
      </c>
      <c r="L121" s="165">
        <f t="shared" si="28"/>
        <v>0</v>
      </c>
      <c r="M121" s="186">
        <f t="shared" si="39"/>
        <v>0.41203883312134559</v>
      </c>
      <c r="N121" s="162">
        <v>0</v>
      </c>
      <c r="O121" s="166">
        <f t="shared" si="40"/>
        <v>0</v>
      </c>
      <c r="Q121" s="162">
        <f t="shared" si="29"/>
        <v>0</v>
      </c>
      <c r="R121" s="165">
        <f t="shared" si="30"/>
        <v>0</v>
      </c>
      <c r="S121" s="165">
        <f t="shared" si="31"/>
        <v>0</v>
      </c>
      <c r="T121" s="165">
        <f t="shared" si="32"/>
        <v>0</v>
      </c>
      <c r="U121" s="68">
        <f t="shared" si="33"/>
        <v>-0.38506185140483051</v>
      </c>
      <c r="V121" s="148">
        <f t="shared" si="34"/>
        <v>0</v>
      </c>
      <c r="W121" s="165">
        <f t="shared" si="35"/>
        <v>0</v>
      </c>
      <c r="X121" s="165">
        <f t="shared" si="36"/>
        <v>0</v>
      </c>
      <c r="Y121" s="165">
        <f t="shared" si="37"/>
        <v>0</v>
      </c>
    </row>
    <row r="122" spans="1:25" x14ac:dyDescent="0.2">
      <c r="A122" s="162"/>
      <c r="B122" s="7">
        <f t="shared" si="41"/>
        <v>0</v>
      </c>
      <c r="C122" s="7" t="e">
        <f t="shared" si="23"/>
        <v>#NUM!</v>
      </c>
      <c r="D122" s="163" t="e">
        <f t="shared" si="42"/>
        <v>#NUM!</v>
      </c>
      <c r="E122" s="164">
        <f t="shared" si="38"/>
        <v>99.999999999999972</v>
      </c>
      <c r="F122" s="162">
        <f t="shared" si="24"/>
        <v>0</v>
      </c>
      <c r="G122" s="162"/>
      <c r="H122" s="168">
        <f t="shared" si="25"/>
        <v>0</v>
      </c>
      <c r="I122" s="162" t="e">
        <f t="shared" si="22"/>
        <v>#NUM!</v>
      </c>
      <c r="J122" s="165" t="e">
        <f t="shared" si="26"/>
        <v>#NUM!</v>
      </c>
      <c r="K122" s="165" t="e">
        <f t="shared" si="27"/>
        <v>#NUM!</v>
      </c>
      <c r="L122" s="165" t="e">
        <f t="shared" si="28"/>
        <v>#NUM!</v>
      </c>
      <c r="M122" s="186" t="e">
        <f t="shared" si="39"/>
        <v>#NUM!</v>
      </c>
      <c r="N122" s="162">
        <v>0</v>
      </c>
      <c r="O122" s="166">
        <f t="shared" si="40"/>
        <v>0</v>
      </c>
      <c r="Q122" s="162">
        <f t="shared" si="29"/>
        <v>0</v>
      </c>
      <c r="R122" s="165">
        <f t="shared" si="30"/>
        <v>0</v>
      </c>
      <c r="S122" s="165">
        <f t="shared" si="31"/>
        <v>0</v>
      </c>
      <c r="T122" s="165">
        <f t="shared" si="32"/>
        <v>0</v>
      </c>
      <c r="U122" s="68" t="e">
        <f t="shared" si="33"/>
        <v>#NUM!</v>
      </c>
      <c r="V122" s="148" t="e">
        <f t="shared" si="34"/>
        <v>#NUM!</v>
      </c>
      <c r="W122" s="165" t="e">
        <f t="shared" si="35"/>
        <v>#NUM!</v>
      </c>
      <c r="X122" s="165" t="e">
        <f t="shared" si="36"/>
        <v>#NUM!</v>
      </c>
      <c r="Y122" s="165" t="e">
        <f t="shared" si="37"/>
        <v>#NUM!</v>
      </c>
    </row>
    <row r="123" spans="1:25" x14ac:dyDescent="0.2">
      <c r="A123" s="162"/>
      <c r="B123" s="7">
        <f t="shared" si="41"/>
        <v>0</v>
      </c>
      <c r="C123" s="7" t="e">
        <f t="shared" si="23"/>
        <v>#NUM!</v>
      </c>
      <c r="D123" s="163" t="e">
        <f t="shared" si="42"/>
        <v>#NUM!</v>
      </c>
      <c r="E123" s="164">
        <f t="shared" si="38"/>
        <v>99.999999999999972</v>
      </c>
      <c r="F123" s="162">
        <f t="shared" si="24"/>
        <v>0</v>
      </c>
      <c r="G123" s="162"/>
      <c r="H123" s="168">
        <f t="shared" si="25"/>
        <v>0</v>
      </c>
      <c r="I123" s="162" t="e">
        <f t="shared" si="22"/>
        <v>#NUM!</v>
      </c>
      <c r="J123" s="165" t="e">
        <f t="shared" si="26"/>
        <v>#NUM!</v>
      </c>
      <c r="K123" s="165" t="e">
        <f t="shared" si="27"/>
        <v>#NUM!</v>
      </c>
      <c r="L123" s="165" t="e">
        <f t="shared" si="28"/>
        <v>#NUM!</v>
      </c>
      <c r="M123" s="186" t="e">
        <f t="shared" si="39"/>
        <v>#NUM!</v>
      </c>
      <c r="N123" s="162">
        <v>0</v>
      </c>
      <c r="O123" s="166">
        <f t="shared" si="40"/>
        <v>0</v>
      </c>
      <c r="Q123" s="162">
        <f t="shared" si="29"/>
        <v>0</v>
      </c>
      <c r="R123" s="165">
        <f t="shared" si="30"/>
        <v>0</v>
      </c>
      <c r="S123" s="165">
        <f t="shared" si="31"/>
        <v>0</v>
      </c>
      <c r="T123" s="165">
        <f t="shared" si="32"/>
        <v>0</v>
      </c>
      <c r="U123" s="68" t="e">
        <f t="shared" si="33"/>
        <v>#NUM!</v>
      </c>
      <c r="V123" s="148" t="e">
        <f t="shared" si="34"/>
        <v>#NUM!</v>
      </c>
      <c r="W123" s="165" t="e">
        <f t="shared" si="35"/>
        <v>#NUM!</v>
      </c>
      <c r="X123" s="165" t="e">
        <f t="shared" si="36"/>
        <v>#NUM!</v>
      </c>
      <c r="Y123" s="165" t="e">
        <f t="shared" si="37"/>
        <v>#NUM!</v>
      </c>
    </row>
    <row r="124" spans="1:25" x14ac:dyDescent="0.2">
      <c r="A124" s="162"/>
      <c r="B124" s="7">
        <f t="shared" si="41"/>
        <v>0</v>
      </c>
      <c r="C124" s="7" t="e">
        <f t="shared" si="23"/>
        <v>#NUM!</v>
      </c>
      <c r="D124" s="163" t="e">
        <f t="shared" si="42"/>
        <v>#NUM!</v>
      </c>
      <c r="E124" s="164">
        <f t="shared" si="38"/>
        <v>99.999999999999972</v>
      </c>
      <c r="F124" s="162">
        <f t="shared" si="24"/>
        <v>0</v>
      </c>
      <c r="G124" s="162"/>
      <c r="H124" s="168">
        <f t="shared" si="25"/>
        <v>0</v>
      </c>
      <c r="I124" s="162" t="e">
        <f t="shared" si="22"/>
        <v>#NUM!</v>
      </c>
      <c r="J124" s="165" t="e">
        <f t="shared" si="26"/>
        <v>#NUM!</v>
      </c>
      <c r="K124" s="165" t="e">
        <f t="shared" si="27"/>
        <v>#NUM!</v>
      </c>
      <c r="L124" s="165" t="e">
        <f t="shared" si="28"/>
        <v>#NUM!</v>
      </c>
      <c r="M124" s="186" t="e">
        <f t="shared" si="39"/>
        <v>#NUM!</v>
      </c>
      <c r="N124" s="162">
        <v>0</v>
      </c>
      <c r="O124" s="166">
        <f t="shared" si="40"/>
        <v>0</v>
      </c>
      <c r="Q124" s="162">
        <f t="shared" si="29"/>
        <v>0</v>
      </c>
      <c r="R124" s="165">
        <f t="shared" si="30"/>
        <v>0</v>
      </c>
      <c r="S124" s="165">
        <f t="shared" si="31"/>
        <v>0</v>
      </c>
      <c r="T124" s="165">
        <f t="shared" si="32"/>
        <v>0</v>
      </c>
      <c r="U124" s="68" t="e">
        <f t="shared" si="33"/>
        <v>#NUM!</v>
      </c>
      <c r="V124" s="148" t="e">
        <f t="shared" si="34"/>
        <v>#NUM!</v>
      </c>
      <c r="W124" s="165" t="e">
        <f t="shared" si="35"/>
        <v>#NUM!</v>
      </c>
      <c r="X124" s="165" t="e">
        <f t="shared" si="36"/>
        <v>#NUM!</v>
      </c>
      <c r="Y124" s="165" t="e">
        <f t="shared" si="37"/>
        <v>#NUM!</v>
      </c>
    </row>
    <row r="125" spans="1:25" x14ac:dyDescent="0.2">
      <c r="A125" s="162"/>
      <c r="B125" s="7">
        <f t="shared" si="41"/>
        <v>0</v>
      </c>
      <c r="C125" s="7" t="e">
        <f t="shared" si="23"/>
        <v>#NUM!</v>
      </c>
      <c r="D125" s="163" t="e">
        <f t="shared" si="42"/>
        <v>#NUM!</v>
      </c>
      <c r="E125" s="164">
        <f t="shared" si="38"/>
        <v>99.999999999999972</v>
      </c>
      <c r="F125" s="162">
        <f t="shared" si="24"/>
        <v>0</v>
      </c>
      <c r="G125" s="162"/>
      <c r="H125" s="168">
        <f t="shared" si="25"/>
        <v>0</v>
      </c>
      <c r="I125" s="162" t="e">
        <f t="shared" si="22"/>
        <v>#NUM!</v>
      </c>
      <c r="J125" s="165" t="e">
        <f t="shared" si="26"/>
        <v>#NUM!</v>
      </c>
      <c r="K125" s="165" t="e">
        <f t="shared" si="27"/>
        <v>#NUM!</v>
      </c>
      <c r="L125" s="165" t="e">
        <f t="shared" si="28"/>
        <v>#NUM!</v>
      </c>
      <c r="M125" s="186" t="e">
        <f t="shared" si="39"/>
        <v>#NUM!</v>
      </c>
      <c r="N125" s="162">
        <v>0</v>
      </c>
      <c r="O125" s="166">
        <f t="shared" si="40"/>
        <v>0</v>
      </c>
      <c r="Q125" s="162">
        <f t="shared" si="29"/>
        <v>0</v>
      </c>
      <c r="R125" s="165">
        <f t="shared" si="30"/>
        <v>0</v>
      </c>
      <c r="S125" s="165">
        <f t="shared" si="31"/>
        <v>0</v>
      </c>
      <c r="T125" s="165">
        <f t="shared" si="32"/>
        <v>0</v>
      </c>
      <c r="U125" s="68" t="e">
        <f t="shared" si="33"/>
        <v>#NUM!</v>
      </c>
      <c r="V125" s="148" t="e">
        <f t="shared" si="34"/>
        <v>#NUM!</v>
      </c>
      <c r="W125" s="165" t="e">
        <f t="shared" si="35"/>
        <v>#NUM!</v>
      </c>
      <c r="X125" s="165" t="e">
        <f t="shared" si="36"/>
        <v>#NUM!</v>
      </c>
      <c r="Y125" s="165" t="e">
        <f t="shared" si="37"/>
        <v>#NUM!</v>
      </c>
    </row>
    <row r="126" spans="1:25" x14ac:dyDescent="0.2">
      <c r="A126" s="162"/>
      <c r="B126" s="7">
        <f t="shared" si="41"/>
        <v>0</v>
      </c>
      <c r="C126" s="7" t="e">
        <f t="shared" si="23"/>
        <v>#NUM!</v>
      </c>
      <c r="D126" s="163" t="e">
        <f t="shared" si="42"/>
        <v>#NUM!</v>
      </c>
      <c r="E126" s="164">
        <f t="shared" si="38"/>
        <v>99.999999999999972</v>
      </c>
      <c r="F126" s="162">
        <f t="shared" si="24"/>
        <v>0</v>
      </c>
      <c r="G126" s="162"/>
      <c r="H126" s="168">
        <f t="shared" si="25"/>
        <v>0</v>
      </c>
      <c r="I126" s="162" t="e">
        <f t="shared" si="22"/>
        <v>#NUM!</v>
      </c>
      <c r="J126" s="165" t="e">
        <f t="shared" si="26"/>
        <v>#NUM!</v>
      </c>
      <c r="K126" s="165" t="e">
        <f t="shared" si="27"/>
        <v>#NUM!</v>
      </c>
      <c r="L126" s="165" t="e">
        <f t="shared" si="28"/>
        <v>#NUM!</v>
      </c>
      <c r="M126" s="186" t="e">
        <f t="shared" si="39"/>
        <v>#NUM!</v>
      </c>
      <c r="N126" s="162">
        <v>0</v>
      </c>
      <c r="O126" s="166">
        <f t="shared" si="40"/>
        <v>0</v>
      </c>
      <c r="Q126" s="162">
        <f t="shared" si="29"/>
        <v>0</v>
      </c>
      <c r="R126" s="165">
        <f t="shared" si="30"/>
        <v>0</v>
      </c>
      <c r="S126" s="165">
        <f t="shared" si="31"/>
        <v>0</v>
      </c>
      <c r="T126" s="165">
        <f t="shared" si="32"/>
        <v>0</v>
      </c>
      <c r="U126" s="68" t="e">
        <f t="shared" si="33"/>
        <v>#NUM!</v>
      </c>
      <c r="V126" s="148" t="e">
        <f t="shared" si="34"/>
        <v>#NUM!</v>
      </c>
      <c r="W126" s="165" t="e">
        <f t="shared" si="35"/>
        <v>#NUM!</v>
      </c>
      <c r="X126" s="165" t="e">
        <f t="shared" si="36"/>
        <v>#NUM!</v>
      </c>
      <c r="Y126" s="165" t="e">
        <f t="shared" si="37"/>
        <v>#NUM!</v>
      </c>
    </row>
    <row r="127" spans="1:25" x14ac:dyDescent="0.2">
      <c r="A127" s="162"/>
      <c r="B127" s="7">
        <f t="shared" si="41"/>
        <v>0</v>
      </c>
      <c r="C127" s="7" t="e">
        <f t="shared" si="23"/>
        <v>#NUM!</v>
      </c>
      <c r="D127" s="163" t="e">
        <f t="shared" si="42"/>
        <v>#NUM!</v>
      </c>
      <c r="E127" s="164">
        <f t="shared" si="38"/>
        <v>99.999999999999972</v>
      </c>
      <c r="F127" s="162">
        <f t="shared" si="24"/>
        <v>0</v>
      </c>
      <c r="G127" s="162"/>
      <c r="H127" s="168">
        <f t="shared" si="25"/>
        <v>0</v>
      </c>
      <c r="I127" s="162" t="e">
        <f t="shared" si="22"/>
        <v>#NUM!</v>
      </c>
      <c r="J127" s="165" t="e">
        <f t="shared" si="26"/>
        <v>#NUM!</v>
      </c>
      <c r="K127" s="165" t="e">
        <f t="shared" si="27"/>
        <v>#NUM!</v>
      </c>
      <c r="L127" s="165" t="e">
        <f t="shared" si="28"/>
        <v>#NUM!</v>
      </c>
      <c r="M127" s="186" t="e">
        <f t="shared" si="39"/>
        <v>#NUM!</v>
      </c>
      <c r="N127" s="162">
        <v>0</v>
      </c>
      <c r="O127" s="166">
        <f t="shared" si="40"/>
        <v>0</v>
      </c>
      <c r="Q127" s="162">
        <f t="shared" si="29"/>
        <v>0</v>
      </c>
      <c r="R127" s="165">
        <f t="shared" si="30"/>
        <v>0</v>
      </c>
      <c r="S127" s="165">
        <f t="shared" si="31"/>
        <v>0</v>
      </c>
      <c r="T127" s="165">
        <f t="shared" si="32"/>
        <v>0</v>
      </c>
      <c r="U127" s="68" t="e">
        <f t="shared" si="33"/>
        <v>#NUM!</v>
      </c>
      <c r="V127" s="148" t="e">
        <f t="shared" si="34"/>
        <v>#NUM!</v>
      </c>
      <c r="W127" s="165" t="e">
        <f t="shared" si="35"/>
        <v>#NUM!</v>
      </c>
      <c r="X127" s="165" t="e">
        <f t="shared" si="36"/>
        <v>#NUM!</v>
      </c>
      <c r="Y127" s="165" t="e">
        <f t="shared" si="37"/>
        <v>#NUM!</v>
      </c>
    </row>
    <row r="128" spans="1:25" x14ac:dyDescent="0.2">
      <c r="A128" s="162"/>
      <c r="B128" s="7">
        <f t="shared" si="41"/>
        <v>0</v>
      </c>
      <c r="C128" s="7" t="e">
        <f t="shared" si="23"/>
        <v>#NUM!</v>
      </c>
      <c r="D128" s="163" t="e">
        <f t="shared" si="42"/>
        <v>#NUM!</v>
      </c>
      <c r="E128" s="164">
        <f t="shared" si="38"/>
        <v>99.999999999999972</v>
      </c>
      <c r="F128" s="162">
        <f t="shared" si="24"/>
        <v>0</v>
      </c>
      <c r="G128" s="162"/>
      <c r="H128" s="168">
        <f t="shared" si="25"/>
        <v>0</v>
      </c>
      <c r="I128" s="162" t="e">
        <f t="shared" si="22"/>
        <v>#NUM!</v>
      </c>
      <c r="J128" s="165" t="e">
        <f t="shared" si="26"/>
        <v>#NUM!</v>
      </c>
      <c r="K128" s="165" t="e">
        <f t="shared" si="27"/>
        <v>#NUM!</v>
      </c>
      <c r="L128" s="165" t="e">
        <f t="shared" si="28"/>
        <v>#NUM!</v>
      </c>
      <c r="M128" s="186" t="e">
        <f t="shared" si="39"/>
        <v>#NUM!</v>
      </c>
      <c r="N128" s="162">
        <v>0</v>
      </c>
      <c r="O128" s="166">
        <f t="shared" si="40"/>
        <v>0</v>
      </c>
      <c r="Q128" s="162">
        <f t="shared" si="29"/>
        <v>0</v>
      </c>
      <c r="R128" s="165">
        <f t="shared" si="30"/>
        <v>0</v>
      </c>
      <c r="S128" s="165">
        <f t="shared" si="31"/>
        <v>0</v>
      </c>
      <c r="T128" s="165">
        <f t="shared" si="32"/>
        <v>0</v>
      </c>
      <c r="U128" s="68" t="e">
        <f t="shared" si="33"/>
        <v>#NUM!</v>
      </c>
      <c r="V128" s="148" t="e">
        <f t="shared" si="34"/>
        <v>#NUM!</v>
      </c>
      <c r="W128" s="165" t="e">
        <f t="shared" si="35"/>
        <v>#NUM!</v>
      </c>
      <c r="X128" s="165" t="e">
        <f t="shared" si="36"/>
        <v>#NUM!</v>
      </c>
      <c r="Y128" s="165" t="e">
        <f t="shared" si="37"/>
        <v>#NUM!</v>
      </c>
    </row>
    <row r="129" spans="1:25" x14ac:dyDescent="0.2">
      <c r="A129" s="162"/>
      <c r="B129" s="7">
        <f t="shared" si="41"/>
        <v>0</v>
      </c>
      <c r="C129" s="7" t="e">
        <f t="shared" si="23"/>
        <v>#NUM!</v>
      </c>
      <c r="D129" s="163" t="e">
        <f t="shared" si="42"/>
        <v>#NUM!</v>
      </c>
      <c r="E129" s="164">
        <f t="shared" si="38"/>
        <v>99.999999999999972</v>
      </c>
      <c r="F129" s="162">
        <f t="shared" si="24"/>
        <v>0</v>
      </c>
      <c r="G129" s="162"/>
      <c r="H129" s="168">
        <f t="shared" si="25"/>
        <v>0</v>
      </c>
      <c r="I129" s="162" t="e">
        <f t="shared" si="22"/>
        <v>#NUM!</v>
      </c>
      <c r="J129" s="165" t="e">
        <f t="shared" si="26"/>
        <v>#NUM!</v>
      </c>
      <c r="K129" s="165" t="e">
        <f t="shared" si="27"/>
        <v>#NUM!</v>
      </c>
      <c r="L129" s="165" t="e">
        <f t="shared" si="28"/>
        <v>#NUM!</v>
      </c>
      <c r="M129" s="186" t="e">
        <f t="shared" si="39"/>
        <v>#NUM!</v>
      </c>
      <c r="N129" s="162">
        <v>0</v>
      </c>
      <c r="O129" s="166">
        <f t="shared" si="40"/>
        <v>0</v>
      </c>
      <c r="Q129" s="162">
        <f t="shared" si="29"/>
        <v>0</v>
      </c>
      <c r="R129" s="165">
        <f t="shared" si="30"/>
        <v>0</v>
      </c>
      <c r="S129" s="165">
        <f t="shared" si="31"/>
        <v>0</v>
      </c>
      <c r="T129" s="165">
        <f t="shared" si="32"/>
        <v>0</v>
      </c>
      <c r="U129" s="68" t="e">
        <f t="shared" si="33"/>
        <v>#NUM!</v>
      </c>
      <c r="V129" s="148" t="e">
        <f t="shared" si="34"/>
        <v>#NUM!</v>
      </c>
      <c r="W129" s="165" t="e">
        <f t="shared" si="35"/>
        <v>#NUM!</v>
      </c>
      <c r="X129" s="165" t="e">
        <f t="shared" si="36"/>
        <v>#NUM!</v>
      </c>
      <c r="Y129" s="165" t="e">
        <f t="shared" si="37"/>
        <v>#NUM!</v>
      </c>
    </row>
    <row r="130" spans="1:25" x14ac:dyDescent="0.2">
      <c r="A130" s="162"/>
      <c r="B130" s="7">
        <f t="shared" si="41"/>
        <v>0</v>
      </c>
      <c r="C130" s="7" t="e">
        <f t="shared" si="23"/>
        <v>#NUM!</v>
      </c>
      <c r="D130" s="163" t="e">
        <f t="shared" si="42"/>
        <v>#NUM!</v>
      </c>
      <c r="E130" s="164">
        <f t="shared" si="38"/>
        <v>99.999999999999972</v>
      </c>
      <c r="F130" s="162">
        <f t="shared" si="24"/>
        <v>0</v>
      </c>
      <c r="G130" s="162"/>
      <c r="H130" s="168">
        <f t="shared" si="25"/>
        <v>0</v>
      </c>
      <c r="I130" s="162" t="e">
        <f t="shared" si="22"/>
        <v>#NUM!</v>
      </c>
      <c r="J130" s="165" t="e">
        <f t="shared" si="26"/>
        <v>#NUM!</v>
      </c>
      <c r="K130" s="165" t="e">
        <f t="shared" si="27"/>
        <v>#NUM!</v>
      </c>
      <c r="L130" s="165" t="e">
        <f t="shared" si="28"/>
        <v>#NUM!</v>
      </c>
      <c r="M130" s="186" t="e">
        <f t="shared" si="39"/>
        <v>#NUM!</v>
      </c>
      <c r="N130" s="162">
        <v>0</v>
      </c>
      <c r="O130" s="166">
        <f t="shared" si="40"/>
        <v>0</v>
      </c>
      <c r="Q130" s="162">
        <f t="shared" si="29"/>
        <v>0</v>
      </c>
      <c r="R130" s="165">
        <f t="shared" si="30"/>
        <v>0</v>
      </c>
      <c r="S130" s="165">
        <f t="shared" si="31"/>
        <v>0</v>
      </c>
      <c r="T130" s="165">
        <f t="shared" si="32"/>
        <v>0</v>
      </c>
      <c r="U130" s="68" t="e">
        <f t="shared" si="33"/>
        <v>#NUM!</v>
      </c>
      <c r="V130" s="148" t="e">
        <f t="shared" si="34"/>
        <v>#NUM!</v>
      </c>
      <c r="W130" s="165" t="e">
        <f t="shared" si="35"/>
        <v>#NUM!</v>
      </c>
      <c r="X130" s="165" t="e">
        <f t="shared" si="36"/>
        <v>#NUM!</v>
      </c>
      <c r="Y130" s="165" t="e">
        <f t="shared" si="37"/>
        <v>#NUM!</v>
      </c>
    </row>
    <row r="131" spans="1:25" x14ac:dyDescent="0.2">
      <c r="A131" s="162"/>
      <c r="B131" s="7">
        <f t="shared" si="41"/>
        <v>0</v>
      </c>
      <c r="C131" s="7" t="e">
        <f t="shared" si="23"/>
        <v>#NUM!</v>
      </c>
      <c r="D131" s="163" t="e">
        <f t="shared" si="42"/>
        <v>#NUM!</v>
      </c>
      <c r="E131" s="164">
        <f t="shared" si="38"/>
        <v>99.999999999999972</v>
      </c>
      <c r="F131" s="162">
        <f t="shared" si="24"/>
        <v>0</v>
      </c>
      <c r="G131" s="162"/>
      <c r="H131" s="168">
        <f t="shared" si="25"/>
        <v>0</v>
      </c>
      <c r="I131" s="162" t="e">
        <f t="shared" si="22"/>
        <v>#NUM!</v>
      </c>
      <c r="J131" s="165" t="e">
        <f t="shared" si="26"/>
        <v>#NUM!</v>
      </c>
      <c r="K131" s="165" t="e">
        <f t="shared" si="27"/>
        <v>#NUM!</v>
      </c>
      <c r="L131" s="165" t="e">
        <f t="shared" si="28"/>
        <v>#NUM!</v>
      </c>
      <c r="M131" s="186" t="e">
        <f t="shared" si="39"/>
        <v>#NUM!</v>
      </c>
      <c r="N131" s="162">
        <v>0</v>
      </c>
      <c r="O131" s="166">
        <f t="shared" si="40"/>
        <v>0</v>
      </c>
      <c r="Q131" s="162">
        <f t="shared" si="29"/>
        <v>0</v>
      </c>
      <c r="R131" s="165">
        <f t="shared" si="30"/>
        <v>0</v>
      </c>
      <c r="S131" s="165">
        <f t="shared" si="31"/>
        <v>0</v>
      </c>
      <c r="T131" s="165">
        <f t="shared" si="32"/>
        <v>0</v>
      </c>
      <c r="U131" s="68" t="e">
        <f t="shared" si="33"/>
        <v>#NUM!</v>
      </c>
      <c r="V131" s="148" t="e">
        <f t="shared" si="34"/>
        <v>#NUM!</v>
      </c>
      <c r="W131" s="165" t="e">
        <f t="shared" si="35"/>
        <v>#NUM!</v>
      </c>
      <c r="X131" s="165" t="e">
        <f t="shared" si="36"/>
        <v>#NUM!</v>
      </c>
      <c r="Y131" s="165" t="e">
        <f t="shared" si="37"/>
        <v>#NUM!</v>
      </c>
    </row>
    <row r="132" spans="1:25" x14ac:dyDescent="0.2">
      <c r="A132" s="162"/>
      <c r="B132" s="7">
        <f t="shared" si="41"/>
        <v>0</v>
      </c>
      <c r="C132" s="7" t="e">
        <f t="shared" si="23"/>
        <v>#NUM!</v>
      </c>
      <c r="D132" s="163" t="e">
        <f t="shared" si="42"/>
        <v>#NUM!</v>
      </c>
      <c r="E132" s="164">
        <f t="shared" si="38"/>
        <v>99.999999999999972</v>
      </c>
      <c r="F132" s="162">
        <f t="shared" si="24"/>
        <v>0</v>
      </c>
      <c r="G132" s="162"/>
      <c r="H132" s="168">
        <f t="shared" si="25"/>
        <v>0</v>
      </c>
      <c r="I132" s="162" t="e">
        <f t="shared" si="22"/>
        <v>#NUM!</v>
      </c>
      <c r="J132" s="165" t="e">
        <f t="shared" si="26"/>
        <v>#NUM!</v>
      </c>
      <c r="K132" s="165" t="e">
        <f t="shared" si="27"/>
        <v>#NUM!</v>
      </c>
      <c r="L132" s="165" t="e">
        <f t="shared" si="28"/>
        <v>#NUM!</v>
      </c>
      <c r="M132" s="186" t="e">
        <f t="shared" si="39"/>
        <v>#NUM!</v>
      </c>
      <c r="N132" s="162">
        <v>0</v>
      </c>
      <c r="O132" s="166">
        <f t="shared" si="40"/>
        <v>0</v>
      </c>
      <c r="Q132" s="162">
        <f t="shared" si="29"/>
        <v>0</v>
      </c>
      <c r="R132" s="165">
        <f t="shared" si="30"/>
        <v>0</v>
      </c>
      <c r="S132" s="165">
        <f t="shared" si="31"/>
        <v>0</v>
      </c>
      <c r="T132" s="165">
        <f t="shared" si="32"/>
        <v>0</v>
      </c>
      <c r="U132" s="68" t="e">
        <f t="shared" si="33"/>
        <v>#NUM!</v>
      </c>
      <c r="V132" s="148" t="e">
        <f t="shared" si="34"/>
        <v>#NUM!</v>
      </c>
      <c r="W132" s="165" t="e">
        <f t="shared" si="35"/>
        <v>#NUM!</v>
      </c>
      <c r="X132" s="165" t="e">
        <f t="shared" si="36"/>
        <v>#NUM!</v>
      </c>
      <c r="Y132" s="165" t="e">
        <f t="shared" si="37"/>
        <v>#NUM!</v>
      </c>
    </row>
    <row r="133" spans="1:25" x14ac:dyDescent="0.2">
      <c r="A133" s="162"/>
      <c r="B133" s="7">
        <f t="shared" si="41"/>
        <v>0</v>
      </c>
      <c r="C133" s="7" t="e">
        <f t="shared" si="23"/>
        <v>#NUM!</v>
      </c>
      <c r="D133" s="163" t="e">
        <f t="shared" si="42"/>
        <v>#NUM!</v>
      </c>
      <c r="E133" s="164">
        <f t="shared" si="38"/>
        <v>99.999999999999972</v>
      </c>
      <c r="F133" s="162">
        <f t="shared" si="24"/>
        <v>0</v>
      </c>
      <c r="G133" s="162"/>
      <c r="H133" s="168">
        <f t="shared" si="25"/>
        <v>0</v>
      </c>
      <c r="I133" s="162" t="e">
        <f t="shared" si="22"/>
        <v>#NUM!</v>
      </c>
      <c r="J133" s="165" t="e">
        <f t="shared" si="26"/>
        <v>#NUM!</v>
      </c>
      <c r="K133" s="165" t="e">
        <f t="shared" si="27"/>
        <v>#NUM!</v>
      </c>
      <c r="L133" s="165" t="e">
        <f t="shared" si="28"/>
        <v>#NUM!</v>
      </c>
      <c r="M133" s="186" t="e">
        <f t="shared" si="39"/>
        <v>#NUM!</v>
      </c>
      <c r="N133" s="162">
        <v>0</v>
      </c>
      <c r="O133" s="166">
        <f t="shared" si="40"/>
        <v>0</v>
      </c>
      <c r="Q133" s="162">
        <f t="shared" si="29"/>
        <v>0</v>
      </c>
      <c r="R133" s="165">
        <f t="shared" si="30"/>
        <v>0</v>
      </c>
      <c r="S133" s="165">
        <f t="shared" si="31"/>
        <v>0</v>
      </c>
      <c r="T133" s="165">
        <f t="shared" si="32"/>
        <v>0</v>
      </c>
      <c r="U133" s="68" t="e">
        <f t="shared" si="33"/>
        <v>#NUM!</v>
      </c>
      <c r="V133" s="148" t="e">
        <f t="shared" si="34"/>
        <v>#NUM!</v>
      </c>
      <c r="W133" s="165" t="e">
        <f t="shared" si="35"/>
        <v>#NUM!</v>
      </c>
      <c r="X133" s="165" t="e">
        <f t="shared" si="36"/>
        <v>#NUM!</v>
      </c>
      <c r="Y133" s="165" t="e">
        <f t="shared" si="37"/>
        <v>#NUM!</v>
      </c>
    </row>
    <row r="134" spans="1:25" x14ac:dyDescent="0.2">
      <c r="A134" s="162"/>
      <c r="B134" s="7">
        <f t="shared" si="41"/>
        <v>0</v>
      </c>
      <c r="C134" s="7" t="e">
        <f t="shared" si="23"/>
        <v>#NUM!</v>
      </c>
      <c r="D134" s="163" t="e">
        <f t="shared" si="42"/>
        <v>#NUM!</v>
      </c>
      <c r="E134" s="164">
        <f t="shared" si="38"/>
        <v>99.999999999999972</v>
      </c>
      <c r="F134" s="162">
        <f t="shared" si="24"/>
        <v>0</v>
      </c>
      <c r="G134" s="162"/>
      <c r="H134" s="168">
        <f t="shared" si="25"/>
        <v>0</v>
      </c>
      <c r="I134" s="162" t="e">
        <f t="shared" si="22"/>
        <v>#NUM!</v>
      </c>
      <c r="J134" s="165" t="e">
        <f t="shared" si="26"/>
        <v>#NUM!</v>
      </c>
      <c r="K134" s="165" t="e">
        <f t="shared" si="27"/>
        <v>#NUM!</v>
      </c>
      <c r="L134" s="165" t="e">
        <f t="shared" si="28"/>
        <v>#NUM!</v>
      </c>
      <c r="M134" s="186" t="e">
        <f t="shared" si="39"/>
        <v>#NUM!</v>
      </c>
      <c r="N134" s="162">
        <v>0</v>
      </c>
      <c r="O134" s="166">
        <f t="shared" si="40"/>
        <v>0</v>
      </c>
      <c r="Q134" s="162">
        <f t="shared" si="29"/>
        <v>0</v>
      </c>
      <c r="R134" s="165">
        <f t="shared" si="30"/>
        <v>0</v>
      </c>
      <c r="S134" s="165">
        <f t="shared" si="31"/>
        <v>0</v>
      </c>
      <c r="T134" s="165">
        <f t="shared" si="32"/>
        <v>0</v>
      </c>
      <c r="U134" s="68" t="e">
        <f t="shared" si="33"/>
        <v>#NUM!</v>
      </c>
      <c r="V134" s="148" t="e">
        <f t="shared" si="34"/>
        <v>#NUM!</v>
      </c>
      <c r="W134" s="165" t="e">
        <f t="shared" si="35"/>
        <v>#NUM!</v>
      </c>
      <c r="X134" s="165" t="e">
        <f t="shared" si="36"/>
        <v>#NUM!</v>
      </c>
      <c r="Y134" s="165" t="e">
        <f t="shared" si="37"/>
        <v>#NUM!</v>
      </c>
    </row>
    <row r="135" spans="1:25" x14ac:dyDescent="0.2">
      <c r="A135" s="162"/>
      <c r="B135" s="7">
        <f t="shared" si="41"/>
        <v>0</v>
      </c>
      <c r="C135" s="7" t="e">
        <f t="shared" si="23"/>
        <v>#NUM!</v>
      </c>
      <c r="D135" s="163" t="e">
        <f t="shared" si="42"/>
        <v>#NUM!</v>
      </c>
      <c r="E135" s="164">
        <f t="shared" si="38"/>
        <v>99.999999999999972</v>
      </c>
      <c r="F135" s="162">
        <f t="shared" si="24"/>
        <v>0</v>
      </c>
      <c r="G135" s="162"/>
      <c r="H135" s="168">
        <f t="shared" si="25"/>
        <v>0</v>
      </c>
      <c r="I135" s="162" t="e">
        <f t="shared" si="22"/>
        <v>#NUM!</v>
      </c>
      <c r="J135" s="165" t="e">
        <f t="shared" si="26"/>
        <v>#NUM!</v>
      </c>
      <c r="K135" s="165" t="e">
        <f t="shared" si="27"/>
        <v>#NUM!</v>
      </c>
      <c r="L135" s="165" t="e">
        <f t="shared" si="28"/>
        <v>#NUM!</v>
      </c>
      <c r="M135" s="186" t="e">
        <f t="shared" si="39"/>
        <v>#NUM!</v>
      </c>
      <c r="N135" s="162">
        <v>0</v>
      </c>
      <c r="O135" s="166">
        <f t="shared" si="40"/>
        <v>0</v>
      </c>
      <c r="Q135" s="162">
        <f t="shared" si="29"/>
        <v>0</v>
      </c>
      <c r="R135" s="165">
        <f t="shared" si="30"/>
        <v>0</v>
      </c>
      <c r="S135" s="165">
        <f t="shared" si="31"/>
        <v>0</v>
      </c>
      <c r="T135" s="165">
        <f t="shared" si="32"/>
        <v>0</v>
      </c>
      <c r="U135" s="68" t="e">
        <f t="shared" si="33"/>
        <v>#NUM!</v>
      </c>
      <c r="V135" s="148" t="e">
        <f t="shared" si="34"/>
        <v>#NUM!</v>
      </c>
      <c r="W135" s="165" t="e">
        <f t="shared" si="35"/>
        <v>#NUM!</v>
      </c>
      <c r="X135" s="165" t="e">
        <f t="shared" si="36"/>
        <v>#NUM!</v>
      </c>
      <c r="Y135" s="165" t="e">
        <f t="shared" si="37"/>
        <v>#NUM!</v>
      </c>
    </row>
    <row r="136" spans="1:25" x14ac:dyDescent="0.2">
      <c r="A136" s="162"/>
      <c r="B136" s="7">
        <f t="shared" si="41"/>
        <v>0</v>
      </c>
      <c r="C136" s="7" t="e">
        <f t="shared" si="23"/>
        <v>#NUM!</v>
      </c>
      <c r="D136" s="163" t="e">
        <f t="shared" si="42"/>
        <v>#NUM!</v>
      </c>
      <c r="E136" s="164">
        <f t="shared" si="38"/>
        <v>99.999999999999972</v>
      </c>
      <c r="F136" s="162">
        <f t="shared" si="24"/>
        <v>0</v>
      </c>
      <c r="G136" s="162"/>
      <c r="H136" s="168">
        <f t="shared" si="25"/>
        <v>0</v>
      </c>
      <c r="I136" s="162" t="e">
        <f t="shared" si="22"/>
        <v>#NUM!</v>
      </c>
      <c r="J136" s="165" t="e">
        <f t="shared" si="26"/>
        <v>#NUM!</v>
      </c>
      <c r="K136" s="165" t="e">
        <f t="shared" si="27"/>
        <v>#NUM!</v>
      </c>
      <c r="L136" s="165" t="e">
        <f t="shared" si="28"/>
        <v>#NUM!</v>
      </c>
      <c r="M136" s="186" t="e">
        <f t="shared" si="39"/>
        <v>#NUM!</v>
      </c>
      <c r="N136" s="162">
        <v>0</v>
      </c>
      <c r="O136" s="166">
        <f t="shared" si="40"/>
        <v>0</v>
      </c>
      <c r="Q136" s="162">
        <f t="shared" si="29"/>
        <v>0</v>
      </c>
      <c r="R136" s="165">
        <f t="shared" si="30"/>
        <v>0</v>
      </c>
      <c r="S136" s="165">
        <f t="shared" si="31"/>
        <v>0</v>
      </c>
      <c r="T136" s="165">
        <f t="shared" si="32"/>
        <v>0</v>
      </c>
      <c r="U136" s="68" t="e">
        <f t="shared" si="33"/>
        <v>#NUM!</v>
      </c>
      <c r="V136" s="148" t="e">
        <f t="shared" si="34"/>
        <v>#NUM!</v>
      </c>
      <c r="W136" s="165" t="e">
        <f t="shared" si="35"/>
        <v>#NUM!</v>
      </c>
      <c r="X136" s="165" t="e">
        <f t="shared" si="36"/>
        <v>#NUM!</v>
      </c>
      <c r="Y136" s="165" t="e">
        <f t="shared" si="37"/>
        <v>#NUM!</v>
      </c>
    </row>
    <row r="137" spans="1:25" x14ac:dyDescent="0.2">
      <c r="A137" s="162"/>
      <c r="B137" s="7">
        <f t="shared" si="41"/>
        <v>0</v>
      </c>
      <c r="C137" s="7" t="e">
        <f t="shared" si="23"/>
        <v>#NUM!</v>
      </c>
      <c r="D137" s="163" t="e">
        <f t="shared" si="42"/>
        <v>#NUM!</v>
      </c>
      <c r="E137" s="164">
        <f t="shared" si="38"/>
        <v>99.999999999999972</v>
      </c>
      <c r="F137" s="162">
        <f t="shared" si="24"/>
        <v>0</v>
      </c>
      <c r="G137" s="162"/>
      <c r="H137" s="168">
        <f t="shared" si="25"/>
        <v>0</v>
      </c>
      <c r="I137" s="162" t="e">
        <f t="shared" si="22"/>
        <v>#NUM!</v>
      </c>
      <c r="J137" s="165" t="e">
        <f t="shared" si="26"/>
        <v>#NUM!</v>
      </c>
      <c r="K137" s="165" t="e">
        <f t="shared" si="27"/>
        <v>#NUM!</v>
      </c>
      <c r="L137" s="165" t="e">
        <f t="shared" si="28"/>
        <v>#NUM!</v>
      </c>
      <c r="M137" s="186" t="e">
        <f t="shared" si="39"/>
        <v>#NUM!</v>
      </c>
      <c r="N137" s="162">
        <v>0</v>
      </c>
      <c r="O137" s="166">
        <f t="shared" si="40"/>
        <v>0</v>
      </c>
      <c r="Q137" s="162">
        <f t="shared" si="29"/>
        <v>0</v>
      </c>
      <c r="R137" s="165">
        <f t="shared" si="30"/>
        <v>0</v>
      </c>
      <c r="S137" s="165">
        <f t="shared" si="31"/>
        <v>0</v>
      </c>
      <c r="T137" s="165">
        <f t="shared" si="32"/>
        <v>0</v>
      </c>
      <c r="U137" s="68" t="e">
        <f t="shared" si="33"/>
        <v>#NUM!</v>
      </c>
      <c r="V137" s="148" t="e">
        <f t="shared" si="34"/>
        <v>#NUM!</v>
      </c>
      <c r="W137" s="165" t="e">
        <f t="shared" si="35"/>
        <v>#NUM!</v>
      </c>
      <c r="X137" s="165" t="e">
        <f t="shared" si="36"/>
        <v>#NUM!</v>
      </c>
      <c r="Y137" s="165" t="e">
        <f t="shared" si="37"/>
        <v>#NUM!</v>
      </c>
    </row>
    <row r="138" spans="1:25" x14ac:dyDescent="0.2">
      <c r="A138" s="162"/>
      <c r="B138" s="7">
        <f t="shared" si="41"/>
        <v>0</v>
      </c>
      <c r="C138" s="7" t="e">
        <f t="shared" si="23"/>
        <v>#NUM!</v>
      </c>
      <c r="D138" s="163" t="e">
        <f t="shared" si="42"/>
        <v>#NUM!</v>
      </c>
      <c r="E138" s="164">
        <f t="shared" si="38"/>
        <v>99.999999999999972</v>
      </c>
      <c r="F138" s="162">
        <f t="shared" si="24"/>
        <v>0</v>
      </c>
      <c r="G138" s="162"/>
      <c r="H138" s="168">
        <f t="shared" si="25"/>
        <v>0</v>
      </c>
      <c r="I138" s="162" t="e">
        <f t="shared" si="22"/>
        <v>#NUM!</v>
      </c>
      <c r="J138" s="165" t="e">
        <f t="shared" si="26"/>
        <v>#NUM!</v>
      </c>
      <c r="K138" s="165" t="e">
        <f t="shared" si="27"/>
        <v>#NUM!</v>
      </c>
      <c r="L138" s="165" t="e">
        <f t="shared" si="28"/>
        <v>#NUM!</v>
      </c>
      <c r="M138" s="186" t="e">
        <f t="shared" si="39"/>
        <v>#NUM!</v>
      </c>
      <c r="N138" s="162">
        <v>0</v>
      </c>
      <c r="O138" s="166">
        <f t="shared" si="40"/>
        <v>0</v>
      </c>
      <c r="Q138" s="162">
        <f t="shared" si="29"/>
        <v>0</v>
      </c>
      <c r="R138" s="165">
        <f t="shared" si="30"/>
        <v>0</v>
      </c>
      <c r="S138" s="165">
        <f t="shared" si="31"/>
        <v>0</v>
      </c>
      <c r="T138" s="165">
        <f t="shared" si="32"/>
        <v>0</v>
      </c>
      <c r="U138" s="68" t="e">
        <f t="shared" si="33"/>
        <v>#NUM!</v>
      </c>
      <c r="V138" s="148" t="e">
        <f t="shared" si="34"/>
        <v>#NUM!</v>
      </c>
      <c r="W138" s="165" t="e">
        <f t="shared" si="35"/>
        <v>#NUM!</v>
      </c>
      <c r="X138" s="165" t="e">
        <f t="shared" si="36"/>
        <v>#NUM!</v>
      </c>
      <c r="Y138" s="165" t="e">
        <f t="shared" si="37"/>
        <v>#NUM!</v>
      </c>
    </row>
    <row r="139" spans="1:25" x14ac:dyDescent="0.2">
      <c r="A139" s="162"/>
      <c r="B139" s="7">
        <f t="shared" si="41"/>
        <v>0</v>
      </c>
      <c r="C139" s="7" t="e">
        <f t="shared" si="23"/>
        <v>#NUM!</v>
      </c>
      <c r="D139" s="163" t="e">
        <f t="shared" si="42"/>
        <v>#NUM!</v>
      </c>
      <c r="E139" s="164">
        <f t="shared" si="38"/>
        <v>99.999999999999972</v>
      </c>
      <c r="F139" s="162">
        <f t="shared" si="24"/>
        <v>0</v>
      </c>
      <c r="G139" s="162"/>
      <c r="H139" s="168">
        <f t="shared" si="25"/>
        <v>0</v>
      </c>
      <c r="I139" s="162" t="e">
        <f t="shared" si="22"/>
        <v>#NUM!</v>
      </c>
      <c r="J139" s="165" t="e">
        <f t="shared" si="26"/>
        <v>#NUM!</v>
      </c>
      <c r="K139" s="165" t="e">
        <f t="shared" si="27"/>
        <v>#NUM!</v>
      </c>
      <c r="L139" s="165" t="e">
        <f t="shared" si="28"/>
        <v>#NUM!</v>
      </c>
      <c r="M139" s="186" t="e">
        <f t="shared" si="39"/>
        <v>#NUM!</v>
      </c>
      <c r="N139" s="162">
        <v>0</v>
      </c>
      <c r="O139" s="166">
        <f t="shared" si="40"/>
        <v>0</v>
      </c>
      <c r="Q139" s="162">
        <f t="shared" si="29"/>
        <v>0</v>
      </c>
      <c r="R139" s="165">
        <f t="shared" si="30"/>
        <v>0</v>
      </c>
      <c r="S139" s="165">
        <f t="shared" si="31"/>
        <v>0</v>
      </c>
      <c r="T139" s="165">
        <f t="shared" si="32"/>
        <v>0</v>
      </c>
      <c r="U139" s="68" t="e">
        <f t="shared" si="33"/>
        <v>#NUM!</v>
      </c>
      <c r="V139" s="148" t="e">
        <f t="shared" si="34"/>
        <v>#NUM!</v>
      </c>
      <c r="W139" s="165" t="e">
        <f t="shared" si="35"/>
        <v>#NUM!</v>
      </c>
      <c r="X139" s="165" t="e">
        <f t="shared" si="36"/>
        <v>#NUM!</v>
      </c>
      <c r="Y139" s="165" t="e">
        <f t="shared" si="37"/>
        <v>#NUM!</v>
      </c>
    </row>
    <row r="140" spans="1:25" x14ac:dyDescent="0.2">
      <c r="A140" s="162"/>
      <c r="B140" s="7">
        <f t="shared" si="41"/>
        <v>0</v>
      </c>
      <c r="C140" s="7" t="e">
        <f t="shared" si="23"/>
        <v>#NUM!</v>
      </c>
      <c r="D140" s="163" t="e">
        <f t="shared" si="42"/>
        <v>#NUM!</v>
      </c>
      <c r="E140" s="164">
        <f t="shared" si="38"/>
        <v>99.999999999999972</v>
      </c>
      <c r="F140" s="162">
        <f t="shared" si="24"/>
        <v>0</v>
      </c>
      <c r="G140" s="162"/>
      <c r="H140" s="168">
        <f t="shared" si="25"/>
        <v>0</v>
      </c>
      <c r="I140" s="162" t="e">
        <f t="shared" si="22"/>
        <v>#NUM!</v>
      </c>
      <c r="J140" s="165" t="e">
        <f t="shared" si="26"/>
        <v>#NUM!</v>
      </c>
      <c r="K140" s="165" t="e">
        <f t="shared" si="27"/>
        <v>#NUM!</v>
      </c>
      <c r="L140" s="165" t="e">
        <f t="shared" si="28"/>
        <v>#NUM!</v>
      </c>
      <c r="M140" s="186" t="e">
        <f t="shared" si="39"/>
        <v>#NUM!</v>
      </c>
      <c r="N140" s="162">
        <v>0</v>
      </c>
      <c r="O140" s="166">
        <f t="shared" si="40"/>
        <v>0</v>
      </c>
      <c r="Q140" s="162">
        <f t="shared" si="29"/>
        <v>0</v>
      </c>
      <c r="R140" s="165">
        <f t="shared" si="30"/>
        <v>0</v>
      </c>
      <c r="S140" s="165">
        <f t="shared" si="31"/>
        <v>0</v>
      </c>
      <c r="T140" s="165">
        <f t="shared" si="32"/>
        <v>0</v>
      </c>
      <c r="U140" s="68" t="e">
        <f t="shared" si="33"/>
        <v>#NUM!</v>
      </c>
      <c r="V140" s="148" t="e">
        <f t="shared" si="34"/>
        <v>#NUM!</v>
      </c>
      <c r="W140" s="165" t="e">
        <f t="shared" si="35"/>
        <v>#NUM!</v>
      </c>
      <c r="X140" s="165" t="e">
        <f t="shared" si="36"/>
        <v>#NUM!</v>
      </c>
      <c r="Y140" s="165" t="e">
        <f t="shared" si="37"/>
        <v>#NUM!</v>
      </c>
    </row>
    <row r="141" spans="1:25" x14ac:dyDescent="0.2">
      <c r="A141" s="162"/>
      <c r="B141" s="7">
        <f t="shared" si="41"/>
        <v>0</v>
      </c>
      <c r="C141" s="7" t="e">
        <f t="shared" si="23"/>
        <v>#NUM!</v>
      </c>
      <c r="D141" s="163" t="e">
        <f t="shared" si="42"/>
        <v>#NUM!</v>
      </c>
      <c r="E141" s="164">
        <f t="shared" si="38"/>
        <v>99.999999999999972</v>
      </c>
      <c r="F141" s="162">
        <f t="shared" si="24"/>
        <v>0</v>
      </c>
      <c r="G141" s="162"/>
      <c r="H141" s="168">
        <f t="shared" si="25"/>
        <v>0</v>
      </c>
      <c r="I141" s="162" t="e">
        <f t="shared" si="22"/>
        <v>#NUM!</v>
      </c>
      <c r="J141" s="165" t="e">
        <f t="shared" si="26"/>
        <v>#NUM!</v>
      </c>
      <c r="K141" s="165" t="e">
        <f t="shared" si="27"/>
        <v>#NUM!</v>
      </c>
      <c r="L141" s="165" t="e">
        <f t="shared" si="28"/>
        <v>#NUM!</v>
      </c>
      <c r="M141" s="186" t="e">
        <f t="shared" si="39"/>
        <v>#NUM!</v>
      </c>
      <c r="N141" s="162">
        <v>0</v>
      </c>
      <c r="O141" s="166">
        <f t="shared" si="40"/>
        <v>0</v>
      </c>
      <c r="Q141" s="162">
        <f t="shared" si="29"/>
        <v>0</v>
      </c>
      <c r="R141" s="165">
        <f t="shared" si="30"/>
        <v>0</v>
      </c>
      <c r="S141" s="165">
        <f t="shared" si="31"/>
        <v>0</v>
      </c>
      <c r="T141" s="165">
        <f t="shared" si="32"/>
        <v>0</v>
      </c>
      <c r="U141" s="68" t="e">
        <f t="shared" si="33"/>
        <v>#NUM!</v>
      </c>
      <c r="V141" s="148" t="e">
        <f t="shared" si="34"/>
        <v>#NUM!</v>
      </c>
      <c r="W141" s="165" t="e">
        <f t="shared" si="35"/>
        <v>#NUM!</v>
      </c>
      <c r="X141" s="165" t="e">
        <f t="shared" si="36"/>
        <v>#NUM!</v>
      </c>
      <c r="Y141" s="165" t="e">
        <f t="shared" si="37"/>
        <v>#NUM!</v>
      </c>
    </row>
    <row r="142" spans="1:25" x14ac:dyDescent="0.2">
      <c r="A142" s="162"/>
      <c r="B142" s="7">
        <f t="shared" si="41"/>
        <v>0</v>
      </c>
      <c r="C142" s="7" t="e">
        <f t="shared" si="23"/>
        <v>#NUM!</v>
      </c>
      <c r="D142" s="163" t="e">
        <f t="shared" si="42"/>
        <v>#NUM!</v>
      </c>
      <c r="E142" s="164">
        <f t="shared" si="38"/>
        <v>99.999999999999972</v>
      </c>
      <c r="F142" s="162">
        <f t="shared" si="24"/>
        <v>0</v>
      </c>
      <c r="G142" s="162"/>
      <c r="H142" s="168">
        <f t="shared" si="25"/>
        <v>0</v>
      </c>
      <c r="I142" s="162" t="e">
        <f t="shared" si="22"/>
        <v>#NUM!</v>
      </c>
      <c r="J142" s="165" t="e">
        <f t="shared" si="26"/>
        <v>#NUM!</v>
      </c>
      <c r="K142" s="165" t="e">
        <f t="shared" si="27"/>
        <v>#NUM!</v>
      </c>
      <c r="L142" s="165" t="e">
        <f t="shared" si="28"/>
        <v>#NUM!</v>
      </c>
      <c r="M142" s="186" t="e">
        <f t="shared" si="39"/>
        <v>#NUM!</v>
      </c>
      <c r="N142" s="162">
        <v>0</v>
      </c>
      <c r="O142" s="166">
        <f t="shared" si="40"/>
        <v>0</v>
      </c>
      <c r="Q142" s="162">
        <f t="shared" si="29"/>
        <v>0</v>
      </c>
      <c r="R142" s="165">
        <f t="shared" si="30"/>
        <v>0</v>
      </c>
      <c r="S142" s="165">
        <f t="shared" si="31"/>
        <v>0</v>
      </c>
      <c r="T142" s="165">
        <f t="shared" si="32"/>
        <v>0</v>
      </c>
      <c r="U142" s="68" t="e">
        <f t="shared" si="33"/>
        <v>#NUM!</v>
      </c>
      <c r="V142" s="148" t="e">
        <f t="shared" si="34"/>
        <v>#NUM!</v>
      </c>
      <c r="W142" s="165" t="e">
        <f t="shared" si="35"/>
        <v>#NUM!</v>
      </c>
      <c r="X142" s="165" t="e">
        <f t="shared" si="36"/>
        <v>#NUM!</v>
      </c>
      <c r="Y142" s="165" t="e">
        <f t="shared" si="37"/>
        <v>#NUM!</v>
      </c>
    </row>
    <row r="143" spans="1:25" x14ac:dyDescent="0.2">
      <c r="A143" s="162"/>
      <c r="B143" s="7">
        <f t="shared" si="41"/>
        <v>0</v>
      </c>
      <c r="C143" s="7" t="e">
        <f t="shared" si="23"/>
        <v>#NUM!</v>
      </c>
      <c r="D143" s="163" t="e">
        <f t="shared" si="42"/>
        <v>#NUM!</v>
      </c>
      <c r="E143" s="164">
        <f t="shared" si="38"/>
        <v>99.999999999999972</v>
      </c>
      <c r="F143" s="162">
        <f t="shared" si="24"/>
        <v>0</v>
      </c>
      <c r="G143" s="162"/>
      <c r="H143" s="168">
        <f t="shared" si="25"/>
        <v>0</v>
      </c>
      <c r="I143" s="162" t="e">
        <f t="shared" si="22"/>
        <v>#NUM!</v>
      </c>
      <c r="J143" s="165" t="e">
        <f t="shared" si="26"/>
        <v>#NUM!</v>
      </c>
      <c r="K143" s="165" t="e">
        <f t="shared" si="27"/>
        <v>#NUM!</v>
      </c>
      <c r="L143" s="165" t="e">
        <f t="shared" si="28"/>
        <v>#NUM!</v>
      </c>
      <c r="M143" s="186" t="e">
        <f t="shared" si="39"/>
        <v>#NUM!</v>
      </c>
      <c r="N143" s="162">
        <v>0</v>
      </c>
      <c r="O143" s="166">
        <f t="shared" si="40"/>
        <v>0</v>
      </c>
      <c r="Q143" s="162">
        <f t="shared" si="29"/>
        <v>0</v>
      </c>
      <c r="R143" s="165">
        <f t="shared" si="30"/>
        <v>0</v>
      </c>
      <c r="S143" s="165">
        <f t="shared" si="31"/>
        <v>0</v>
      </c>
      <c r="T143" s="165">
        <f t="shared" si="32"/>
        <v>0</v>
      </c>
      <c r="U143" s="68" t="e">
        <f t="shared" si="33"/>
        <v>#NUM!</v>
      </c>
      <c r="V143" s="148" t="e">
        <f t="shared" si="34"/>
        <v>#NUM!</v>
      </c>
      <c r="W143" s="165" t="e">
        <f t="shared" si="35"/>
        <v>#NUM!</v>
      </c>
      <c r="X143" s="165" t="e">
        <f t="shared" si="36"/>
        <v>#NUM!</v>
      </c>
      <c r="Y143" s="165" t="e">
        <f t="shared" si="37"/>
        <v>#NUM!</v>
      </c>
    </row>
    <row r="144" spans="1:25" x14ac:dyDescent="0.2">
      <c r="A144" s="162"/>
      <c r="B144" s="7">
        <f t="shared" si="41"/>
        <v>0</v>
      </c>
      <c r="C144" s="7" t="e">
        <f t="shared" si="23"/>
        <v>#NUM!</v>
      </c>
      <c r="D144" s="163" t="e">
        <f t="shared" si="42"/>
        <v>#NUM!</v>
      </c>
      <c r="E144" s="164">
        <f t="shared" si="38"/>
        <v>99.999999999999972</v>
      </c>
      <c r="F144" s="162">
        <f t="shared" si="24"/>
        <v>0</v>
      </c>
      <c r="G144" s="162"/>
      <c r="H144" s="168">
        <f t="shared" si="25"/>
        <v>0</v>
      </c>
      <c r="I144" s="162" t="e">
        <f t="shared" si="22"/>
        <v>#NUM!</v>
      </c>
      <c r="J144" s="165" t="e">
        <f t="shared" si="26"/>
        <v>#NUM!</v>
      </c>
      <c r="K144" s="165" t="e">
        <f t="shared" si="27"/>
        <v>#NUM!</v>
      </c>
      <c r="L144" s="165" t="e">
        <f t="shared" si="28"/>
        <v>#NUM!</v>
      </c>
      <c r="M144" s="186" t="e">
        <f t="shared" si="39"/>
        <v>#NUM!</v>
      </c>
      <c r="N144" s="162">
        <v>0</v>
      </c>
      <c r="O144" s="166">
        <f t="shared" si="40"/>
        <v>0</v>
      </c>
      <c r="Q144" s="162">
        <f t="shared" si="29"/>
        <v>0</v>
      </c>
      <c r="R144" s="165">
        <f t="shared" si="30"/>
        <v>0</v>
      </c>
      <c r="S144" s="165">
        <f t="shared" si="31"/>
        <v>0</v>
      </c>
      <c r="T144" s="165">
        <f t="shared" si="32"/>
        <v>0</v>
      </c>
      <c r="U144" s="68" t="e">
        <f t="shared" si="33"/>
        <v>#NUM!</v>
      </c>
      <c r="V144" s="148" t="e">
        <f t="shared" si="34"/>
        <v>#NUM!</v>
      </c>
      <c r="W144" s="165" t="e">
        <f t="shared" si="35"/>
        <v>#NUM!</v>
      </c>
      <c r="X144" s="165" t="e">
        <f t="shared" si="36"/>
        <v>#NUM!</v>
      </c>
      <c r="Y144" s="165" t="e">
        <f t="shared" si="37"/>
        <v>#NUM!</v>
      </c>
    </row>
    <row r="145" spans="1:25" x14ac:dyDescent="0.2">
      <c r="A145" s="162"/>
      <c r="B145" s="7">
        <f t="shared" si="41"/>
        <v>0</v>
      </c>
      <c r="C145" s="7" t="e">
        <f t="shared" si="23"/>
        <v>#NUM!</v>
      </c>
      <c r="D145" s="163" t="e">
        <f t="shared" si="42"/>
        <v>#NUM!</v>
      </c>
      <c r="E145" s="164">
        <f t="shared" si="38"/>
        <v>99.999999999999972</v>
      </c>
      <c r="F145" s="162">
        <f t="shared" si="24"/>
        <v>0</v>
      </c>
      <c r="G145" s="162"/>
      <c r="H145" s="168">
        <f t="shared" si="25"/>
        <v>0</v>
      </c>
      <c r="I145" s="162" t="e">
        <f t="shared" si="22"/>
        <v>#NUM!</v>
      </c>
      <c r="J145" s="165" t="e">
        <f t="shared" si="26"/>
        <v>#NUM!</v>
      </c>
      <c r="K145" s="165" t="e">
        <f t="shared" si="27"/>
        <v>#NUM!</v>
      </c>
      <c r="L145" s="165" t="e">
        <f t="shared" si="28"/>
        <v>#NUM!</v>
      </c>
      <c r="M145" s="186" t="e">
        <f t="shared" si="39"/>
        <v>#NUM!</v>
      </c>
      <c r="N145" s="162">
        <v>0</v>
      </c>
      <c r="O145" s="166">
        <f t="shared" si="40"/>
        <v>0</v>
      </c>
      <c r="Q145" s="162">
        <f t="shared" si="29"/>
        <v>0</v>
      </c>
      <c r="R145" s="165">
        <f t="shared" si="30"/>
        <v>0</v>
      </c>
      <c r="S145" s="165">
        <f t="shared" si="31"/>
        <v>0</v>
      </c>
      <c r="T145" s="165">
        <f t="shared" si="32"/>
        <v>0</v>
      </c>
      <c r="U145" s="68" t="e">
        <f t="shared" si="33"/>
        <v>#NUM!</v>
      </c>
      <c r="V145" s="148" t="e">
        <f t="shared" si="34"/>
        <v>#NUM!</v>
      </c>
      <c r="W145" s="165" t="e">
        <f t="shared" si="35"/>
        <v>#NUM!</v>
      </c>
      <c r="X145" s="165" t="e">
        <f t="shared" si="36"/>
        <v>#NUM!</v>
      </c>
      <c r="Y145" s="165" t="e">
        <f t="shared" si="37"/>
        <v>#NUM!</v>
      </c>
    </row>
    <row r="146" spans="1:25" x14ac:dyDescent="0.2">
      <c r="A146" s="162"/>
      <c r="B146" s="7">
        <f t="shared" si="41"/>
        <v>0</v>
      </c>
      <c r="C146" s="7" t="e">
        <f t="shared" si="23"/>
        <v>#NUM!</v>
      </c>
      <c r="D146" s="163" t="e">
        <f t="shared" si="42"/>
        <v>#NUM!</v>
      </c>
      <c r="E146" s="164">
        <f t="shared" si="38"/>
        <v>99.999999999999972</v>
      </c>
      <c r="F146" s="162">
        <f t="shared" si="24"/>
        <v>0</v>
      </c>
      <c r="G146" s="162"/>
      <c r="H146" s="168">
        <f t="shared" si="25"/>
        <v>0</v>
      </c>
      <c r="I146" s="162" t="e">
        <f t="shared" si="22"/>
        <v>#NUM!</v>
      </c>
      <c r="J146" s="165" t="e">
        <f t="shared" si="26"/>
        <v>#NUM!</v>
      </c>
      <c r="K146" s="165" t="e">
        <f t="shared" si="27"/>
        <v>#NUM!</v>
      </c>
      <c r="L146" s="165" t="e">
        <f t="shared" si="28"/>
        <v>#NUM!</v>
      </c>
      <c r="M146" s="186" t="e">
        <f t="shared" si="39"/>
        <v>#NUM!</v>
      </c>
      <c r="N146" s="162">
        <v>0</v>
      </c>
      <c r="O146" s="166">
        <f t="shared" si="40"/>
        <v>0</v>
      </c>
      <c r="Q146" s="162">
        <f t="shared" si="29"/>
        <v>0</v>
      </c>
      <c r="R146" s="165">
        <f t="shared" si="30"/>
        <v>0</v>
      </c>
      <c r="S146" s="165">
        <f t="shared" si="31"/>
        <v>0</v>
      </c>
      <c r="T146" s="165">
        <f t="shared" si="32"/>
        <v>0</v>
      </c>
      <c r="U146" s="68" t="e">
        <f t="shared" si="33"/>
        <v>#NUM!</v>
      </c>
      <c r="V146" s="148" t="e">
        <f t="shared" si="34"/>
        <v>#NUM!</v>
      </c>
      <c r="W146" s="165" t="e">
        <f t="shared" si="35"/>
        <v>#NUM!</v>
      </c>
      <c r="X146" s="165" t="e">
        <f t="shared" si="36"/>
        <v>#NUM!</v>
      </c>
      <c r="Y146" s="165" t="e">
        <f t="shared" si="37"/>
        <v>#NUM!</v>
      </c>
    </row>
    <row r="147" spans="1:25" x14ac:dyDescent="0.2">
      <c r="A147" s="162"/>
      <c r="B147" s="7">
        <f t="shared" si="41"/>
        <v>0</v>
      </c>
      <c r="C147" s="7" t="e">
        <f t="shared" si="23"/>
        <v>#NUM!</v>
      </c>
      <c r="D147" s="163" t="e">
        <f t="shared" si="42"/>
        <v>#NUM!</v>
      </c>
      <c r="E147" s="164">
        <f t="shared" si="38"/>
        <v>99.999999999999972</v>
      </c>
      <c r="F147" s="162">
        <f t="shared" si="24"/>
        <v>0</v>
      </c>
      <c r="G147" s="162"/>
      <c r="H147" s="168">
        <f t="shared" si="25"/>
        <v>0</v>
      </c>
      <c r="I147" s="162" t="e">
        <f t="shared" si="22"/>
        <v>#NUM!</v>
      </c>
      <c r="J147" s="165" t="e">
        <f t="shared" si="26"/>
        <v>#NUM!</v>
      </c>
      <c r="K147" s="165" t="e">
        <f t="shared" si="27"/>
        <v>#NUM!</v>
      </c>
      <c r="L147" s="165" t="e">
        <f t="shared" si="28"/>
        <v>#NUM!</v>
      </c>
      <c r="M147" s="186" t="e">
        <f t="shared" si="39"/>
        <v>#NUM!</v>
      </c>
      <c r="N147" s="162">
        <v>0</v>
      </c>
      <c r="O147" s="166">
        <f t="shared" si="40"/>
        <v>0</v>
      </c>
      <c r="Q147" s="162">
        <f t="shared" si="29"/>
        <v>0</v>
      </c>
      <c r="R147" s="165">
        <f t="shared" si="30"/>
        <v>0</v>
      </c>
      <c r="S147" s="165">
        <f t="shared" si="31"/>
        <v>0</v>
      </c>
      <c r="T147" s="165">
        <f t="shared" si="32"/>
        <v>0</v>
      </c>
      <c r="U147" s="68" t="e">
        <f t="shared" si="33"/>
        <v>#NUM!</v>
      </c>
      <c r="V147" s="148" t="e">
        <f t="shared" si="34"/>
        <v>#NUM!</v>
      </c>
      <c r="W147" s="165" t="e">
        <f t="shared" si="35"/>
        <v>#NUM!</v>
      </c>
      <c r="X147" s="165" t="e">
        <f t="shared" si="36"/>
        <v>#NUM!</v>
      </c>
      <c r="Y147" s="165" t="e">
        <f t="shared" si="37"/>
        <v>#NUM!</v>
      </c>
    </row>
    <row r="148" spans="1:25" x14ac:dyDescent="0.2">
      <c r="A148" s="162"/>
      <c r="B148" s="7">
        <f t="shared" si="41"/>
        <v>0</v>
      </c>
      <c r="C148" s="7" t="e">
        <f t="shared" si="23"/>
        <v>#NUM!</v>
      </c>
      <c r="D148" s="163" t="e">
        <f t="shared" si="42"/>
        <v>#NUM!</v>
      </c>
      <c r="E148" s="164">
        <f t="shared" si="38"/>
        <v>99.999999999999972</v>
      </c>
      <c r="F148" s="162">
        <f t="shared" si="24"/>
        <v>0</v>
      </c>
      <c r="G148" s="162"/>
      <c r="H148" s="168">
        <f t="shared" si="25"/>
        <v>0</v>
      </c>
      <c r="I148" s="162" t="e">
        <f t="shared" si="22"/>
        <v>#NUM!</v>
      </c>
      <c r="J148" s="165" t="e">
        <f t="shared" si="26"/>
        <v>#NUM!</v>
      </c>
      <c r="K148" s="165" t="e">
        <f t="shared" si="27"/>
        <v>#NUM!</v>
      </c>
      <c r="L148" s="165" t="e">
        <f t="shared" si="28"/>
        <v>#NUM!</v>
      </c>
      <c r="M148" s="186" t="e">
        <f t="shared" si="39"/>
        <v>#NUM!</v>
      </c>
      <c r="N148" s="162">
        <v>0</v>
      </c>
      <c r="O148" s="166">
        <f t="shared" si="40"/>
        <v>0</v>
      </c>
      <c r="Q148" s="162">
        <f t="shared" si="29"/>
        <v>0</v>
      </c>
      <c r="R148" s="165">
        <f t="shared" si="30"/>
        <v>0</v>
      </c>
      <c r="S148" s="165">
        <f t="shared" si="31"/>
        <v>0</v>
      </c>
      <c r="T148" s="165">
        <f t="shared" si="32"/>
        <v>0</v>
      </c>
      <c r="U148" s="68" t="e">
        <f t="shared" si="33"/>
        <v>#NUM!</v>
      </c>
      <c r="V148" s="148" t="e">
        <f t="shared" si="34"/>
        <v>#NUM!</v>
      </c>
      <c r="W148" s="165" t="e">
        <f t="shared" si="35"/>
        <v>#NUM!</v>
      </c>
      <c r="X148" s="165" t="e">
        <f t="shared" si="36"/>
        <v>#NUM!</v>
      </c>
      <c r="Y148" s="165" t="e">
        <f t="shared" si="37"/>
        <v>#NUM!</v>
      </c>
    </row>
    <row r="149" spans="1:25" x14ac:dyDescent="0.2">
      <c r="A149" s="162"/>
      <c r="B149" s="7">
        <f t="shared" si="41"/>
        <v>0</v>
      </c>
      <c r="C149" s="7" t="e">
        <f t="shared" si="23"/>
        <v>#NUM!</v>
      </c>
      <c r="D149" s="163" t="e">
        <f t="shared" si="42"/>
        <v>#NUM!</v>
      </c>
      <c r="E149" s="164">
        <f t="shared" si="38"/>
        <v>99.999999999999972</v>
      </c>
      <c r="F149" s="162">
        <f t="shared" si="24"/>
        <v>0</v>
      </c>
      <c r="G149" s="162"/>
      <c r="H149" s="168">
        <f t="shared" si="25"/>
        <v>0</v>
      </c>
      <c r="I149" s="162" t="e">
        <f t="shared" si="22"/>
        <v>#NUM!</v>
      </c>
      <c r="J149" s="165" t="e">
        <f t="shared" si="26"/>
        <v>#NUM!</v>
      </c>
      <c r="K149" s="165" t="e">
        <f t="shared" si="27"/>
        <v>#NUM!</v>
      </c>
      <c r="L149" s="165" t="e">
        <f t="shared" si="28"/>
        <v>#NUM!</v>
      </c>
      <c r="M149" s="186" t="e">
        <f t="shared" si="39"/>
        <v>#NUM!</v>
      </c>
      <c r="N149" s="162">
        <v>0</v>
      </c>
      <c r="O149" s="166">
        <f t="shared" si="40"/>
        <v>0</v>
      </c>
      <c r="Q149" s="162">
        <f t="shared" si="29"/>
        <v>0</v>
      </c>
      <c r="R149" s="165">
        <f t="shared" si="30"/>
        <v>0</v>
      </c>
      <c r="S149" s="165">
        <f t="shared" si="31"/>
        <v>0</v>
      </c>
      <c r="T149" s="165">
        <f t="shared" si="32"/>
        <v>0</v>
      </c>
      <c r="U149" s="68" t="e">
        <f t="shared" si="33"/>
        <v>#NUM!</v>
      </c>
      <c r="V149" s="148" t="e">
        <f t="shared" si="34"/>
        <v>#NUM!</v>
      </c>
      <c r="W149" s="165" t="e">
        <f t="shared" si="35"/>
        <v>#NUM!</v>
      </c>
      <c r="X149" s="165" t="e">
        <f t="shared" si="36"/>
        <v>#NUM!</v>
      </c>
      <c r="Y149" s="165" t="e">
        <f t="shared" si="37"/>
        <v>#NUM!</v>
      </c>
    </row>
    <row r="150" spans="1:25" x14ac:dyDescent="0.2">
      <c r="A150" s="162"/>
      <c r="B150" s="7">
        <f t="shared" si="41"/>
        <v>0</v>
      </c>
      <c r="C150" s="7" t="e">
        <f t="shared" si="23"/>
        <v>#NUM!</v>
      </c>
      <c r="D150" s="163" t="e">
        <f t="shared" si="42"/>
        <v>#NUM!</v>
      </c>
      <c r="E150" s="164">
        <f t="shared" si="38"/>
        <v>99.999999999999972</v>
      </c>
      <c r="F150" s="162">
        <f t="shared" si="24"/>
        <v>0</v>
      </c>
      <c r="G150" s="162"/>
      <c r="H150" s="168">
        <f t="shared" si="25"/>
        <v>0</v>
      </c>
      <c r="I150" s="162" t="e">
        <f t="shared" si="22"/>
        <v>#NUM!</v>
      </c>
      <c r="J150" s="165" t="e">
        <f t="shared" si="26"/>
        <v>#NUM!</v>
      </c>
      <c r="K150" s="165" t="e">
        <f t="shared" si="27"/>
        <v>#NUM!</v>
      </c>
      <c r="L150" s="165" t="e">
        <f t="shared" si="28"/>
        <v>#NUM!</v>
      </c>
      <c r="M150" s="186" t="e">
        <f t="shared" si="39"/>
        <v>#NUM!</v>
      </c>
      <c r="N150" s="162">
        <v>0</v>
      </c>
      <c r="O150" s="166">
        <f t="shared" si="40"/>
        <v>0</v>
      </c>
      <c r="Q150" s="162">
        <f t="shared" si="29"/>
        <v>0</v>
      </c>
      <c r="R150" s="165">
        <f t="shared" si="30"/>
        <v>0</v>
      </c>
      <c r="S150" s="165">
        <f t="shared" si="31"/>
        <v>0</v>
      </c>
      <c r="T150" s="165">
        <f t="shared" si="32"/>
        <v>0</v>
      </c>
      <c r="U150" s="68" t="e">
        <f t="shared" si="33"/>
        <v>#NUM!</v>
      </c>
      <c r="V150" s="148" t="e">
        <f t="shared" si="34"/>
        <v>#NUM!</v>
      </c>
      <c r="W150" s="165" t="e">
        <f t="shared" si="35"/>
        <v>#NUM!</v>
      </c>
      <c r="X150" s="165" t="e">
        <f t="shared" si="36"/>
        <v>#NUM!</v>
      </c>
      <c r="Y150" s="165" t="e">
        <f t="shared" si="37"/>
        <v>#NUM!</v>
      </c>
    </row>
    <row r="151" spans="1:25" x14ac:dyDescent="0.2">
      <c r="A151" s="162"/>
      <c r="B151" s="7">
        <f t="shared" si="41"/>
        <v>0</v>
      </c>
      <c r="C151" s="7" t="e">
        <f t="shared" si="23"/>
        <v>#NUM!</v>
      </c>
      <c r="D151" s="163" t="e">
        <f t="shared" si="42"/>
        <v>#NUM!</v>
      </c>
      <c r="E151" s="164">
        <f t="shared" si="38"/>
        <v>99.999999999999972</v>
      </c>
      <c r="F151" s="162">
        <f t="shared" si="24"/>
        <v>0</v>
      </c>
      <c r="G151" s="162"/>
      <c r="H151" s="168">
        <f t="shared" si="25"/>
        <v>0</v>
      </c>
      <c r="I151" s="162" t="e">
        <f t="shared" si="22"/>
        <v>#NUM!</v>
      </c>
      <c r="J151" s="165" t="e">
        <f t="shared" si="26"/>
        <v>#NUM!</v>
      </c>
      <c r="K151" s="165" t="e">
        <f t="shared" si="27"/>
        <v>#NUM!</v>
      </c>
      <c r="L151" s="165" t="e">
        <f t="shared" si="28"/>
        <v>#NUM!</v>
      </c>
      <c r="M151" s="186" t="e">
        <f t="shared" si="39"/>
        <v>#NUM!</v>
      </c>
      <c r="N151" s="162">
        <v>0</v>
      </c>
      <c r="O151" s="166">
        <f t="shared" si="40"/>
        <v>0</v>
      </c>
      <c r="Q151" s="162">
        <f t="shared" si="29"/>
        <v>0</v>
      </c>
      <c r="R151" s="165">
        <f t="shared" si="30"/>
        <v>0</v>
      </c>
      <c r="S151" s="165">
        <f t="shared" si="31"/>
        <v>0</v>
      </c>
      <c r="T151" s="165">
        <f t="shared" si="32"/>
        <v>0</v>
      </c>
      <c r="U151" s="68" t="e">
        <f t="shared" si="33"/>
        <v>#NUM!</v>
      </c>
      <c r="V151" s="148" t="e">
        <f t="shared" si="34"/>
        <v>#NUM!</v>
      </c>
      <c r="W151" s="165" t="e">
        <f t="shared" si="35"/>
        <v>#NUM!</v>
      </c>
      <c r="X151" s="165" t="e">
        <f t="shared" si="36"/>
        <v>#NUM!</v>
      </c>
      <c r="Y151" s="165" t="e">
        <f t="shared" si="37"/>
        <v>#NUM!</v>
      </c>
    </row>
    <row r="152" spans="1:25" x14ac:dyDescent="0.2">
      <c r="A152" s="162"/>
      <c r="B152" s="7">
        <f t="shared" si="41"/>
        <v>0</v>
      </c>
      <c r="C152" s="7" t="e">
        <f t="shared" si="23"/>
        <v>#NUM!</v>
      </c>
      <c r="D152" s="163" t="e">
        <f t="shared" si="42"/>
        <v>#NUM!</v>
      </c>
      <c r="E152" s="164">
        <f t="shared" si="38"/>
        <v>99.999999999999972</v>
      </c>
      <c r="F152" s="162">
        <f t="shared" si="24"/>
        <v>0</v>
      </c>
      <c r="G152" s="162"/>
      <c r="H152" s="168">
        <f t="shared" si="25"/>
        <v>0</v>
      </c>
      <c r="I152" s="162" t="e">
        <f t="shared" si="22"/>
        <v>#NUM!</v>
      </c>
      <c r="J152" s="165" t="e">
        <f t="shared" si="26"/>
        <v>#NUM!</v>
      </c>
      <c r="K152" s="165" t="e">
        <f t="shared" si="27"/>
        <v>#NUM!</v>
      </c>
      <c r="L152" s="165" t="e">
        <f t="shared" si="28"/>
        <v>#NUM!</v>
      </c>
      <c r="M152" s="186" t="e">
        <f t="shared" si="39"/>
        <v>#NUM!</v>
      </c>
      <c r="N152" s="162">
        <v>0</v>
      </c>
      <c r="O152" s="166">
        <f t="shared" si="40"/>
        <v>0</v>
      </c>
      <c r="Q152" s="162">
        <f t="shared" si="29"/>
        <v>0</v>
      </c>
      <c r="R152" s="165">
        <f t="shared" si="30"/>
        <v>0</v>
      </c>
      <c r="S152" s="165">
        <f t="shared" si="31"/>
        <v>0</v>
      </c>
      <c r="T152" s="165">
        <f t="shared" si="32"/>
        <v>0</v>
      </c>
      <c r="U152" s="68" t="e">
        <f t="shared" si="33"/>
        <v>#NUM!</v>
      </c>
      <c r="V152" s="148" t="e">
        <f t="shared" si="34"/>
        <v>#NUM!</v>
      </c>
      <c r="W152" s="165" t="e">
        <f t="shared" si="35"/>
        <v>#NUM!</v>
      </c>
      <c r="X152" s="165" t="e">
        <f t="shared" si="36"/>
        <v>#NUM!</v>
      </c>
      <c r="Y152" s="165" t="e">
        <f t="shared" si="37"/>
        <v>#NUM!</v>
      </c>
    </row>
    <row r="153" spans="1:25" x14ac:dyDescent="0.2">
      <c r="A153" s="162"/>
      <c r="B153" s="7">
        <f t="shared" si="41"/>
        <v>0</v>
      </c>
      <c r="C153" s="7" t="e">
        <f t="shared" si="23"/>
        <v>#NUM!</v>
      </c>
      <c r="D153" s="163" t="e">
        <f t="shared" si="42"/>
        <v>#NUM!</v>
      </c>
      <c r="E153" s="164">
        <f t="shared" si="38"/>
        <v>99.999999999999972</v>
      </c>
      <c r="F153" s="162">
        <f t="shared" si="24"/>
        <v>0</v>
      </c>
      <c r="G153" s="162"/>
      <c r="H153" s="168">
        <f t="shared" si="25"/>
        <v>0</v>
      </c>
      <c r="I153" s="162" t="e">
        <f t="shared" si="22"/>
        <v>#NUM!</v>
      </c>
      <c r="J153" s="165" t="e">
        <f t="shared" si="26"/>
        <v>#NUM!</v>
      </c>
      <c r="K153" s="165" t="e">
        <f t="shared" si="27"/>
        <v>#NUM!</v>
      </c>
      <c r="L153" s="165" t="e">
        <f t="shared" si="28"/>
        <v>#NUM!</v>
      </c>
      <c r="M153" s="186" t="e">
        <f t="shared" si="39"/>
        <v>#NUM!</v>
      </c>
      <c r="N153" s="162">
        <v>0</v>
      </c>
      <c r="O153" s="166">
        <f t="shared" si="40"/>
        <v>0</v>
      </c>
      <c r="Q153" s="162">
        <f t="shared" si="29"/>
        <v>0</v>
      </c>
      <c r="R153" s="165">
        <f t="shared" si="30"/>
        <v>0</v>
      </c>
      <c r="S153" s="165">
        <f t="shared" si="31"/>
        <v>0</v>
      </c>
      <c r="T153" s="165">
        <f t="shared" si="32"/>
        <v>0</v>
      </c>
      <c r="U153" s="68" t="e">
        <f t="shared" si="33"/>
        <v>#NUM!</v>
      </c>
      <c r="V153" s="148" t="e">
        <f t="shared" si="34"/>
        <v>#NUM!</v>
      </c>
      <c r="W153" s="165" t="e">
        <f t="shared" si="35"/>
        <v>#NUM!</v>
      </c>
      <c r="X153" s="165" t="e">
        <f t="shared" si="36"/>
        <v>#NUM!</v>
      </c>
      <c r="Y153" s="165" t="e">
        <f t="shared" si="37"/>
        <v>#NUM!</v>
      </c>
    </row>
    <row r="154" spans="1:25" x14ac:dyDescent="0.2">
      <c r="A154" s="162"/>
      <c r="B154" s="7">
        <f t="shared" si="41"/>
        <v>0</v>
      </c>
      <c r="C154" s="7" t="e">
        <f t="shared" si="23"/>
        <v>#NUM!</v>
      </c>
      <c r="D154" s="163" t="e">
        <f t="shared" si="42"/>
        <v>#NUM!</v>
      </c>
      <c r="E154" s="164">
        <f t="shared" si="38"/>
        <v>99.999999999999972</v>
      </c>
      <c r="F154" s="162">
        <f t="shared" si="24"/>
        <v>0</v>
      </c>
      <c r="G154" s="162"/>
      <c r="H154" s="168">
        <f t="shared" si="25"/>
        <v>0</v>
      </c>
      <c r="I154" s="162" t="e">
        <f t="shared" si="22"/>
        <v>#NUM!</v>
      </c>
      <c r="J154" s="165" t="e">
        <f t="shared" si="26"/>
        <v>#NUM!</v>
      </c>
      <c r="K154" s="165" t="e">
        <f t="shared" si="27"/>
        <v>#NUM!</v>
      </c>
      <c r="L154" s="165" t="e">
        <f t="shared" si="28"/>
        <v>#NUM!</v>
      </c>
      <c r="M154" s="186" t="e">
        <f t="shared" si="39"/>
        <v>#NUM!</v>
      </c>
      <c r="N154" s="162">
        <v>0</v>
      </c>
      <c r="O154" s="166">
        <f t="shared" si="40"/>
        <v>0</v>
      </c>
      <c r="Q154" s="162">
        <f t="shared" si="29"/>
        <v>0</v>
      </c>
      <c r="R154" s="165">
        <f t="shared" si="30"/>
        <v>0</v>
      </c>
      <c r="S154" s="165">
        <f t="shared" si="31"/>
        <v>0</v>
      </c>
      <c r="T154" s="165">
        <f t="shared" si="32"/>
        <v>0</v>
      </c>
      <c r="U154" s="68" t="e">
        <f t="shared" si="33"/>
        <v>#NUM!</v>
      </c>
      <c r="V154" s="148" t="e">
        <f t="shared" si="34"/>
        <v>#NUM!</v>
      </c>
      <c r="W154" s="165" t="e">
        <f t="shared" si="35"/>
        <v>#NUM!</v>
      </c>
      <c r="X154" s="165" t="e">
        <f t="shared" si="36"/>
        <v>#NUM!</v>
      </c>
      <c r="Y154" s="165" t="e">
        <f t="shared" si="37"/>
        <v>#NUM!</v>
      </c>
    </row>
    <row r="155" spans="1:25" x14ac:dyDescent="0.2">
      <c r="A155" s="162"/>
      <c r="B155" s="7">
        <f t="shared" si="41"/>
        <v>0</v>
      </c>
      <c r="C155" s="7" t="e">
        <f t="shared" si="23"/>
        <v>#NUM!</v>
      </c>
      <c r="D155" s="163" t="e">
        <f t="shared" si="42"/>
        <v>#NUM!</v>
      </c>
      <c r="E155" s="164">
        <f t="shared" si="38"/>
        <v>99.999999999999972</v>
      </c>
      <c r="F155" s="162">
        <f t="shared" si="24"/>
        <v>0</v>
      </c>
      <c r="G155" s="162"/>
      <c r="H155" s="168">
        <f t="shared" si="25"/>
        <v>0</v>
      </c>
      <c r="I155" s="162" t="e">
        <f t="shared" si="22"/>
        <v>#NUM!</v>
      </c>
      <c r="J155" s="165" t="e">
        <f t="shared" si="26"/>
        <v>#NUM!</v>
      </c>
      <c r="K155" s="165" t="e">
        <f t="shared" si="27"/>
        <v>#NUM!</v>
      </c>
      <c r="L155" s="165" t="e">
        <f t="shared" si="28"/>
        <v>#NUM!</v>
      </c>
      <c r="M155" s="186" t="e">
        <f t="shared" si="39"/>
        <v>#NUM!</v>
      </c>
      <c r="N155" s="162">
        <v>0</v>
      </c>
      <c r="O155" s="166">
        <f t="shared" si="40"/>
        <v>0</v>
      </c>
      <c r="Q155" s="162">
        <f t="shared" si="29"/>
        <v>0</v>
      </c>
      <c r="R155" s="165">
        <f t="shared" si="30"/>
        <v>0</v>
      </c>
      <c r="S155" s="165">
        <f t="shared" si="31"/>
        <v>0</v>
      </c>
      <c r="T155" s="165">
        <f t="shared" si="32"/>
        <v>0</v>
      </c>
      <c r="U155" s="68" t="e">
        <f t="shared" si="33"/>
        <v>#NUM!</v>
      </c>
      <c r="V155" s="148" t="e">
        <f t="shared" si="34"/>
        <v>#NUM!</v>
      </c>
      <c r="W155" s="165" t="e">
        <f t="shared" si="35"/>
        <v>#NUM!</v>
      </c>
      <c r="X155" s="165" t="e">
        <f t="shared" si="36"/>
        <v>#NUM!</v>
      </c>
      <c r="Y155" s="165" t="e">
        <f t="shared" si="37"/>
        <v>#NUM!</v>
      </c>
    </row>
    <row r="156" spans="1:25" x14ac:dyDescent="0.2">
      <c r="A156" s="162"/>
      <c r="B156" s="7">
        <f t="shared" si="41"/>
        <v>0</v>
      </c>
      <c r="C156" s="7" t="e">
        <f t="shared" si="23"/>
        <v>#NUM!</v>
      </c>
      <c r="D156" s="163" t="e">
        <f t="shared" si="42"/>
        <v>#NUM!</v>
      </c>
      <c r="E156" s="164">
        <f t="shared" si="38"/>
        <v>99.999999999999972</v>
      </c>
      <c r="F156" s="162">
        <f t="shared" si="24"/>
        <v>0</v>
      </c>
      <c r="G156" s="162"/>
      <c r="H156" s="168">
        <f t="shared" si="25"/>
        <v>0</v>
      </c>
      <c r="I156" s="162" t="e">
        <f t="shared" si="22"/>
        <v>#NUM!</v>
      </c>
      <c r="J156" s="165" t="e">
        <f t="shared" si="26"/>
        <v>#NUM!</v>
      </c>
      <c r="K156" s="165" t="e">
        <f t="shared" si="27"/>
        <v>#NUM!</v>
      </c>
      <c r="L156" s="165" t="e">
        <f t="shared" si="28"/>
        <v>#NUM!</v>
      </c>
      <c r="M156" s="186" t="e">
        <f t="shared" si="39"/>
        <v>#NUM!</v>
      </c>
      <c r="N156" s="162">
        <v>0</v>
      </c>
      <c r="O156" s="166">
        <f t="shared" si="40"/>
        <v>0</v>
      </c>
      <c r="Q156" s="162">
        <f t="shared" si="29"/>
        <v>0</v>
      </c>
      <c r="R156" s="165">
        <f t="shared" si="30"/>
        <v>0</v>
      </c>
      <c r="S156" s="165">
        <f t="shared" si="31"/>
        <v>0</v>
      </c>
      <c r="T156" s="165">
        <f t="shared" si="32"/>
        <v>0</v>
      </c>
      <c r="U156" s="68" t="e">
        <f t="shared" si="33"/>
        <v>#NUM!</v>
      </c>
      <c r="V156" s="148" t="e">
        <f t="shared" si="34"/>
        <v>#NUM!</v>
      </c>
      <c r="W156" s="165" t="e">
        <f t="shared" si="35"/>
        <v>#NUM!</v>
      </c>
      <c r="X156" s="165" t="e">
        <f t="shared" si="36"/>
        <v>#NUM!</v>
      </c>
      <c r="Y156" s="165" t="e">
        <f t="shared" si="37"/>
        <v>#NUM!</v>
      </c>
    </row>
    <row r="157" spans="1:25" x14ac:dyDescent="0.2">
      <c r="A157" s="162"/>
      <c r="B157" s="7">
        <f t="shared" si="41"/>
        <v>0</v>
      </c>
      <c r="C157" s="7" t="e">
        <f t="shared" si="23"/>
        <v>#NUM!</v>
      </c>
      <c r="D157" s="163" t="e">
        <f t="shared" si="42"/>
        <v>#NUM!</v>
      </c>
      <c r="E157" s="164">
        <f t="shared" si="38"/>
        <v>99.999999999999972</v>
      </c>
      <c r="F157" s="162">
        <f t="shared" si="24"/>
        <v>0</v>
      </c>
      <c r="G157" s="162"/>
      <c r="H157" s="168">
        <f t="shared" si="25"/>
        <v>0</v>
      </c>
      <c r="I157" s="162" t="e">
        <f t="shared" si="22"/>
        <v>#NUM!</v>
      </c>
      <c r="J157" s="165" t="e">
        <f t="shared" si="26"/>
        <v>#NUM!</v>
      </c>
      <c r="K157" s="165" t="e">
        <f t="shared" si="27"/>
        <v>#NUM!</v>
      </c>
      <c r="L157" s="165" t="e">
        <f t="shared" si="28"/>
        <v>#NUM!</v>
      </c>
      <c r="M157" s="186" t="e">
        <f t="shared" si="39"/>
        <v>#NUM!</v>
      </c>
      <c r="N157" s="162">
        <v>0</v>
      </c>
      <c r="O157" s="166">
        <f t="shared" si="40"/>
        <v>0</v>
      </c>
      <c r="Q157" s="162">
        <f t="shared" si="29"/>
        <v>0</v>
      </c>
      <c r="R157" s="165">
        <f t="shared" si="30"/>
        <v>0</v>
      </c>
      <c r="S157" s="165">
        <f t="shared" si="31"/>
        <v>0</v>
      </c>
      <c r="T157" s="165">
        <f t="shared" si="32"/>
        <v>0</v>
      </c>
      <c r="U157" s="68" t="e">
        <f t="shared" si="33"/>
        <v>#NUM!</v>
      </c>
      <c r="V157" s="148" t="e">
        <f t="shared" si="34"/>
        <v>#NUM!</v>
      </c>
      <c r="W157" s="165" t="e">
        <f t="shared" si="35"/>
        <v>#NUM!</v>
      </c>
      <c r="X157" s="165" t="e">
        <f t="shared" si="36"/>
        <v>#NUM!</v>
      </c>
      <c r="Y157" s="165" t="e">
        <f t="shared" si="37"/>
        <v>#NUM!</v>
      </c>
    </row>
    <row r="158" spans="1:25" x14ac:dyDescent="0.2">
      <c r="A158" s="162"/>
      <c r="B158" s="7">
        <f t="shared" si="41"/>
        <v>0</v>
      </c>
      <c r="C158" s="7" t="e">
        <f t="shared" si="23"/>
        <v>#NUM!</v>
      </c>
      <c r="D158" s="163" t="e">
        <f t="shared" si="42"/>
        <v>#NUM!</v>
      </c>
      <c r="E158" s="164">
        <f t="shared" si="38"/>
        <v>99.999999999999972</v>
      </c>
      <c r="F158" s="162">
        <f t="shared" si="24"/>
        <v>0</v>
      </c>
      <c r="G158" s="162"/>
      <c r="H158" s="168">
        <f t="shared" si="25"/>
        <v>0</v>
      </c>
      <c r="I158" s="162" t="e">
        <f t="shared" ref="I158:I221" si="43">D158*F158</f>
        <v>#NUM!</v>
      </c>
      <c r="J158" s="165" t="e">
        <f t="shared" si="26"/>
        <v>#NUM!</v>
      </c>
      <c r="K158" s="165" t="e">
        <f t="shared" si="27"/>
        <v>#NUM!</v>
      </c>
      <c r="L158" s="165" t="e">
        <f t="shared" si="28"/>
        <v>#NUM!</v>
      </c>
      <c r="M158" s="186" t="e">
        <f t="shared" si="39"/>
        <v>#NUM!</v>
      </c>
      <c r="N158" s="162">
        <v>0</v>
      </c>
      <c r="O158" s="166">
        <f t="shared" si="40"/>
        <v>0</v>
      </c>
      <c r="Q158" s="162">
        <f t="shared" si="29"/>
        <v>0</v>
      </c>
      <c r="R158" s="165">
        <f t="shared" si="30"/>
        <v>0</v>
      </c>
      <c r="S158" s="165">
        <f t="shared" si="31"/>
        <v>0</v>
      </c>
      <c r="T158" s="165">
        <f t="shared" si="32"/>
        <v>0</v>
      </c>
      <c r="U158" s="68" t="e">
        <f t="shared" si="33"/>
        <v>#NUM!</v>
      </c>
      <c r="V158" s="148" t="e">
        <f t="shared" si="34"/>
        <v>#NUM!</v>
      </c>
      <c r="W158" s="165" t="e">
        <f t="shared" si="35"/>
        <v>#NUM!</v>
      </c>
      <c r="X158" s="165" t="e">
        <f t="shared" si="36"/>
        <v>#NUM!</v>
      </c>
      <c r="Y158" s="165" t="e">
        <f t="shared" si="37"/>
        <v>#NUM!</v>
      </c>
    </row>
    <row r="159" spans="1:25" x14ac:dyDescent="0.2">
      <c r="A159" s="162"/>
      <c r="B159" s="7">
        <f t="shared" si="41"/>
        <v>0</v>
      </c>
      <c r="C159" s="7" t="e">
        <f t="shared" ref="C159:C222" si="44">IF(A159=0,IF(B159&gt;0,IF(C158&lt;10,10,-LOG(0,2)),-LOG(0,2)),-LOG(A159,2))</f>
        <v>#NUM!</v>
      </c>
      <c r="D159" s="163" t="e">
        <f t="shared" si="42"/>
        <v>#NUM!</v>
      </c>
      <c r="E159" s="164">
        <f t="shared" si="38"/>
        <v>99.999999999999972</v>
      </c>
      <c r="F159" s="162">
        <f t="shared" ref="F159:F222" si="45">(G159*100)/$A$10</f>
        <v>0</v>
      </c>
      <c r="G159" s="162"/>
      <c r="H159" s="168">
        <f t="shared" ref="H159:H222" si="46">A159*1000</f>
        <v>0</v>
      </c>
      <c r="I159" s="162" t="e">
        <f t="shared" si="43"/>
        <v>#NUM!</v>
      </c>
      <c r="J159" s="165" t="e">
        <f t="shared" ref="J159:J222" si="47">(F159)*(D159-$B$4)^2</f>
        <v>#NUM!</v>
      </c>
      <c r="K159" s="165" t="e">
        <f t="shared" ref="K159:K222" si="48">(F159)*(D159-$B$4)^3</f>
        <v>#NUM!</v>
      </c>
      <c r="L159" s="165" t="e">
        <f t="shared" ref="L159:L222" si="49">(F159)*(D159-$B$4)^4</f>
        <v>#NUM!</v>
      </c>
      <c r="M159" s="186" t="e">
        <f t="shared" si="39"/>
        <v>#NUM!</v>
      </c>
      <c r="N159" s="162">
        <v>0</v>
      </c>
      <c r="O159" s="166">
        <f t="shared" si="40"/>
        <v>0</v>
      </c>
      <c r="Q159" s="162">
        <f t="shared" ref="Q159:Q222" si="50">(B159*1000)*F159</f>
        <v>0</v>
      </c>
      <c r="R159" s="165">
        <f t="shared" ref="R159:R222" si="51">(F159)*((B159*1000)-$B$15)^2</f>
        <v>0</v>
      </c>
      <c r="S159" s="165">
        <f t="shared" ref="S159:S222" si="52">(F159)*((B159*1000)-$B$15)^3</f>
        <v>0</v>
      </c>
      <c r="T159" s="165">
        <f t="shared" ref="T159:T222" si="53">(F159)*((B159*1000)-$B$15)^4</f>
        <v>0</v>
      </c>
      <c r="U159" s="68" t="e">
        <f t="shared" ref="U159:U222" si="54">LOG(((2^(-D159))*1000),10)</f>
        <v>#NUM!</v>
      </c>
      <c r="V159" s="148" t="e">
        <f t="shared" ref="V159:V222" si="55">U159*F159</f>
        <v>#NUM!</v>
      </c>
      <c r="W159" s="165" t="e">
        <f t="shared" ref="W159:W222" si="56">(F159)*(U159-LOG($E$15))^2</f>
        <v>#NUM!</v>
      </c>
      <c r="X159" s="165" t="e">
        <f t="shared" ref="X159:X222" si="57">(F159)*(U159-LOG($E$15))^3</f>
        <v>#NUM!</v>
      </c>
      <c r="Y159" s="165" t="e">
        <f t="shared" ref="Y159:Y222" si="58">(F159)*(U159-LOG($E$15))^4</f>
        <v>#NUM!</v>
      </c>
    </row>
    <row r="160" spans="1:25" x14ac:dyDescent="0.2">
      <c r="A160" s="162"/>
      <c r="B160" s="7">
        <f t="shared" si="41"/>
        <v>0</v>
      </c>
      <c r="C160" s="7" t="e">
        <f t="shared" si="44"/>
        <v>#NUM!</v>
      </c>
      <c r="D160" s="163" t="e">
        <f t="shared" si="42"/>
        <v>#NUM!</v>
      </c>
      <c r="E160" s="164">
        <f t="shared" ref="E160:E223" si="59">F160+E159</f>
        <v>99.999999999999972</v>
      </c>
      <c r="F160" s="162">
        <f t="shared" si="45"/>
        <v>0</v>
      </c>
      <c r="G160" s="162"/>
      <c r="H160" s="168">
        <f t="shared" si="46"/>
        <v>0</v>
      </c>
      <c r="I160" s="162" t="e">
        <f t="shared" si="43"/>
        <v>#NUM!</v>
      </c>
      <c r="J160" s="165" t="e">
        <f t="shared" si="47"/>
        <v>#NUM!</v>
      </c>
      <c r="K160" s="165" t="e">
        <f t="shared" si="48"/>
        <v>#NUM!</v>
      </c>
      <c r="L160" s="165" t="e">
        <f t="shared" si="49"/>
        <v>#NUM!</v>
      </c>
      <c r="M160" s="186" t="e">
        <f t="shared" ref="M160:M223" si="60">((2^(-D160))*1000)</f>
        <v>#NUM!</v>
      </c>
      <c r="N160" s="162">
        <v>0</v>
      </c>
      <c r="O160" s="166">
        <f t="shared" ref="O160:O223" si="61">(N160*100)/$A$13</f>
        <v>0</v>
      </c>
      <c r="Q160" s="162">
        <f t="shared" si="50"/>
        <v>0</v>
      </c>
      <c r="R160" s="165">
        <f t="shared" si="51"/>
        <v>0</v>
      </c>
      <c r="S160" s="165">
        <f t="shared" si="52"/>
        <v>0</v>
      </c>
      <c r="T160" s="165">
        <f t="shared" si="53"/>
        <v>0</v>
      </c>
      <c r="U160" s="68" t="e">
        <f t="shared" si="54"/>
        <v>#NUM!</v>
      </c>
      <c r="V160" s="148" t="e">
        <f t="shared" si="55"/>
        <v>#NUM!</v>
      </c>
      <c r="W160" s="165" t="e">
        <f t="shared" si="56"/>
        <v>#NUM!</v>
      </c>
      <c r="X160" s="165" t="e">
        <f t="shared" si="57"/>
        <v>#NUM!</v>
      </c>
      <c r="Y160" s="165" t="e">
        <f t="shared" si="58"/>
        <v>#NUM!</v>
      </c>
    </row>
    <row r="161" spans="1:25" x14ac:dyDescent="0.2">
      <c r="A161" s="162"/>
      <c r="B161" s="7">
        <f t="shared" ref="B161:B224" si="62">IF(A161=0,IF(A160&gt;0,IF(B160&gt;0.001,((A160+(2^(-10)))/2),0),0),(A160+A161)/2)</f>
        <v>0</v>
      </c>
      <c r="C161" s="7" t="e">
        <f t="shared" si="44"/>
        <v>#NUM!</v>
      </c>
      <c r="D161" s="163" t="e">
        <f t="shared" si="42"/>
        <v>#NUM!</v>
      </c>
      <c r="E161" s="164">
        <f t="shared" si="59"/>
        <v>99.999999999999972</v>
      </c>
      <c r="F161" s="162">
        <f t="shared" si="45"/>
        <v>0</v>
      </c>
      <c r="G161" s="162"/>
      <c r="H161" s="168">
        <f t="shared" si="46"/>
        <v>0</v>
      </c>
      <c r="I161" s="162" t="e">
        <f t="shared" si="43"/>
        <v>#NUM!</v>
      </c>
      <c r="J161" s="165" t="e">
        <f t="shared" si="47"/>
        <v>#NUM!</v>
      </c>
      <c r="K161" s="165" t="e">
        <f t="shared" si="48"/>
        <v>#NUM!</v>
      </c>
      <c r="L161" s="165" t="e">
        <f t="shared" si="49"/>
        <v>#NUM!</v>
      </c>
      <c r="M161" s="186" t="e">
        <f t="shared" si="60"/>
        <v>#NUM!</v>
      </c>
      <c r="N161" s="162">
        <v>0</v>
      </c>
      <c r="O161" s="166">
        <f t="shared" si="61"/>
        <v>0</v>
      </c>
      <c r="Q161" s="162">
        <f t="shared" si="50"/>
        <v>0</v>
      </c>
      <c r="R161" s="165">
        <f t="shared" si="51"/>
        <v>0</v>
      </c>
      <c r="S161" s="165">
        <f t="shared" si="52"/>
        <v>0</v>
      </c>
      <c r="T161" s="165">
        <f t="shared" si="53"/>
        <v>0</v>
      </c>
      <c r="U161" s="68" t="e">
        <f t="shared" si="54"/>
        <v>#NUM!</v>
      </c>
      <c r="V161" s="148" t="e">
        <f t="shared" si="55"/>
        <v>#NUM!</v>
      </c>
      <c r="W161" s="165" t="e">
        <f t="shared" si="56"/>
        <v>#NUM!</v>
      </c>
      <c r="X161" s="165" t="e">
        <f t="shared" si="57"/>
        <v>#NUM!</v>
      </c>
      <c r="Y161" s="165" t="e">
        <f t="shared" si="58"/>
        <v>#NUM!</v>
      </c>
    </row>
    <row r="162" spans="1:25" x14ac:dyDescent="0.2">
      <c r="A162" s="162"/>
      <c r="B162" s="7">
        <f t="shared" si="62"/>
        <v>0</v>
      </c>
      <c r="C162" s="7" t="e">
        <f t="shared" si="44"/>
        <v>#NUM!</v>
      </c>
      <c r="D162" s="163" t="e">
        <f t="shared" si="42"/>
        <v>#NUM!</v>
      </c>
      <c r="E162" s="164">
        <f t="shared" si="59"/>
        <v>99.999999999999972</v>
      </c>
      <c r="F162" s="162">
        <f t="shared" si="45"/>
        <v>0</v>
      </c>
      <c r="G162" s="162"/>
      <c r="H162" s="168">
        <f t="shared" si="46"/>
        <v>0</v>
      </c>
      <c r="I162" s="162" t="e">
        <f t="shared" si="43"/>
        <v>#NUM!</v>
      </c>
      <c r="J162" s="165" t="e">
        <f t="shared" si="47"/>
        <v>#NUM!</v>
      </c>
      <c r="K162" s="165" t="e">
        <f t="shared" si="48"/>
        <v>#NUM!</v>
      </c>
      <c r="L162" s="165" t="e">
        <f t="shared" si="49"/>
        <v>#NUM!</v>
      </c>
      <c r="M162" s="186" t="e">
        <f t="shared" si="60"/>
        <v>#NUM!</v>
      </c>
      <c r="N162" s="162">
        <v>0</v>
      </c>
      <c r="O162" s="166">
        <f t="shared" si="61"/>
        <v>0</v>
      </c>
      <c r="Q162" s="162">
        <f t="shared" si="50"/>
        <v>0</v>
      </c>
      <c r="R162" s="165">
        <f t="shared" si="51"/>
        <v>0</v>
      </c>
      <c r="S162" s="165">
        <f t="shared" si="52"/>
        <v>0</v>
      </c>
      <c r="T162" s="165">
        <f t="shared" si="53"/>
        <v>0</v>
      </c>
      <c r="U162" s="68" t="e">
        <f t="shared" si="54"/>
        <v>#NUM!</v>
      </c>
      <c r="V162" s="148" t="e">
        <f t="shared" si="55"/>
        <v>#NUM!</v>
      </c>
      <c r="W162" s="165" t="e">
        <f t="shared" si="56"/>
        <v>#NUM!</v>
      </c>
      <c r="X162" s="165" t="e">
        <f t="shared" si="57"/>
        <v>#NUM!</v>
      </c>
      <c r="Y162" s="165" t="e">
        <f t="shared" si="58"/>
        <v>#NUM!</v>
      </c>
    </row>
    <row r="163" spans="1:25" x14ac:dyDescent="0.2">
      <c r="A163" s="162"/>
      <c r="B163" s="7">
        <f t="shared" si="62"/>
        <v>0</v>
      </c>
      <c r="C163" s="7" t="e">
        <f t="shared" si="44"/>
        <v>#NUM!</v>
      </c>
      <c r="D163" s="163" t="e">
        <f t="shared" si="42"/>
        <v>#NUM!</v>
      </c>
      <c r="E163" s="164">
        <f t="shared" si="59"/>
        <v>99.999999999999972</v>
      </c>
      <c r="F163" s="162">
        <f t="shared" si="45"/>
        <v>0</v>
      </c>
      <c r="G163" s="162"/>
      <c r="H163" s="168">
        <f t="shared" si="46"/>
        <v>0</v>
      </c>
      <c r="I163" s="162" t="e">
        <f t="shared" si="43"/>
        <v>#NUM!</v>
      </c>
      <c r="J163" s="165" t="e">
        <f t="shared" si="47"/>
        <v>#NUM!</v>
      </c>
      <c r="K163" s="165" t="e">
        <f t="shared" si="48"/>
        <v>#NUM!</v>
      </c>
      <c r="L163" s="165" t="e">
        <f t="shared" si="49"/>
        <v>#NUM!</v>
      </c>
      <c r="M163" s="186" t="e">
        <f t="shared" si="60"/>
        <v>#NUM!</v>
      </c>
      <c r="N163" s="162">
        <v>0</v>
      </c>
      <c r="O163" s="166">
        <f t="shared" si="61"/>
        <v>0</v>
      </c>
      <c r="Q163" s="162">
        <f t="shared" si="50"/>
        <v>0</v>
      </c>
      <c r="R163" s="165">
        <f t="shared" si="51"/>
        <v>0</v>
      </c>
      <c r="S163" s="165">
        <f t="shared" si="52"/>
        <v>0</v>
      </c>
      <c r="T163" s="165">
        <f t="shared" si="53"/>
        <v>0</v>
      </c>
      <c r="U163" s="68" t="e">
        <f t="shared" si="54"/>
        <v>#NUM!</v>
      </c>
      <c r="V163" s="148" t="e">
        <f t="shared" si="55"/>
        <v>#NUM!</v>
      </c>
      <c r="W163" s="165" t="e">
        <f t="shared" si="56"/>
        <v>#NUM!</v>
      </c>
      <c r="X163" s="165" t="e">
        <f t="shared" si="57"/>
        <v>#NUM!</v>
      </c>
      <c r="Y163" s="165" t="e">
        <f t="shared" si="58"/>
        <v>#NUM!</v>
      </c>
    </row>
    <row r="164" spans="1:25" x14ac:dyDescent="0.2">
      <c r="A164" s="162"/>
      <c r="B164" s="7">
        <f t="shared" si="62"/>
        <v>0</v>
      </c>
      <c r="C164" s="7" t="e">
        <f t="shared" si="44"/>
        <v>#NUM!</v>
      </c>
      <c r="D164" s="163" t="e">
        <f t="shared" si="42"/>
        <v>#NUM!</v>
      </c>
      <c r="E164" s="164">
        <f t="shared" si="59"/>
        <v>99.999999999999972</v>
      </c>
      <c r="F164" s="162">
        <f t="shared" si="45"/>
        <v>0</v>
      </c>
      <c r="G164" s="162"/>
      <c r="H164" s="168">
        <f t="shared" si="46"/>
        <v>0</v>
      </c>
      <c r="I164" s="162" t="e">
        <f t="shared" si="43"/>
        <v>#NUM!</v>
      </c>
      <c r="J164" s="165" t="e">
        <f t="shared" si="47"/>
        <v>#NUM!</v>
      </c>
      <c r="K164" s="165" t="e">
        <f t="shared" si="48"/>
        <v>#NUM!</v>
      </c>
      <c r="L164" s="165" t="e">
        <f t="shared" si="49"/>
        <v>#NUM!</v>
      </c>
      <c r="M164" s="186" t="e">
        <f t="shared" si="60"/>
        <v>#NUM!</v>
      </c>
      <c r="N164" s="162">
        <v>0</v>
      </c>
      <c r="O164" s="166">
        <f t="shared" si="61"/>
        <v>0</v>
      </c>
      <c r="Q164" s="162">
        <f t="shared" si="50"/>
        <v>0</v>
      </c>
      <c r="R164" s="165">
        <f t="shared" si="51"/>
        <v>0</v>
      </c>
      <c r="S164" s="165">
        <f t="shared" si="52"/>
        <v>0</v>
      </c>
      <c r="T164" s="165">
        <f t="shared" si="53"/>
        <v>0</v>
      </c>
      <c r="U164" s="68" t="e">
        <f t="shared" si="54"/>
        <v>#NUM!</v>
      </c>
      <c r="V164" s="148" t="e">
        <f t="shared" si="55"/>
        <v>#NUM!</v>
      </c>
      <c r="W164" s="165" t="e">
        <f t="shared" si="56"/>
        <v>#NUM!</v>
      </c>
      <c r="X164" s="165" t="e">
        <f t="shared" si="57"/>
        <v>#NUM!</v>
      </c>
      <c r="Y164" s="165" t="e">
        <f t="shared" si="58"/>
        <v>#NUM!</v>
      </c>
    </row>
    <row r="165" spans="1:25" x14ac:dyDescent="0.2">
      <c r="A165" s="162"/>
      <c r="B165" s="7">
        <f t="shared" si="62"/>
        <v>0</v>
      </c>
      <c r="C165" s="7" t="e">
        <f t="shared" si="44"/>
        <v>#NUM!</v>
      </c>
      <c r="D165" s="163" t="e">
        <f t="shared" si="42"/>
        <v>#NUM!</v>
      </c>
      <c r="E165" s="164">
        <f t="shared" si="59"/>
        <v>99.999999999999972</v>
      </c>
      <c r="F165" s="162">
        <f t="shared" si="45"/>
        <v>0</v>
      </c>
      <c r="G165" s="162"/>
      <c r="H165" s="168">
        <f t="shared" si="46"/>
        <v>0</v>
      </c>
      <c r="I165" s="162" t="e">
        <f t="shared" si="43"/>
        <v>#NUM!</v>
      </c>
      <c r="J165" s="165" t="e">
        <f t="shared" si="47"/>
        <v>#NUM!</v>
      </c>
      <c r="K165" s="165" t="e">
        <f t="shared" si="48"/>
        <v>#NUM!</v>
      </c>
      <c r="L165" s="165" t="e">
        <f t="shared" si="49"/>
        <v>#NUM!</v>
      </c>
      <c r="M165" s="186" t="e">
        <f t="shared" si="60"/>
        <v>#NUM!</v>
      </c>
      <c r="N165" s="162">
        <v>0</v>
      </c>
      <c r="O165" s="166">
        <f t="shared" si="61"/>
        <v>0</v>
      </c>
      <c r="Q165" s="162">
        <f t="shared" si="50"/>
        <v>0</v>
      </c>
      <c r="R165" s="165">
        <f t="shared" si="51"/>
        <v>0</v>
      </c>
      <c r="S165" s="165">
        <f t="shared" si="52"/>
        <v>0</v>
      </c>
      <c r="T165" s="165">
        <f t="shared" si="53"/>
        <v>0</v>
      </c>
      <c r="U165" s="68" t="e">
        <f t="shared" si="54"/>
        <v>#NUM!</v>
      </c>
      <c r="V165" s="148" t="e">
        <f t="shared" si="55"/>
        <v>#NUM!</v>
      </c>
      <c r="W165" s="165" t="e">
        <f t="shared" si="56"/>
        <v>#NUM!</v>
      </c>
      <c r="X165" s="165" t="e">
        <f t="shared" si="57"/>
        <v>#NUM!</v>
      </c>
      <c r="Y165" s="165" t="e">
        <f t="shared" si="58"/>
        <v>#NUM!</v>
      </c>
    </row>
    <row r="166" spans="1:25" x14ac:dyDescent="0.2">
      <c r="A166" s="162"/>
      <c r="B166" s="7">
        <f t="shared" si="62"/>
        <v>0</v>
      </c>
      <c r="C166" s="7" t="e">
        <f t="shared" si="44"/>
        <v>#NUM!</v>
      </c>
      <c r="D166" s="163" t="e">
        <f t="shared" si="42"/>
        <v>#NUM!</v>
      </c>
      <c r="E166" s="164">
        <f t="shared" si="59"/>
        <v>99.999999999999972</v>
      </c>
      <c r="F166" s="162">
        <f t="shared" si="45"/>
        <v>0</v>
      </c>
      <c r="G166" s="162"/>
      <c r="H166" s="168">
        <f t="shared" si="46"/>
        <v>0</v>
      </c>
      <c r="I166" s="162" t="e">
        <f t="shared" si="43"/>
        <v>#NUM!</v>
      </c>
      <c r="J166" s="165" t="e">
        <f t="shared" si="47"/>
        <v>#NUM!</v>
      </c>
      <c r="K166" s="165" t="e">
        <f t="shared" si="48"/>
        <v>#NUM!</v>
      </c>
      <c r="L166" s="165" t="e">
        <f t="shared" si="49"/>
        <v>#NUM!</v>
      </c>
      <c r="M166" s="186" t="e">
        <f t="shared" si="60"/>
        <v>#NUM!</v>
      </c>
      <c r="N166" s="162">
        <v>0</v>
      </c>
      <c r="O166" s="166">
        <f t="shared" si="61"/>
        <v>0</v>
      </c>
      <c r="Q166" s="162">
        <f t="shared" si="50"/>
        <v>0</v>
      </c>
      <c r="R166" s="165">
        <f t="shared" si="51"/>
        <v>0</v>
      </c>
      <c r="S166" s="165">
        <f t="shared" si="52"/>
        <v>0</v>
      </c>
      <c r="T166" s="165">
        <f t="shared" si="53"/>
        <v>0</v>
      </c>
      <c r="U166" s="68" t="e">
        <f t="shared" si="54"/>
        <v>#NUM!</v>
      </c>
      <c r="V166" s="148" t="e">
        <f t="shared" si="55"/>
        <v>#NUM!</v>
      </c>
      <c r="W166" s="165" t="e">
        <f t="shared" si="56"/>
        <v>#NUM!</v>
      </c>
      <c r="X166" s="165" t="e">
        <f t="shared" si="57"/>
        <v>#NUM!</v>
      </c>
      <c r="Y166" s="165" t="e">
        <f t="shared" si="58"/>
        <v>#NUM!</v>
      </c>
    </row>
    <row r="167" spans="1:25" x14ac:dyDescent="0.2">
      <c r="A167" s="162"/>
      <c r="B167" s="7">
        <f t="shared" si="62"/>
        <v>0</v>
      </c>
      <c r="C167" s="7" t="e">
        <f t="shared" si="44"/>
        <v>#NUM!</v>
      </c>
      <c r="D167" s="163" t="e">
        <f t="shared" si="42"/>
        <v>#NUM!</v>
      </c>
      <c r="E167" s="164">
        <f t="shared" si="59"/>
        <v>99.999999999999972</v>
      </c>
      <c r="F167" s="162">
        <f t="shared" si="45"/>
        <v>0</v>
      </c>
      <c r="G167" s="162"/>
      <c r="H167" s="168">
        <f t="shared" si="46"/>
        <v>0</v>
      </c>
      <c r="I167" s="162" t="e">
        <f t="shared" si="43"/>
        <v>#NUM!</v>
      </c>
      <c r="J167" s="165" t="e">
        <f t="shared" si="47"/>
        <v>#NUM!</v>
      </c>
      <c r="K167" s="165" t="e">
        <f t="shared" si="48"/>
        <v>#NUM!</v>
      </c>
      <c r="L167" s="165" t="e">
        <f t="shared" si="49"/>
        <v>#NUM!</v>
      </c>
      <c r="M167" s="186" t="e">
        <f t="shared" si="60"/>
        <v>#NUM!</v>
      </c>
      <c r="N167" s="162">
        <v>0</v>
      </c>
      <c r="O167" s="166">
        <f t="shared" si="61"/>
        <v>0</v>
      </c>
      <c r="Q167" s="162">
        <f t="shared" si="50"/>
        <v>0</v>
      </c>
      <c r="R167" s="165">
        <f t="shared" si="51"/>
        <v>0</v>
      </c>
      <c r="S167" s="165">
        <f t="shared" si="52"/>
        <v>0</v>
      </c>
      <c r="T167" s="165">
        <f t="shared" si="53"/>
        <v>0</v>
      </c>
      <c r="U167" s="68" t="e">
        <f t="shared" si="54"/>
        <v>#NUM!</v>
      </c>
      <c r="V167" s="148" t="e">
        <f t="shared" si="55"/>
        <v>#NUM!</v>
      </c>
      <c r="W167" s="165" t="e">
        <f t="shared" si="56"/>
        <v>#NUM!</v>
      </c>
      <c r="X167" s="165" t="e">
        <f t="shared" si="57"/>
        <v>#NUM!</v>
      </c>
      <c r="Y167" s="165" t="e">
        <f t="shared" si="58"/>
        <v>#NUM!</v>
      </c>
    </row>
    <row r="168" spans="1:25" x14ac:dyDescent="0.2">
      <c r="A168" s="162"/>
      <c r="B168" s="7">
        <f t="shared" si="62"/>
        <v>0</v>
      </c>
      <c r="C168" s="7" t="e">
        <f t="shared" si="44"/>
        <v>#NUM!</v>
      </c>
      <c r="D168" s="163" t="e">
        <f t="shared" si="42"/>
        <v>#NUM!</v>
      </c>
      <c r="E168" s="164">
        <f t="shared" si="59"/>
        <v>99.999999999999972</v>
      </c>
      <c r="F168" s="162">
        <f t="shared" si="45"/>
        <v>0</v>
      </c>
      <c r="G168" s="162"/>
      <c r="H168" s="168">
        <f t="shared" si="46"/>
        <v>0</v>
      </c>
      <c r="I168" s="162" t="e">
        <f t="shared" si="43"/>
        <v>#NUM!</v>
      </c>
      <c r="J168" s="165" t="e">
        <f t="shared" si="47"/>
        <v>#NUM!</v>
      </c>
      <c r="K168" s="165" t="e">
        <f t="shared" si="48"/>
        <v>#NUM!</v>
      </c>
      <c r="L168" s="165" t="e">
        <f t="shared" si="49"/>
        <v>#NUM!</v>
      </c>
      <c r="M168" s="186" t="e">
        <f t="shared" si="60"/>
        <v>#NUM!</v>
      </c>
      <c r="N168" s="162">
        <v>0</v>
      </c>
      <c r="O168" s="166">
        <f t="shared" si="61"/>
        <v>0</v>
      </c>
      <c r="Q168" s="162">
        <f t="shared" si="50"/>
        <v>0</v>
      </c>
      <c r="R168" s="165">
        <f t="shared" si="51"/>
        <v>0</v>
      </c>
      <c r="S168" s="165">
        <f t="shared" si="52"/>
        <v>0</v>
      </c>
      <c r="T168" s="165">
        <f t="shared" si="53"/>
        <v>0</v>
      </c>
      <c r="U168" s="68" t="e">
        <f t="shared" si="54"/>
        <v>#NUM!</v>
      </c>
      <c r="V168" s="148" t="e">
        <f t="shared" si="55"/>
        <v>#NUM!</v>
      </c>
      <c r="W168" s="165" t="e">
        <f t="shared" si="56"/>
        <v>#NUM!</v>
      </c>
      <c r="X168" s="165" t="e">
        <f t="shared" si="57"/>
        <v>#NUM!</v>
      </c>
      <c r="Y168" s="165" t="e">
        <f t="shared" si="58"/>
        <v>#NUM!</v>
      </c>
    </row>
    <row r="169" spans="1:25" x14ac:dyDescent="0.2">
      <c r="A169" s="162"/>
      <c r="B169" s="7">
        <f t="shared" si="62"/>
        <v>0</v>
      </c>
      <c r="C169" s="7" t="e">
        <f t="shared" si="44"/>
        <v>#NUM!</v>
      </c>
      <c r="D169" s="163" t="e">
        <f t="shared" si="42"/>
        <v>#NUM!</v>
      </c>
      <c r="E169" s="164">
        <f t="shared" si="59"/>
        <v>99.999999999999972</v>
      </c>
      <c r="F169" s="162">
        <f t="shared" si="45"/>
        <v>0</v>
      </c>
      <c r="G169" s="162"/>
      <c r="H169" s="168">
        <f t="shared" si="46"/>
        <v>0</v>
      </c>
      <c r="I169" s="162" t="e">
        <f t="shared" si="43"/>
        <v>#NUM!</v>
      </c>
      <c r="J169" s="165" t="e">
        <f t="shared" si="47"/>
        <v>#NUM!</v>
      </c>
      <c r="K169" s="165" t="e">
        <f t="shared" si="48"/>
        <v>#NUM!</v>
      </c>
      <c r="L169" s="165" t="e">
        <f t="shared" si="49"/>
        <v>#NUM!</v>
      </c>
      <c r="M169" s="186" t="e">
        <f t="shared" si="60"/>
        <v>#NUM!</v>
      </c>
      <c r="N169" s="162">
        <v>0</v>
      </c>
      <c r="O169" s="166">
        <f t="shared" si="61"/>
        <v>0</v>
      </c>
      <c r="Q169" s="162">
        <f t="shared" si="50"/>
        <v>0</v>
      </c>
      <c r="R169" s="165">
        <f t="shared" si="51"/>
        <v>0</v>
      </c>
      <c r="S169" s="165">
        <f t="shared" si="52"/>
        <v>0</v>
      </c>
      <c r="T169" s="165">
        <f t="shared" si="53"/>
        <v>0</v>
      </c>
      <c r="U169" s="68" t="e">
        <f t="shared" si="54"/>
        <v>#NUM!</v>
      </c>
      <c r="V169" s="148" t="e">
        <f t="shared" si="55"/>
        <v>#NUM!</v>
      </c>
      <c r="W169" s="165" t="e">
        <f t="shared" si="56"/>
        <v>#NUM!</v>
      </c>
      <c r="X169" s="165" t="e">
        <f t="shared" si="57"/>
        <v>#NUM!</v>
      </c>
      <c r="Y169" s="165" t="e">
        <f t="shared" si="58"/>
        <v>#NUM!</v>
      </c>
    </row>
    <row r="170" spans="1:25" x14ac:dyDescent="0.2">
      <c r="A170" s="162"/>
      <c r="B170" s="7">
        <f t="shared" si="62"/>
        <v>0</v>
      </c>
      <c r="C170" s="7" t="e">
        <f t="shared" si="44"/>
        <v>#NUM!</v>
      </c>
      <c r="D170" s="163" t="e">
        <f t="shared" si="42"/>
        <v>#NUM!</v>
      </c>
      <c r="E170" s="164">
        <f t="shared" si="59"/>
        <v>99.999999999999972</v>
      </c>
      <c r="F170" s="162">
        <f t="shared" si="45"/>
        <v>0</v>
      </c>
      <c r="G170" s="162"/>
      <c r="H170" s="168">
        <f t="shared" si="46"/>
        <v>0</v>
      </c>
      <c r="I170" s="162" t="e">
        <f t="shared" si="43"/>
        <v>#NUM!</v>
      </c>
      <c r="J170" s="165" t="e">
        <f t="shared" si="47"/>
        <v>#NUM!</v>
      </c>
      <c r="K170" s="165" t="e">
        <f t="shared" si="48"/>
        <v>#NUM!</v>
      </c>
      <c r="L170" s="165" t="e">
        <f t="shared" si="49"/>
        <v>#NUM!</v>
      </c>
      <c r="M170" s="186" t="e">
        <f t="shared" si="60"/>
        <v>#NUM!</v>
      </c>
      <c r="N170" s="162">
        <v>0</v>
      </c>
      <c r="O170" s="166">
        <f t="shared" si="61"/>
        <v>0</v>
      </c>
      <c r="Q170" s="162">
        <f t="shared" si="50"/>
        <v>0</v>
      </c>
      <c r="R170" s="165">
        <f t="shared" si="51"/>
        <v>0</v>
      </c>
      <c r="S170" s="165">
        <f t="shared" si="52"/>
        <v>0</v>
      </c>
      <c r="T170" s="165">
        <f t="shared" si="53"/>
        <v>0</v>
      </c>
      <c r="U170" s="68" t="e">
        <f t="shared" si="54"/>
        <v>#NUM!</v>
      </c>
      <c r="V170" s="148" t="e">
        <f t="shared" si="55"/>
        <v>#NUM!</v>
      </c>
      <c r="W170" s="165" t="e">
        <f t="shared" si="56"/>
        <v>#NUM!</v>
      </c>
      <c r="X170" s="165" t="e">
        <f t="shared" si="57"/>
        <v>#NUM!</v>
      </c>
      <c r="Y170" s="165" t="e">
        <f t="shared" si="58"/>
        <v>#NUM!</v>
      </c>
    </row>
    <row r="171" spans="1:25" x14ac:dyDescent="0.2">
      <c r="A171" s="162"/>
      <c r="B171" s="7">
        <f t="shared" si="62"/>
        <v>0</v>
      </c>
      <c r="C171" s="7" t="e">
        <f t="shared" si="44"/>
        <v>#NUM!</v>
      </c>
      <c r="D171" s="163" t="e">
        <f t="shared" si="42"/>
        <v>#NUM!</v>
      </c>
      <c r="E171" s="164">
        <f t="shared" si="59"/>
        <v>99.999999999999972</v>
      </c>
      <c r="F171" s="162">
        <f t="shared" si="45"/>
        <v>0</v>
      </c>
      <c r="G171" s="162"/>
      <c r="H171" s="168">
        <f t="shared" si="46"/>
        <v>0</v>
      </c>
      <c r="I171" s="162" t="e">
        <f t="shared" si="43"/>
        <v>#NUM!</v>
      </c>
      <c r="J171" s="165" t="e">
        <f t="shared" si="47"/>
        <v>#NUM!</v>
      </c>
      <c r="K171" s="165" t="e">
        <f t="shared" si="48"/>
        <v>#NUM!</v>
      </c>
      <c r="L171" s="165" t="e">
        <f t="shared" si="49"/>
        <v>#NUM!</v>
      </c>
      <c r="M171" s="186" t="e">
        <f t="shared" si="60"/>
        <v>#NUM!</v>
      </c>
      <c r="N171" s="162">
        <v>0</v>
      </c>
      <c r="O171" s="166">
        <f t="shared" si="61"/>
        <v>0</v>
      </c>
      <c r="Q171" s="162">
        <f t="shared" si="50"/>
        <v>0</v>
      </c>
      <c r="R171" s="165">
        <f t="shared" si="51"/>
        <v>0</v>
      </c>
      <c r="S171" s="165">
        <f t="shared" si="52"/>
        <v>0</v>
      </c>
      <c r="T171" s="165">
        <f t="shared" si="53"/>
        <v>0</v>
      </c>
      <c r="U171" s="68" t="e">
        <f t="shared" si="54"/>
        <v>#NUM!</v>
      </c>
      <c r="V171" s="148" t="e">
        <f t="shared" si="55"/>
        <v>#NUM!</v>
      </c>
      <c r="W171" s="165" t="e">
        <f t="shared" si="56"/>
        <v>#NUM!</v>
      </c>
      <c r="X171" s="165" t="e">
        <f t="shared" si="57"/>
        <v>#NUM!</v>
      </c>
      <c r="Y171" s="165" t="e">
        <f t="shared" si="58"/>
        <v>#NUM!</v>
      </c>
    </row>
    <row r="172" spans="1:25" x14ac:dyDescent="0.2">
      <c r="A172" s="162"/>
      <c r="B172" s="7">
        <f t="shared" si="62"/>
        <v>0</v>
      </c>
      <c r="C172" s="7" t="e">
        <f t="shared" si="44"/>
        <v>#NUM!</v>
      </c>
      <c r="D172" s="163" t="e">
        <f t="shared" si="42"/>
        <v>#NUM!</v>
      </c>
      <c r="E172" s="164">
        <f t="shared" si="59"/>
        <v>99.999999999999972</v>
      </c>
      <c r="F172" s="162">
        <f t="shared" si="45"/>
        <v>0</v>
      </c>
      <c r="G172" s="162"/>
      <c r="H172" s="168">
        <f t="shared" si="46"/>
        <v>0</v>
      </c>
      <c r="I172" s="162" t="e">
        <f t="shared" si="43"/>
        <v>#NUM!</v>
      </c>
      <c r="J172" s="165" t="e">
        <f t="shared" si="47"/>
        <v>#NUM!</v>
      </c>
      <c r="K172" s="165" t="e">
        <f t="shared" si="48"/>
        <v>#NUM!</v>
      </c>
      <c r="L172" s="165" t="e">
        <f t="shared" si="49"/>
        <v>#NUM!</v>
      </c>
      <c r="M172" s="186" t="e">
        <f t="shared" si="60"/>
        <v>#NUM!</v>
      </c>
      <c r="N172" s="162">
        <v>0</v>
      </c>
      <c r="O172" s="166">
        <f t="shared" si="61"/>
        <v>0</v>
      </c>
      <c r="Q172" s="162">
        <f t="shared" si="50"/>
        <v>0</v>
      </c>
      <c r="R172" s="165">
        <f t="shared" si="51"/>
        <v>0</v>
      </c>
      <c r="S172" s="165">
        <f t="shared" si="52"/>
        <v>0</v>
      </c>
      <c r="T172" s="165">
        <f t="shared" si="53"/>
        <v>0</v>
      </c>
      <c r="U172" s="68" t="e">
        <f t="shared" si="54"/>
        <v>#NUM!</v>
      </c>
      <c r="V172" s="148" t="e">
        <f t="shared" si="55"/>
        <v>#NUM!</v>
      </c>
      <c r="W172" s="165" t="e">
        <f t="shared" si="56"/>
        <v>#NUM!</v>
      </c>
      <c r="X172" s="165" t="e">
        <f t="shared" si="57"/>
        <v>#NUM!</v>
      </c>
      <c r="Y172" s="165" t="e">
        <f t="shared" si="58"/>
        <v>#NUM!</v>
      </c>
    </row>
    <row r="173" spans="1:25" x14ac:dyDescent="0.2">
      <c r="A173" s="162"/>
      <c r="B173" s="7">
        <f t="shared" si="62"/>
        <v>0</v>
      </c>
      <c r="C173" s="7" t="e">
        <f t="shared" si="44"/>
        <v>#NUM!</v>
      </c>
      <c r="D173" s="163" t="e">
        <f t="shared" si="42"/>
        <v>#NUM!</v>
      </c>
      <c r="E173" s="164">
        <f t="shared" si="59"/>
        <v>99.999999999999972</v>
      </c>
      <c r="F173" s="162">
        <f t="shared" si="45"/>
        <v>0</v>
      </c>
      <c r="G173" s="162"/>
      <c r="H173" s="168">
        <f t="shared" si="46"/>
        <v>0</v>
      </c>
      <c r="I173" s="162" t="e">
        <f t="shared" si="43"/>
        <v>#NUM!</v>
      </c>
      <c r="J173" s="165" t="e">
        <f t="shared" si="47"/>
        <v>#NUM!</v>
      </c>
      <c r="K173" s="165" t="e">
        <f t="shared" si="48"/>
        <v>#NUM!</v>
      </c>
      <c r="L173" s="165" t="e">
        <f t="shared" si="49"/>
        <v>#NUM!</v>
      </c>
      <c r="M173" s="186" t="e">
        <f t="shared" si="60"/>
        <v>#NUM!</v>
      </c>
      <c r="N173" s="162">
        <v>0</v>
      </c>
      <c r="O173" s="166">
        <f t="shared" si="61"/>
        <v>0</v>
      </c>
      <c r="Q173" s="162">
        <f t="shared" si="50"/>
        <v>0</v>
      </c>
      <c r="R173" s="165">
        <f t="shared" si="51"/>
        <v>0</v>
      </c>
      <c r="S173" s="165">
        <f t="shared" si="52"/>
        <v>0</v>
      </c>
      <c r="T173" s="165">
        <f t="shared" si="53"/>
        <v>0</v>
      </c>
      <c r="U173" s="68" t="e">
        <f t="shared" si="54"/>
        <v>#NUM!</v>
      </c>
      <c r="V173" s="148" t="e">
        <f t="shared" si="55"/>
        <v>#NUM!</v>
      </c>
      <c r="W173" s="165" t="e">
        <f t="shared" si="56"/>
        <v>#NUM!</v>
      </c>
      <c r="X173" s="165" t="e">
        <f t="shared" si="57"/>
        <v>#NUM!</v>
      </c>
      <c r="Y173" s="165" t="e">
        <f t="shared" si="58"/>
        <v>#NUM!</v>
      </c>
    </row>
    <row r="174" spans="1:25" x14ac:dyDescent="0.2">
      <c r="A174" s="162"/>
      <c r="B174" s="7">
        <f t="shared" si="62"/>
        <v>0</v>
      </c>
      <c r="C174" s="7" t="e">
        <f t="shared" si="44"/>
        <v>#NUM!</v>
      </c>
      <c r="D174" s="163" t="e">
        <f t="shared" si="42"/>
        <v>#NUM!</v>
      </c>
      <c r="E174" s="164">
        <f t="shared" si="59"/>
        <v>99.999999999999972</v>
      </c>
      <c r="F174" s="162">
        <f t="shared" si="45"/>
        <v>0</v>
      </c>
      <c r="G174" s="162"/>
      <c r="H174" s="168">
        <f t="shared" si="46"/>
        <v>0</v>
      </c>
      <c r="I174" s="162" t="e">
        <f t="shared" si="43"/>
        <v>#NUM!</v>
      </c>
      <c r="J174" s="165" t="e">
        <f t="shared" si="47"/>
        <v>#NUM!</v>
      </c>
      <c r="K174" s="165" t="e">
        <f t="shared" si="48"/>
        <v>#NUM!</v>
      </c>
      <c r="L174" s="165" t="e">
        <f t="shared" si="49"/>
        <v>#NUM!</v>
      </c>
      <c r="M174" s="186" t="e">
        <f t="shared" si="60"/>
        <v>#NUM!</v>
      </c>
      <c r="N174" s="162">
        <v>0</v>
      </c>
      <c r="O174" s="166">
        <f t="shared" si="61"/>
        <v>0</v>
      </c>
      <c r="Q174" s="162">
        <f t="shared" si="50"/>
        <v>0</v>
      </c>
      <c r="R174" s="165">
        <f t="shared" si="51"/>
        <v>0</v>
      </c>
      <c r="S174" s="165">
        <f t="shared" si="52"/>
        <v>0</v>
      </c>
      <c r="T174" s="165">
        <f t="shared" si="53"/>
        <v>0</v>
      </c>
      <c r="U174" s="68" t="e">
        <f t="shared" si="54"/>
        <v>#NUM!</v>
      </c>
      <c r="V174" s="148" t="e">
        <f t="shared" si="55"/>
        <v>#NUM!</v>
      </c>
      <c r="W174" s="165" t="e">
        <f t="shared" si="56"/>
        <v>#NUM!</v>
      </c>
      <c r="X174" s="165" t="e">
        <f t="shared" si="57"/>
        <v>#NUM!</v>
      </c>
      <c r="Y174" s="165" t="e">
        <f t="shared" si="58"/>
        <v>#NUM!</v>
      </c>
    </row>
    <row r="175" spans="1:25" x14ac:dyDescent="0.2">
      <c r="A175" s="162"/>
      <c r="B175" s="7">
        <f t="shared" si="62"/>
        <v>0</v>
      </c>
      <c r="C175" s="7" t="e">
        <f t="shared" si="44"/>
        <v>#NUM!</v>
      </c>
      <c r="D175" s="163" t="e">
        <f t="shared" si="42"/>
        <v>#NUM!</v>
      </c>
      <c r="E175" s="164">
        <f t="shared" si="59"/>
        <v>99.999999999999972</v>
      </c>
      <c r="F175" s="162">
        <f t="shared" si="45"/>
        <v>0</v>
      </c>
      <c r="G175" s="162"/>
      <c r="H175" s="168">
        <f t="shared" si="46"/>
        <v>0</v>
      </c>
      <c r="I175" s="162" t="e">
        <f t="shared" si="43"/>
        <v>#NUM!</v>
      </c>
      <c r="J175" s="165" t="e">
        <f t="shared" si="47"/>
        <v>#NUM!</v>
      </c>
      <c r="K175" s="165" t="e">
        <f t="shared" si="48"/>
        <v>#NUM!</v>
      </c>
      <c r="L175" s="165" t="e">
        <f t="shared" si="49"/>
        <v>#NUM!</v>
      </c>
      <c r="M175" s="186" t="e">
        <f t="shared" si="60"/>
        <v>#NUM!</v>
      </c>
      <c r="N175" s="162">
        <v>0</v>
      </c>
      <c r="O175" s="166">
        <f t="shared" si="61"/>
        <v>0</v>
      </c>
      <c r="Q175" s="162">
        <f t="shared" si="50"/>
        <v>0</v>
      </c>
      <c r="R175" s="165">
        <f t="shared" si="51"/>
        <v>0</v>
      </c>
      <c r="S175" s="165">
        <f t="shared" si="52"/>
        <v>0</v>
      </c>
      <c r="T175" s="165">
        <f t="shared" si="53"/>
        <v>0</v>
      </c>
      <c r="U175" s="68" t="e">
        <f t="shared" si="54"/>
        <v>#NUM!</v>
      </c>
      <c r="V175" s="148" t="e">
        <f t="shared" si="55"/>
        <v>#NUM!</v>
      </c>
      <c r="W175" s="165" t="e">
        <f t="shared" si="56"/>
        <v>#NUM!</v>
      </c>
      <c r="X175" s="165" t="e">
        <f t="shared" si="57"/>
        <v>#NUM!</v>
      </c>
      <c r="Y175" s="165" t="e">
        <f t="shared" si="58"/>
        <v>#NUM!</v>
      </c>
    </row>
    <row r="176" spans="1:25" x14ac:dyDescent="0.2">
      <c r="A176" s="162"/>
      <c r="B176" s="7">
        <f t="shared" si="62"/>
        <v>0</v>
      </c>
      <c r="C176" s="7" t="e">
        <f t="shared" si="44"/>
        <v>#NUM!</v>
      </c>
      <c r="D176" s="163" t="e">
        <f t="shared" si="42"/>
        <v>#NUM!</v>
      </c>
      <c r="E176" s="164">
        <f t="shared" si="59"/>
        <v>99.999999999999972</v>
      </c>
      <c r="F176" s="162">
        <f t="shared" si="45"/>
        <v>0</v>
      </c>
      <c r="G176" s="162"/>
      <c r="H176" s="168">
        <f t="shared" si="46"/>
        <v>0</v>
      </c>
      <c r="I176" s="162" t="e">
        <f t="shared" si="43"/>
        <v>#NUM!</v>
      </c>
      <c r="J176" s="165" t="e">
        <f t="shared" si="47"/>
        <v>#NUM!</v>
      </c>
      <c r="K176" s="165" t="e">
        <f t="shared" si="48"/>
        <v>#NUM!</v>
      </c>
      <c r="L176" s="165" t="e">
        <f t="shared" si="49"/>
        <v>#NUM!</v>
      </c>
      <c r="M176" s="186" t="e">
        <f t="shared" si="60"/>
        <v>#NUM!</v>
      </c>
      <c r="N176" s="162">
        <v>0</v>
      </c>
      <c r="O176" s="166">
        <f t="shared" si="61"/>
        <v>0</v>
      </c>
      <c r="Q176" s="162">
        <f t="shared" si="50"/>
        <v>0</v>
      </c>
      <c r="R176" s="165">
        <f t="shared" si="51"/>
        <v>0</v>
      </c>
      <c r="S176" s="165">
        <f t="shared" si="52"/>
        <v>0</v>
      </c>
      <c r="T176" s="165">
        <f t="shared" si="53"/>
        <v>0</v>
      </c>
      <c r="U176" s="68" t="e">
        <f t="shared" si="54"/>
        <v>#NUM!</v>
      </c>
      <c r="V176" s="148" t="e">
        <f t="shared" si="55"/>
        <v>#NUM!</v>
      </c>
      <c r="W176" s="165" t="e">
        <f t="shared" si="56"/>
        <v>#NUM!</v>
      </c>
      <c r="X176" s="165" t="e">
        <f t="shared" si="57"/>
        <v>#NUM!</v>
      </c>
      <c r="Y176" s="165" t="e">
        <f t="shared" si="58"/>
        <v>#NUM!</v>
      </c>
    </row>
    <row r="177" spans="1:25" x14ac:dyDescent="0.2">
      <c r="A177" s="162"/>
      <c r="B177" s="7">
        <f t="shared" si="62"/>
        <v>0</v>
      </c>
      <c r="C177" s="7" t="e">
        <f t="shared" si="44"/>
        <v>#NUM!</v>
      </c>
      <c r="D177" s="163" t="e">
        <f t="shared" si="42"/>
        <v>#NUM!</v>
      </c>
      <c r="E177" s="164">
        <f t="shared" si="59"/>
        <v>99.999999999999972</v>
      </c>
      <c r="F177" s="162">
        <f t="shared" si="45"/>
        <v>0</v>
      </c>
      <c r="G177" s="162"/>
      <c r="H177" s="168">
        <f t="shared" si="46"/>
        <v>0</v>
      </c>
      <c r="I177" s="162" t="e">
        <f t="shared" si="43"/>
        <v>#NUM!</v>
      </c>
      <c r="J177" s="165" t="e">
        <f t="shared" si="47"/>
        <v>#NUM!</v>
      </c>
      <c r="K177" s="165" t="e">
        <f t="shared" si="48"/>
        <v>#NUM!</v>
      </c>
      <c r="L177" s="165" t="e">
        <f t="shared" si="49"/>
        <v>#NUM!</v>
      </c>
      <c r="M177" s="186" t="e">
        <f t="shared" si="60"/>
        <v>#NUM!</v>
      </c>
      <c r="N177" s="162">
        <v>0</v>
      </c>
      <c r="O177" s="166">
        <f t="shared" si="61"/>
        <v>0</v>
      </c>
      <c r="Q177" s="162">
        <f t="shared" si="50"/>
        <v>0</v>
      </c>
      <c r="R177" s="165">
        <f t="shared" si="51"/>
        <v>0</v>
      </c>
      <c r="S177" s="165">
        <f t="shared" si="52"/>
        <v>0</v>
      </c>
      <c r="T177" s="165">
        <f t="shared" si="53"/>
        <v>0</v>
      </c>
      <c r="U177" s="68" t="e">
        <f t="shared" si="54"/>
        <v>#NUM!</v>
      </c>
      <c r="V177" s="148" t="e">
        <f t="shared" si="55"/>
        <v>#NUM!</v>
      </c>
      <c r="W177" s="165" t="e">
        <f t="shared" si="56"/>
        <v>#NUM!</v>
      </c>
      <c r="X177" s="165" t="e">
        <f t="shared" si="57"/>
        <v>#NUM!</v>
      </c>
      <c r="Y177" s="165" t="e">
        <f t="shared" si="58"/>
        <v>#NUM!</v>
      </c>
    </row>
    <row r="178" spans="1:25" x14ac:dyDescent="0.2">
      <c r="A178" s="162"/>
      <c r="B178" s="7">
        <f t="shared" si="62"/>
        <v>0</v>
      </c>
      <c r="C178" s="7" t="e">
        <f t="shared" si="44"/>
        <v>#NUM!</v>
      </c>
      <c r="D178" s="163" t="e">
        <f t="shared" si="42"/>
        <v>#NUM!</v>
      </c>
      <c r="E178" s="164">
        <f t="shared" si="59"/>
        <v>99.999999999999972</v>
      </c>
      <c r="F178" s="162">
        <f t="shared" si="45"/>
        <v>0</v>
      </c>
      <c r="G178" s="162"/>
      <c r="H178" s="168">
        <f t="shared" si="46"/>
        <v>0</v>
      </c>
      <c r="I178" s="162" t="e">
        <f t="shared" si="43"/>
        <v>#NUM!</v>
      </c>
      <c r="J178" s="165" t="e">
        <f t="shared" si="47"/>
        <v>#NUM!</v>
      </c>
      <c r="K178" s="165" t="e">
        <f t="shared" si="48"/>
        <v>#NUM!</v>
      </c>
      <c r="L178" s="165" t="e">
        <f t="shared" si="49"/>
        <v>#NUM!</v>
      </c>
      <c r="M178" s="186" t="e">
        <f t="shared" si="60"/>
        <v>#NUM!</v>
      </c>
      <c r="N178" s="162">
        <v>0</v>
      </c>
      <c r="O178" s="166">
        <f t="shared" si="61"/>
        <v>0</v>
      </c>
      <c r="Q178" s="162">
        <f t="shared" si="50"/>
        <v>0</v>
      </c>
      <c r="R178" s="165">
        <f t="shared" si="51"/>
        <v>0</v>
      </c>
      <c r="S178" s="165">
        <f t="shared" si="52"/>
        <v>0</v>
      </c>
      <c r="T178" s="165">
        <f t="shared" si="53"/>
        <v>0</v>
      </c>
      <c r="U178" s="68" t="e">
        <f t="shared" si="54"/>
        <v>#NUM!</v>
      </c>
      <c r="V178" s="148" t="e">
        <f t="shared" si="55"/>
        <v>#NUM!</v>
      </c>
      <c r="W178" s="165" t="e">
        <f t="shared" si="56"/>
        <v>#NUM!</v>
      </c>
      <c r="X178" s="165" t="e">
        <f t="shared" si="57"/>
        <v>#NUM!</v>
      </c>
      <c r="Y178" s="165" t="e">
        <f t="shared" si="58"/>
        <v>#NUM!</v>
      </c>
    </row>
    <row r="179" spans="1:25" x14ac:dyDescent="0.2">
      <c r="A179" s="162"/>
      <c r="B179" s="7">
        <f t="shared" si="62"/>
        <v>0</v>
      </c>
      <c r="C179" s="7" t="e">
        <f t="shared" si="44"/>
        <v>#NUM!</v>
      </c>
      <c r="D179" s="163" t="e">
        <f t="shared" ref="D179:D242" si="63">(C178+C179)/2</f>
        <v>#NUM!</v>
      </c>
      <c r="E179" s="164">
        <f t="shared" si="59"/>
        <v>99.999999999999972</v>
      </c>
      <c r="F179" s="162">
        <f t="shared" si="45"/>
        <v>0</v>
      </c>
      <c r="G179" s="162"/>
      <c r="H179" s="168">
        <f t="shared" si="46"/>
        <v>0</v>
      </c>
      <c r="I179" s="162" t="e">
        <f t="shared" si="43"/>
        <v>#NUM!</v>
      </c>
      <c r="J179" s="165" t="e">
        <f t="shared" si="47"/>
        <v>#NUM!</v>
      </c>
      <c r="K179" s="165" t="e">
        <f t="shared" si="48"/>
        <v>#NUM!</v>
      </c>
      <c r="L179" s="165" t="e">
        <f t="shared" si="49"/>
        <v>#NUM!</v>
      </c>
      <c r="M179" s="186" t="e">
        <f t="shared" si="60"/>
        <v>#NUM!</v>
      </c>
      <c r="N179" s="162">
        <v>0</v>
      </c>
      <c r="O179" s="166">
        <f t="shared" si="61"/>
        <v>0</v>
      </c>
      <c r="Q179" s="162">
        <f t="shared" si="50"/>
        <v>0</v>
      </c>
      <c r="R179" s="165">
        <f t="shared" si="51"/>
        <v>0</v>
      </c>
      <c r="S179" s="165">
        <f t="shared" si="52"/>
        <v>0</v>
      </c>
      <c r="T179" s="165">
        <f t="shared" si="53"/>
        <v>0</v>
      </c>
      <c r="U179" s="68" t="e">
        <f t="shared" si="54"/>
        <v>#NUM!</v>
      </c>
      <c r="V179" s="148" t="e">
        <f t="shared" si="55"/>
        <v>#NUM!</v>
      </c>
      <c r="W179" s="165" t="e">
        <f t="shared" si="56"/>
        <v>#NUM!</v>
      </c>
      <c r="X179" s="165" t="e">
        <f t="shared" si="57"/>
        <v>#NUM!</v>
      </c>
      <c r="Y179" s="165" t="e">
        <f t="shared" si="58"/>
        <v>#NUM!</v>
      </c>
    </row>
    <row r="180" spans="1:25" x14ac:dyDescent="0.2">
      <c r="A180" s="162"/>
      <c r="B180" s="7">
        <f t="shared" si="62"/>
        <v>0</v>
      </c>
      <c r="C180" s="7" t="e">
        <f t="shared" si="44"/>
        <v>#NUM!</v>
      </c>
      <c r="D180" s="163" t="e">
        <f t="shared" si="63"/>
        <v>#NUM!</v>
      </c>
      <c r="E180" s="164">
        <f t="shared" si="59"/>
        <v>99.999999999999972</v>
      </c>
      <c r="F180" s="162">
        <f t="shared" si="45"/>
        <v>0</v>
      </c>
      <c r="G180" s="162"/>
      <c r="H180" s="168">
        <f t="shared" si="46"/>
        <v>0</v>
      </c>
      <c r="I180" s="162" t="e">
        <f t="shared" si="43"/>
        <v>#NUM!</v>
      </c>
      <c r="J180" s="165" t="e">
        <f t="shared" si="47"/>
        <v>#NUM!</v>
      </c>
      <c r="K180" s="165" t="e">
        <f t="shared" si="48"/>
        <v>#NUM!</v>
      </c>
      <c r="L180" s="165" t="e">
        <f t="shared" si="49"/>
        <v>#NUM!</v>
      </c>
      <c r="M180" s="186" t="e">
        <f t="shared" si="60"/>
        <v>#NUM!</v>
      </c>
      <c r="N180" s="162">
        <v>0</v>
      </c>
      <c r="O180" s="166">
        <f t="shared" si="61"/>
        <v>0</v>
      </c>
      <c r="Q180" s="162">
        <f t="shared" si="50"/>
        <v>0</v>
      </c>
      <c r="R180" s="165">
        <f t="shared" si="51"/>
        <v>0</v>
      </c>
      <c r="S180" s="165">
        <f t="shared" si="52"/>
        <v>0</v>
      </c>
      <c r="T180" s="165">
        <f t="shared" si="53"/>
        <v>0</v>
      </c>
      <c r="U180" s="68" t="e">
        <f t="shared" si="54"/>
        <v>#NUM!</v>
      </c>
      <c r="V180" s="148" t="e">
        <f t="shared" si="55"/>
        <v>#NUM!</v>
      </c>
      <c r="W180" s="165" t="e">
        <f t="shared" si="56"/>
        <v>#NUM!</v>
      </c>
      <c r="X180" s="165" t="e">
        <f t="shared" si="57"/>
        <v>#NUM!</v>
      </c>
      <c r="Y180" s="165" t="e">
        <f t="shared" si="58"/>
        <v>#NUM!</v>
      </c>
    </row>
    <row r="181" spans="1:25" x14ac:dyDescent="0.2">
      <c r="A181" s="162"/>
      <c r="B181" s="7">
        <f t="shared" si="62"/>
        <v>0</v>
      </c>
      <c r="C181" s="7" t="e">
        <f t="shared" si="44"/>
        <v>#NUM!</v>
      </c>
      <c r="D181" s="163" t="e">
        <f t="shared" si="63"/>
        <v>#NUM!</v>
      </c>
      <c r="E181" s="164">
        <f t="shared" si="59"/>
        <v>99.999999999999972</v>
      </c>
      <c r="F181" s="162">
        <f t="shared" si="45"/>
        <v>0</v>
      </c>
      <c r="G181" s="162"/>
      <c r="H181" s="168">
        <f t="shared" si="46"/>
        <v>0</v>
      </c>
      <c r="I181" s="162" t="e">
        <f t="shared" si="43"/>
        <v>#NUM!</v>
      </c>
      <c r="J181" s="165" t="e">
        <f t="shared" si="47"/>
        <v>#NUM!</v>
      </c>
      <c r="K181" s="165" t="e">
        <f t="shared" si="48"/>
        <v>#NUM!</v>
      </c>
      <c r="L181" s="165" t="e">
        <f t="shared" si="49"/>
        <v>#NUM!</v>
      </c>
      <c r="M181" s="186" t="e">
        <f t="shared" si="60"/>
        <v>#NUM!</v>
      </c>
      <c r="N181" s="162">
        <v>0</v>
      </c>
      <c r="O181" s="166">
        <f t="shared" si="61"/>
        <v>0</v>
      </c>
      <c r="Q181" s="162">
        <f t="shared" si="50"/>
        <v>0</v>
      </c>
      <c r="R181" s="165">
        <f t="shared" si="51"/>
        <v>0</v>
      </c>
      <c r="S181" s="165">
        <f t="shared" si="52"/>
        <v>0</v>
      </c>
      <c r="T181" s="165">
        <f t="shared" si="53"/>
        <v>0</v>
      </c>
      <c r="U181" s="68" t="e">
        <f t="shared" si="54"/>
        <v>#NUM!</v>
      </c>
      <c r="V181" s="148" t="e">
        <f t="shared" si="55"/>
        <v>#NUM!</v>
      </c>
      <c r="W181" s="165" t="e">
        <f t="shared" si="56"/>
        <v>#NUM!</v>
      </c>
      <c r="X181" s="165" t="e">
        <f t="shared" si="57"/>
        <v>#NUM!</v>
      </c>
      <c r="Y181" s="165" t="e">
        <f t="shared" si="58"/>
        <v>#NUM!</v>
      </c>
    </row>
    <row r="182" spans="1:25" x14ac:dyDescent="0.2">
      <c r="A182" s="162"/>
      <c r="B182" s="7">
        <f t="shared" si="62"/>
        <v>0</v>
      </c>
      <c r="C182" s="7" t="e">
        <f t="shared" si="44"/>
        <v>#NUM!</v>
      </c>
      <c r="D182" s="163" t="e">
        <f t="shared" si="63"/>
        <v>#NUM!</v>
      </c>
      <c r="E182" s="164">
        <f t="shared" si="59"/>
        <v>99.999999999999972</v>
      </c>
      <c r="F182" s="162">
        <f t="shared" si="45"/>
        <v>0</v>
      </c>
      <c r="G182" s="162"/>
      <c r="H182" s="168">
        <f t="shared" si="46"/>
        <v>0</v>
      </c>
      <c r="I182" s="162" t="e">
        <f t="shared" si="43"/>
        <v>#NUM!</v>
      </c>
      <c r="J182" s="165" t="e">
        <f t="shared" si="47"/>
        <v>#NUM!</v>
      </c>
      <c r="K182" s="165" t="e">
        <f t="shared" si="48"/>
        <v>#NUM!</v>
      </c>
      <c r="L182" s="165" t="e">
        <f t="shared" si="49"/>
        <v>#NUM!</v>
      </c>
      <c r="M182" s="186" t="e">
        <f t="shared" si="60"/>
        <v>#NUM!</v>
      </c>
      <c r="N182" s="162">
        <v>0</v>
      </c>
      <c r="O182" s="166">
        <f t="shared" si="61"/>
        <v>0</v>
      </c>
      <c r="Q182" s="162">
        <f t="shared" si="50"/>
        <v>0</v>
      </c>
      <c r="R182" s="165">
        <f t="shared" si="51"/>
        <v>0</v>
      </c>
      <c r="S182" s="165">
        <f t="shared" si="52"/>
        <v>0</v>
      </c>
      <c r="T182" s="165">
        <f t="shared" si="53"/>
        <v>0</v>
      </c>
      <c r="U182" s="68" t="e">
        <f t="shared" si="54"/>
        <v>#NUM!</v>
      </c>
      <c r="V182" s="148" t="e">
        <f t="shared" si="55"/>
        <v>#NUM!</v>
      </c>
      <c r="W182" s="165" t="e">
        <f t="shared" si="56"/>
        <v>#NUM!</v>
      </c>
      <c r="X182" s="165" t="e">
        <f t="shared" si="57"/>
        <v>#NUM!</v>
      </c>
      <c r="Y182" s="165" t="e">
        <f t="shared" si="58"/>
        <v>#NUM!</v>
      </c>
    </row>
    <row r="183" spans="1:25" x14ac:dyDescent="0.2">
      <c r="A183" s="162"/>
      <c r="B183" s="7">
        <f t="shared" si="62"/>
        <v>0</v>
      </c>
      <c r="C183" s="7" t="e">
        <f t="shared" si="44"/>
        <v>#NUM!</v>
      </c>
      <c r="D183" s="163" t="e">
        <f t="shared" si="63"/>
        <v>#NUM!</v>
      </c>
      <c r="E183" s="164">
        <f t="shared" si="59"/>
        <v>99.999999999999972</v>
      </c>
      <c r="F183" s="162">
        <f t="shared" si="45"/>
        <v>0</v>
      </c>
      <c r="G183" s="162"/>
      <c r="H183" s="168">
        <f t="shared" si="46"/>
        <v>0</v>
      </c>
      <c r="I183" s="162" t="e">
        <f t="shared" si="43"/>
        <v>#NUM!</v>
      </c>
      <c r="J183" s="165" t="e">
        <f t="shared" si="47"/>
        <v>#NUM!</v>
      </c>
      <c r="K183" s="165" t="e">
        <f t="shared" si="48"/>
        <v>#NUM!</v>
      </c>
      <c r="L183" s="165" t="e">
        <f t="shared" si="49"/>
        <v>#NUM!</v>
      </c>
      <c r="M183" s="186" t="e">
        <f t="shared" si="60"/>
        <v>#NUM!</v>
      </c>
      <c r="N183" s="162">
        <v>0</v>
      </c>
      <c r="O183" s="166">
        <f t="shared" si="61"/>
        <v>0</v>
      </c>
      <c r="Q183" s="162">
        <f t="shared" si="50"/>
        <v>0</v>
      </c>
      <c r="R183" s="165">
        <f t="shared" si="51"/>
        <v>0</v>
      </c>
      <c r="S183" s="165">
        <f t="shared" si="52"/>
        <v>0</v>
      </c>
      <c r="T183" s="165">
        <f t="shared" si="53"/>
        <v>0</v>
      </c>
      <c r="U183" s="68" t="e">
        <f t="shared" si="54"/>
        <v>#NUM!</v>
      </c>
      <c r="V183" s="148" t="e">
        <f t="shared" si="55"/>
        <v>#NUM!</v>
      </c>
      <c r="W183" s="165" t="e">
        <f t="shared" si="56"/>
        <v>#NUM!</v>
      </c>
      <c r="X183" s="165" t="e">
        <f t="shared" si="57"/>
        <v>#NUM!</v>
      </c>
      <c r="Y183" s="165" t="e">
        <f t="shared" si="58"/>
        <v>#NUM!</v>
      </c>
    </row>
    <row r="184" spans="1:25" x14ac:dyDescent="0.2">
      <c r="A184" s="162"/>
      <c r="B184" s="7">
        <f t="shared" si="62"/>
        <v>0</v>
      </c>
      <c r="C184" s="7" t="e">
        <f t="shared" si="44"/>
        <v>#NUM!</v>
      </c>
      <c r="D184" s="163" t="e">
        <f t="shared" si="63"/>
        <v>#NUM!</v>
      </c>
      <c r="E184" s="164">
        <f t="shared" si="59"/>
        <v>99.999999999999972</v>
      </c>
      <c r="F184" s="162">
        <f t="shared" si="45"/>
        <v>0</v>
      </c>
      <c r="G184" s="162"/>
      <c r="H184" s="168">
        <f t="shared" si="46"/>
        <v>0</v>
      </c>
      <c r="I184" s="162" t="e">
        <f t="shared" si="43"/>
        <v>#NUM!</v>
      </c>
      <c r="J184" s="165" t="e">
        <f t="shared" si="47"/>
        <v>#NUM!</v>
      </c>
      <c r="K184" s="165" t="e">
        <f t="shared" si="48"/>
        <v>#NUM!</v>
      </c>
      <c r="L184" s="165" t="e">
        <f t="shared" si="49"/>
        <v>#NUM!</v>
      </c>
      <c r="M184" s="186" t="e">
        <f t="shared" si="60"/>
        <v>#NUM!</v>
      </c>
      <c r="N184" s="162">
        <v>0</v>
      </c>
      <c r="O184" s="166">
        <f t="shared" si="61"/>
        <v>0</v>
      </c>
      <c r="Q184" s="162">
        <f t="shared" si="50"/>
        <v>0</v>
      </c>
      <c r="R184" s="165">
        <f t="shared" si="51"/>
        <v>0</v>
      </c>
      <c r="S184" s="165">
        <f t="shared" si="52"/>
        <v>0</v>
      </c>
      <c r="T184" s="165">
        <f t="shared" si="53"/>
        <v>0</v>
      </c>
      <c r="U184" s="68" t="e">
        <f t="shared" si="54"/>
        <v>#NUM!</v>
      </c>
      <c r="V184" s="148" t="e">
        <f t="shared" si="55"/>
        <v>#NUM!</v>
      </c>
      <c r="W184" s="165" t="e">
        <f t="shared" si="56"/>
        <v>#NUM!</v>
      </c>
      <c r="X184" s="165" t="e">
        <f t="shared" si="57"/>
        <v>#NUM!</v>
      </c>
      <c r="Y184" s="165" t="e">
        <f t="shared" si="58"/>
        <v>#NUM!</v>
      </c>
    </row>
    <row r="185" spans="1:25" x14ac:dyDescent="0.2">
      <c r="A185" s="162"/>
      <c r="B185" s="7">
        <f t="shared" si="62"/>
        <v>0</v>
      </c>
      <c r="C185" s="7" t="e">
        <f t="shared" si="44"/>
        <v>#NUM!</v>
      </c>
      <c r="D185" s="163" t="e">
        <f t="shared" si="63"/>
        <v>#NUM!</v>
      </c>
      <c r="E185" s="164">
        <f t="shared" si="59"/>
        <v>99.999999999999972</v>
      </c>
      <c r="F185" s="162">
        <f t="shared" si="45"/>
        <v>0</v>
      </c>
      <c r="G185" s="162"/>
      <c r="H185" s="168">
        <f t="shared" si="46"/>
        <v>0</v>
      </c>
      <c r="I185" s="162" t="e">
        <f t="shared" si="43"/>
        <v>#NUM!</v>
      </c>
      <c r="J185" s="165" t="e">
        <f t="shared" si="47"/>
        <v>#NUM!</v>
      </c>
      <c r="K185" s="165" t="e">
        <f t="shared" si="48"/>
        <v>#NUM!</v>
      </c>
      <c r="L185" s="165" t="e">
        <f t="shared" si="49"/>
        <v>#NUM!</v>
      </c>
      <c r="M185" s="186" t="e">
        <f t="shared" si="60"/>
        <v>#NUM!</v>
      </c>
      <c r="N185" s="162">
        <v>0</v>
      </c>
      <c r="O185" s="166">
        <f t="shared" si="61"/>
        <v>0</v>
      </c>
      <c r="Q185" s="162">
        <f t="shared" si="50"/>
        <v>0</v>
      </c>
      <c r="R185" s="165">
        <f t="shared" si="51"/>
        <v>0</v>
      </c>
      <c r="S185" s="165">
        <f t="shared" si="52"/>
        <v>0</v>
      </c>
      <c r="T185" s="165">
        <f t="shared" si="53"/>
        <v>0</v>
      </c>
      <c r="U185" s="68" t="e">
        <f t="shared" si="54"/>
        <v>#NUM!</v>
      </c>
      <c r="V185" s="148" t="e">
        <f t="shared" si="55"/>
        <v>#NUM!</v>
      </c>
      <c r="W185" s="165" t="e">
        <f t="shared" si="56"/>
        <v>#NUM!</v>
      </c>
      <c r="X185" s="165" t="e">
        <f t="shared" si="57"/>
        <v>#NUM!</v>
      </c>
      <c r="Y185" s="165" t="e">
        <f t="shared" si="58"/>
        <v>#NUM!</v>
      </c>
    </row>
    <row r="186" spans="1:25" x14ac:dyDescent="0.2">
      <c r="A186" s="162"/>
      <c r="B186" s="7">
        <f t="shared" si="62"/>
        <v>0</v>
      </c>
      <c r="C186" s="7" t="e">
        <f t="shared" si="44"/>
        <v>#NUM!</v>
      </c>
      <c r="D186" s="163" t="e">
        <f t="shared" si="63"/>
        <v>#NUM!</v>
      </c>
      <c r="E186" s="164">
        <f t="shared" si="59"/>
        <v>99.999999999999972</v>
      </c>
      <c r="F186" s="162">
        <f t="shared" si="45"/>
        <v>0</v>
      </c>
      <c r="G186" s="162"/>
      <c r="H186" s="168">
        <f t="shared" si="46"/>
        <v>0</v>
      </c>
      <c r="I186" s="162" t="e">
        <f t="shared" si="43"/>
        <v>#NUM!</v>
      </c>
      <c r="J186" s="165" t="e">
        <f t="shared" si="47"/>
        <v>#NUM!</v>
      </c>
      <c r="K186" s="165" t="e">
        <f t="shared" si="48"/>
        <v>#NUM!</v>
      </c>
      <c r="L186" s="165" t="e">
        <f t="shared" si="49"/>
        <v>#NUM!</v>
      </c>
      <c r="M186" s="186" t="e">
        <f t="shared" si="60"/>
        <v>#NUM!</v>
      </c>
      <c r="N186" s="162">
        <v>0</v>
      </c>
      <c r="O186" s="166">
        <f t="shared" si="61"/>
        <v>0</v>
      </c>
      <c r="Q186" s="162">
        <f t="shared" si="50"/>
        <v>0</v>
      </c>
      <c r="R186" s="165">
        <f t="shared" si="51"/>
        <v>0</v>
      </c>
      <c r="S186" s="165">
        <f t="shared" si="52"/>
        <v>0</v>
      </c>
      <c r="T186" s="165">
        <f t="shared" si="53"/>
        <v>0</v>
      </c>
      <c r="U186" s="68" t="e">
        <f t="shared" si="54"/>
        <v>#NUM!</v>
      </c>
      <c r="V186" s="148" t="e">
        <f t="shared" si="55"/>
        <v>#NUM!</v>
      </c>
      <c r="W186" s="165" t="e">
        <f t="shared" si="56"/>
        <v>#NUM!</v>
      </c>
      <c r="X186" s="165" t="e">
        <f t="shared" si="57"/>
        <v>#NUM!</v>
      </c>
      <c r="Y186" s="165" t="e">
        <f t="shared" si="58"/>
        <v>#NUM!</v>
      </c>
    </row>
    <row r="187" spans="1:25" x14ac:dyDescent="0.2">
      <c r="A187" s="162"/>
      <c r="B187" s="7">
        <f t="shared" si="62"/>
        <v>0</v>
      </c>
      <c r="C187" s="7" t="e">
        <f t="shared" si="44"/>
        <v>#NUM!</v>
      </c>
      <c r="D187" s="163" t="e">
        <f t="shared" si="63"/>
        <v>#NUM!</v>
      </c>
      <c r="E187" s="164">
        <f t="shared" si="59"/>
        <v>99.999999999999972</v>
      </c>
      <c r="F187" s="162">
        <f t="shared" si="45"/>
        <v>0</v>
      </c>
      <c r="G187" s="162"/>
      <c r="H187" s="168">
        <f t="shared" si="46"/>
        <v>0</v>
      </c>
      <c r="I187" s="162" t="e">
        <f t="shared" si="43"/>
        <v>#NUM!</v>
      </c>
      <c r="J187" s="165" t="e">
        <f t="shared" si="47"/>
        <v>#NUM!</v>
      </c>
      <c r="K187" s="165" t="e">
        <f t="shared" si="48"/>
        <v>#NUM!</v>
      </c>
      <c r="L187" s="165" t="e">
        <f t="shared" si="49"/>
        <v>#NUM!</v>
      </c>
      <c r="M187" s="186" t="e">
        <f t="shared" si="60"/>
        <v>#NUM!</v>
      </c>
      <c r="N187" s="162">
        <v>0</v>
      </c>
      <c r="O187" s="166">
        <f t="shared" si="61"/>
        <v>0</v>
      </c>
      <c r="Q187" s="162">
        <f t="shared" si="50"/>
        <v>0</v>
      </c>
      <c r="R187" s="165">
        <f t="shared" si="51"/>
        <v>0</v>
      </c>
      <c r="S187" s="165">
        <f t="shared" si="52"/>
        <v>0</v>
      </c>
      <c r="T187" s="165">
        <f t="shared" si="53"/>
        <v>0</v>
      </c>
      <c r="U187" s="68" t="e">
        <f t="shared" si="54"/>
        <v>#NUM!</v>
      </c>
      <c r="V187" s="148" t="e">
        <f t="shared" si="55"/>
        <v>#NUM!</v>
      </c>
      <c r="W187" s="165" t="e">
        <f t="shared" si="56"/>
        <v>#NUM!</v>
      </c>
      <c r="X187" s="165" t="e">
        <f t="shared" si="57"/>
        <v>#NUM!</v>
      </c>
      <c r="Y187" s="165" t="e">
        <f t="shared" si="58"/>
        <v>#NUM!</v>
      </c>
    </row>
    <row r="188" spans="1:25" x14ac:dyDescent="0.2">
      <c r="A188" s="162"/>
      <c r="B188" s="7">
        <f t="shared" si="62"/>
        <v>0</v>
      </c>
      <c r="C188" s="7" t="e">
        <f t="shared" si="44"/>
        <v>#NUM!</v>
      </c>
      <c r="D188" s="163" t="e">
        <f t="shared" si="63"/>
        <v>#NUM!</v>
      </c>
      <c r="E188" s="164">
        <f t="shared" si="59"/>
        <v>99.999999999999972</v>
      </c>
      <c r="F188" s="162">
        <f t="shared" si="45"/>
        <v>0</v>
      </c>
      <c r="G188" s="162"/>
      <c r="H188" s="168">
        <f t="shared" si="46"/>
        <v>0</v>
      </c>
      <c r="I188" s="162" t="e">
        <f t="shared" si="43"/>
        <v>#NUM!</v>
      </c>
      <c r="J188" s="165" t="e">
        <f t="shared" si="47"/>
        <v>#NUM!</v>
      </c>
      <c r="K188" s="165" t="e">
        <f t="shared" si="48"/>
        <v>#NUM!</v>
      </c>
      <c r="L188" s="165" t="e">
        <f t="shared" si="49"/>
        <v>#NUM!</v>
      </c>
      <c r="M188" s="186" t="e">
        <f t="shared" si="60"/>
        <v>#NUM!</v>
      </c>
      <c r="N188" s="162">
        <v>0</v>
      </c>
      <c r="O188" s="166">
        <f t="shared" si="61"/>
        <v>0</v>
      </c>
      <c r="Q188" s="162">
        <f t="shared" si="50"/>
        <v>0</v>
      </c>
      <c r="R188" s="165">
        <f t="shared" si="51"/>
        <v>0</v>
      </c>
      <c r="S188" s="165">
        <f t="shared" si="52"/>
        <v>0</v>
      </c>
      <c r="T188" s="165">
        <f t="shared" si="53"/>
        <v>0</v>
      </c>
      <c r="U188" s="68" t="e">
        <f t="shared" si="54"/>
        <v>#NUM!</v>
      </c>
      <c r="V188" s="148" t="e">
        <f t="shared" si="55"/>
        <v>#NUM!</v>
      </c>
      <c r="W188" s="165" t="e">
        <f t="shared" si="56"/>
        <v>#NUM!</v>
      </c>
      <c r="X188" s="165" t="e">
        <f t="shared" si="57"/>
        <v>#NUM!</v>
      </c>
      <c r="Y188" s="165" t="e">
        <f t="shared" si="58"/>
        <v>#NUM!</v>
      </c>
    </row>
    <row r="189" spans="1:25" x14ac:dyDescent="0.2">
      <c r="A189" s="162"/>
      <c r="B189" s="7">
        <f t="shared" si="62"/>
        <v>0</v>
      </c>
      <c r="C189" s="7" t="e">
        <f t="shared" si="44"/>
        <v>#NUM!</v>
      </c>
      <c r="D189" s="163" t="e">
        <f t="shared" si="63"/>
        <v>#NUM!</v>
      </c>
      <c r="E189" s="164">
        <f t="shared" si="59"/>
        <v>99.999999999999972</v>
      </c>
      <c r="F189" s="162">
        <f t="shared" si="45"/>
        <v>0</v>
      </c>
      <c r="G189" s="162"/>
      <c r="H189" s="168">
        <f t="shared" si="46"/>
        <v>0</v>
      </c>
      <c r="I189" s="162" t="e">
        <f t="shared" si="43"/>
        <v>#NUM!</v>
      </c>
      <c r="J189" s="165" t="e">
        <f t="shared" si="47"/>
        <v>#NUM!</v>
      </c>
      <c r="K189" s="165" t="e">
        <f t="shared" si="48"/>
        <v>#NUM!</v>
      </c>
      <c r="L189" s="165" t="e">
        <f t="shared" si="49"/>
        <v>#NUM!</v>
      </c>
      <c r="M189" s="186" t="e">
        <f t="shared" si="60"/>
        <v>#NUM!</v>
      </c>
      <c r="N189" s="162">
        <v>0</v>
      </c>
      <c r="O189" s="166">
        <f t="shared" si="61"/>
        <v>0</v>
      </c>
      <c r="Q189" s="162">
        <f t="shared" si="50"/>
        <v>0</v>
      </c>
      <c r="R189" s="165">
        <f t="shared" si="51"/>
        <v>0</v>
      </c>
      <c r="S189" s="165">
        <f t="shared" si="52"/>
        <v>0</v>
      </c>
      <c r="T189" s="165">
        <f t="shared" si="53"/>
        <v>0</v>
      </c>
      <c r="U189" s="68" t="e">
        <f t="shared" si="54"/>
        <v>#NUM!</v>
      </c>
      <c r="V189" s="148" t="e">
        <f t="shared" si="55"/>
        <v>#NUM!</v>
      </c>
      <c r="W189" s="165" t="e">
        <f t="shared" si="56"/>
        <v>#NUM!</v>
      </c>
      <c r="X189" s="165" t="e">
        <f t="shared" si="57"/>
        <v>#NUM!</v>
      </c>
      <c r="Y189" s="165" t="e">
        <f t="shared" si="58"/>
        <v>#NUM!</v>
      </c>
    </row>
    <row r="190" spans="1:25" x14ac:dyDescent="0.2">
      <c r="A190" s="162"/>
      <c r="B190" s="7">
        <f t="shared" si="62"/>
        <v>0</v>
      </c>
      <c r="C190" s="7" t="e">
        <f t="shared" si="44"/>
        <v>#NUM!</v>
      </c>
      <c r="D190" s="163" t="e">
        <f t="shared" si="63"/>
        <v>#NUM!</v>
      </c>
      <c r="E190" s="164">
        <f t="shared" si="59"/>
        <v>99.999999999999972</v>
      </c>
      <c r="F190" s="162">
        <f t="shared" si="45"/>
        <v>0</v>
      </c>
      <c r="G190" s="162"/>
      <c r="H190" s="168">
        <f t="shared" si="46"/>
        <v>0</v>
      </c>
      <c r="I190" s="162" t="e">
        <f t="shared" si="43"/>
        <v>#NUM!</v>
      </c>
      <c r="J190" s="165" t="e">
        <f t="shared" si="47"/>
        <v>#NUM!</v>
      </c>
      <c r="K190" s="165" t="e">
        <f t="shared" si="48"/>
        <v>#NUM!</v>
      </c>
      <c r="L190" s="165" t="e">
        <f t="shared" si="49"/>
        <v>#NUM!</v>
      </c>
      <c r="M190" s="186" t="e">
        <f t="shared" si="60"/>
        <v>#NUM!</v>
      </c>
      <c r="N190" s="162">
        <v>0</v>
      </c>
      <c r="O190" s="166">
        <f t="shared" si="61"/>
        <v>0</v>
      </c>
      <c r="Q190" s="162">
        <f t="shared" si="50"/>
        <v>0</v>
      </c>
      <c r="R190" s="165">
        <f t="shared" si="51"/>
        <v>0</v>
      </c>
      <c r="S190" s="165">
        <f t="shared" si="52"/>
        <v>0</v>
      </c>
      <c r="T190" s="165">
        <f t="shared" si="53"/>
        <v>0</v>
      </c>
      <c r="U190" s="68" t="e">
        <f t="shared" si="54"/>
        <v>#NUM!</v>
      </c>
      <c r="V190" s="148" t="e">
        <f t="shared" si="55"/>
        <v>#NUM!</v>
      </c>
      <c r="W190" s="165" t="e">
        <f t="shared" si="56"/>
        <v>#NUM!</v>
      </c>
      <c r="X190" s="165" t="e">
        <f t="shared" si="57"/>
        <v>#NUM!</v>
      </c>
      <c r="Y190" s="165" t="e">
        <f t="shared" si="58"/>
        <v>#NUM!</v>
      </c>
    </row>
    <row r="191" spans="1:25" x14ac:dyDescent="0.2">
      <c r="A191" s="162"/>
      <c r="B191" s="7">
        <f t="shared" si="62"/>
        <v>0</v>
      </c>
      <c r="C191" s="7" t="e">
        <f t="shared" si="44"/>
        <v>#NUM!</v>
      </c>
      <c r="D191" s="163" t="e">
        <f t="shared" si="63"/>
        <v>#NUM!</v>
      </c>
      <c r="E191" s="164">
        <f t="shared" si="59"/>
        <v>99.999999999999972</v>
      </c>
      <c r="F191" s="162">
        <f t="shared" si="45"/>
        <v>0</v>
      </c>
      <c r="G191" s="162"/>
      <c r="H191" s="168">
        <f t="shared" si="46"/>
        <v>0</v>
      </c>
      <c r="I191" s="162" t="e">
        <f t="shared" si="43"/>
        <v>#NUM!</v>
      </c>
      <c r="J191" s="165" t="e">
        <f t="shared" si="47"/>
        <v>#NUM!</v>
      </c>
      <c r="K191" s="165" t="e">
        <f t="shared" si="48"/>
        <v>#NUM!</v>
      </c>
      <c r="L191" s="165" t="e">
        <f t="shared" si="49"/>
        <v>#NUM!</v>
      </c>
      <c r="M191" s="186" t="e">
        <f t="shared" si="60"/>
        <v>#NUM!</v>
      </c>
      <c r="N191" s="162">
        <v>0</v>
      </c>
      <c r="O191" s="166">
        <f t="shared" si="61"/>
        <v>0</v>
      </c>
      <c r="Q191" s="162">
        <f t="shared" si="50"/>
        <v>0</v>
      </c>
      <c r="R191" s="165">
        <f t="shared" si="51"/>
        <v>0</v>
      </c>
      <c r="S191" s="165">
        <f t="shared" si="52"/>
        <v>0</v>
      </c>
      <c r="T191" s="165">
        <f t="shared" si="53"/>
        <v>0</v>
      </c>
      <c r="U191" s="68" t="e">
        <f t="shared" si="54"/>
        <v>#NUM!</v>
      </c>
      <c r="V191" s="148" t="e">
        <f t="shared" si="55"/>
        <v>#NUM!</v>
      </c>
      <c r="W191" s="165" t="e">
        <f t="shared" si="56"/>
        <v>#NUM!</v>
      </c>
      <c r="X191" s="165" t="e">
        <f t="shared" si="57"/>
        <v>#NUM!</v>
      </c>
      <c r="Y191" s="165" t="e">
        <f t="shared" si="58"/>
        <v>#NUM!</v>
      </c>
    </row>
    <row r="192" spans="1:25" x14ac:dyDescent="0.2">
      <c r="A192" s="162"/>
      <c r="B192" s="7">
        <f t="shared" si="62"/>
        <v>0</v>
      </c>
      <c r="C192" s="7" t="e">
        <f t="shared" si="44"/>
        <v>#NUM!</v>
      </c>
      <c r="D192" s="163" t="e">
        <f t="shared" si="63"/>
        <v>#NUM!</v>
      </c>
      <c r="E192" s="164">
        <f t="shared" si="59"/>
        <v>99.999999999999972</v>
      </c>
      <c r="F192" s="162">
        <f t="shared" si="45"/>
        <v>0</v>
      </c>
      <c r="G192" s="162"/>
      <c r="H192" s="168">
        <f t="shared" si="46"/>
        <v>0</v>
      </c>
      <c r="I192" s="162" t="e">
        <f t="shared" si="43"/>
        <v>#NUM!</v>
      </c>
      <c r="J192" s="165" t="e">
        <f t="shared" si="47"/>
        <v>#NUM!</v>
      </c>
      <c r="K192" s="165" t="e">
        <f t="shared" si="48"/>
        <v>#NUM!</v>
      </c>
      <c r="L192" s="165" t="e">
        <f t="shared" si="49"/>
        <v>#NUM!</v>
      </c>
      <c r="M192" s="186" t="e">
        <f t="shared" si="60"/>
        <v>#NUM!</v>
      </c>
      <c r="N192" s="162">
        <v>0</v>
      </c>
      <c r="O192" s="166">
        <f t="shared" si="61"/>
        <v>0</v>
      </c>
      <c r="Q192" s="162">
        <f t="shared" si="50"/>
        <v>0</v>
      </c>
      <c r="R192" s="165">
        <f t="shared" si="51"/>
        <v>0</v>
      </c>
      <c r="S192" s="165">
        <f t="shared" si="52"/>
        <v>0</v>
      </c>
      <c r="T192" s="165">
        <f t="shared" si="53"/>
        <v>0</v>
      </c>
      <c r="U192" s="68" t="e">
        <f t="shared" si="54"/>
        <v>#NUM!</v>
      </c>
      <c r="V192" s="148" t="e">
        <f t="shared" si="55"/>
        <v>#NUM!</v>
      </c>
      <c r="W192" s="165" t="e">
        <f t="shared" si="56"/>
        <v>#NUM!</v>
      </c>
      <c r="X192" s="165" t="e">
        <f t="shared" si="57"/>
        <v>#NUM!</v>
      </c>
      <c r="Y192" s="165" t="e">
        <f t="shared" si="58"/>
        <v>#NUM!</v>
      </c>
    </row>
    <row r="193" spans="1:25" x14ac:dyDescent="0.2">
      <c r="A193" s="162"/>
      <c r="B193" s="7">
        <f t="shared" si="62"/>
        <v>0</v>
      </c>
      <c r="C193" s="7" t="e">
        <f t="shared" si="44"/>
        <v>#NUM!</v>
      </c>
      <c r="D193" s="163" t="e">
        <f t="shared" si="63"/>
        <v>#NUM!</v>
      </c>
      <c r="E193" s="164">
        <f t="shared" si="59"/>
        <v>99.999999999999972</v>
      </c>
      <c r="F193" s="162">
        <f t="shared" si="45"/>
        <v>0</v>
      </c>
      <c r="G193" s="162"/>
      <c r="H193" s="168">
        <f t="shared" si="46"/>
        <v>0</v>
      </c>
      <c r="I193" s="162" t="e">
        <f t="shared" si="43"/>
        <v>#NUM!</v>
      </c>
      <c r="J193" s="165" t="e">
        <f t="shared" si="47"/>
        <v>#NUM!</v>
      </c>
      <c r="K193" s="165" t="e">
        <f t="shared" si="48"/>
        <v>#NUM!</v>
      </c>
      <c r="L193" s="165" t="e">
        <f t="shared" si="49"/>
        <v>#NUM!</v>
      </c>
      <c r="M193" s="186" t="e">
        <f t="shared" si="60"/>
        <v>#NUM!</v>
      </c>
      <c r="N193" s="162">
        <v>0</v>
      </c>
      <c r="O193" s="166">
        <f t="shared" si="61"/>
        <v>0</v>
      </c>
      <c r="Q193" s="162">
        <f t="shared" si="50"/>
        <v>0</v>
      </c>
      <c r="R193" s="165">
        <f t="shared" si="51"/>
        <v>0</v>
      </c>
      <c r="S193" s="165">
        <f t="shared" si="52"/>
        <v>0</v>
      </c>
      <c r="T193" s="165">
        <f t="shared" si="53"/>
        <v>0</v>
      </c>
      <c r="U193" s="68" t="e">
        <f t="shared" si="54"/>
        <v>#NUM!</v>
      </c>
      <c r="V193" s="148" t="e">
        <f t="shared" si="55"/>
        <v>#NUM!</v>
      </c>
      <c r="W193" s="165" t="e">
        <f t="shared" si="56"/>
        <v>#NUM!</v>
      </c>
      <c r="X193" s="165" t="e">
        <f t="shared" si="57"/>
        <v>#NUM!</v>
      </c>
      <c r="Y193" s="165" t="e">
        <f t="shared" si="58"/>
        <v>#NUM!</v>
      </c>
    </row>
    <row r="194" spans="1:25" x14ac:dyDescent="0.2">
      <c r="A194" s="162"/>
      <c r="B194" s="7">
        <f t="shared" si="62"/>
        <v>0</v>
      </c>
      <c r="C194" s="7" t="e">
        <f t="shared" si="44"/>
        <v>#NUM!</v>
      </c>
      <c r="D194" s="163" t="e">
        <f t="shared" si="63"/>
        <v>#NUM!</v>
      </c>
      <c r="E194" s="164">
        <f t="shared" si="59"/>
        <v>99.999999999999972</v>
      </c>
      <c r="F194" s="162">
        <f t="shared" si="45"/>
        <v>0</v>
      </c>
      <c r="G194" s="162"/>
      <c r="H194" s="168">
        <f t="shared" si="46"/>
        <v>0</v>
      </c>
      <c r="I194" s="162" t="e">
        <f t="shared" si="43"/>
        <v>#NUM!</v>
      </c>
      <c r="J194" s="165" t="e">
        <f t="shared" si="47"/>
        <v>#NUM!</v>
      </c>
      <c r="K194" s="165" t="e">
        <f t="shared" si="48"/>
        <v>#NUM!</v>
      </c>
      <c r="L194" s="165" t="e">
        <f t="shared" si="49"/>
        <v>#NUM!</v>
      </c>
      <c r="M194" s="186" t="e">
        <f t="shared" si="60"/>
        <v>#NUM!</v>
      </c>
      <c r="N194" s="162">
        <v>0</v>
      </c>
      <c r="O194" s="166">
        <f t="shared" si="61"/>
        <v>0</v>
      </c>
      <c r="Q194" s="162">
        <f t="shared" si="50"/>
        <v>0</v>
      </c>
      <c r="R194" s="165">
        <f t="shared" si="51"/>
        <v>0</v>
      </c>
      <c r="S194" s="165">
        <f t="shared" si="52"/>
        <v>0</v>
      </c>
      <c r="T194" s="165">
        <f t="shared" si="53"/>
        <v>0</v>
      </c>
      <c r="U194" s="68" t="e">
        <f t="shared" si="54"/>
        <v>#NUM!</v>
      </c>
      <c r="V194" s="148" t="e">
        <f t="shared" si="55"/>
        <v>#NUM!</v>
      </c>
      <c r="W194" s="165" t="e">
        <f t="shared" si="56"/>
        <v>#NUM!</v>
      </c>
      <c r="X194" s="165" t="e">
        <f t="shared" si="57"/>
        <v>#NUM!</v>
      </c>
      <c r="Y194" s="165" t="e">
        <f t="shared" si="58"/>
        <v>#NUM!</v>
      </c>
    </row>
    <row r="195" spans="1:25" x14ac:dyDescent="0.2">
      <c r="A195" s="162"/>
      <c r="B195" s="7">
        <f t="shared" si="62"/>
        <v>0</v>
      </c>
      <c r="C195" s="7" t="e">
        <f t="shared" si="44"/>
        <v>#NUM!</v>
      </c>
      <c r="D195" s="163" t="e">
        <f t="shared" si="63"/>
        <v>#NUM!</v>
      </c>
      <c r="E195" s="164">
        <f t="shared" si="59"/>
        <v>99.999999999999972</v>
      </c>
      <c r="F195" s="162">
        <f t="shared" si="45"/>
        <v>0</v>
      </c>
      <c r="G195" s="162"/>
      <c r="H195" s="168">
        <f t="shared" si="46"/>
        <v>0</v>
      </c>
      <c r="I195" s="162" t="e">
        <f t="shared" si="43"/>
        <v>#NUM!</v>
      </c>
      <c r="J195" s="165" t="e">
        <f t="shared" si="47"/>
        <v>#NUM!</v>
      </c>
      <c r="K195" s="165" t="e">
        <f t="shared" si="48"/>
        <v>#NUM!</v>
      </c>
      <c r="L195" s="165" t="e">
        <f t="shared" si="49"/>
        <v>#NUM!</v>
      </c>
      <c r="M195" s="186" t="e">
        <f t="shared" si="60"/>
        <v>#NUM!</v>
      </c>
      <c r="N195" s="162">
        <v>0</v>
      </c>
      <c r="O195" s="166">
        <f t="shared" si="61"/>
        <v>0</v>
      </c>
      <c r="Q195" s="162">
        <f t="shared" si="50"/>
        <v>0</v>
      </c>
      <c r="R195" s="165">
        <f t="shared" si="51"/>
        <v>0</v>
      </c>
      <c r="S195" s="165">
        <f t="shared" si="52"/>
        <v>0</v>
      </c>
      <c r="T195" s="165">
        <f t="shared" si="53"/>
        <v>0</v>
      </c>
      <c r="U195" s="68" t="e">
        <f t="shared" si="54"/>
        <v>#NUM!</v>
      </c>
      <c r="V195" s="148" t="e">
        <f t="shared" si="55"/>
        <v>#NUM!</v>
      </c>
      <c r="W195" s="165" t="e">
        <f t="shared" si="56"/>
        <v>#NUM!</v>
      </c>
      <c r="X195" s="165" t="e">
        <f t="shared" si="57"/>
        <v>#NUM!</v>
      </c>
      <c r="Y195" s="165" t="e">
        <f t="shared" si="58"/>
        <v>#NUM!</v>
      </c>
    </row>
    <row r="196" spans="1:25" x14ac:dyDescent="0.2">
      <c r="A196" s="162"/>
      <c r="B196" s="7">
        <f t="shared" si="62"/>
        <v>0</v>
      </c>
      <c r="C196" s="7" t="e">
        <f t="shared" si="44"/>
        <v>#NUM!</v>
      </c>
      <c r="D196" s="163" t="e">
        <f t="shared" si="63"/>
        <v>#NUM!</v>
      </c>
      <c r="E196" s="164">
        <f t="shared" si="59"/>
        <v>99.999999999999972</v>
      </c>
      <c r="F196" s="162">
        <f t="shared" si="45"/>
        <v>0</v>
      </c>
      <c r="G196" s="162"/>
      <c r="H196" s="168">
        <f t="shared" si="46"/>
        <v>0</v>
      </c>
      <c r="I196" s="162" t="e">
        <f t="shared" si="43"/>
        <v>#NUM!</v>
      </c>
      <c r="J196" s="165" t="e">
        <f t="shared" si="47"/>
        <v>#NUM!</v>
      </c>
      <c r="K196" s="165" t="e">
        <f t="shared" si="48"/>
        <v>#NUM!</v>
      </c>
      <c r="L196" s="165" t="e">
        <f t="shared" si="49"/>
        <v>#NUM!</v>
      </c>
      <c r="M196" s="186" t="e">
        <f t="shared" si="60"/>
        <v>#NUM!</v>
      </c>
      <c r="N196" s="162">
        <v>0</v>
      </c>
      <c r="O196" s="166">
        <f t="shared" si="61"/>
        <v>0</v>
      </c>
      <c r="Q196" s="162">
        <f t="shared" si="50"/>
        <v>0</v>
      </c>
      <c r="R196" s="165">
        <f t="shared" si="51"/>
        <v>0</v>
      </c>
      <c r="S196" s="165">
        <f t="shared" si="52"/>
        <v>0</v>
      </c>
      <c r="T196" s="165">
        <f t="shared" si="53"/>
        <v>0</v>
      </c>
      <c r="U196" s="68" t="e">
        <f t="shared" si="54"/>
        <v>#NUM!</v>
      </c>
      <c r="V196" s="148" t="e">
        <f t="shared" si="55"/>
        <v>#NUM!</v>
      </c>
      <c r="W196" s="165" t="e">
        <f t="shared" si="56"/>
        <v>#NUM!</v>
      </c>
      <c r="X196" s="165" t="e">
        <f t="shared" si="57"/>
        <v>#NUM!</v>
      </c>
      <c r="Y196" s="165" t="e">
        <f t="shared" si="58"/>
        <v>#NUM!</v>
      </c>
    </row>
    <row r="197" spans="1:25" x14ac:dyDescent="0.2">
      <c r="A197" s="162"/>
      <c r="B197" s="7">
        <f t="shared" si="62"/>
        <v>0</v>
      </c>
      <c r="C197" s="7" t="e">
        <f t="shared" si="44"/>
        <v>#NUM!</v>
      </c>
      <c r="D197" s="163" t="e">
        <f t="shared" si="63"/>
        <v>#NUM!</v>
      </c>
      <c r="E197" s="164">
        <f t="shared" si="59"/>
        <v>99.999999999999972</v>
      </c>
      <c r="F197" s="162">
        <f t="shared" si="45"/>
        <v>0</v>
      </c>
      <c r="G197" s="162"/>
      <c r="H197" s="168">
        <f t="shared" si="46"/>
        <v>0</v>
      </c>
      <c r="I197" s="162" t="e">
        <f t="shared" si="43"/>
        <v>#NUM!</v>
      </c>
      <c r="J197" s="165" t="e">
        <f t="shared" si="47"/>
        <v>#NUM!</v>
      </c>
      <c r="K197" s="165" t="e">
        <f t="shared" si="48"/>
        <v>#NUM!</v>
      </c>
      <c r="L197" s="165" t="e">
        <f t="shared" si="49"/>
        <v>#NUM!</v>
      </c>
      <c r="M197" s="186" t="e">
        <f t="shared" si="60"/>
        <v>#NUM!</v>
      </c>
      <c r="N197" s="162">
        <v>0</v>
      </c>
      <c r="O197" s="166">
        <f t="shared" si="61"/>
        <v>0</v>
      </c>
      <c r="Q197" s="162">
        <f t="shared" si="50"/>
        <v>0</v>
      </c>
      <c r="R197" s="165">
        <f t="shared" si="51"/>
        <v>0</v>
      </c>
      <c r="S197" s="165">
        <f t="shared" si="52"/>
        <v>0</v>
      </c>
      <c r="T197" s="165">
        <f t="shared" si="53"/>
        <v>0</v>
      </c>
      <c r="U197" s="68" t="e">
        <f t="shared" si="54"/>
        <v>#NUM!</v>
      </c>
      <c r="V197" s="148" t="e">
        <f t="shared" si="55"/>
        <v>#NUM!</v>
      </c>
      <c r="W197" s="165" t="e">
        <f t="shared" si="56"/>
        <v>#NUM!</v>
      </c>
      <c r="X197" s="165" t="e">
        <f t="shared" si="57"/>
        <v>#NUM!</v>
      </c>
      <c r="Y197" s="165" t="e">
        <f t="shared" si="58"/>
        <v>#NUM!</v>
      </c>
    </row>
    <row r="198" spans="1:25" x14ac:dyDescent="0.2">
      <c r="A198" s="162"/>
      <c r="B198" s="7">
        <f t="shared" si="62"/>
        <v>0</v>
      </c>
      <c r="C198" s="7" t="e">
        <f t="shared" si="44"/>
        <v>#NUM!</v>
      </c>
      <c r="D198" s="163" t="e">
        <f t="shared" si="63"/>
        <v>#NUM!</v>
      </c>
      <c r="E198" s="164">
        <f t="shared" si="59"/>
        <v>99.999999999999972</v>
      </c>
      <c r="F198" s="162">
        <f t="shared" si="45"/>
        <v>0</v>
      </c>
      <c r="G198" s="162"/>
      <c r="H198" s="168">
        <f t="shared" si="46"/>
        <v>0</v>
      </c>
      <c r="I198" s="162" t="e">
        <f t="shared" si="43"/>
        <v>#NUM!</v>
      </c>
      <c r="J198" s="165" t="e">
        <f t="shared" si="47"/>
        <v>#NUM!</v>
      </c>
      <c r="K198" s="165" t="e">
        <f t="shared" si="48"/>
        <v>#NUM!</v>
      </c>
      <c r="L198" s="165" t="e">
        <f t="shared" si="49"/>
        <v>#NUM!</v>
      </c>
      <c r="M198" s="186" t="e">
        <f t="shared" si="60"/>
        <v>#NUM!</v>
      </c>
      <c r="N198" s="162">
        <v>0</v>
      </c>
      <c r="O198" s="166">
        <f t="shared" si="61"/>
        <v>0</v>
      </c>
      <c r="Q198" s="162">
        <f t="shared" si="50"/>
        <v>0</v>
      </c>
      <c r="R198" s="165">
        <f t="shared" si="51"/>
        <v>0</v>
      </c>
      <c r="S198" s="165">
        <f t="shared" si="52"/>
        <v>0</v>
      </c>
      <c r="T198" s="165">
        <f t="shared" si="53"/>
        <v>0</v>
      </c>
      <c r="U198" s="68" t="e">
        <f t="shared" si="54"/>
        <v>#NUM!</v>
      </c>
      <c r="V198" s="148" t="e">
        <f t="shared" si="55"/>
        <v>#NUM!</v>
      </c>
      <c r="W198" s="165" t="e">
        <f t="shared" si="56"/>
        <v>#NUM!</v>
      </c>
      <c r="X198" s="165" t="e">
        <f t="shared" si="57"/>
        <v>#NUM!</v>
      </c>
      <c r="Y198" s="165" t="e">
        <f t="shared" si="58"/>
        <v>#NUM!</v>
      </c>
    </row>
    <row r="199" spans="1:25" x14ac:dyDescent="0.2">
      <c r="A199" s="162"/>
      <c r="B199" s="7">
        <f t="shared" si="62"/>
        <v>0</v>
      </c>
      <c r="C199" s="7" t="e">
        <f t="shared" si="44"/>
        <v>#NUM!</v>
      </c>
      <c r="D199" s="163" t="e">
        <f t="shared" si="63"/>
        <v>#NUM!</v>
      </c>
      <c r="E199" s="164">
        <f t="shared" si="59"/>
        <v>99.999999999999972</v>
      </c>
      <c r="F199" s="162">
        <f t="shared" si="45"/>
        <v>0</v>
      </c>
      <c r="G199" s="162"/>
      <c r="H199" s="168">
        <f t="shared" si="46"/>
        <v>0</v>
      </c>
      <c r="I199" s="162" t="e">
        <f t="shared" si="43"/>
        <v>#NUM!</v>
      </c>
      <c r="J199" s="165" t="e">
        <f t="shared" si="47"/>
        <v>#NUM!</v>
      </c>
      <c r="K199" s="165" t="e">
        <f t="shared" si="48"/>
        <v>#NUM!</v>
      </c>
      <c r="L199" s="165" t="e">
        <f t="shared" si="49"/>
        <v>#NUM!</v>
      </c>
      <c r="M199" s="186" t="e">
        <f t="shared" si="60"/>
        <v>#NUM!</v>
      </c>
      <c r="N199" s="162">
        <v>0</v>
      </c>
      <c r="O199" s="166">
        <f t="shared" si="61"/>
        <v>0</v>
      </c>
      <c r="Q199" s="162">
        <f t="shared" si="50"/>
        <v>0</v>
      </c>
      <c r="R199" s="165">
        <f t="shared" si="51"/>
        <v>0</v>
      </c>
      <c r="S199" s="165">
        <f t="shared" si="52"/>
        <v>0</v>
      </c>
      <c r="T199" s="165">
        <f t="shared" si="53"/>
        <v>0</v>
      </c>
      <c r="U199" s="68" t="e">
        <f t="shared" si="54"/>
        <v>#NUM!</v>
      </c>
      <c r="V199" s="148" t="e">
        <f t="shared" si="55"/>
        <v>#NUM!</v>
      </c>
      <c r="W199" s="165" t="e">
        <f t="shared" si="56"/>
        <v>#NUM!</v>
      </c>
      <c r="X199" s="165" t="e">
        <f t="shared" si="57"/>
        <v>#NUM!</v>
      </c>
      <c r="Y199" s="165" t="e">
        <f t="shared" si="58"/>
        <v>#NUM!</v>
      </c>
    </row>
    <row r="200" spans="1:25" x14ac:dyDescent="0.2">
      <c r="A200" s="162"/>
      <c r="B200" s="7">
        <f t="shared" si="62"/>
        <v>0</v>
      </c>
      <c r="C200" s="7" t="e">
        <f t="shared" si="44"/>
        <v>#NUM!</v>
      </c>
      <c r="D200" s="163" t="e">
        <f t="shared" si="63"/>
        <v>#NUM!</v>
      </c>
      <c r="E200" s="164">
        <f t="shared" si="59"/>
        <v>99.999999999999972</v>
      </c>
      <c r="F200" s="162">
        <f t="shared" si="45"/>
        <v>0</v>
      </c>
      <c r="G200" s="162"/>
      <c r="H200" s="168">
        <f t="shared" si="46"/>
        <v>0</v>
      </c>
      <c r="I200" s="162" t="e">
        <f t="shared" si="43"/>
        <v>#NUM!</v>
      </c>
      <c r="J200" s="165" t="e">
        <f t="shared" si="47"/>
        <v>#NUM!</v>
      </c>
      <c r="K200" s="165" t="e">
        <f t="shared" si="48"/>
        <v>#NUM!</v>
      </c>
      <c r="L200" s="165" t="e">
        <f t="shared" si="49"/>
        <v>#NUM!</v>
      </c>
      <c r="M200" s="186" t="e">
        <f t="shared" si="60"/>
        <v>#NUM!</v>
      </c>
      <c r="N200" s="162">
        <v>0</v>
      </c>
      <c r="O200" s="166">
        <f t="shared" si="61"/>
        <v>0</v>
      </c>
      <c r="Q200" s="162">
        <f t="shared" si="50"/>
        <v>0</v>
      </c>
      <c r="R200" s="165">
        <f t="shared" si="51"/>
        <v>0</v>
      </c>
      <c r="S200" s="165">
        <f t="shared" si="52"/>
        <v>0</v>
      </c>
      <c r="T200" s="165">
        <f t="shared" si="53"/>
        <v>0</v>
      </c>
      <c r="U200" s="68" t="e">
        <f t="shared" si="54"/>
        <v>#NUM!</v>
      </c>
      <c r="V200" s="148" t="e">
        <f t="shared" si="55"/>
        <v>#NUM!</v>
      </c>
      <c r="W200" s="165" t="e">
        <f t="shared" si="56"/>
        <v>#NUM!</v>
      </c>
      <c r="X200" s="165" t="e">
        <f t="shared" si="57"/>
        <v>#NUM!</v>
      </c>
      <c r="Y200" s="165" t="e">
        <f t="shared" si="58"/>
        <v>#NUM!</v>
      </c>
    </row>
    <row r="201" spans="1:25" x14ac:dyDescent="0.2">
      <c r="A201" s="162"/>
      <c r="B201" s="7">
        <f t="shared" si="62"/>
        <v>0</v>
      </c>
      <c r="C201" s="7" t="e">
        <f t="shared" si="44"/>
        <v>#NUM!</v>
      </c>
      <c r="D201" s="163" t="e">
        <f t="shared" si="63"/>
        <v>#NUM!</v>
      </c>
      <c r="E201" s="164">
        <f t="shared" si="59"/>
        <v>99.999999999999972</v>
      </c>
      <c r="F201" s="162">
        <f t="shared" si="45"/>
        <v>0</v>
      </c>
      <c r="G201" s="162"/>
      <c r="H201" s="168">
        <f t="shared" si="46"/>
        <v>0</v>
      </c>
      <c r="I201" s="162" t="e">
        <f t="shared" si="43"/>
        <v>#NUM!</v>
      </c>
      <c r="J201" s="165" t="e">
        <f t="shared" si="47"/>
        <v>#NUM!</v>
      </c>
      <c r="K201" s="165" t="e">
        <f t="shared" si="48"/>
        <v>#NUM!</v>
      </c>
      <c r="L201" s="165" t="e">
        <f t="shared" si="49"/>
        <v>#NUM!</v>
      </c>
      <c r="M201" s="186" t="e">
        <f t="shared" si="60"/>
        <v>#NUM!</v>
      </c>
      <c r="N201" s="162">
        <v>0</v>
      </c>
      <c r="O201" s="166">
        <f t="shared" si="61"/>
        <v>0</v>
      </c>
      <c r="Q201" s="162">
        <f t="shared" si="50"/>
        <v>0</v>
      </c>
      <c r="R201" s="165">
        <f t="shared" si="51"/>
        <v>0</v>
      </c>
      <c r="S201" s="165">
        <f t="shared" si="52"/>
        <v>0</v>
      </c>
      <c r="T201" s="165">
        <f t="shared" si="53"/>
        <v>0</v>
      </c>
      <c r="U201" s="68" t="e">
        <f t="shared" si="54"/>
        <v>#NUM!</v>
      </c>
      <c r="V201" s="148" t="e">
        <f t="shared" si="55"/>
        <v>#NUM!</v>
      </c>
      <c r="W201" s="165" t="e">
        <f t="shared" si="56"/>
        <v>#NUM!</v>
      </c>
      <c r="X201" s="165" t="e">
        <f t="shared" si="57"/>
        <v>#NUM!</v>
      </c>
      <c r="Y201" s="165" t="e">
        <f t="shared" si="58"/>
        <v>#NUM!</v>
      </c>
    </row>
    <row r="202" spans="1:25" x14ac:dyDescent="0.2">
      <c r="A202" s="162"/>
      <c r="B202" s="7">
        <f t="shared" si="62"/>
        <v>0</v>
      </c>
      <c r="C202" s="7" t="e">
        <f t="shared" si="44"/>
        <v>#NUM!</v>
      </c>
      <c r="D202" s="163" t="e">
        <f t="shared" si="63"/>
        <v>#NUM!</v>
      </c>
      <c r="E202" s="164">
        <f t="shared" si="59"/>
        <v>99.999999999999972</v>
      </c>
      <c r="F202" s="162">
        <f t="shared" si="45"/>
        <v>0</v>
      </c>
      <c r="G202" s="162"/>
      <c r="H202" s="168">
        <f t="shared" si="46"/>
        <v>0</v>
      </c>
      <c r="I202" s="162" t="e">
        <f t="shared" si="43"/>
        <v>#NUM!</v>
      </c>
      <c r="J202" s="165" t="e">
        <f t="shared" si="47"/>
        <v>#NUM!</v>
      </c>
      <c r="K202" s="165" t="e">
        <f t="shared" si="48"/>
        <v>#NUM!</v>
      </c>
      <c r="L202" s="165" t="e">
        <f t="shared" si="49"/>
        <v>#NUM!</v>
      </c>
      <c r="M202" s="186" t="e">
        <f t="shared" si="60"/>
        <v>#NUM!</v>
      </c>
      <c r="N202" s="162">
        <v>0</v>
      </c>
      <c r="O202" s="166">
        <f t="shared" si="61"/>
        <v>0</v>
      </c>
      <c r="Q202" s="162">
        <f t="shared" si="50"/>
        <v>0</v>
      </c>
      <c r="R202" s="165">
        <f t="shared" si="51"/>
        <v>0</v>
      </c>
      <c r="S202" s="165">
        <f t="shared" si="52"/>
        <v>0</v>
      </c>
      <c r="T202" s="165">
        <f t="shared" si="53"/>
        <v>0</v>
      </c>
      <c r="U202" s="68" t="e">
        <f t="shared" si="54"/>
        <v>#NUM!</v>
      </c>
      <c r="V202" s="148" t="e">
        <f t="shared" si="55"/>
        <v>#NUM!</v>
      </c>
      <c r="W202" s="165" t="e">
        <f t="shared" si="56"/>
        <v>#NUM!</v>
      </c>
      <c r="X202" s="165" t="e">
        <f t="shared" si="57"/>
        <v>#NUM!</v>
      </c>
      <c r="Y202" s="165" t="e">
        <f t="shared" si="58"/>
        <v>#NUM!</v>
      </c>
    </row>
    <row r="203" spans="1:25" x14ac:dyDescent="0.2">
      <c r="A203" s="162"/>
      <c r="B203" s="7">
        <f t="shared" si="62"/>
        <v>0</v>
      </c>
      <c r="C203" s="7" t="e">
        <f t="shared" si="44"/>
        <v>#NUM!</v>
      </c>
      <c r="D203" s="163" t="e">
        <f t="shared" si="63"/>
        <v>#NUM!</v>
      </c>
      <c r="E203" s="164">
        <f t="shared" si="59"/>
        <v>99.999999999999972</v>
      </c>
      <c r="F203" s="162">
        <f t="shared" si="45"/>
        <v>0</v>
      </c>
      <c r="G203" s="162"/>
      <c r="H203" s="168">
        <f t="shared" si="46"/>
        <v>0</v>
      </c>
      <c r="I203" s="162" t="e">
        <f t="shared" si="43"/>
        <v>#NUM!</v>
      </c>
      <c r="J203" s="165" t="e">
        <f t="shared" si="47"/>
        <v>#NUM!</v>
      </c>
      <c r="K203" s="165" t="e">
        <f t="shared" si="48"/>
        <v>#NUM!</v>
      </c>
      <c r="L203" s="165" t="e">
        <f t="shared" si="49"/>
        <v>#NUM!</v>
      </c>
      <c r="M203" s="186" t="e">
        <f t="shared" si="60"/>
        <v>#NUM!</v>
      </c>
      <c r="N203" s="162">
        <v>0</v>
      </c>
      <c r="O203" s="166">
        <f t="shared" si="61"/>
        <v>0</v>
      </c>
      <c r="Q203" s="162">
        <f t="shared" si="50"/>
        <v>0</v>
      </c>
      <c r="R203" s="165">
        <f t="shared" si="51"/>
        <v>0</v>
      </c>
      <c r="S203" s="165">
        <f t="shared" si="52"/>
        <v>0</v>
      </c>
      <c r="T203" s="165">
        <f t="shared" si="53"/>
        <v>0</v>
      </c>
      <c r="U203" s="68" t="e">
        <f t="shared" si="54"/>
        <v>#NUM!</v>
      </c>
      <c r="V203" s="148" t="e">
        <f t="shared" si="55"/>
        <v>#NUM!</v>
      </c>
      <c r="W203" s="165" t="e">
        <f t="shared" si="56"/>
        <v>#NUM!</v>
      </c>
      <c r="X203" s="165" t="e">
        <f t="shared" si="57"/>
        <v>#NUM!</v>
      </c>
      <c r="Y203" s="165" t="e">
        <f t="shared" si="58"/>
        <v>#NUM!</v>
      </c>
    </row>
    <row r="204" spans="1:25" x14ac:dyDescent="0.2">
      <c r="A204" s="162"/>
      <c r="B204" s="7">
        <f t="shared" si="62"/>
        <v>0</v>
      </c>
      <c r="C204" s="7" t="e">
        <f t="shared" si="44"/>
        <v>#NUM!</v>
      </c>
      <c r="D204" s="163" t="e">
        <f t="shared" si="63"/>
        <v>#NUM!</v>
      </c>
      <c r="E204" s="164">
        <f t="shared" si="59"/>
        <v>99.999999999999972</v>
      </c>
      <c r="F204" s="162">
        <f t="shared" si="45"/>
        <v>0</v>
      </c>
      <c r="G204" s="162"/>
      <c r="H204" s="168">
        <f t="shared" si="46"/>
        <v>0</v>
      </c>
      <c r="I204" s="162" t="e">
        <f t="shared" si="43"/>
        <v>#NUM!</v>
      </c>
      <c r="J204" s="165" t="e">
        <f t="shared" si="47"/>
        <v>#NUM!</v>
      </c>
      <c r="K204" s="165" t="e">
        <f t="shared" si="48"/>
        <v>#NUM!</v>
      </c>
      <c r="L204" s="165" t="e">
        <f t="shared" si="49"/>
        <v>#NUM!</v>
      </c>
      <c r="M204" s="186" t="e">
        <f t="shared" si="60"/>
        <v>#NUM!</v>
      </c>
      <c r="N204" s="162">
        <v>0</v>
      </c>
      <c r="O204" s="166">
        <f t="shared" si="61"/>
        <v>0</v>
      </c>
      <c r="Q204" s="162">
        <f t="shared" si="50"/>
        <v>0</v>
      </c>
      <c r="R204" s="165">
        <f t="shared" si="51"/>
        <v>0</v>
      </c>
      <c r="S204" s="165">
        <f t="shared" si="52"/>
        <v>0</v>
      </c>
      <c r="T204" s="165">
        <f t="shared" si="53"/>
        <v>0</v>
      </c>
      <c r="U204" s="68" t="e">
        <f t="shared" si="54"/>
        <v>#NUM!</v>
      </c>
      <c r="V204" s="148" t="e">
        <f t="shared" si="55"/>
        <v>#NUM!</v>
      </c>
      <c r="W204" s="165" t="e">
        <f t="shared" si="56"/>
        <v>#NUM!</v>
      </c>
      <c r="X204" s="165" t="e">
        <f t="shared" si="57"/>
        <v>#NUM!</v>
      </c>
      <c r="Y204" s="165" t="e">
        <f t="shared" si="58"/>
        <v>#NUM!</v>
      </c>
    </row>
    <row r="205" spans="1:25" x14ac:dyDescent="0.2">
      <c r="A205" s="162"/>
      <c r="B205" s="7">
        <f t="shared" si="62"/>
        <v>0</v>
      </c>
      <c r="C205" s="7" t="e">
        <f t="shared" si="44"/>
        <v>#NUM!</v>
      </c>
      <c r="D205" s="163" t="e">
        <f t="shared" si="63"/>
        <v>#NUM!</v>
      </c>
      <c r="E205" s="164">
        <f t="shared" si="59"/>
        <v>99.999999999999972</v>
      </c>
      <c r="F205" s="162">
        <f t="shared" si="45"/>
        <v>0</v>
      </c>
      <c r="G205" s="162"/>
      <c r="H205" s="168">
        <f t="shared" si="46"/>
        <v>0</v>
      </c>
      <c r="I205" s="162" t="e">
        <f t="shared" si="43"/>
        <v>#NUM!</v>
      </c>
      <c r="J205" s="165" t="e">
        <f t="shared" si="47"/>
        <v>#NUM!</v>
      </c>
      <c r="K205" s="165" t="e">
        <f t="shared" si="48"/>
        <v>#NUM!</v>
      </c>
      <c r="L205" s="165" t="e">
        <f t="shared" si="49"/>
        <v>#NUM!</v>
      </c>
      <c r="M205" s="186" t="e">
        <f t="shared" si="60"/>
        <v>#NUM!</v>
      </c>
      <c r="N205" s="162">
        <v>0</v>
      </c>
      <c r="O205" s="166">
        <f t="shared" si="61"/>
        <v>0</v>
      </c>
      <c r="Q205" s="162">
        <f t="shared" si="50"/>
        <v>0</v>
      </c>
      <c r="R205" s="165">
        <f t="shared" si="51"/>
        <v>0</v>
      </c>
      <c r="S205" s="165">
        <f t="shared" si="52"/>
        <v>0</v>
      </c>
      <c r="T205" s="165">
        <f t="shared" si="53"/>
        <v>0</v>
      </c>
      <c r="U205" s="68" t="e">
        <f t="shared" si="54"/>
        <v>#NUM!</v>
      </c>
      <c r="V205" s="148" t="e">
        <f t="shared" si="55"/>
        <v>#NUM!</v>
      </c>
      <c r="W205" s="165" t="e">
        <f t="shared" si="56"/>
        <v>#NUM!</v>
      </c>
      <c r="X205" s="165" t="e">
        <f t="shared" si="57"/>
        <v>#NUM!</v>
      </c>
      <c r="Y205" s="165" t="e">
        <f t="shared" si="58"/>
        <v>#NUM!</v>
      </c>
    </row>
    <row r="206" spans="1:25" x14ac:dyDescent="0.2">
      <c r="A206" s="162"/>
      <c r="B206" s="7">
        <f t="shared" si="62"/>
        <v>0</v>
      </c>
      <c r="C206" s="7" t="e">
        <f t="shared" si="44"/>
        <v>#NUM!</v>
      </c>
      <c r="D206" s="163" t="e">
        <f t="shared" si="63"/>
        <v>#NUM!</v>
      </c>
      <c r="E206" s="164">
        <f t="shared" si="59"/>
        <v>99.999999999999972</v>
      </c>
      <c r="F206" s="162">
        <f t="shared" si="45"/>
        <v>0</v>
      </c>
      <c r="G206" s="162"/>
      <c r="H206" s="168">
        <f t="shared" si="46"/>
        <v>0</v>
      </c>
      <c r="I206" s="162" t="e">
        <f t="shared" si="43"/>
        <v>#NUM!</v>
      </c>
      <c r="J206" s="165" t="e">
        <f t="shared" si="47"/>
        <v>#NUM!</v>
      </c>
      <c r="K206" s="165" t="e">
        <f t="shared" si="48"/>
        <v>#NUM!</v>
      </c>
      <c r="L206" s="165" t="e">
        <f t="shared" si="49"/>
        <v>#NUM!</v>
      </c>
      <c r="M206" s="186" t="e">
        <f t="shared" si="60"/>
        <v>#NUM!</v>
      </c>
      <c r="N206" s="162">
        <v>0</v>
      </c>
      <c r="O206" s="166">
        <f t="shared" si="61"/>
        <v>0</v>
      </c>
      <c r="Q206" s="162">
        <f t="shared" si="50"/>
        <v>0</v>
      </c>
      <c r="R206" s="165">
        <f t="shared" si="51"/>
        <v>0</v>
      </c>
      <c r="S206" s="165">
        <f t="shared" si="52"/>
        <v>0</v>
      </c>
      <c r="T206" s="165">
        <f t="shared" si="53"/>
        <v>0</v>
      </c>
      <c r="U206" s="68" t="e">
        <f t="shared" si="54"/>
        <v>#NUM!</v>
      </c>
      <c r="V206" s="148" t="e">
        <f t="shared" si="55"/>
        <v>#NUM!</v>
      </c>
      <c r="W206" s="165" t="e">
        <f t="shared" si="56"/>
        <v>#NUM!</v>
      </c>
      <c r="X206" s="165" t="e">
        <f t="shared" si="57"/>
        <v>#NUM!</v>
      </c>
      <c r="Y206" s="165" t="e">
        <f t="shared" si="58"/>
        <v>#NUM!</v>
      </c>
    </row>
    <row r="207" spans="1:25" x14ac:dyDescent="0.2">
      <c r="A207" s="162"/>
      <c r="B207" s="7">
        <f t="shared" si="62"/>
        <v>0</v>
      </c>
      <c r="C207" s="7" t="e">
        <f t="shared" si="44"/>
        <v>#NUM!</v>
      </c>
      <c r="D207" s="163" t="e">
        <f t="shared" si="63"/>
        <v>#NUM!</v>
      </c>
      <c r="E207" s="164">
        <f t="shared" si="59"/>
        <v>99.999999999999972</v>
      </c>
      <c r="F207" s="162">
        <f t="shared" si="45"/>
        <v>0</v>
      </c>
      <c r="G207" s="162"/>
      <c r="H207" s="168">
        <f t="shared" si="46"/>
        <v>0</v>
      </c>
      <c r="I207" s="162" t="e">
        <f t="shared" si="43"/>
        <v>#NUM!</v>
      </c>
      <c r="J207" s="165" t="e">
        <f t="shared" si="47"/>
        <v>#NUM!</v>
      </c>
      <c r="K207" s="165" t="e">
        <f t="shared" si="48"/>
        <v>#NUM!</v>
      </c>
      <c r="L207" s="165" t="e">
        <f t="shared" si="49"/>
        <v>#NUM!</v>
      </c>
      <c r="M207" s="186" t="e">
        <f t="shared" si="60"/>
        <v>#NUM!</v>
      </c>
      <c r="N207" s="162">
        <v>0</v>
      </c>
      <c r="O207" s="166">
        <f t="shared" si="61"/>
        <v>0</v>
      </c>
      <c r="Q207" s="162">
        <f t="shared" si="50"/>
        <v>0</v>
      </c>
      <c r="R207" s="165">
        <f t="shared" si="51"/>
        <v>0</v>
      </c>
      <c r="S207" s="165">
        <f t="shared" si="52"/>
        <v>0</v>
      </c>
      <c r="T207" s="165">
        <f t="shared" si="53"/>
        <v>0</v>
      </c>
      <c r="U207" s="68" t="e">
        <f t="shared" si="54"/>
        <v>#NUM!</v>
      </c>
      <c r="V207" s="148" t="e">
        <f t="shared" si="55"/>
        <v>#NUM!</v>
      </c>
      <c r="W207" s="165" t="e">
        <f t="shared" si="56"/>
        <v>#NUM!</v>
      </c>
      <c r="X207" s="165" t="e">
        <f t="shared" si="57"/>
        <v>#NUM!</v>
      </c>
      <c r="Y207" s="165" t="e">
        <f t="shared" si="58"/>
        <v>#NUM!</v>
      </c>
    </row>
    <row r="208" spans="1:25" x14ac:dyDescent="0.2">
      <c r="A208" s="162"/>
      <c r="B208" s="7">
        <f t="shared" si="62"/>
        <v>0</v>
      </c>
      <c r="C208" s="7" t="e">
        <f t="shared" si="44"/>
        <v>#NUM!</v>
      </c>
      <c r="D208" s="163" t="e">
        <f t="shared" si="63"/>
        <v>#NUM!</v>
      </c>
      <c r="E208" s="164">
        <f t="shared" si="59"/>
        <v>99.999999999999972</v>
      </c>
      <c r="F208" s="162">
        <f t="shared" si="45"/>
        <v>0</v>
      </c>
      <c r="G208" s="162"/>
      <c r="H208" s="168">
        <f t="shared" si="46"/>
        <v>0</v>
      </c>
      <c r="I208" s="162" t="e">
        <f t="shared" si="43"/>
        <v>#NUM!</v>
      </c>
      <c r="J208" s="165" t="e">
        <f t="shared" si="47"/>
        <v>#NUM!</v>
      </c>
      <c r="K208" s="165" t="e">
        <f t="shared" si="48"/>
        <v>#NUM!</v>
      </c>
      <c r="L208" s="165" t="e">
        <f t="shared" si="49"/>
        <v>#NUM!</v>
      </c>
      <c r="M208" s="186" t="e">
        <f t="shared" si="60"/>
        <v>#NUM!</v>
      </c>
      <c r="N208" s="162">
        <v>0</v>
      </c>
      <c r="O208" s="166">
        <f t="shared" si="61"/>
        <v>0</v>
      </c>
      <c r="Q208" s="162">
        <f t="shared" si="50"/>
        <v>0</v>
      </c>
      <c r="R208" s="165">
        <f t="shared" si="51"/>
        <v>0</v>
      </c>
      <c r="S208" s="165">
        <f t="shared" si="52"/>
        <v>0</v>
      </c>
      <c r="T208" s="165">
        <f t="shared" si="53"/>
        <v>0</v>
      </c>
      <c r="U208" s="68" t="e">
        <f t="shared" si="54"/>
        <v>#NUM!</v>
      </c>
      <c r="V208" s="148" t="e">
        <f t="shared" si="55"/>
        <v>#NUM!</v>
      </c>
      <c r="W208" s="165" t="e">
        <f t="shared" si="56"/>
        <v>#NUM!</v>
      </c>
      <c r="X208" s="165" t="e">
        <f t="shared" si="57"/>
        <v>#NUM!</v>
      </c>
      <c r="Y208" s="165" t="e">
        <f t="shared" si="58"/>
        <v>#NUM!</v>
      </c>
    </row>
    <row r="209" spans="1:25" x14ac:dyDescent="0.2">
      <c r="A209" s="162"/>
      <c r="B209" s="7">
        <f t="shared" si="62"/>
        <v>0</v>
      </c>
      <c r="C209" s="7" t="e">
        <f t="shared" si="44"/>
        <v>#NUM!</v>
      </c>
      <c r="D209" s="163" t="e">
        <f t="shared" si="63"/>
        <v>#NUM!</v>
      </c>
      <c r="E209" s="164">
        <f t="shared" si="59"/>
        <v>99.999999999999972</v>
      </c>
      <c r="F209" s="162">
        <f t="shared" si="45"/>
        <v>0</v>
      </c>
      <c r="G209" s="162"/>
      <c r="H209" s="168">
        <f t="shared" si="46"/>
        <v>0</v>
      </c>
      <c r="I209" s="162" t="e">
        <f t="shared" si="43"/>
        <v>#NUM!</v>
      </c>
      <c r="J209" s="165" t="e">
        <f t="shared" si="47"/>
        <v>#NUM!</v>
      </c>
      <c r="K209" s="165" t="e">
        <f t="shared" si="48"/>
        <v>#NUM!</v>
      </c>
      <c r="L209" s="165" t="e">
        <f t="shared" si="49"/>
        <v>#NUM!</v>
      </c>
      <c r="M209" s="186" t="e">
        <f t="shared" si="60"/>
        <v>#NUM!</v>
      </c>
      <c r="N209" s="162">
        <v>0</v>
      </c>
      <c r="O209" s="166">
        <f t="shared" si="61"/>
        <v>0</v>
      </c>
      <c r="Q209" s="162">
        <f t="shared" si="50"/>
        <v>0</v>
      </c>
      <c r="R209" s="165">
        <f t="shared" si="51"/>
        <v>0</v>
      </c>
      <c r="S209" s="165">
        <f t="shared" si="52"/>
        <v>0</v>
      </c>
      <c r="T209" s="165">
        <f t="shared" si="53"/>
        <v>0</v>
      </c>
      <c r="U209" s="68" t="e">
        <f t="shared" si="54"/>
        <v>#NUM!</v>
      </c>
      <c r="V209" s="148" t="e">
        <f t="shared" si="55"/>
        <v>#NUM!</v>
      </c>
      <c r="W209" s="165" t="e">
        <f t="shared" si="56"/>
        <v>#NUM!</v>
      </c>
      <c r="X209" s="165" t="e">
        <f t="shared" si="57"/>
        <v>#NUM!</v>
      </c>
      <c r="Y209" s="165" t="e">
        <f t="shared" si="58"/>
        <v>#NUM!</v>
      </c>
    </row>
    <row r="210" spans="1:25" x14ac:dyDescent="0.2">
      <c r="A210" s="162"/>
      <c r="B210" s="7">
        <f t="shared" si="62"/>
        <v>0</v>
      </c>
      <c r="C210" s="7" t="e">
        <f t="shared" si="44"/>
        <v>#NUM!</v>
      </c>
      <c r="D210" s="163" t="e">
        <f t="shared" si="63"/>
        <v>#NUM!</v>
      </c>
      <c r="E210" s="164">
        <f t="shared" si="59"/>
        <v>99.999999999999972</v>
      </c>
      <c r="F210" s="162">
        <f t="shared" si="45"/>
        <v>0</v>
      </c>
      <c r="G210" s="162"/>
      <c r="H210" s="168">
        <f t="shared" si="46"/>
        <v>0</v>
      </c>
      <c r="I210" s="162" t="e">
        <f t="shared" si="43"/>
        <v>#NUM!</v>
      </c>
      <c r="J210" s="165" t="e">
        <f t="shared" si="47"/>
        <v>#NUM!</v>
      </c>
      <c r="K210" s="165" t="e">
        <f t="shared" si="48"/>
        <v>#NUM!</v>
      </c>
      <c r="L210" s="165" t="e">
        <f t="shared" si="49"/>
        <v>#NUM!</v>
      </c>
      <c r="M210" s="186" t="e">
        <f t="shared" si="60"/>
        <v>#NUM!</v>
      </c>
      <c r="N210" s="162">
        <v>0</v>
      </c>
      <c r="O210" s="166">
        <f t="shared" si="61"/>
        <v>0</v>
      </c>
      <c r="Q210" s="162">
        <f t="shared" si="50"/>
        <v>0</v>
      </c>
      <c r="R210" s="165">
        <f t="shared" si="51"/>
        <v>0</v>
      </c>
      <c r="S210" s="165">
        <f t="shared" si="52"/>
        <v>0</v>
      </c>
      <c r="T210" s="165">
        <f t="shared" si="53"/>
        <v>0</v>
      </c>
      <c r="U210" s="68" t="e">
        <f t="shared" si="54"/>
        <v>#NUM!</v>
      </c>
      <c r="V210" s="148" t="e">
        <f t="shared" si="55"/>
        <v>#NUM!</v>
      </c>
      <c r="W210" s="165" t="e">
        <f t="shared" si="56"/>
        <v>#NUM!</v>
      </c>
      <c r="X210" s="165" t="e">
        <f t="shared" si="57"/>
        <v>#NUM!</v>
      </c>
      <c r="Y210" s="165" t="e">
        <f t="shared" si="58"/>
        <v>#NUM!</v>
      </c>
    </row>
    <row r="211" spans="1:25" x14ac:dyDescent="0.2">
      <c r="A211" s="162"/>
      <c r="B211" s="7">
        <f t="shared" si="62"/>
        <v>0</v>
      </c>
      <c r="C211" s="7" t="e">
        <f t="shared" si="44"/>
        <v>#NUM!</v>
      </c>
      <c r="D211" s="163" t="e">
        <f t="shared" si="63"/>
        <v>#NUM!</v>
      </c>
      <c r="E211" s="164">
        <f t="shared" si="59"/>
        <v>99.999999999999972</v>
      </c>
      <c r="F211" s="162">
        <f t="shared" si="45"/>
        <v>0</v>
      </c>
      <c r="G211" s="162"/>
      <c r="H211" s="168">
        <f t="shared" si="46"/>
        <v>0</v>
      </c>
      <c r="I211" s="162" t="e">
        <f t="shared" si="43"/>
        <v>#NUM!</v>
      </c>
      <c r="J211" s="165" t="e">
        <f t="shared" si="47"/>
        <v>#NUM!</v>
      </c>
      <c r="K211" s="165" t="e">
        <f t="shared" si="48"/>
        <v>#NUM!</v>
      </c>
      <c r="L211" s="165" t="e">
        <f t="shared" si="49"/>
        <v>#NUM!</v>
      </c>
      <c r="M211" s="186" t="e">
        <f t="shared" si="60"/>
        <v>#NUM!</v>
      </c>
      <c r="N211" s="162">
        <v>0</v>
      </c>
      <c r="O211" s="166">
        <f t="shared" si="61"/>
        <v>0</v>
      </c>
      <c r="Q211" s="162">
        <f t="shared" si="50"/>
        <v>0</v>
      </c>
      <c r="R211" s="165">
        <f t="shared" si="51"/>
        <v>0</v>
      </c>
      <c r="S211" s="165">
        <f t="shared" si="52"/>
        <v>0</v>
      </c>
      <c r="T211" s="165">
        <f t="shared" si="53"/>
        <v>0</v>
      </c>
      <c r="U211" s="68" t="e">
        <f t="shared" si="54"/>
        <v>#NUM!</v>
      </c>
      <c r="V211" s="148" t="e">
        <f t="shared" si="55"/>
        <v>#NUM!</v>
      </c>
      <c r="W211" s="165" t="e">
        <f t="shared" si="56"/>
        <v>#NUM!</v>
      </c>
      <c r="X211" s="165" t="e">
        <f t="shared" si="57"/>
        <v>#NUM!</v>
      </c>
      <c r="Y211" s="165" t="e">
        <f t="shared" si="58"/>
        <v>#NUM!</v>
      </c>
    </row>
    <row r="212" spans="1:25" x14ac:dyDescent="0.2">
      <c r="A212" s="162"/>
      <c r="B212" s="7">
        <f t="shared" si="62"/>
        <v>0</v>
      </c>
      <c r="C212" s="7" t="e">
        <f t="shared" si="44"/>
        <v>#NUM!</v>
      </c>
      <c r="D212" s="163" t="e">
        <f t="shared" si="63"/>
        <v>#NUM!</v>
      </c>
      <c r="E212" s="164">
        <f t="shared" si="59"/>
        <v>99.999999999999972</v>
      </c>
      <c r="F212" s="162">
        <f t="shared" si="45"/>
        <v>0</v>
      </c>
      <c r="G212" s="162"/>
      <c r="H212" s="168">
        <f t="shared" si="46"/>
        <v>0</v>
      </c>
      <c r="I212" s="162" t="e">
        <f t="shared" si="43"/>
        <v>#NUM!</v>
      </c>
      <c r="J212" s="165" t="e">
        <f t="shared" si="47"/>
        <v>#NUM!</v>
      </c>
      <c r="K212" s="165" t="e">
        <f t="shared" si="48"/>
        <v>#NUM!</v>
      </c>
      <c r="L212" s="165" t="e">
        <f t="shared" si="49"/>
        <v>#NUM!</v>
      </c>
      <c r="M212" s="186" t="e">
        <f t="shared" si="60"/>
        <v>#NUM!</v>
      </c>
      <c r="N212" s="162">
        <v>0</v>
      </c>
      <c r="O212" s="166">
        <f t="shared" si="61"/>
        <v>0</v>
      </c>
      <c r="Q212" s="162">
        <f t="shared" si="50"/>
        <v>0</v>
      </c>
      <c r="R212" s="165">
        <f t="shared" si="51"/>
        <v>0</v>
      </c>
      <c r="S212" s="165">
        <f t="shared" si="52"/>
        <v>0</v>
      </c>
      <c r="T212" s="165">
        <f t="shared" si="53"/>
        <v>0</v>
      </c>
      <c r="U212" s="68" t="e">
        <f t="shared" si="54"/>
        <v>#NUM!</v>
      </c>
      <c r="V212" s="148" t="e">
        <f t="shared" si="55"/>
        <v>#NUM!</v>
      </c>
      <c r="W212" s="165" t="e">
        <f t="shared" si="56"/>
        <v>#NUM!</v>
      </c>
      <c r="X212" s="165" t="e">
        <f t="shared" si="57"/>
        <v>#NUM!</v>
      </c>
      <c r="Y212" s="165" t="e">
        <f t="shared" si="58"/>
        <v>#NUM!</v>
      </c>
    </row>
    <row r="213" spans="1:25" x14ac:dyDescent="0.2">
      <c r="A213" s="162"/>
      <c r="B213" s="7">
        <f t="shared" si="62"/>
        <v>0</v>
      </c>
      <c r="C213" s="7" t="e">
        <f t="shared" si="44"/>
        <v>#NUM!</v>
      </c>
      <c r="D213" s="163" t="e">
        <f t="shared" si="63"/>
        <v>#NUM!</v>
      </c>
      <c r="E213" s="164">
        <f t="shared" si="59"/>
        <v>99.999999999999972</v>
      </c>
      <c r="F213" s="162">
        <f t="shared" si="45"/>
        <v>0</v>
      </c>
      <c r="G213" s="162"/>
      <c r="H213" s="168">
        <f t="shared" si="46"/>
        <v>0</v>
      </c>
      <c r="I213" s="162" t="e">
        <f t="shared" si="43"/>
        <v>#NUM!</v>
      </c>
      <c r="J213" s="165" t="e">
        <f t="shared" si="47"/>
        <v>#NUM!</v>
      </c>
      <c r="K213" s="165" t="e">
        <f t="shared" si="48"/>
        <v>#NUM!</v>
      </c>
      <c r="L213" s="165" t="e">
        <f t="shared" si="49"/>
        <v>#NUM!</v>
      </c>
      <c r="M213" s="186" t="e">
        <f t="shared" si="60"/>
        <v>#NUM!</v>
      </c>
      <c r="N213" s="162">
        <v>0</v>
      </c>
      <c r="O213" s="166">
        <f t="shared" si="61"/>
        <v>0</v>
      </c>
      <c r="Q213" s="162">
        <f t="shared" si="50"/>
        <v>0</v>
      </c>
      <c r="R213" s="165">
        <f t="shared" si="51"/>
        <v>0</v>
      </c>
      <c r="S213" s="165">
        <f t="shared" si="52"/>
        <v>0</v>
      </c>
      <c r="T213" s="165">
        <f t="shared" si="53"/>
        <v>0</v>
      </c>
      <c r="U213" s="68" t="e">
        <f t="shared" si="54"/>
        <v>#NUM!</v>
      </c>
      <c r="V213" s="148" t="e">
        <f t="shared" si="55"/>
        <v>#NUM!</v>
      </c>
      <c r="W213" s="165" t="e">
        <f t="shared" si="56"/>
        <v>#NUM!</v>
      </c>
      <c r="X213" s="165" t="e">
        <f t="shared" si="57"/>
        <v>#NUM!</v>
      </c>
      <c r="Y213" s="165" t="e">
        <f t="shared" si="58"/>
        <v>#NUM!</v>
      </c>
    </row>
    <row r="214" spans="1:25" x14ac:dyDescent="0.2">
      <c r="A214" s="162"/>
      <c r="B214" s="7">
        <f t="shared" si="62"/>
        <v>0</v>
      </c>
      <c r="C214" s="7" t="e">
        <f t="shared" si="44"/>
        <v>#NUM!</v>
      </c>
      <c r="D214" s="163" t="e">
        <f t="shared" si="63"/>
        <v>#NUM!</v>
      </c>
      <c r="E214" s="164">
        <f t="shared" si="59"/>
        <v>99.999999999999972</v>
      </c>
      <c r="F214" s="162">
        <f t="shared" si="45"/>
        <v>0</v>
      </c>
      <c r="G214" s="162"/>
      <c r="H214" s="168">
        <f t="shared" si="46"/>
        <v>0</v>
      </c>
      <c r="I214" s="162" t="e">
        <f t="shared" si="43"/>
        <v>#NUM!</v>
      </c>
      <c r="J214" s="165" t="e">
        <f t="shared" si="47"/>
        <v>#NUM!</v>
      </c>
      <c r="K214" s="165" t="e">
        <f t="shared" si="48"/>
        <v>#NUM!</v>
      </c>
      <c r="L214" s="165" t="e">
        <f t="shared" si="49"/>
        <v>#NUM!</v>
      </c>
      <c r="M214" s="186" t="e">
        <f t="shared" si="60"/>
        <v>#NUM!</v>
      </c>
      <c r="N214" s="162">
        <v>0</v>
      </c>
      <c r="O214" s="166">
        <f t="shared" si="61"/>
        <v>0</v>
      </c>
      <c r="Q214" s="162">
        <f t="shared" si="50"/>
        <v>0</v>
      </c>
      <c r="R214" s="165">
        <f t="shared" si="51"/>
        <v>0</v>
      </c>
      <c r="S214" s="165">
        <f t="shared" si="52"/>
        <v>0</v>
      </c>
      <c r="T214" s="165">
        <f t="shared" si="53"/>
        <v>0</v>
      </c>
      <c r="U214" s="68" t="e">
        <f t="shared" si="54"/>
        <v>#NUM!</v>
      </c>
      <c r="V214" s="148" t="e">
        <f t="shared" si="55"/>
        <v>#NUM!</v>
      </c>
      <c r="W214" s="165" t="e">
        <f t="shared" si="56"/>
        <v>#NUM!</v>
      </c>
      <c r="X214" s="165" t="e">
        <f t="shared" si="57"/>
        <v>#NUM!</v>
      </c>
      <c r="Y214" s="165" t="e">
        <f t="shared" si="58"/>
        <v>#NUM!</v>
      </c>
    </row>
    <row r="215" spans="1:25" x14ac:dyDescent="0.2">
      <c r="A215" s="162"/>
      <c r="B215" s="7">
        <f t="shared" si="62"/>
        <v>0</v>
      </c>
      <c r="C215" s="7" t="e">
        <f t="shared" si="44"/>
        <v>#NUM!</v>
      </c>
      <c r="D215" s="163" t="e">
        <f t="shared" si="63"/>
        <v>#NUM!</v>
      </c>
      <c r="E215" s="164">
        <f t="shared" si="59"/>
        <v>99.999999999999972</v>
      </c>
      <c r="F215" s="162">
        <f t="shared" si="45"/>
        <v>0</v>
      </c>
      <c r="G215" s="162"/>
      <c r="H215" s="168">
        <f t="shared" si="46"/>
        <v>0</v>
      </c>
      <c r="I215" s="162" t="e">
        <f t="shared" si="43"/>
        <v>#NUM!</v>
      </c>
      <c r="J215" s="165" t="e">
        <f t="shared" si="47"/>
        <v>#NUM!</v>
      </c>
      <c r="K215" s="165" t="e">
        <f t="shared" si="48"/>
        <v>#NUM!</v>
      </c>
      <c r="L215" s="165" t="e">
        <f t="shared" si="49"/>
        <v>#NUM!</v>
      </c>
      <c r="M215" s="186" t="e">
        <f t="shared" si="60"/>
        <v>#NUM!</v>
      </c>
      <c r="N215" s="162">
        <v>0</v>
      </c>
      <c r="O215" s="166">
        <f t="shared" si="61"/>
        <v>0</v>
      </c>
      <c r="Q215" s="162">
        <f t="shared" si="50"/>
        <v>0</v>
      </c>
      <c r="R215" s="165">
        <f t="shared" si="51"/>
        <v>0</v>
      </c>
      <c r="S215" s="165">
        <f t="shared" si="52"/>
        <v>0</v>
      </c>
      <c r="T215" s="165">
        <f t="shared" si="53"/>
        <v>0</v>
      </c>
      <c r="U215" s="68" t="e">
        <f t="shared" si="54"/>
        <v>#NUM!</v>
      </c>
      <c r="V215" s="148" t="e">
        <f t="shared" si="55"/>
        <v>#NUM!</v>
      </c>
      <c r="W215" s="165" t="e">
        <f t="shared" si="56"/>
        <v>#NUM!</v>
      </c>
      <c r="X215" s="165" t="e">
        <f t="shared" si="57"/>
        <v>#NUM!</v>
      </c>
      <c r="Y215" s="165" t="e">
        <f t="shared" si="58"/>
        <v>#NUM!</v>
      </c>
    </row>
    <row r="216" spans="1:25" x14ac:dyDescent="0.2">
      <c r="A216" s="162"/>
      <c r="B216" s="7">
        <f t="shared" si="62"/>
        <v>0</v>
      </c>
      <c r="C216" s="7" t="e">
        <f t="shared" si="44"/>
        <v>#NUM!</v>
      </c>
      <c r="D216" s="163" t="e">
        <f t="shared" si="63"/>
        <v>#NUM!</v>
      </c>
      <c r="E216" s="164">
        <f t="shared" si="59"/>
        <v>99.999999999999972</v>
      </c>
      <c r="F216" s="162">
        <f t="shared" si="45"/>
        <v>0</v>
      </c>
      <c r="G216" s="162"/>
      <c r="H216" s="168">
        <f t="shared" si="46"/>
        <v>0</v>
      </c>
      <c r="I216" s="162" t="e">
        <f t="shared" si="43"/>
        <v>#NUM!</v>
      </c>
      <c r="J216" s="165" t="e">
        <f t="shared" si="47"/>
        <v>#NUM!</v>
      </c>
      <c r="K216" s="165" t="e">
        <f t="shared" si="48"/>
        <v>#NUM!</v>
      </c>
      <c r="L216" s="165" t="e">
        <f t="shared" si="49"/>
        <v>#NUM!</v>
      </c>
      <c r="M216" s="186" t="e">
        <f t="shared" si="60"/>
        <v>#NUM!</v>
      </c>
      <c r="N216" s="162">
        <v>0</v>
      </c>
      <c r="O216" s="166">
        <f t="shared" si="61"/>
        <v>0</v>
      </c>
      <c r="Q216" s="162">
        <f t="shared" si="50"/>
        <v>0</v>
      </c>
      <c r="R216" s="165">
        <f t="shared" si="51"/>
        <v>0</v>
      </c>
      <c r="S216" s="165">
        <f t="shared" si="52"/>
        <v>0</v>
      </c>
      <c r="T216" s="165">
        <f t="shared" si="53"/>
        <v>0</v>
      </c>
      <c r="U216" s="68" t="e">
        <f t="shared" si="54"/>
        <v>#NUM!</v>
      </c>
      <c r="V216" s="148" t="e">
        <f t="shared" si="55"/>
        <v>#NUM!</v>
      </c>
      <c r="W216" s="165" t="e">
        <f t="shared" si="56"/>
        <v>#NUM!</v>
      </c>
      <c r="X216" s="165" t="e">
        <f t="shared" si="57"/>
        <v>#NUM!</v>
      </c>
      <c r="Y216" s="165" t="e">
        <f t="shared" si="58"/>
        <v>#NUM!</v>
      </c>
    </row>
    <row r="217" spans="1:25" x14ac:dyDescent="0.2">
      <c r="A217" s="162"/>
      <c r="B217" s="7">
        <f t="shared" si="62"/>
        <v>0</v>
      </c>
      <c r="C217" s="7" t="e">
        <f t="shared" si="44"/>
        <v>#NUM!</v>
      </c>
      <c r="D217" s="163" t="e">
        <f t="shared" si="63"/>
        <v>#NUM!</v>
      </c>
      <c r="E217" s="164">
        <f t="shared" si="59"/>
        <v>99.999999999999972</v>
      </c>
      <c r="F217" s="162">
        <f t="shared" si="45"/>
        <v>0</v>
      </c>
      <c r="G217" s="162"/>
      <c r="H217" s="168">
        <f t="shared" si="46"/>
        <v>0</v>
      </c>
      <c r="I217" s="162" t="e">
        <f t="shared" si="43"/>
        <v>#NUM!</v>
      </c>
      <c r="J217" s="165" t="e">
        <f t="shared" si="47"/>
        <v>#NUM!</v>
      </c>
      <c r="K217" s="165" t="e">
        <f t="shared" si="48"/>
        <v>#NUM!</v>
      </c>
      <c r="L217" s="165" t="e">
        <f t="shared" si="49"/>
        <v>#NUM!</v>
      </c>
      <c r="M217" s="186" t="e">
        <f t="shared" si="60"/>
        <v>#NUM!</v>
      </c>
      <c r="N217" s="162">
        <v>0</v>
      </c>
      <c r="O217" s="166">
        <f t="shared" si="61"/>
        <v>0</v>
      </c>
      <c r="Q217" s="162">
        <f t="shared" si="50"/>
        <v>0</v>
      </c>
      <c r="R217" s="165">
        <f t="shared" si="51"/>
        <v>0</v>
      </c>
      <c r="S217" s="165">
        <f t="shared" si="52"/>
        <v>0</v>
      </c>
      <c r="T217" s="165">
        <f t="shared" si="53"/>
        <v>0</v>
      </c>
      <c r="U217" s="68" t="e">
        <f t="shared" si="54"/>
        <v>#NUM!</v>
      </c>
      <c r="V217" s="148" t="e">
        <f t="shared" si="55"/>
        <v>#NUM!</v>
      </c>
      <c r="W217" s="165" t="e">
        <f t="shared" si="56"/>
        <v>#NUM!</v>
      </c>
      <c r="X217" s="165" t="e">
        <f t="shared" si="57"/>
        <v>#NUM!</v>
      </c>
      <c r="Y217" s="165" t="e">
        <f t="shared" si="58"/>
        <v>#NUM!</v>
      </c>
    </row>
    <row r="218" spans="1:25" x14ac:dyDescent="0.2">
      <c r="A218" s="162"/>
      <c r="B218" s="7">
        <f t="shared" si="62"/>
        <v>0</v>
      </c>
      <c r="C218" s="7" t="e">
        <f t="shared" si="44"/>
        <v>#NUM!</v>
      </c>
      <c r="D218" s="163" t="e">
        <f t="shared" si="63"/>
        <v>#NUM!</v>
      </c>
      <c r="E218" s="164">
        <f t="shared" si="59"/>
        <v>99.999999999999972</v>
      </c>
      <c r="F218" s="162">
        <f t="shared" si="45"/>
        <v>0</v>
      </c>
      <c r="G218" s="162"/>
      <c r="H218" s="168">
        <f t="shared" si="46"/>
        <v>0</v>
      </c>
      <c r="I218" s="162" t="e">
        <f t="shared" si="43"/>
        <v>#NUM!</v>
      </c>
      <c r="J218" s="165" t="e">
        <f t="shared" si="47"/>
        <v>#NUM!</v>
      </c>
      <c r="K218" s="165" t="e">
        <f t="shared" si="48"/>
        <v>#NUM!</v>
      </c>
      <c r="L218" s="165" t="e">
        <f t="shared" si="49"/>
        <v>#NUM!</v>
      </c>
      <c r="M218" s="186" t="e">
        <f t="shared" si="60"/>
        <v>#NUM!</v>
      </c>
      <c r="N218" s="162">
        <v>0</v>
      </c>
      <c r="O218" s="166">
        <f t="shared" si="61"/>
        <v>0</v>
      </c>
      <c r="Q218" s="162">
        <f t="shared" si="50"/>
        <v>0</v>
      </c>
      <c r="R218" s="165">
        <f t="shared" si="51"/>
        <v>0</v>
      </c>
      <c r="S218" s="165">
        <f t="shared" si="52"/>
        <v>0</v>
      </c>
      <c r="T218" s="165">
        <f t="shared" si="53"/>
        <v>0</v>
      </c>
      <c r="U218" s="68" t="e">
        <f t="shared" si="54"/>
        <v>#NUM!</v>
      </c>
      <c r="V218" s="148" t="e">
        <f t="shared" si="55"/>
        <v>#NUM!</v>
      </c>
      <c r="W218" s="165" t="e">
        <f t="shared" si="56"/>
        <v>#NUM!</v>
      </c>
      <c r="X218" s="165" t="e">
        <f t="shared" si="57"/>
        <v>#NUM!</v>
      </c>
      <c r="Y218" s="165" t="e">
        <f t="shared" si="58"/>
        <v>#NUM!</v>
      </c>
    </row>
    <row r="219" spans="1:25" x14ac:dyDescent="0.2">
      <c r="A219" s="162"/>
      <c r="B219" s="7">
        <f t="shared" si="62"/>
        <v>0</v>
      </c>
      <c r="C219" s="7" t="e">
        <f t="shared" si="44"/>
        <v>#NUM!</v>
      </c>
      <c r="D219" s="163" t="e">
        <f t="shared" si="63"/>
        <v>#NUM!</v>
      </c>
      <c r="E219" s="164">
        <f t="shared" si="59"/>
        <v>99.999999999999972</v>
      </c>
      <c r="F219" s="162">
        <f t="shared" si="45"/>
        <v>0</v>
      </c>
      <c r="G219" s="162"/>
      <c r="H219" s="168">
        <f t="shared" si="46"/>
        <v>0</v>
      </c>
      <c r="I219" s="162" t="e">
        <f t="shared" si="43"/>
        <v>#NUM!</v>
      </c>
      <c r="J219" s="165" t="e">
        <f t="shared" si="47"/>
        <v>#NUM!</v>
      </c>
      <c r="K219" s="165" t="e">
        <f t="shared" si="48"/>
        <v>#NUM!</v>
      </c>
      <c r="L219" s="165" t="e">
        <f t="shared" si="49"/>
        <v>#NUM!</v>
      </c>
      <c r="M219" s="186" t="e">
        <f t="shared" si="60"/>
        <v>#NUM!</v>
      </c>
      <c r="N219" s="162">
        <v>0</v>
      </c>
      <c r="O219" s="166">
        <f t="shared" si="61"/>
        <v>0</v>
      </c>
      <c r="Q219" s="162">
        <f t="shared" si="50"/>
        <v>0</v>
      </c>
      <c r="R219" s="165">
        <f t="shared" si="51"/>
        <v>0</v>
      </c>
      <c r="S219" s="165">
        <f t="shared" si="52"/>
        <v>0</v>
      </c>
      <c r="T219" s="165">
        <f t="shared" si="53"/>
        <v>0</v>
      </c>
      <c r="U219" s="68" t="e">
        <f t="shared" si="54"/>
        <v>#NUM!</v>
      </c>
      <c r="V219" s="148" t="e">
        <f t="shared" si="55"/>
        <v>#NUM!</v>
      </c>
      <c r="W219" s="165" t="e">
        <f t="shared" si="56"/>
        <v>#NUM!</v>
      </c>
      <c r="X219" s="165" t="e">
        <f t="shared" si="57"/>
        <v>#NUM!</v>
      </c>
      <c r="Y219" s="165" t="e">
        <f t="shared" si="58"/>
        <v>#NUM!</v>
      </c>
    </row>
    <row r="220" spans="1:25" x14ac:dyDescent="0.2">
      <c r="A220" s="162"/>
      <c r="B220" s="7">
        <f t="shared" si="62"/>
        <v>0</v>
      </c>
      <c r="C220" s="7" t="e">
        <f t="shared" si="44"/>
        <v>#NUM!</v>
      </c>
      <c r="D220" s="163" t="e">
        <f t="shared" si="63"/>
        <v>#NUM!</v>
      </c>
      <c r="E220" s="164">
        <f t="shared" si="59"/>
        <v>99.999999999999972</v>
      </c>
      <c r="F220" s="162">
        <f t="shared" si="45"/>
        <v>0</v>
      </c>
      <c r="G220" s="162"/>
      <c r="H220" s="168">
        <f t="shared" si="46"/>
        <v>0</v>
      </c>
      <c r="I220" s="162" t="e">
        <f t="shared" si="43"/>
        <v>#NUM!</v>
      </c>
      <c r="J220" s="165" t="e">
        <f t="shared" si="47"/>
        <v>#NUM!</v>
      </c>
      <c r="K220" s="165" t="e">
        <f t="shared" si="48"/>
        <v>#NUM!</v>
      </c>
      <c r="L220" s="165" t="e">
        <f t="shared" si="49"/>
        <v>#NUM!</v>
      </c>
      <c r="M220" s="186" t="e">
        <f t="shared" si="60"/>
        <v>#NUM!</v>
      </c>
      <c r="N220" s="162">
        <v>0</v>
      </c>
      <c r="O220" s="166">
        <f t="shared" si="61"/>
        <v>0</v>
      </c>
      <c r="Q220" s="162">
        <f t="shared" si="50"/>
        <v>0</v>
      </c>
      <c r="R220" s="165">
        <f t="shared" si="51"/>
        <v>0</v>
      </c>
      <c r="S220" s="165">
        <f t="shared" si="52"/>
        <v>0</v>
      </c>
      <c r="T220" s="165">
        <f t="shared" si="53"/>
        <v>0</v>
      </c>
      <c r="U220" s="68" t="e">
        <f t="shared" si="54"/>
        <v>#NUM!</v>
      </c>
      <c r="V220" s="148" t="e">
        <f t="shared" si="55"/>
        <v>#NUM!</v>
      </c>
      <c r="W220" s="165" t="e">
        <f t="shared" si="56"/>
        <v>#NUM!</v>
      </c>
      <c r="X220" s="165" t="e">
        <f t="shared" si="57"/>
        <v>#NUM!</v>
      </c>
      <c r="Y220" s="165" t="e">
        <f t="shared" si="58"/>
        <v>#NUM!</v>
      </c>
    </row>
    <row r="221" spans="1:25" x14ac:dyDescent="0.2">
      <c r="A221" s="162"/>
      <c r="B221" s="7">
        <f t="shared" si="62"/>
        <v>0</v>
      </c>
      <c r="C221" s="7" t="e">
        <f t="shared" si="44"/>
        <v>#NUM!</v>
      </c>
      <c r="D221" s="163" t="e">
        <f t="shared" si="63"/>
        <v>#NUM!</v>
      </c>
      <c r="E221" s="164">
        <f t="shared" si="59"/>
        <v>99.999999999999972</v>
      </c>
      <c r="F221" s="162">
        <f t="shared" si="45"/>
        <v>0</v>
      </c>
      <c r="G221" s="162"/>
      <c r="H221" s="168">
        <f t="shared" si="46"/>
        <v>0</v>
      </c>
      <c r="I221" s="162" t="e">
        <f t="shared" si="43"/>
        <v>#NUM!</v>
      </c>
      <c r="J221" s="165" t="e">
        <f t="shared" si="47"/>
        <v>#NUM!</v>
      </c>
      <c r="K221" s="165" t="e">
        <f t="shared" si="48"/>
        <v>#NUM!</v>
      </c>
      <c r="L221" s="165" t="e">
        <f t="shared" si="49"/>
        <v>#NUM!</v>
      </c>
      <c r="M221" s="186" t="e">
        <f t="shared" si="60"/>
        <v>#NUM!</v>
      </c>
      <c r="N221" s="162">
        <v>0</v>
      </c>
      <c r="O221" s="166">
        <f t="shared" si="61"/>
        <v>0</v>
      </c>
      <c r="Q221" s="162">
        <f t="shared" si="50"/>
        <v>0</v>
      </c>
      <c r="R221" s="165">
        <f t="shared" si="51"/>
        <v>0</v>
      </c>
      <c r="S221" s="165">
        <f t="shared" si="52"/>
        <v>0</v>
      </c>
      <c r="T221" s="165">
        <f t="shared" si="53"/>
        <v>0</v>
      </c>
      <c r="U221" s="68" t="e">
        <f t="shared" si="54"/>
        <v>#NUM!</v>
      </c>
      <c r="V221" s="148" t="e">
        <f t="shared" si="55"/>
        <v>#NUM!</v>
      </c>
      <c r="W221" s="165" t="e">
        <f t="shared" si="56"/>
        <v>#NUM!</v>
      </c>
      <c r="X221" s="165" t="e">
        <f t="shared" si="57"/>
        <v>#NUM!</v>
      </c>
      <c r="Y221" s="165" t="e">
        <f t="shared" si="58"/>
        <v>#NUM!</v>
      </c>
    </row>
    <row r="222" spans="1:25" x14ac:dyDescent="0.2">
      <c r="A222" s="162"/>
      <c r="B222" s="7">
        <f t="shared" si="62"/>
        <v>0</v>
      </c>
      <c r="C222" s="7" t="e">
        <f t="shared" si="44"/>
        <v>#NUM!</v>
      </c>
      <c r="D222" s="163" t="e">
        <f t="shared" si="63"/>
        <v>#NUM!</v>
      </c>
      <c r="E222" s="164">
        <f t="shared" si="59"/>
        <v>99.999999999999972</v>
      </c>
      <c r="F222" s="162">
        <f t="shared" si="45"/>
        <v>0</v>
      </c>
      <c r="G222" s="162"/>
      <c r="H222" s="168">
        <f t="shared" si="46"/>
        <v>0</v>
      </c>
      <c r="I222" s="162" t="e">
        <f t="shared" ref="I222:I250" si="64">D222*F222</f>
        <v>#NUM!</v>
      </c>
      <c r="J222" s="165" t="e">
        <f t="shared" si="47"/>
        <v>#NUM!</v>
      </c>
      <c r="K222" s="165" t="e">
        <f t="shared" si="48"/>
        <v>#NUM!</v>
      </c>
      <c r="L222" s="165" t="e">
        <f t="shared" si="49"/>
        <v>#NUM!</v>
      </c>
      <c r="M222" s="186" t="e">
        <f t="shared" si="60"/>
        <v>#NUM!</v>
      </c>
      <c r="N222" s="162">
        <v>0</v>
      </c>
      <c r="O222" s="166">
        <f t="shared" si="61"/>
        <v>0</v>
      </c>
      <c r="Q222" s="162">
        <f t="shared" si="50"/>
        <v>0</v>
      </c>
      <c r="R222" s="165">
        <f t="shared" si="51"/>
        <v>0</v>
      </c>
      <c r="S222" s="165">
        <f t="shared" si="52"/>
        <v>0</v>
      </c>
      <c r="T222" s="165">
        <f t="shared" si="53"/>
        <v>0</v>
      </c>
      <c r="U222" s="68" t="e">
        <f t="shared" si="54"/>
        <v>#NUM!</v>
      </c>
      <c r="V222" s="148" t="e">
        <f t="shared" si="55"/>
        <v>#NUM!</v>
      </c>
      <c r="W222" s="165" t="e">
        <f t="shared" si="56"/>
        <v>#NUM!</v>
      </c>
      <c r="X222" s="165" t="e">
        <f t="shared" si="57"/>
        <v>#NUM!</v>
      </c>
      <c r="Y222" s="165" t="e">
        <f t="shared" si="58"/>
        <v>#NUM!</v>
      </c>
    </row>
    <row r="223" spans="1:25" x14ac:dyDescent="0.2">
      <c r="A223" s="162"/>
      <c r="B223" s="7">
        <f t="shared" si="62"/>
        <v>0</v>
      </c>
      <c r="C223" s="7" t="e">
        <f t="shared" ref="C223:C250" si="65">IF(A223=0,IF(B223&gt;0,IF(C222&lt;10,10,-LOG(0,2)),-LOG(0,2)),-LOG(A223,2))</f>
        <v>#NUM!</v>
      </c>
      <c r="D223" s="163" t="e">
        <f t="shared" si="63"/>
        <v>#NUM!</v>
      </c>
      <c r="E223" s="164">
        <f t="shared" si="59"/>
        <v>99.999999999999972</v>
      </c>
      <c r="F223" s="162">
        <f t="shared" ref="F223:F250" si="66">(G223*100)/$A$10</f>
        <v>0</v>
      </c>
      <c r="G223" s="162"/>
      <c r="H223" s="168">
        <f t="shared" ref="H223:H250" si="67">A223*1000</f>
        <v>0</v>
      </c>
      <c r="I223" s="162" t="e">
        <f t="shared" si="64"/>
        <v>#NUM!</v>
      </c>
      <c r="J223" s="165" t="e">
        <f t="shared" ref="J223:J250" si="68">(F223)*(D223-$B$4)^2</f>
        <v>#NUM!</v>
      </c>
      <c r="K223" s="165" t="e">
        <f t="shared" ref="K223:K250" si="69">(F223)*(D223-$B$4)^3</f>
        <v>#NUM!</v>
      </c>
      <c r="L223" s="165" t="e">
        <f t="shared" ref="L223:L250" si="70">(F223)*(D223-$B$4)^4</f>
        <v>#NUM!</v>
      </c>
      <c r="M223" s="186" t="e">
        <f t="shared" si="60"/>
        <v>#NUM!</v>
      </c>
      <c r="N223" s="162">
        <v>0</v>
      </c>
      <c r="O223" s="166">
        <f t="shared" si="61"/>
        <v>0</v>
      </c>
      <c r="Q223" s="162">
        <f t="shared" ref="Q223:Q250" si="71">(B223*1000)*F223</f>
        <v>0</v>
      </c>
      <c r="R223" s="165">
        <f t="shared" ref="R223:R250" si="72">(F223)*((B223*1000)-$B$15)^2</f>
        <v>0</v>
      </c>
      <c r="S223" s="165">
        <f t="shared" ref="S223:S250" si="73">(F223)*((B223*1000)-$B$15)^3</f>
        <v>0</v>
      </c>
      <c r="T223" s="165">
        <f t="shared" ref="T223:T250" si="74">(F223)*((B223*1000)-$B$15)^4</f>
        <v>0</v>
      </c>
      <c r="U223" s="68" t="e">
        <f t="shared" ref="U223:U250" si="75">LOG(((2^(-D223))*1000),10)</f>
        <v>#NUM!</v>
      </c>
      <c r="V223" s="148" t="e">
        <f t="shared" ref="V223:V250" si="76">U223*F223</f>
        <v>#NUM!</v>
      </c>
      <c r="W223" s="165" t="e">
        <f t="shared" ref="W223:W250" si="77">(F223)*(U223-LOG($E$15))^2</f>
        <v>#NUM!</v>
      </c>
      <c r="X223" s="165" t="e">
        <f t="shared" ref="X223:X250" si="78">(F223)*(U223-LOG($E$15))^3</f>
        <v>#NUM!</v>
      </c>
      <c r="Y223" s="165" t="e">
        <f t="shared" ref="Y223:Y250" si="79">(F223)*(U223-LOG($E$15))^4</f>
        <v>#NUM!</v>
      </c>
    </row>
    <row r="224" spans="1:25" x14ac:dyDescent="0.2">
      <c r="A224" s="162"/>
      <c r="B224" s="7">
        <f t="shared" si="62"/>
        <v>0</v>
      </c>
      <c r="C224" s="7" t="e">
        <f t="shared" si="65"/>
        <v>#NUM!</v>
      </c>
      <c r="D224" s="163" t="e">
        <f t="shared" si="63"/>
        <v>#NUM!</v>
      </c>
      <c r="E224" s="164">
        <f t="shared" ref="E224:E250" si="80">F224+E223</f>
        <v>99.999999999999972</v>
      </c>
      <c r="F224" s="162">
        <f t="shared" si="66"/>
        <v>0</v>
      </c>
      <c r="G224" s="162"/>
      <c r="H224" s="168">
        <f t="shared" si="67"/>
        <v>0</v>
      </c>
      <c r="I224" s="162" t="e">
        <f t="shared" si="64"/>
        <v>#NUM!</v>
      </c>
      <c r="J224" s="165" t="e">
        <f t="shared" si="68"/>
        <v>#NUM!</v>
      </c>
      <c r="K224" s="165" t="e">
        <f t="shared" si="69"/>
        <v>#NUM!</v>
      </c>
      <c r="L224" s="165" t="e">
        <f t="shared" si="70"/>
        <v>#NUM!</v>
      </c>
      <c r="M224" s="186" t="e">
        <f t="shared" ref="M224:M250" si="81">((2^(-D224))*1000)</f>
        <v>#NUM!</v>
      </c>
      <c r="N224" s="162">
        <v>0</v>
      </c>
      <c r="O224" s="166">
        <f t="shared" ref="O224:O250" si="82">(N224*100)/$A$13</f>
        <v>0</v>
      </c>
      <c r="Q224" s="162">
        <f t="shared" si="71"/>
        <v>0</v>
      </c>
      <c r="R224" s="165">
        <f t="shared" si="72"/>
        <v>0</v>
      </c>
      <c r="S224" s="165">
        <f t="shared" si="73"/>
        <v>0</v>
      </c>
      <c r="T224" s="165">
        <f t="shared" si="74"/>
        <v>0</v>
      </c>
      <c r="U224" s="68" t="e">
        <f t="shared" si="75"/>
        <v>#NUM!</v>
      </c>
      <c r="V224" s="148" t="e">
        <f t="shared" si="76"/>
        <v>#NUM!</v>
      </c>
      <c r="W224" s="165" t="e">
        <f t="shared" si="77"/>
        <v>#NUM!</v>
      </c>
      <c r="X224" s="165" t="e">
        <f t="shared" si="78"/>
        <v>#NUM!</v>
      </c>
      <c r="Y224" s="165" t="e">
        <f t="shared" si="79"/>
        <v>#NUM!</v>
      </c>
    </row>
    <row r="225" spans="1:25" x14ac:dyDescent="0.2">
      <c r="A225" s="162"/>
      <c r="B225" s="7">
        <f t="shared" ref="B225:B250" si="83">IF(A225=0,IF(A224&gt;0,IF(B224&gt;0.001,((A224+(2^(-10)))/2),0),0),(A224+A225)/2)</f>
        <v>0</v>
      </c>
      <c r="C225" s="7" t="e">
        <f t="shared" si="65"/>
        <v>#NUM!</v>
      </c>
      <c r="D225" s="163" t="e">
        <f t="shared" si="63"/>
        <v>#NUM!</v>
      </c>
      <c r="E225" s="164">
        <f t="shared" si="80"/>
        <v>99.999999999999972</v>
      </c>
      <c r="F225" s="162">
        <f t="shared" si="66"/>
        <v>0</v>
      </c>
      <c r="G225" s="162"/>
      <c r="H225" s="168">
        <f t="shared" si="67"/>
        <v>0</v>
      </c>
      <c r="I225" s="162" t="e">
        <f t="shared" si="64"/>
        <v>#NUM!</v>
      </c>
      <c r="J225" s="165" t="e">
        <f t="shared" si="68"/>
        <v>#NUM!</v>
      </c>
      <c r="K225" s="165" t="e">
        <f t="shared" si="69"/>
        <v>#NUM!</v>
      </c>
      <c r="L225" s="165" t="e">
        <f t="shared" si="70"/>
        <v>#NUM!</v>
      </c>
      <c r="M225" s="186" t="e">
        <f t="shared" si="81"/>
        <v>#NUM!</v>
      </c>
      <c r="N225" s="162">
        <v>0</v>
      </c>
      <c r="O225" s="166">
        <f t="shared" si="82"/>
        <v>0</v>
      </c>
      <c r="Q225" s="162">
        <f t="shared" si="71"/>
        <v>0</v>
      </c>
      <c r="R225" s="165">
        <f t="shared" si="72"/>
        <v>0</v>
      </c>
      <c r="S225" s="165">
        <f t="shared" si="73"/>
        <v>0</v>
      </c>
      <c r="T225" s="165">
        <f t="shared" si="74"/>
        <v>0</v>
      </c>
      <c r="U225" s="68" t="e">
        <f t="shared" si="75"/>
        <v>#NUM!</v>
      </c>
      <c r="V225" s="148" t="e">
        <f t="shared" si="76"/>
        <v>#NUM!</v>
      </c>
      <c r="W225" s="165" t="e">
        <f t="shared" si="77"/>
        <v>#NUM!</v>
      </c>
      <c r="X225" s="165" t="e">
        <f t="shared" si="78"/>
        <v>#NUM!</v>
      </c>
      <c r="Y225" s="165" t="e">
        <f t="shared" si="79"/>
        <v>#NUM!</v>
      </c>
    </row>
    <row r="226" spans="1:25" x14ac:dyDescent="0.2">
      <c r="A226" s="162"/>
      <c r="B226" s="7">
        <f t="shared" si="83"/>
        <v>0</v>
      </c>
      <c r="C226" s="7" t="e">
        <f t="shared" si="65"/>
        <v>#NUM!</v>
      </c>
      <c r="D226" s="163" t="e">
        <f t="shared" si="63"/>
        <v>#NUM!</v>
      </c>
      <c r="E226" s="164">
        <f t="shared" si="80"/>
        <v>99.999999999999972</v>
      </c>
      <c r="F226" s="162">
        <f t="shared" si="66"/>
        <v>0</v>
      </c>
      <c r="G226" s="162"/>
      <c r="H226" s="168">
        <f t="shared" si="67"/>
        <v>0</v>
      </c>
      <c r="I226" s="162" t="e">
        <f t="shared" si="64"/>
        <v>#NUM!</v>
      </c>
      <c r="J226" s="165" t="e">
        <f t="shared" si="68"/>
        <v>#NUM!</v>
      </c>
      <c r="K226" s="165" t="e">
        <f t="shared" si="69"/>
        <v>#NUM!</v>
      </c>
      <c r="L226" s="165" t="e">
        <f t="shared" si="70"/>
        <v>#NUM!</v>
      </c>
      <c r="M226" s="186" t="e">
        <f t="shared" si="81"/>
        <v>#NUM!</v>
      </c>
      <c r="N226" s="162">
        <v>0</v>
      </c>
      <c r="O226" s="166">
        <f t="shared" si="82"/>
        <v>0</v>
      </c>
      <c r="Q226" s="162">
        <f t="shared" si="71"/>
        <v>0</v>
      </c>
      <c r="R226" s="165">
        <f t="shared" si="72"/>
        <v>0</v>
      </c>
      <c r="S226" s="165">
        <f t="shared" si="73"/>
        <v>0</v>
      </c>
      <c r="T226" s="165">
        <f t="shared" si="74"/>
        <v>0</v>
      </c>
      <c r="U226" s="68" t="e">
        <f t="shared" si="75"/>
        <v>#NUM!</v>
      </c>
      <c r="V226" s="148" t="e">
        <f t="shared" si="76"/>
        <v>#NUM!</v>
      </c>
      <c r="W226" s="165" t="e">
        <f t="shared" si="77"/>
        <v>#NUM!</v>
      </c>
      <c r="X226" s="165" t="e">
        <f t="shared" si="78"/>
        <v>#NUM!</v>
      </c>
      <c r="Y226" s="165" t="e">
        <f t="shared" si="79"/>
        <v>#NUM!</v>
      </c>
    </row>
    <row r="227" spans="1:25" x14ac:dyDescent="0.2">
      <c r="A227" s="162"/>
      <c r="B227" s="7">
        <f t="shared" si="83"/>
        <v>0</v>
      </c>
      <c r="C227" s="7" t="e">
        <f t="shared" si="65"/>
        <v>#NUM!</v>
      </c>
      <c r="D227" s="163" t="e">
        <f t="shared" si="63"/>
        <v>#NUM!</v>
      </c>
      <c r="E227" s="164">
        <f t="shared" si="80"/>
        <v>99.999999999999972</v>
      </c>
      <c r="F227" s="162">
        <f t="shared" si="66"/>
        <v>0</v>
      </c>
      <c r="G227" s="162"/>
      <c r="H227" s="168">
        <f t="shared" si="67"/>
        <v>0</v>
      </c>
      <c r="I227" s="162" t="e">
        <f t="shared" si="64"/>
        <v>#NUM!</v>
      </c>
      <c r="J227" s="165" t="e">
        <f t="shared" si="68"/>
        <v>#NUM!</v>
      </c>
      <c r="K227" s="165" t="e">
        <f t="shared" si="69"/>
        <v>#NUM!</v>
      </c>
      <c r="L227" s="165" t="e">
        <f t="shared" si="70"/>
        <v>#NUM!</v>
      </c>
      <c r="M227" s="186" t="e">
        <f t="shared" si="81"/>
        <v>#NUM!</v>
      </c>
      <c r="N227" s="162">
        <v>0</v>
      </c>
      <c r="O227" s="166">
        <f t="shared" si="82"/>
        <v>0</v>
      </c>
      <c r="Q227" s="162">
        <f t="shared" si="71"/>
        <v>0</v>
      </c>
      <c r="R227" s="165">
        <f t="shared" si="72"/>
        <v>0</v>
      </c>
      <c r="S227" s="165">
        <f t="shared" si="73"/>
        <v>0</v>
      </c>
      <c r="T227" s="165">
        <f t="shared" si="74"/>
        <v>0</v>
      </c>
      <c r="U227" s="68" t="e">
        <f t="shared" si="75"/>
        <v>#NUM!</v>
      </c>
      <c r="V227" s="148" t="e">
        <f t="shared" si="76"/>
        <v>#NUM!</v>
      </c>
      <c r="W227" s="165" t="e">
        <f t="shared" si="77"/>
        <v>#NUM!</v>
      </c>
      <c r="X227" s="165" t="e">
        <f t="shared" si="78"/>
        <v>#NUM!</v>
      </c>
      <c r="Y227" s="165" t="e">
        <f t="shared" si="79"/>
        <v>#NUM!</v>
      </c>
    </row>
    <row r="228" spans="1:25" x14ac:dyDescent="0.2">
      <c r="A228" s="162"/>
      <c r="B228" s="7">
        <f t="shared" si="83"/>
        <v>0</v>
      </c>
      <c r="C228" s="7" t="e">
        <f t="shared" si="65"/>
        <v>#NUM!</v>
      </c>
      <c r="D228" s="163" t="e">
        <f t="shared" si="63"/>
        <v>#NUM!</v>
      </c>
      <c r="E228" s="164">
        <f t="shared" si="80"/>
        <v>99.999999999999972</v>
      </c>
      <c r="F228" s="162">
        <f t="shared" si="66"/>
        <v>0</v>
      </c>
      <c r="G228" s="162"/>
      <c r="H228" s="168">
        <f t="shared" si="67"/>
        <v>0</v>
      </c>
      <c r="I228" s="162" t="e">
        <f t="shared" si="64"/>
        <v>#NUM!</v>
      </c>
      <c r="J228" s="165" t="e">
        <f t="shared" si="68"/>
        <v>#NUM!</v>
      </c>
      <c r="K228" s="165" t="e">
        <f t="shared" si="69"/>
        <v>#NUM!</v>
      </c>
      <c r="L228" s="165" t="e">
        <f t="shared" si="70"/>
        <v>#NUM!</v>
      </c>
      <c r="M228" s="186" t="e">
        <f t="shared" si="81"/>
        <v>#NUM!</v>
      </c>
      <c r="N228" s="162">
        <v>0</v>
      </c>
      <c r="O228" s="166">
        <f t="shared" si="82"/>
        <v>0</v>
      </c>
      <c r="Q228" s="162">
        <f t="shared" si="71"/>
        <v>0</v>
      </c>
      <c r="R228" s="165">
        <f t="shared" si="72"/>
        <v>0</v>
      </c>
      <c r="S228" s="165">
        <f t="shared" si="73"/>
        <v>0</v>
      </c>
      <c r="T228" s="165">
        <f t="shared" si="74"/>
        <v>0</v>
      </c>
      <c r="U228" s="68" t="e">
        <f t="shared" si="75"/>
        <v>#NUM!</v>
      </c>
      <c r="V228" s="148" t="e">
        <f t="shared" si="76"/>
        <v>#NUM!</v>
      </c>
      <c r="W228" s="165" t="e">
        <f t="shared" si="77"/>
        <v>#NUM!</v>
      </c>
      <c r="X228" s="165" t="e">
        <f t="shared" si="78"/>
        <v>#NUM!</v>
      </c>
      <c r="Y228" s="165" t="e">
        <f t="shared" si="79"/>
        <v>#NUM!</v>
      </c>
    </row>
    <row r="229" spans="1:25" x14ac:dyDescent="0.2">
      <c r="A229" s="162"/>
      <c r="B229" s="7">
        <f t="shared" si="83"/>
        <v>0</v>
      </c>
      <c r="C229" s="7" t="e">
        <f t="shared" si="65"/>
        <v>#NUM!</v>
      </c>
      <c r="D229" s="163" t="e">
        <f t="shared" si="63"/>
        <v>#NUM!</v>
      </c>
      <c r="E229" s="164">
        <f t="shared" si="80"/>
        <v>99.999999999999972</v>
      </c>
      <c r="F229" s="162">
        <f t="shared" si="66"/>
        <v>0</v>
      </c>
      <c r="G229" s="162"/>
      <c r="H229" s="168">
        <f t="shared" si="67"/>
        <v>0</v>
      </c>
      <c r="I229" s="162" t="e">
        <f t="shared" si="64"/>
        <v>#NUM!</v>
      </c>
      <c r="J229" s="165" t="e">
        <f t="shared" si="68"/>
        <v>#NUM!</v>
      </c>
      <c r="K229" s="165" t="e">
        <f t="shared" si="69"/>
        <v>#NUM!</v>
      </c>
      <c r="L229" s="165" t="e">
        <f t="shared" si="70"/>
        <v>#NUM!</v>
      </c>
      <c r="M229" s="186" t="e">
        <f t="shared" si="81"/>
        <v>#NUM!</v>
      </c>
      <c r="N229" s="162">
        <v>0</v>
      </c>
      <c r="O229" s="166">
        <f t="shared" si="82"/>
        <v>0</v>
      </c>
      <c r="Q229" s="162">
        <f t="shared" si="71"/>
        <v>0</v>
      </c>
      <c r="R229" s="165">
        <f t="shared" si="72"/>
        <v>0</v>
      </c>
      <c r="S229" s="165">
        <f t="shared" si="73"/>
        <v>0</v>
      </c>
      <c r="T229" s="165">
        <f t="shared" si="74"/>
        <v>0</v>
      </c>
      <c r="U229" s="68" t="e">
        <f t="shared" si="75"/>
        <v>#NUM!</v>
      </c>
      <c r="V229" s="148" t="e">
        <f t="shared" si="76"/>
        <v>#NUM!</v>
      </c>
      <c r="W229" s="165" t="e">
        <f t="shared" si="77"/>
        <v>#NUM!</v>
      </c>
      <c r="X229" s="165" t="e">
        <f t="shared" si="78"/>
        <v>#NUM!</v>
      </c>
      <c r="Y229" s="165" t="e">
        <f t="shared" si="79"/>
        <v>#NUM!</v>
      </c>
    </row>
    <row r="230" spans="1:25" x14ac:dyDescent="0.2">
      <c r="A230" s="162"/>
      <c r="B230" s="7">
        <f t="shared" si="83"/>
        <v>0</v>
      </c>
      <c r="C230" s="7" t="e">
        <f t="shared" si="65"/>
        <v>#NUM!</v>
      </c>
      <c r="D230" s="163" t="e">
        <f t="shared" si="63"/>
        <v>#NUM!</v>
      </c>
      <c r="E230" s="164">
        <f t="shared" si="80"/>
        <v>99.999999999999972</v>
      </c>
      <c r="F230" s="162">
        <f t="shared" si="66"/>
        <v>0</v>
      </c>
      <c r="G230" s="162"/>
      <c r="H230" s="168">
        <f t="shared" si="67"/>
        <v>0</v>
      </c>
      <c r="I230" s="162" t="e">
        <f t="shared" si="64"/>
        <v>#NUM!</v>
      </c>
      <c r="J230" s="165" t="e">
        <f t="shared" si="68"/>
        <v>#NUM!</v>
      </c>
      <c r="K230" s="165" t="e">
        <f t="shared" si="69"/>
        <v>#NUM!</v>
      </c>
      <c r="L230" s="165" t="e">
        <f t="shared" si="70"/>
        <v>#NUM!</v>
      </c>
      <c r="M230" s="186" t="e">
        <f t="shared" si="81"/>
        <v>#NUM!</v>
      </c>
      <c r="N230" s="162">
        <v>0</v>
      </c>
      <c r="O230" s="166">
        <f t="shared" si="82"/>
        <v>0</v>
      </c>
      <c r="Q230" s="162">
        <f t="shared" si="71"/>
        <v>0</v>
      </c>
      <c r="R230" s="165">
        <f t="shared" si="72"/>
        <v>0</v>
      </c>
      <c r="S230" s="165">
        <f t="shared" si="73"/>
        <v>0</v>
      </c>
      <c r="T230" s="165">
        <f t="shared" si="74"/>
        <v>0</v>
      </c>
      <c r="U230" s="68" t="e">
        <f t="shared" si="75"/>
        <v>#NUM!</v>
      </c>
      <c r="V230" s="148" t="e">
        <f t="shared" si="76"/>
        <v>#NUM!</v>
      </c>
      <c r="W230" s="165" t="e">
        <f t="shared" si="77"/>
        <v>#NUM!</v>
      </c>
      <c r="X230" s="165" t="e">
        <f t="shared" si="78"/>
        <v>#NUM!</v>
      </c>
      <c r="Y230" s="165" t="e">
        <f t="shared" si="79"/>
        <v>#NUM!</v>
      </c>
    </row>
    <row r="231" spans="1:25" x14ac:dyDescent="0.2">
      <c r="A231" s="162"/>
      <c r="B231" s="7">
        <f t="shared" si="83"/>
        <v>0</v>
      </c>
      <c r="C231" s="7" t="e">
        <f t="shared" si="65"/>
        <v>#NUM!</v>
      </c>
      <c r="D231" s="163" t="e">
        <f t="shared" si="63"/>
        <v>#NUM!</v>
      </c>
      <c r="E231" s="164">
        <f t="shared" si="80"/>
        <v>99.999999999999972</v>
      </c>
      <c r="F231" s="162">
        <f t="shared" si="66"/>
        <v>0</v>
      </c>
      <c r="G231" s="162"/>
      <c r="H231" s="168">
        <f t="shared" si="67"/>
        <v>0</v>
      </c>
      <c r="I231" s="162" t="e">
        <f t="shared" si="64"/>
        <v>#NUM!</v>
      </c>
      <c r="J231" s="165" t="e">
        <f t="shared" si="68"/>
        <v>#NUM!</v>
      </c>
      <c r="K231" s="165" t="e">
        <f t="shared" si="69"/>
        <v>#NUM!</v>
      </c>
      <c r="L231" s="165" t="e">
        <f t="shared" si="70"/>
        <v>#NUM!</v>
      </c>
      <c r="M231" s="186" t="e">
        <f t="shared" si="81"/>
        <v>#NUM!</v>
      </c>
      <c r="N231" s="162">
        <v>0</v>
      </c>
      <c r="O231" s="166">
        <f t="shared" si="82"/>
        <v>0</v>
      </c>
      <c r="Q231" s="162">
        <f t="shared" si="71"/>
        <v>0</v>
      </c>
      <c r="R231" s="165">
        <f t="shared" si="72"/>
        <v>0</v>
      </c>
      <c r="S231" s="165">
        <f t="shared" si="73"/>
        <v>0</v>
      </c>
      <c r="T231" s="165">
        <f t="shared" si="74"/>
        <v>0</v>
      </c>
      <c r="U231" s="68" t="e">
        <f t="shared" si="75"/>
        <v>#NUM!</v>
      </c>
      <c r="V231" s="148" t="e">
        <f t="shared" si="76"/>
        <v>#NUM!</v>
      </c>
      <c r="W231" s="165" t="e">
        <f t="shared" si="77"/>
        <v>#NUM!</v>
      </c>
      <c r="X231" s="165" t="e">
        <f t="shared" si="78"/>
        <v>#NUM!</v>
      </c>
      <c r="Y231" s="165" t="e">
        <f t="shared" si="79"/>
        <v>#NUM!</v>
      </c>
    </row>
    <row r="232" spans="1:25" x14ac:dyDescent="0.2">
      <c r="A232" s="162"/>
      <c r="B232" s="7">
        <f t="shared" si="83"/>
        <v>0</v>
      </c>
      <c r="C232" s="7" t="e">
        <f t="shared" si="65"/>
        <v>#NUM!</v>
      </c>
      <c r="D232" s="163" t="e">
        <f t="shared" si="63"/>
        <v>#NUM!</v>
      </c>
      <c r="E232" s="164">
        <f t="shared" si="80"/>
        <v>99.999999999999972</v>
      </c>
      <c r="F232" s="162">
        <f t="shared" si="66"/>
        <v>0</v>
      </c>
      <c r="G232" s="162"/>
      <c r="H232" s="168">
        <f t="shared" si="67"/>
        <v>0</v>
      </c>
      <c r="I232" s="162" t="e">
        <f t="shared" si="64"/>
        <v>#NUM!</v>
      </c>
      <c r="J232" s="165" t="e">
        <f t="shared" si="68"/>
        <v>#NUM!</v>
      </c>
      <c r="K232" s="165" t="e">
        <f t="shared" si="69"/>
        <v>#NUM!</v>
      </c>
      <c r="L232" s="165" t="e">
        <f t="shared" si="70"/>
        <v>#NUM!</v>
      </c>
      <c r="M232" s="186" t="e">
        <f t="shared" si="81"/>
        <v>#NUM!</v>
      </c>
      <c r="N232" s="162">
        <v>0</v>
      </c>
      <c r="O232" s="166">
        <f t="shared" si="82"/>
        <v>0</v>
      </c>
      <c r="Q232" s="162">
        <f t="shared" si="71"/>
        <v>0</v>
      </c>
      <c r="R232" s="165">
        <f t="shared" si="72"/>
        <v>0</v>
      </c>
      <c r="S232" s="165">
        <f t="shared" si="73"/>
        <v>0</v>
      </c>
      <c r="T232" s="165">
        <f t="shared" si="74"/>
        <v>0</v>
      </c>
      <c r="U232" s="68" t="e">
        <f t="shared" si="75"/>
        <v>#NUM!</v>
      </c>
      <c r="V232" s="148" t="e">
        <f t="shared" si="76"/>
        <v>#NUM!</v>
      </c>
      <c r="W232" s="165" t="e">
        <f t="shared" si="77"/>
        <v>#NUM!</v>
      </c>
      <c r="X232" s="165" t="e">
        <f t="shared" si="78"/>
        <v>#NUM!</v>
      </c>
      <c r="Y232" s="165" t="e">
        <f t="shared" si="79"/>
        <v>#NUM!</v>
      </c>
    </row>
    <row r="233" spans="1:25" x14ac:dyDescent="0.2">
      <c r="A233" s="162"/>
      <c r="B233" s="7">
        <f t="shared" si="83"/>
        <v>0</v>
      </c>
      <c r="C233" s="7" t="e">
        <f t="shared" si="65"/>
        <v>#NUM!</v>
      </c>
      <c r="D233" s="163" t="e">
        <f t="shared" si="63"/>
        <v>#NUM!</v>
      </c>
      <c r="E233" s="164">
        <f t="shared" si="80"/>
        <v>99.999999999999972</v>
      </c>
      <c r="F233" s="162">
        <f t="shared" si="66"/>
        <v>0</v>
      </c>
      <c r="G233" s="162"/>
      <c r="H233" s="168">
        <f t="shared" si="67"/>
        <v>0</v>
      </c>
      <c r="I233" s="162" t="e">
        <f t="shared" si="64"/>
        <v>#NUM!</v>
      </c>
      <c r="J233" s="165" t="e">
        <f t="shared" si="68"/>
        <v>#NUM!</v>
      </c>
      <c r="K233" s="165" t="e">
        <f t="shared" si="69"/>
        <v>#NUM!</v>
      </c>
      <c r="L233" s="165" t="e">
        <f t="shared" si="70"/>
        <v>#NUM!</v>
      </c>
      <c r="M233" s="186" t="e">
        <f t="shared" si="81"/>
        <v>#NUM!</v>
      </c>
      <c r="N233" s="162">
        <v>0</v>
      </c>
      <c r="O233" s="166">
        <f t="shared" si="82"/>
        <v>0</v>
      </c>
      <c r="Q233" s="162">
        <f t="shared" si="71"/>
        <v>0</v>
      </c>
      <c r="R233" s="165">
        <f t="shared" si="72"/>
        <v>0</v>
      </c>
      <c r="S233" s="165">
        <f t="shared" si="73"/>
        <v>0</v>
      </c>
      <c r="T233" s="165">
        <f t="shared" si="74"/>
        <v>0</v>
      </c>
      <c r="U233" s="68" t="e">
        <f t="shared" si="75"/>
        <v>#NUM!</v>
      </c>
      <c r="V233" s="148" t="e">
        <f t="shared" si="76"/>
        <v>#NUM!</v>
      </c>
      <c r="W233" s="165" t="e">
        <f t="shared" si="77"/>
        <v>#NUM!</v>
      </c>
      <c r="X233" s="165" t="e">
        <f t="shared" si="78"/>
        <v>#NUM!</v>
      </c>
      <c r="Y233" s="165" t="e">
        <f t="shared" si="79"/>
        <v>#NUM!</v>
      </c>
    </row>
    <row r="234" spans="1:25" x14ac:dyDescent="0.2">
      <c r="A234" s="162"/>
      <c r="B234" s="7">
        <f t="shared" si="83"/>
        <v>0</v>
      </c>
      <c r="C234" s="7" t="e">
        <f t="shared" si="65"/>
        <v>#NUM!</v>
      </c>
      <c r="D234" s="163" t="e">
        <f t="shared" si="63"/>
        <v>#NUM!</v>
      </c>
      <c r="E234" s="164">
        <f t="shared" si="80"/>
        <v>99.999999999999972</v>
      </c>
      <c r="F234" s="162">
        <f t="shared" si="66"/>
        <v>0</v>
      </c>
      <c r="G234" s="162"/>
      <c r="H234" s="168">
        <f t="shared" si="67"/>
        <v>0</v>
      </c>
      <c r="I234" s="162" t="e">
        <f t="shared" si="64"/>
        <v>#NUM!</v>
      </c>
      <c r="J234" s="165" t="e">
        <f t="shared" si="68"/>
        <v>#NUM!</v>
      </c>
      <c r="K234" s="165" t="e">
        <f t="shared" si="69"/>
        <v>#NUM!</v>
      </c>
      <c r="L234" s="165" t="e">
        <f t="shared" si="70"/>
        <v>#NUM!</v>
      </c>
      <c r="M234" s="186" t="e">
        <f t="shared" si="81"/>
        <v>#NUM!</v>
      </c>
      <c r="N234" s="162">
        <v>0</v>
      </c>
      <c r="O234" s="166">
        <f t="shared" si="82"/>
        <v>0</v>
      </c>
      <c r="Q234" s="162">
        <f t="shared" si="71"/>
        <v>0</v>
      </c>
      <c r="R234" s="165">
        <f t="shared" si="72"/>
        <v>0</v>
      </c>
      <c r="S234" s="165">
        <f t="shared" si="73"/>
        <v>0</v>
      </c>
      <c r="T234" s="165">
        <f t="shared" si="74"/>
        <v>0</v>
      </c>
      <c r="U234" s="68" t="e">
        <f t="shared" si="75"/>
        <v>#NUM!</v>
      </c>
      <c r="V234" s="148" t="e">
        <f t="shared" si="76"/>
        <v>#NUM!</v>
      </c>
      <c r="W234" s="165" t="e">
        <f t="shared" si="77"/>
        <v>#NUM!</v>
      </c>
      <c r="X234" s="165" t="e">
        <f t="shared" si="78"/>
        <v>#NUM!</v>
      </c>
      <c r="Y234" s="165" t="e">
        <f t="shared" si="79"/>
        <v>#NUM!</v>
      </c>
    </row>
    <row r="235" spans="1:25" x14ac:dyDescent="0.2">
      <c r="A235" s="162"/>
      <c r="B235" s="7">
        <f t="shared" si="83"/>
        <v>0</v>
      </c>
      <c r="C235" s="7" t="e">
        <f t="shared" si="65"/>
        <v>#NUM!</v>
      </c>
      <c r="D235" s="163" t="e">
        <f t="shared" si="63"/>
        <v>#NUM!</v>
      </c>
      <c r="E235" s="164">
        <f t="shared" si="80"/>
        <v>99.999999999999972</v>
      </c>
      <c r="F235" s="162">
        <f t="shared" si="66"/>
        <v>0</v>
      </c>
      <c r="G235" s="162"/>
      <c r="H235" s="168">
        <f t="shared" si="67"/>
        <v>0</v>
      </c>
      <c r="I235" s="162" t="e">
        <f t="shared" si="64"/>
        <v>#NUM!</v>
      </c>
      <c r="J235" s="165" t="e">
        <f t="shared" si="68"/>
        <v>#NUM!</v>
      </c>
      <c r="K235" s="165" t="e">
        <f t="shared" si="69"/>
        <v>#NUM!</v>
      </c>
      <c r="L235" s="165" t="e">
        <f t="shared" si="70"/>
        <v>#NUM!</v>
      </c>
      <c r="M235" s="186" t="e">
        <f t="shared" si="81"/>
        <v>#NUM!</v>
      </c>
      <c r="N235" s="162">
        <v>0</v>
      </c>
      <c r="O235" s="166">
        <f t="shared" si="82"/>
        <v>0</v>
      </c>
      <c r="Q235" s="162">
        <f t="shared" si="71"/>
        <v>0</v>
      </c>
      <c r="R235" s="165">
        <f t="shared" si="72"/>
        <v>0</v>
      </c>
      <c r="S235" s="165">
        <f t="shared" si="73"/>
        <v>0</v>
      </c>
      <c r="T235" s="165">
        <f t="shared" si="74"/>
        <v>0</v>
      </c>
      <c r="U235" s="68" t="e">
        <f t="shared" si="75"/>
        <v>#NUM!</v>
      </c>
      <c r="V235" s="148" t="e">
        <f t="shared" si="76"/>
        <v>#NUM!</v>
      </c>
      <c r="W235" s="165" t="e">
        <f t="shared" si="77"/>
        <v>#NUM!</v>
      </c>
      <c r="X235" s="165" t="e">
        <f t="shared" si="78"/>
        <v>#NUM!</v>
      </c>
      <c r="Y235" s="165" t="e">
        <f t="shared" si="79"/>
        <v>#NUM!</v>
      </c>
    </row>
    <row r="236" spans="1:25" x14ac:dyDescent="0.2">
      <c r="A236" s="162"/>
      <c r="B236" s="7">
        <f t="shared" si="83"/>
        <v>0</v>
      </c>
      <c r="C236" s="7" t="e">
        <f t="shared" si="65"/>
        <v>#NUM!</v>
      </c>
      <c r="D236" s="163" t="e">
        <f t="shared" si="63"/>
        <v>#NUM!</v>
      </c>
      <c r="E236" s="164">
        <f t="shared" si="80"/>
        <v>99.999999999999972</v>
      </c>
      <c r="F236" s="162">
        <f t="shared" si="66"/>
        <v>0</v>
      </c>
      <c r="G236" s="162"/>
      <c r="H236" s="168">
        <f t="shared" si="67"/>
        <v>0</v>
      </c>
      <c r="I236" s="162" t="e">
        <f t="shared" si="64"/>
        <v>#NUM!</v>
      </c>
      <c r="J236" s="165" t="e">
        <f t="shared" si="68"/>
        <v>#NUM!</v>
      </c>
      <c r="K236" s="165" t="e">
        <f t="shared" si="69"/>
        <v>#NUM!</v>
      </c>
      <c r="L236" s="165" t="e">
        <f t="shared" si="70"/>
        <v>#NUM!</v>
      </c>
      <c r="M236" s="186" t="e">
        <f t="shared" si="81"/>
        <v>#NUM!</v>
      </c>
      <c r="N236" s="162">
        <v>0</v>
      </c>
      <c r="O236" s="166">
        <f t="shared" si="82"/>
        <v>0</v>
      </c>
      <c r="Q236" s="162">
        <f t="shared" si="71"/>
        <v>0</v>
      </c>
      <c r="R236" s="165">
        <f t="shared" si="72"/>
        <v>0</v>
      </c>
      <c r="S236" s="165">
        <f t="shared" si="73"/>
        <v>0</v>
      </c>
      <c r="T236" s="165">
        <f t="shared" si="74"/>
        <v>0</v>
      </c>
      <c r="U236" s="68" t="e">
        <f t="shared" si="75"/>
        <v>#NUM!</v>
      </c>
      <c r="V236" s="148" t="e">
        <f t="shared" si="76"/>
        <v>#NUM!</v>
      </c>
      <c r="W236" s="165" t="e">
        <f t="shared" si="77"/>
        <v>#NUM!</v>
      </c>
      <c r="X236" s="165" t="e">
        <f t="shared" si="78"/>
        <v>#NUM!</v>
      </c>
      <c r="Y236" s="165" t="e">
        <f t="shared" si="79"/>
        <v>#NUM!</v>
      </c>
    </row>
    <row r="237" spans="1:25" x14ac:dyDescent="0.2">
      <c r="A237" s="162"/>
      <c r="B237" s="7">
        <f t="shared" si="83"/>
        <v>0</v>
      </c>
      <c r="C237" s="7" t="e">
        <f t="shared" si="65"/>
        <v>#NUM!</v>
      </c>
      <c r="D237" s="163" t="e">
        <f t="shared" si="63"/>
        <v>#NUM!</v>
      </c>
      <c r="E237" s="164">
        <f t="shared" si="80"/>
        <v>99.999999999999972</v>
      </c>
      <c r="F237" s="162">
        <f t="shared" si="66"/>
        <v>0</v>
      </c>
      <c r="G237" s="162"/>
      <c r="H237" s="168">
        <f t="shared" si="67"/>
        <v>0</v>
      </c>
      <c r="I237" s="162" t="e">
        <f t="shared" si="64"/>
        <v>#NUM!</v>
      </c>
      <c r="J237" s="165" t="e">
        <f t="shared" si="68"/>
        <v>#NUM!</v>
      </c>
      <c r="K237" s="165" t="e">
        <f t="shared" si="69"/>
        <v>#NUM!</v>
      </c>
      <c r="L237" s="165" t="e">
        <f t="shared" si="70"/>
        <v>#NUM!</v>
      </c>
      <c r="M237" s="186" t="e">
        <f t="shared" si="81"/>
        <v>#NUM!</v>
      </c>
      <c r="N237" s="162">
        <v>0</v>
      </c>
      <c r="O237" s="166">
        <f t="shared" si="82"/>
        <v>0</v>
      </c>
      <c r="Q237" s="162">
        <f t="shared" si="71"/>
        <v>0</v>
      </c>
      <c r="R237" s="165">
        <f t="shared" si="72"/>
        <v>0</v>
      </c>
      <c r="S237" s="165">
        <f t="shared" si="73"/>
        <v>0</v>
      </c>
      <c r="T237" s="165">
        <f t="shared" si="74"/>
        <v>0</v>
      </c>
      <c r="U237" s="68" t="e">
        <f t="shared" si="75"/>
        <v>#NUM!</v>
      </c>
      <c r="V237" s="148" t="e">
        <f t="shared" si="76"/>
        <v>#NUM!</v>
      </c>
      <c r="W237" s="165" t="e">
        <f t="shared" si="77"/>
        <v>#NUM!</v>
      </c>
      <c r="X237" s="165" t="e">
        <f t="shared" si="78"/>
        <v>#NUM!</v>
      </c>
      <c r="Y237" s="165" t="e">
        <f t="shared" si="79"/>
        <v>#NUM!</v>
      </c>
    </row>
    <row r="238" spans="1:25" x14ac:dyDescent="0.2">
      <c r="A238" s="162"/>
      <c r="B238" s="7">
        <f t="shared" si="83"/>
        <v>0</v>
      </c>
      <c r="C238" s="7" t="e">
        <f t="shared" si="65"/>
        <v>#NUM!</v>
      </c>
      <c r="D238" s="163" t="e">
        <f t="shared" si="63"/>
        <v>#NUM!</v>
      </c>
      <c r="E238" s="164">
        <f t="shared" si="80"/>
        <v>99.999999999999972</v>
      </c>
      <c r="F238" s="162">
        <f t="shared" si="66"/>
        <v>0</v>
      </c>
      <c r="G238" s="162"/>
      <c r="H238" s="168">
        <f t="shared" si="67"/>
        <v>0</v>
      </c>
      <c r="I238" s="162" t="e">
        <f t="shared" si="64"/>
        <v>#NUM!</v>
      </c>
      <c r="J238" s="165" t="e">
        <f t="shared" si="68"/>
        <v>#NUM!</v>
      </c>
      <c r="K238" s="165" t="e">
        <f t="shared" si="69"/>
        <v>#NUM!</v>
      </c>
      <c r="L238" s="165" t="e">
        <f t="shared" si="70"/>
        <v>#NUM!</v>
      </c>
      <c r="M238" s="186" t="e">
        <f t="shared" si="81"/>
        <v>#NUM!</v>
      </c>
      <c r="N238" s="162">
        <v>0</v>
      </c>
      <c r="O238" s="166">
        <f t="shared" si="82"/>
        <v>0</v>
      </c>
      <c r="Q238" s="162">
        <f t="shared" si="71"/>
        <v>0</v>
      </c>
      <c r="R238" s="165">
        <f t="shared" si="72"/>
        <v>0</v>
      </c>
      <c r="S238" s="165">
        <f t="shared" si="73"/>
        <v>0</v>
      </c>
      <c r="T238" s="165">
        <f t="shared" si="74"/>
        <v>0</v>
      </c>
      <c r="U238" s="68" t="e">
        <f t="shared" si="75"/>
        <v>#NUM!</v>
      </c>
      <c r="V238" s="148" t="e">
        <f t="shared" si="76"/>
        <v>#NUM!</v>
      </c>
      <c r="W238" s="165" t="e">
        <f t="shared" si="77"/>
        <v>#NUM!</v>
      </c>
      <c r="X238" s="165" t="e">
        <f t="shared" si="78"/>
        <v>#NUM!</v>
      </c>
      <c r="Y238" s="165" t="e">
        <f t="shared" si="79"/>
        <v>#NUM!</v>
      </c>
    </row>
    <row r="239" spans="1:25" x14ac:dyDescent="0.2">
      <c r="A239" s="162"/>
      <c r="B239" s="7">
        <f t="shared" si="83"/>
        <v>0</v>
      </c>
      <c r="C239" s="7" t="e">
        <f t="shared" si="65"/>
        <v>#NUM!</v>
      </c>
      <c r="D239" s="163" t="e">
        <f t="shared" si="63"/>
        <v>#NUM!</v>
      </c>
      <c r="E239" s="164">
        <f t="shared" si="80"/>
        <v>99.999999999999972</v>
      </c>
      <c r="F239" s="162">
        <f t="shared" si="66"/>
        <v>0</v>
      </c>
      <c r="G239" s="162"/>
      <c r="H239" s="168">
        <f t="shared" si="67"/>
        <v>0</v>
      </c>
      <c r="I239" s="162" t="e">
        <f t="shared" si="64"/>
        <v>#NUM!</v>
      </c>
      <c r="J239" s="165" t="e">
        <f t="shared" si="68"/>
        <v>#NUM!</v>
      </c>
      <c r="K239" s="165" t="e">
        <f t="shared" si="69"/>
        <v>#NUM!</v>
      </c>
      <c r="L239" s="165" t="e">
        <f t="shared" si="70"/>
        <v>#NUM!</v>
      </c>
      <c r="M239" s="186" t="e">
        <f t="shared" si="81"/>
        <v>#NUM!</v>
      </c>
      <c r="N239" s="162">
        <v>0</v>
      </c>
      <c r="O239" s="166">
        <f t="shared" si="82"/>
        <v>0</v>
      </c>
      <c r="Q239" s="162">
        <f t="shared" si="71"/>
        <v>0</v>
      </c>
      <c r="R239" s="165">
        <f t="shared" si="72"/>
        <v>0</v>
      </c>
      <c r="S239" s="165">
        <f t="shared" si="73"/>
        <v>0</v>
      </c>
      <c r="T239" s="165">
        <f t="shared" si="74"/>
        <v>0</v>
      </c>
      <c r="U239" s="68" t="e">
        <f t="shared" si="75"/>
        <v>#NUM!</v>
      </c>
      <c r="V239" s="148" t="e">
        <f t="shared" si="76"/>
        <v>#NUM!</v>
      </c>
      <c r="W239" s="165" t="e">
        <f t="shared" si="77"/>
        <v>#NUM!</v>
      </c>
      <c r="X239" s="165" t="e">
        <f t="shared" si="78"/>
        <v>#NUM!</v>
      </c>
      <c r="Y239" s="165" t="e">
        <f t="shared" si="79"/>
        <v>#NUM!</v>
      </c>
    </row>
    <row r="240" spans="1:25" x14ac:dyDescent="0.2">
      <c r="A240" s="162"/>
      <c r="B240" s="7">
        <f t="shared" si="83"/>
        <v>0</v>
      </c>
      <c r="C240" s="7" t="e">
        <f t="shared" si="65"/>
        <v>#NUM!</v>
      </c>
      <c r="D240" s="163" t="e">
        <f t="shared" si="63"/>
        <v>#NUM!</v>
      </c>
      <c r="E240" s="164">
        <f t="shared" si="80"/>
        <v>99.999999999999972</v>
      </c>
      <c r="F240" s="162">
        <f t="shared" si="66"/>
        <v>0</v>
      </c>
      <c r="G240" s="162"/>
      <c r="H240" s="168">
        <f t="shared" si="67"/>
        <v>0</v>
      </c>
      <c r="I240" s="162" t="e">
        <f t="shared" si="64"/>
        <v>#NUM!</v>
      </c>
      <c r="J240" s="165" t="e">
        <f t="shared" si="68"/>
        <v>#NUM!</v>
      </c>
      <c r="K240" s="165" t="e">
        <f t="shared" si="69"/>
        <v>#NUM!</v>
      </c>
      <c r="L240" s="165" t="e">
        <f t="shared" si="70"/>
        <v>#NUM!</v>
      </c>
      <c r="M240" s="186" t="e">
        <f t="shared" si="81"/>
        <v>#NUM!</v>
      </c>
      <c r="N240" s="162">
        <v>0</v>
      </c>
      <c r="O240" s="166">
        <f t="shared" si="82"/>
        <v>0</v>
      </c>
      <c r="Q240" s="162">
        <f t="shared" si="71"/>
        <v>0</v>
      </c>
      <c r="R240" s="165">
        <f t="shared" si="72"/>
        <v>0</v>
      </c>
      <c r="S240" s="165">
        <f t="shared" si="73"/>
        <v>0</v>
      </c>
      <c r="T240" s="165">
        <f t="shared" si="74"/>
        <v>0</v>
      </c>
      <c r="U240" s="68" t="e">
        <f t="shared" si="75"/>
        <v>#NUM!</v>
      </c>
      <c r="V240" s="148" t="e">
        <f t="shared" si="76"/>
        <v>#NUM!</v>
      </c>
      <c r="W240" s="165" t="e">
        <f t="shared" si="77"/>
        <v>#NUM!</v>
      </c>
      <c r="X240" s="165" t="e">
        <f t="shared" si="78"/>
        <v>#NUM!</v>
      </c>
      <c r="Y240" s="165" t="e">
        <f t="shared" si="79"/>
        <v>#NUM!</v>
      </c>
    </row>
    <row r="241" spans="1:25" x14ac:dyDescent="0.2">
      <c r="A241" s="162"/>
      <c r="B241" s="7">
        <f t="shared" si="83"/>
        <v>0</v>
      </c>
      <c r="C241" s="7" t="e">
        <f t="shared" si="65"/>
        <v>#NUM!</v>
      </c>
      <c r="D241" s="163" t="e">
        <f t="shared" si="63"/>
        <v>#NUM!</v>
      </c>
      <c r="E241" s="164">
        <f t="shared" si="80"/>
        <v>99.999999999999972</v>
      </c>
      <c r="F241" s="162">
        <f t="shared" si="66"/>
        <v>0</v>
      </c>
      <c r="G241" s="162"/>
      <c r="H241" s="168">
        <f t="shared" si="67"/>
        <v>0</v>
      </c>
      <c r="I241" s="162" t="e">
        <f t="shared" si="64"/>
        <v>#NUM!</v>
      </c>
      <c r="J241" s="165" t="e">
        <f t="shared" si="68"/>
        <v>#NUM!</v>
      </c>
      <c r="K241" s="165" t="e">
        <f t="shared" si="69"/>
        <v>#NUM!</v>
      </c>
      <c r="L241" s="165" t="e">
        <f t="shared" si="70"/>
        <v>#NUM!</v>
      </c>
      <c r="M241" s="186" t="e">
        <f t="shared" si="81"/>
        <v>#NUM!</v>
      </c>
      <c r="N241" s="162">
        <v>0</v>
      </c>
      <c r="O241" s="166">
        <f t="shared" si="82"/>
        <v>0</v>
      </c>
      <c r="Q241" s="162">
        <f t="shared" si="71"/>
        <v>0</v>
      </c>
      <c r="R241" s="165">
        <f t="shared" si="72"/>
        <v>0</v>
      </c>
      <c r="S241" s="165">
        <f t="shared" si="73"/>
        <v>0</v>
      </c>
      <c r="T241" s="165">
        <f t="shared" si="74"/>
        <v>0</v>
      </c>
      <c r="U241" s="68" t="e">
        <f t="shared" si="75"/>
        <v>#NUM!</v>
      </c>
      <c r="V241" s="148" t="e">
        <f t="shared" si="76"/>
        <v>#NUM!</v>
      </c>
      <c r="W241" s="165" t="e">
        <f t="shared" si="77"/>
        <v>#NUM!</v>
      </c>
      <c r="X241" s="165" t="e">
        <f t="shared" si="78"/>
        <v>#NUM!</v>
      </c>
      <c r="Y241" s="165" t="e">
        <f t="shared" si="79"/>
        <v>#NUM!</v>
      </c>
    </row>
    <row r="242" spans="1:25" x14ac:dyDescent="0.2">
      <c r="A242" s="162"/>
      <c r="B242" s="7">
        <f t="shared" si="83"/>
        <v>0</v>
      </c>
      <c r="C242" s="7" t="e">
        <f t="shared" si="65"/>
        <v>#NUM!</v>
      </c>
      <c r="D242" s="163" t="e">
        <f t="shared" si="63"/>
        <v>#NUM!</v>
      </c>
      <c r="E242" s="164">
        <f t="shared" si="80"/>
        <v>99.999999999999972</v>
      </c>
      <c r="F242" s="162">
        <f t="shared" si="66"/>
        <v>0</v>
      </c>
      <c r="G242" s="162"/>
      <c r="H242" s="168">
        <f t="shared" si="67"/>
        <v>0</v>
      </c>
      <c r="I242" s="162" t="e">
        <f t="shared" si="64"/>
        <v>#NUM!</v>
      </c>
      <c r="J242" s="165" t="e">
        <f t="shared" si="68"/>
        <v>#NUM!</v>
      </c>
      <c r="K242" s="165" t="e">
        <f t="shared" si="69"/>
        <v>#NUM!</v>
      </c>
      <c r="L242" s="165" t="e">
        <f t="shared" si="70"/>
        <v>#NUM!</v>
      </c>
      <c r="M242" s="186" t="e">
        <f t="shared" si="81"/>
        <v>#NUM!</v>
      </c>
      <c r="N242" s="162">
        <v>0</v>
      </c>
      <c r="O242" s="166">
        <f t="shared" si="82"/>
        <v>0</v>
      </c>
      <c r="Q242" s="162">
        <f t="shared" si="71"/>
        <v>0</v>
      </c>
      <c r="R242" s="165">
        <f t="shared" si="72"/>
        <v>0</v>
      </c>
      <c r="S242" s="165">
        <f t="shared" si="73"/>
        <v>0</v>
      </c>
      <c r="T242" s="165">
        <f t="shared" si="74"/>
        <v>0</v>
      </c>
      <c r="U242" s="68" t="e">
        <f t="shared" si="75"/>
        <v>#NUM!</v>
      </c>
      <c r="V242" s="148" t="e">
        <f t="shared" si="76"/>
        <v>#NUM!</v>
      </c>
      <c r="W242" s="165" t="e">
        <f t="shared" si="77"/>
        <v>#NUM!</v>
      </c>
      <c r="X242" s="165" t="e">
        <f t="shared" si="78"/>
        <v>#NUM!</v>
      </c>
      <c r="Y242" s="165" t="e">
        <f t="shared" si="79"/>
        <v>#NUM!</v>
      </c>
    </row>
    <row r="243" spans="1:25" x14ac:dyDescent="0.2">
      <c r="A243" s="162"/>
      <c r="B243" s="7">
        <f t="shared" si="83"/>
        <v>0</v>
      </c>
      <c r="C243" s="7" t="e">
        <f t="shared" si="65"/>
        <v>#NUM!</v>
      </c>
      <c r="D243" s="163" t="e">
        <f t="shared" ref="D243:D250" si="84">(C242+C243)/2</f>
        <v>#NUM!</v>
      </c>
      <c r="E243" s="164">
        <f t="shared" si="80"/>
        <v>99.999999999999972</v>
      </c>
      <c r="F243" s="162">
        <f t="shared" si="66"/>
        <v>0</v>
      </c>
      <c r="G243" s="162"/>
      <c r="H243" s="168">
        <f t="shared" si="67"/>
        <v>0</v>
      </c>
      <c r="I243" s="162" t="e">
        <f t="shared" si="64"/>
        <v>#NUM!</v>
      </c>
      <c r="J243" s="165" t="e">
        <f t="shared" si="68"/>
        <v>#NUM!</v>
      </c>
      <c r="K243" s="165" t="e">
        <f t="shared" si="69"/>
        <v>#NUM!</v>
      </c>
      <c r="L243" s="165" t="e">
        <f t="shared" si="70"/>
        <v>#NUM!</v>
      </c>
      <c r="M243" s="186" t="e">
        <f t="shared" si="81"/>
        <v>#NUM!</v>
      </c>
      <c r="N243" s="162">
        <v>0</v>
      </c>
      <c r="O243" s="166">
        <f t="shared" si="82"/>
        <v>0</v>
      </c>
      <c r="Q243" s="162">
        <f t="shared" si="71"/>
        <v>0</v>
      </c>
      <c r="R243" s="165">
        <f t="shared" si="72"/>
        <v>0</v>
      </c>
      <c r="S243" s="165">
        <f t="shared" si="73"/>
        <v>0</v>
      </c>
      <c r="T243" s="165">
        <f t="shared" si="74"/>
        <v>0</v>
      </c>
      <c r="U243" s="68" t="e">
        <f t="shared" si="75"/>
        <v>#NUM!</v>
      </c>
      <c r="V243" s="148" t="e">
        <f t="shared" si="76"/>
        <v>#NUM!</v>
      </c>
      <c r="W243" s="165" t="e">
        <f t="shared" si="77"/>
        <v>#NUM!</v>
      </c>
      <c r="X243" s="165" t="e">
        <f t="shared" si="78"/>
        <v>#NUM!</v>
      </c>
      <c r="Y243" s="165" t="e">
        <f t="shared" si="79"/>
        <v>#NUM!</v>
      </c>
    </row>
    <row r="244" spans="1:25" x14ac:dyDescent="0.2">
      <c r="A244" s="162"/>
      <c r="B244" s="7">
        <f t="shared" si="83"/>
        <v>0</v>
      </c>
      <c r="C244" s="7" t="e">
        <f t="shared" si="65"/>
        <v>#NUM!</v>
      </c>
      <c r="D244" s="163" t="e">
        <f t="shared" si="84"/>
        <v>#NUM!</v>
      </c>
      <c r="E244" s="164">
        <f t="shared" si="80"/>
        <v>99.999999999999972</v>
      </c>
      <c r="F244" s="162">
        <f t="shared" si="66"/>
        <v>0</v>
      </c>
      <c r="G244" s="162"/>
      <c r="H244" s="168">
        <f t="shared" si="67"/>
        <v>0</v>
      </c>
      <c r="I244" s="162" t="e">
        <f t="shared" si="64"/>
        <v>#NUM!</v>
      </c>
      <c r="J244" s="165" t="e">
        <f t="shared" si="68"/>
        <v>#NUM!</v>
      </c>
      <c r="K244" s="165" t="e">
        <f t="shared" si="69"/>
        <v>#NUM!</v>
      </c>
      <c r="L244" s="165" t="e">
        <f t="shared" si="70"/>
        <v>#NUM!</v>
      </c>
      <c r="M244" s="186" t="e">
        <f t="shared" si="81"/>
        <v>#NUM!</v>
      </c>
      <c r="N244" s="162">
        <v>0</v>
      </c>
      <c r="O244" s="166">
        <f t="shared" si="82"/>
        <v>0</v>
      </c>
      <c r="Q244" s="162">
        <f t="shared" si="71"/>
        <v>0</v>
      </c>
      <c r="R244" s="165">
        <f t="shared" si="72"/>
        <v>0</v>
      </c>
      <c r="S244" s="165">
        <f t="shared" si="73"/>
        <v>0</v>
      </c>
      <c r="T244" s="165">
        <f t="shared" si="74"/>
        <v>0</v>
      </c>
      <c r="U244" s="68" t="e">
        <f t="shared" si="75"/>
        <v>#NUM!</v>
      </c>
      <c r="V244" s="148" t="e">
        <f t="shared" si="76"/>
        <v>#NUM!</v>
      </c>
      <c r="W244" s="165" t="e">
        <f t="shared" si="77"/>
        <v>#NUM!</v>
      </c>
      <c r="X244" s="165" t="e">
        <f t="shared" si="78"/>
        <v>#NUM!</v>
      </c>
      <c r="Y244" s="165" t="e">
        <f t="shared" si="79"/>
        <v>#NUM!</v>
      </c>
    </row>
    <row r="245" spans="1:25" x14ac:dyDescent="0.2">
      <c r="A245" s="162"/>
      <c r="B245" s="7">
        <f t="shared" si="83"/>
        <v>0</v>
      </c>
      <c r="C245" s="7" t="e">
        <f t="shared" si="65"/>
        <v>#NUM!</v>
      </c>
      <c r="D245" s="163" t="e">
        <f t="shared" si="84"/>
        <v>#NUM!</v>
      </c>
      <c r="E245" s="164">
        <f t="shared" si="80"/>
        <v>99.999999999999972</v>
      </c>
      <c r="F245" s="162">
        <f t="shared" si="66"/>
        <v>0</v>
      </c>
      <c r="G245" s="162"/>
      <c r="H245" s="168">
        <f t="shared" si="67"/>
        <v>0</v>
      </c>
      <c r="I245" s="162" t="e">
        <f t="shared" si="64"/>
        <v>#NUM!</v>
      </c>
      <c r="J245" s="165" t="e">
        <f t="shared" si="68"/>
        <v>#NUM!</v>
      </c>
      <c r="K245" s="165" t="e">
        <f t="shared" si="69"/>
        <v>#NUM!</v>
      </c>
      <c r="L245" s="165" t="e">
        <f t="shared" si="70"/>
        <v>#NUM!</v>
      </c>
      <c r="M245" s="186" t="e">
        <f t="shared" si="81"/>
        <v>#NUM!</v>
      </c>
      <c r="N245" s="162">
        <v>0</v>
      </c>
      <c r="O245" s="166">
        <f t="shared" si="82"/>
        <v>0</v>
      </c>
      <c r="Q245" s="162">
        <f t="shared" si="71"/>
        <v>0</v>
      </c>
      <c r="R245" s="165">
        <f t="shared" si="72"/>
        <v>0</v>
      </c>
      <c r="S245" s="165">
        <f t="shared" si="73"/>
        <v>0</v>
      </c>
      <c r="T245" s="165">
        <f t="shared" si="74"/>
        <v>0</v>
      </c>
      <c r="U245" s="68" t="e">
        <f t="shared" si="75"/>
        <v>#NUM!</v>
      </c>
      <c r="V245" s="148" t="e">
        <f t="shared" si="76"/>
        <v>#NUM!</v>
      </c>
      <c r="W245" s="165" t="e">
        <f t="shared" si="77"/>
        <v>#NUM!</v>
      </c>
      <c r="X245" s="165" t="e">
        <f t="shared" si="78"/>
        <v>#NUM!</v>
      </c>
      <c r="Y245" s="165" t="e">
        <f t="shared" si="79"/>
        <v>#NUM!</v>
      </c>
    </row>
    <row r="246" spans="1:25" x14ac:dyDescent="0.2">
      <c r="A246" s="162"/>
      <c r="B246" s="7">
        <f t="shared" si="83"/>
        <v>0</v>
      </c>
      <c r="C246" s="7" t="e">
        <f t="shared" si="65"/>
        <v>#NUM!</v>
      </c>
      <c r="D246" s="163" t="e">
        <f t="shared" si="84"/>
        <v>#NUM!</v>
      </c>
      <c r="E246" s="164">
        <f t="shared" si="80"/>
        <v>99.999999999999972</v>
      </c>
      <c r="F246" s="162">
        <f t="shared" si="66"/>
        <v>0</v>
      </c>
      <c r="G246" s="162"/>
      <c r="H246" s="168">
        <f t="shared" si="67"/>
        <v>0</v>
      </c>
      <c r="I246" s="162" t="e">
        <f t="shared" si="64"/>
        <v>#NUM!</v>
      </c>
      <c r="J246" s="165" t="e">
        <f t="shared" si="68"/>
        <v>#NUM!</v>
      </c>
      <c r="K246" s="165" t="e">
        <f t="shared" si="69"/>
        <v>#NUM!</v>
      </c>
      <c r="L246" s="165" t="e">
        <f t="shared" si="70"/>
        <v>#NUM!</v>
      </c>
      <c r="M246" s="186" t="e">
        <f t="shared" si="81"/>
        <v>#NUM!</v>
      </c>
      <c r="N246" s="162">
        <v>0</v>
      </c>
      <c r="O246" s="166">
        <f t="shared" si="82"/>
        <v>0</v>
      </c>
      <c r="Q246" s="162">
        <f t="shared" si="71"/>
        <v>0</v>
      </c>
      <c r="R246" s="165">
        <f t="shared" si="72"/>
        <v>0</v>
      </c>
      <c r="S246" s="165">
        <f t="shared" si="73"/>
        <v>0</v>
      </c>
      <c r="T246" s="165">
        <f t="shared" si="74"/>
        <v>0</v>
      </c>
      <c r="U246" s="68" t="e">
        <f t="shared" si="75"/>
        <v>#NUM!</v>
      </c>
      <c r="V246" s="148" t="e">
        <f t="shared" si="76"/>
        <v>#NUM!</v>
      </c>
      <c r="W246" s="165" t="e">
        <f t="shared" si="77"/>
        <v>#NUM!</v>
      </c>
      <c r="X246" s="165" t="e">
        <f t="shared" si="78"/>
        <v>#NUM!</v>
      </c>
      <c r="Y246" s="165" t="e">
        <f t="shared" si="79"/>
        <v>#NUM!</v>
      </c>
    </row>
    <row r="247" spans="1:25" x14ac:dyDescent="0.2">
      <c r="A247" s="162"/>
      <c r="B247" s="7">
        <f t="shared" si="83"/>
        <v>0</v>
      </c>
      <c r="C247" s="7" t="e">
        <f t="shared" si="65"/>
        <v>#NUM!</v>
      </c>
      <c r="D247" s="163" t="e">
        <f t="shared" si="84"/>
        <v>#NUM!</v>
      </c>
      <c r="E247" s="164">
        <f t="shared" si="80"/>
        <v>99.999999999999972</v>
      </c>
      <c r="F247" s="162">
        <f t="shared" si="66"/>
        <v>0</v>
      </c>
      <c r="G247" s="162"/>
      <c r="H247" s="168">
        <f t="shared" si="67"/>
        <v>0</v>
      </c>
      <c r="I247" s="162" t="e">
        <f t="shared" si="64"/>
        <v>#NUM!</v>
      </c>
      <c r="J247" s="165" t="e">
        <f t="shared" si="68"/>
        <v>#NUM!</v>
      </c>
      <c r="K247" s="165" t="e">
        <f t="shared" si="69"/>
        <v>#NUM!</v>
      </c>
      <c r="L247" s="165" t="e">
        <f t="shared" si="70"/>
        <v>#NUM!</v>
      </c>
      <c r="M247" s="186" t="e">
        <f t="shared" si="81"/>
        <v>#NUM!</v>
      </c>
      <c r="N247" s="162">
        <v>0</v>
      </c>
      <c r="O247" s="166">
        <f t="shared" si="82"/>
        <v>0</v>
      </c>
      <c r="Q247" s="162">
        <f t="shared" si="71"/>
        <v>0</v>
      </c>
      <c r="R247" s="165">
        <f t="shared" si="72"/>
        <v>0</v>
      </c>
      <c r="S247" s="165">
        <f t="shared" si="73"/>
        <v>0</v>
      </c>
      <c r="T247" s="165">
        <f t="shared" si="74"/>
        <v>0</v>
      </c>
      <c r="U247" s="68" t="e">
        <f t="shared" si="75"/>
        <v>#NUM!</v>
      </c>
      <c r="V247" s="148" t="e">
        <f t="shared" si="76"/>
        <v>#NUM!</v>
      </c>
      <c r="W247" s="165" t="e">
        <f t="shared" si="77"/>
        <v>#NUM!</v>
      </c>
      <c r="X247" s="165" t="e">
        <f t="shared" si="78"/>
        <v>#NUM!</v>
      </c>
      <c r="Y247" s="165" t="e">
        <f t="shared" si="79"/>
        <v>#NUM!</v>
      </c>
    </row>
    <row r="248" spans="1:25" x14ac:dyDescent="0.2">
      <c r="A248" s="162"/>
      <c r="B248" s="7">
        <f t="shared" si="83"/>
        <v>0</v>
      </c>
      <c r="C248" s="7" t="e">
        <f t="shared" si="65"/>
        <v>#NUM!</v>
      </c>
      <c r="D248" s="163" t="e">
        <f t="shared" si="84"/>
        <v>#NUM!</v>
      </c>
      <c r="E248" s="164">
        <f t="shared" si="80"/>
        <v>99.999999999999972</v>
      </c>
      <c r="F248" s="162">
        <f t="shared" si="66"/>
        <v>0</v>
      </c>
      <c r="G248" s="162"/>
      <c r="H248" s="168">
        <f t="shared" si="67"/>
        <v>0</v>
      </c>
      <c r="I248" s="162" t="e">
        <f t="shared" si="64"/>
        <v>#NUM!</v>
      </c>
      <c r="J248" s="165" t="e">
        <f t="shared" si="68"/>
        <v>#NUM!</v>
      </c>
      <c r="K248" s="165" t="e">
        <f t="shared" si="69"/>
        <v>#NUM!</v>
      </c>
      <c r="L248" s="165" t="e">
        <f t="shared" si="70"/>
        <v>#NUM!</v>
      </c>
      <c r="M248" s="186" t="e">
        <f t="shared" si="81"/>
        <v>#NUM!</v>
      </c>
      <c r="N248" s="162">
        <v>0</v>
      </c>
      <c r="O248" s="166">
        <f t="shared" si="82"/>
        <v>0</v>
      </c>
      <c r="Q248" s="162">
        <f t="shared" si="71"/>
        <v>0</v>
      </c>
      <c r="R248" s="165">
        <f t="shared" si="72"/>
        <v>0</v>
      </c>
      <c r="S248" s="165">
        <f t="shared" si="73"/>
        <v>0</v>
      </c>
      <c r="T248" s="165">
        <f t="shared" si="74"/>
        <v>0</v>
      </c>
      <c r="U248" s="68" t="e">
        <f t="shared" si="75"/>
        <v>#NUM!</v>
      </c>
      <c r="V248" s="148" t="e">
        <f t="shared" si="76"/>
        <v>#NUM!</v>
      </c>
      <c r="W248" s="165" t="e">
        <f t="shared" si="77"/>
        <v>#NUM!</v>
      </c>
      <c r="X248" s="165" t="e">
        <f t="shared" si="78"/>
        <v>#NUM!</v>
      </c>
      <c r="Y248" s="165" t="e">
        <f t="shared" si="79"/>
        <v>#NUM!</v>
      </c>
    </row>
    <row r="249" spans="1:25" x14ac:dyDescent="0.2">
      <c r="A249" s="162"/>
      <c r="B249" s="7">
        <f t="shared" si="83"/>
        <v>0</v>
      </c>
      <c r="C249" s="7" t="e">
        <f t="shared" si="65"/>
        <v>#NUM!</v>
      </c>
      <c r="D249" s="163" t="e">
        <f t="shared" si="84"/>
        <v>#NUM!</v>
      </c>
      <c r="E249" s="164">
        <f t="shared" si="80"/>
        <v>99.999999999999972</v>
      </c>
      <c r="F249" s="162">
        <f t="shared" si="66"/>
        <v>0</v>
      </c>
      <c r="G249" s="162"/>
      <c r="H249" s="168">
        <f t="shared" si="67"/>
        <v>0</v>
      </c>
      <c r="I249" s="162" t="e">
        <f t="shared" si="64"/>
        <v>#NUM!</v>
      </c>
      <c r="J249" s="165" t="e">
        <f t="shared" si="68"/>
        <v>#NUM!</v>
      </c>
      <c r="K249" s="165" t="e">
        <f t="shared" si="69"/>
        <v>#NUM!</v>
      </c>
      <c r="L249" s="165" t="e">
        <f t="shared" si="70"/>
        <v>#NUM!</v>
      </c>
      <c r="M249" s="186" t="e">
        <f t="shared" si="81"/>
        <v>#NUM!</v>
      </c>
      <c r="N249" s="162">
        <v>0</v>
      </c>
      <c r="O249" s="166">
        <f t="shared" si="82"/>
        <v>0</v>
      </c>
      <c r="Q249" s="162">
        <f t="shared" si="71"/>
        <v>0</v>
      </c>
      <c r="R249" s="165">
        <f t="shared" si="72"/>
        <v>0</v>
      </c>
      <c r="S249" s="165">
        <f t="shared" si="73"/>
        <v>0</v>
      </c>
      <c r="T249" s="165">
        <f t="shared" si="74"/>
        <v>0</v>
      </c>
      <c r="U249" s="68" t="e">
        <f t="shared" si="75"/>
        <v>#NUM!</v>
      </c>
      <c r="V249" s="148" t="e">
        <f t="shared" si="76"/>
        <v>#NUM!</v>
      </c>
      <c r="W249" s="165" t="e">
        <f t="shared" si="77"/>
        <v>#NUM!</v>
      </c>
      <c r="X249" s="165" t="e">
        <f t="shared" si="78"/>
        <v>#NUM!</v>
      </c>
      <c r="Y249" s="165" t="e">
        <f t="shared" si="79"/>
        <v>#NUM!</v>
      </c>
    </row>
    <row r="250" spans="1:25" x14ac:dyDescent="0.2">
      <c r="A250" s="162"/>
      <c r="B250" s="7">
        <f t="shared" si="83"/>
        <v>0</v>
      </c>
      <c r="C250" s="7" t="e">
        <f t="shared" si="65"/>
        <v>#NUM!</v>
      </c>
      <c r="D250" s="163" t="e">
        <f t="shared" si="84"/>
        <v>#NUM!</v>
      </c>
      <c r="E250" s="164">
        <f t="shared" si="80"/>
        <v>99.999999999999972</v>
      </c>
      <c r="F250" s="162">
        <f t="shared" si="66"/>
        <v>0</v>
      </c>
      <c r="G250" s="162"/>
      <c r="H250" s="168">
        <f t="shared" si="67"/>
        <v>0</v>
      </c>
      <c r="I250" s="162" t="e">
        <f t="shared" si="64"/>
        <v>#NUM!</v>
      </c>
      <c r="J250" s="165" t="e">
        <f t="shared" si="68"/>
        <v>#NUM!</v>
      </c>
      <c r="K250" s="165" t="e">
        <f t="shared" si="69"/>
        <v>#NUM!</v>
      </c>
      <c r="L250" s="165" t="e">
        <f t="shared" si="70"/>
        <v>#NUM!</v>
      </c>
      <c r="M250" s="186" t="e">
        <f t="shared" si="81"/>
        <v>#NUM!</v>
      </c>
      <c r="N250" s="162">
        <v>0</v>
      </c>
      <c r="O250" s="166">
        <f t="shared" si="82"/>
        <v>0</v>
      </c>
      <c r="Q250" s="162">
        <f t="shared" si="71"/>
        <v>0</v>
      </c>
      <c r="R250" s="165">
        <f t="shared" si="72"/>
        <v>0</v>
      </c>
      <c r="S250" s="165">
        <f t="shared" si="73"/>
        <v>0</v>
      </c>
      <c r="T250" s="165">
        <f t="shared" si="74"/>
        <v>0</v>
      </c>
      <c r="U250" s="68" t="e">
        <f t="shared" si="75"/>
        <v>#NUM!</v>
      </c>
      <c r="V250" s="148" t="e">
        <f t="shared" si="76"/>
        <v>#NUM!</v>
      </c>
      <c r="W250" s="165" t="e">
        <f t="shared" si="77"/>
        <v>#NUM!</v>
      </c>
      <c r="X250" s="165" t="e">
        <f t="shared" si="78"/>
        <v>#NUM!</v>
      </c>
      <c r="Y250" s="165" t="e">
        <f t="shared" si="79"/>
        <v>#NUM!</v>
      </c>
    </row>
  </sheetData>
  <mergeCells count="7">
    <mergeCell ref="BV20:BZ20"/>
    <mergeCell ref="BL18:BV18"/>
    <mergeCell ref="AB20:AF20"/>
    <mergeCell ref="I25:L25"/>
    <mergeCell ref="Q25:T25"/>
    <mergeCell ref="U24:Y24"/>
    <mergeCell ref="U25:Y25"/>
  </mergeCells>
  <phoneticPr fontId="0" type="noConversion"/>
  <printOptions gridLinesSet="0"/>
  <pageMargins left="0.35433070866141736" right="0.35433070866141736" top="0.59055118110236227" bottom="0.78740157480314965" header="0.51181102362204722" footer="0.51181102362204722"/>
  <pageSetup paperSize="9" orientation="portrait" horizontalDpi="300" verticalDpi="300" r:id="rId1"/>
  <headerFooter alignWithMargins="0"/>
  <colBreaks count="1" manualBreakCount="1">
    <brk id="16"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vt:i4>
      </vt:variant>
      <vt:variant>
        <vt:lpstr>Charts</vt:lpstr>
      </vt:variant>
      <vt:variant>
        <vt:i4>1</vt:i4>
      </vt:variant>
      <vt:variant>
        <vt:lpstr>Named Ranges</vt:lpstr>
      </vt:variant>
      <vt:variant>
        <vt:i4>2</vt:i4>
      </vt:variant>
    </vt:vector>
  </HeadingPairs>
  <TitlesOfParts>
    <vt:vector size="6" baseType="lpstr">
      <vt:lpstr>Information</vt:lpstr>
      <vt:lpstr>Multiple Sample Statistics</vt:lpstr>
      <vt:lpstr>Calculations</vt:lpstr>
      <vt:lpstr>Sand Silt Clay Diagram</vt:lpstr>
      <vt:lpstr>Information!OLE_LINK1</vt:lpstr>
      <vt:lpstr>Calculations!Print_Area</vt:lpstr>
    </vt:vector>
  </TitlesOfParts>
  <Manager>E-mail: s.blott@kpal.co.uk</Manager>
  <Company>Kenneth Pye Associates Ltd., Crowthorne Enterprise Centre, Old Wokingham Road, Crowthorne, RG45 6AW, UK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GRADISTAT v 8.0</dc:title>
  <dc:subject>Grain Size Analysis</dc:subject>
  <dc:creator>Simon Blott</dc:creator>
  <cp:keywords>Grain size, unconsolidated sediments, statistics</cp:keywords>
  <dc:description>A grain size distribution and statistics package for the analysis of unconsolidated sediments by sieving or laser granulometer.</dc:description>
  <cp:lastModifiedBy>Buster, Noreen A.</cp:lastModifiedBy>
  <cp:lastPrinted>2009-09-18T12:53:01Z</cp:lastPrinted>
  <dcterms:created xsi:type="dcterms:W3CDTF">1998-11-28T16:31:54Z</dcterms:created>
  <dcterms:modified xsi:type="dcterms:W3CDTF">2014-05-30T18:42:05Z</dcterms:modified>
  <cp:category>Research</cp:category>
</cp:coreProperties>
</file>