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360" yWindow="165" windowWidth="10965" windowHeight="7770" tabRatio="875" activeTab="2"/>
  </bookViews>
  <sheets>
    <sheet name="Information" sheetId="4" r:id="rId1"/>
    <sheet name="Module1" sheetId="3" state="veryHidden" r:id="rId2"/>
    <sheet name="Multiple Sample Statistics" sheetId="19" r:id="rId3"/>
    <sheet name="Sand Silt Clay Diagram" sheetId="20" r:id="rId4"/>
    <sheet name="Calculations" sheetId="5" state="hidden" r:id="rId5"/>
    <sheet name="Module2" sheetId="11" state="veryHidden" r:id="rId6"/>
    <sheet name="Module4" sheetId="12" state="veryHidden" r:id="rId7"/>
    <sheet name="Module5" sheetId="13" state="veryHidden" r:id="rId8"/>
  </sheets>
  <definedNames>
    <definedName name="OLE_LINK1" localSheetId="0">Information!$O$170</definedName>
    <definedName name="_xlnm.Print_Area" localSheetId="4">Calculations!$R$1:$Y$70</definedName>
    <definedName name="solver_lin" localSheetId="4" hidden="1">0</definedName>
    <definedName name="solver_num" localSheetId="4" hidden="1">0</definedName>
    <definedName name="solver_opt" localSheetId="4" hidden="1">Calculations!#REF!</definedName>
    <definedName name="solver_tmp" localSheetId="4" hidden="1">#NULL!</definedName>
    <definedName name="solver_typ" localSheetId="4" hidden="1">3</definedName>
    <definedName name="solver_val" localSheetId="4" hidden="1">84</definedName>
  </definedNames>
  <calcPr calcId="145621"/>
</workbook>
</file>

<file path=xl/calcChain.xml><?xml version="1.0" encoding="utf-8"?>
<calcChain xmlns="http://schemas.openxmlformats.org/spreadsheetml/2006/main">
  <c r="F3" i="5" l="1"/>
  <c r="G3" i="5"/>
  <c r="H3" i="5"/>
  <c r="A10" i="5"/>
  <c r="F55" i="5" s="1"/>
  <c r="G11" i="5"/>
  <c r="A13" i="5"/>
  <c r="O32" i="5" s="1"/>
  <c r="C30" i="5"/>
  <c r="H30" i="5"/>
  <c r="B31" i="5"/>
  <c r="C31" i="5" s="1"/>
  <c r="H31" i="5"/>
  <c r="B32" i="5"/>
  <c r="C32" i="5" s="1"/>
  <c r="F32"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B123" i="5"/>
  <c r="C123" i="5" s="1"/>
  <c r="H123" i="5"/>
  <c r="B124" i="5"/>
  <c r="C124" i="5" s="1"/>
  <c r="H124" i="5"/>
  <c r="B125" i="5"/>
  <c r="C125" i="5" s="1"/>
  <c r="H125" i="5"/>
  <c r="B126" i="5"/>
  <c r="H126" i="5"/>
  <c r="B127" i="5"/>
  <c r="H127" i="5"/>
  <c r="B128" i="5"/>
  <c r="C128" i="5" s="1"/>
  <c r="H128" i="5"/>
  <c r="B129" i="5"/>
  <c r="C129" i="5" s="1"/>
  <c r="H129" i="5"/>
  <c r="B130" i="5"/>
  <c r="C130" i="5" s="1"/>
  <c r="H130" i="5"/>
  <c r="B131" i="5"/>
  <c r="H131" i="5"/>
  <c r="B132" i="5"/>
  <c r="C132" i="5" s="1"/>
  <c r="H132" i="5"/>
  <c r="B133" i="5"/>
  <c r="H133" i="5"/>
  <c r="B134" i="5"/>
  <c r="H134" i="5"/>
  <c r="B135" i="5"/>
  <c r="C135" i="5" s="1"/>
  <c r="H135" i="5"/>
  <c r="B136" i="5"/>
  <c r="C136" i="5" s="1"/>
  <c r="H136" i="5"/>
  <c r="B137" i="5"/>
  <c r="C137" i="5" s="1"/>
  <c r="H137" i="5"/>
  <c r="B138" i="5"/>
  <c r="H138" i="5"/>
  <c r="B139" i="5"/>
  <c r="C139" i="5" s="1"/>
  <c r="H139" i="5"/>
  <c r="B140" i="5"/>
  <c r="C140" i="5" s="1"/>
  <c r="H140" i="5"/>
  <c r="B141" i="5"/>
  <c r="H141" i="5"/>
  <c r="B142" i="5"/>
  <c r="H142" i="5"/>
  <c r="B143" i="5"/>
  <c r="C143" i="5" s="1"/>
  <c r="H143" i="5"/>
  <c r="B144" i="5"/>
  <c r="C144" i="5" s="1"/>
  <c r="H144" i="5"/>
  <c r="B145" i="5"/>
  <c r="C145" i="5" s="1"/>
  <c r="H145" i="5"/>
  <c r="B146" i="5"/>
  <c r="C146" i="5" s="1"/>
  <c r="H146" i="5"/>
  <c r="B147" i="5"/>
  <c r="C147" i="5" s="1"/>
  <c r="H147" i="5"/>
  <c r="B148" i="5"/>
  <c r="C148" i="5" s="1"/>
  <c r="H148" i="5"/>
  <c r="B149" i="5"/>
  <c r="C149" i="5" s="1"/>
  <c r="H149" i="5"/>
  <c r="B150" i="5"/>
  <c r="C150" i="5" s="1"/>
  <c r="H150" i="5"/>
  <c r="B151" i="5"/>
  <c r="C151" i="5" s="1"/>
  <c r="H151" i="5"/>
  <c r="B152" i="5"/>
  <c r="C152" i="5" s="1"/>
  <c r="H152" i="5"/>
  <c r="B153" i="5"/>
  <c r="C153" i="5" s="1"/>
  <c r="H153" i="5"/>
  <c r="B154" i="5"/>
  <c r="C154" i="5" s="1"/>
  <c r="H154" i="5"/>
  <c r="B155" i="5"/>
  <c r="C155" i="5" s="1"/>
  <c r="H155" i="5"/>
  <c r="B156" i="5"/>
  <c r="C156" i="5" s="1"/>
  <c r="H156" i="5"/>
  <c r="B157" i="5"/>
  <c r="H157" i="5"/>
  <c r="B158" i="5"/>
  <c r="C158" i="5" s="1"/>
  <c r="H158" i="5"/>
  <c r="B159" i="5"/>
  <c r="C159" i="5" s="1"/>
  <c r="H159" i="5"/>
  <c r="B160" i="5"/>
  <c r="C160" i="5" s="1"/>
  <c r="H160" i="5"/>
  <c r="B161" i="5"/>
  <c r="C161" i="5" s="1"/>
  <c r="H161" i="5"/>
  <c r="B162" i="5"/>
  <c r="C162" i="5" s="1"/>
  <c r="H162" i="5"/>
  <c r="B163" i="5"/>
  <c r="C163" i="5" s="1"/>
  <c r="H163" i="5"/>
  <c r="B164" i="5"/>
  <c r="C164" i="5" s="1"/>
  <c r="H164" i="5"/>
  <c r="B165" i="5"/>
  <c r="C165" i="5" s="1"/>
  <c r="H165" i="5"/>
  <c r="B166" i="5"/>
  <c r="C166" i="5" s="1"/>
  <c r="H166" i="5"/>
  <c r="B167" i="5"/>
  <c r="C167" i="5" s="1"/>
  <c r="H167" i="5"/>
  <c r="B168" i="5"/>
  <c r="C168" i="5" s="1"/>
  <c r="H168" i="5"/>
  <c r="B169" i="5"/>
  <c r="C169" i="5" s="1"/>
  <c r="H169" i="5"/>
  <c r="B170" i="5"/>
  <c r="C170" i="5" s="1"/>
  <c r="H170" i="5"/>
  <c r="B171" i="5"/>
  <c r="C171" i="5" s="1"/>
  <c r="H171" i="5"/>
  <c r="B172" i="5"/>
  <c r="C172" i="5" s="1"/>
  <c r="H172" i="5"/>
  <c r="B173" i="5"/>
  <c r="H173" i="5"/>
  <c r="B174" i="5"/>
  <c r="C174" i="5" s="1"/>
  <c r="H174" i="5"/>
  <c r="B175" i="5"/>
  <c r="C175" i="5" s="1"/>
  <c r="H175" i="5"/>
  <c r="B176" i="5"/>
  <c r="C176" i="5" s="1"/>
  <c r="H176" i="5"/>
  <c r="B177" i="5"/>
  <c r="C177" i="5" s="1"/>
  <c r="H177" i="5"/>
  <c r="B178" i="5"/>
  <c r="C178" i="5" s="1"/>
  <c r="H178" i="5"/>
  <c r="B179" i="5"/>
  <c r="C179" i="5" s="1"/>
  <c r="H179" i="5"/>
  <c r="B180" i="5"/>
  <c r="C180" i="5" s="1"/>
  <c r="H180" i="5"/>
  <c r="B181" i="5"/>
  <c r="C181" i="5" s="1"/>
  <c r="H181" i="5"/>
  <c r="B182" i="5"/>
  <c r="C182" i="5" s="1"/>
  <c r="H182" i="5"/>
  <c r="B183" i="5"/>
  <c r="C183" i="5" s="1"/>
  <c r="H183" i="5"/>
  <c r="B184" i="5"/>
  <c r="C184" i="5" s="1"/>
  <c r="H184" i="5"/>
  <c r="B185" i="5"/>
  <c r="C185" i="5" s="1"/>
  <c r="H185" i="5"/>
  <c r="B186" i="5"/>
  <c r="C186" i="5" s="1"/>
  <c r="H186" i="5"/>
  <c r="B187" i="5"/>
  <c r="C187" i="5" s="1"/>
  <c r="H187" i="5"/>
  <c r="B188" i="5"/>
  <c r="C188" i="5" s="1"/>
  <c r="H188" i="5"/>
  <c r="B189" i="5"/>
  <c r="H189" i="5"/>
  <c r="B190" i="5"/>
  <c r="H190" i="5"/>
  <c r="B191" i="5"/>
  <c r="C191" i="5" s="1"/>
  <c r="H191" i="5"/>
  <c r="B192" i="5"/>
  <c r="C192" i="5" s="1"/>
  <c r="H192" i="5"/>
  <c r="B193" i="5"/>
  <c r="C193" i="5" s="1"/>
  <c r="H193" i="5"/>
  <c r="B194" i="5"/>
  <c r="C194" i="5" s="1"/>
  <c r="H194" i="5"/>
  <c r="B195" i="5"/>
  <c r="C195" i="5" s="1"/>
  <c r="H195" i="5"/>
  <c r="B196" i="5"/>
  <c r="H196" i="5"/>
  <c r="B197" i="5"/>
  <c r="C197" i="5" s="1"/>
  <c r="H197" i="5"/>
  <c r="B198" i="5"/>
  <c r="C198" i="5" s="1"/>
  <c r="H198" i="5"/>
  <c r="B199" i="5"/>
  <c r="C199" i="5" s="1"/>
  <c r="H199" i="5"/>
  <c r="B200" i="5"/>
  <c r="C200" i="5" s="1"/>
  <c r="H200" i="5"/>
  <c r="B201" i="5"/>
  <c r="C201" i="5" s="1"/>
  <c r="H201" i="5"/>
  <c r="B202" i="5"/>
  <c r="C202" i="5" s="1"/>
  <c r="H202" i="5"/>
  <c r="B203" i="5"/>
  <c r="C203" i="5" s="1"/>
  <c r="H203" i="5"/>
  <c r="B204" i="5"/>
  <c r="C204" i="5" s="1"/>
  <c r="H204" i="5"/>
  <c r="B205" i="5"/>
  <c r="C205" i="5" s="1"/>
  <c r="H205" i="5"/>
  <c r="B206" i="5"/>
  <c r="C206" i="5" s="1"/>
  <c r="H206" i="5"/>
  <c r="B207" i="5"/>
  <c r="C207" i="5" s="1"/>
  <c r="H207" i="5"/>
  <c r="B208" i="5"/>
  <c r="C208" i="5" s="1"/>
  <c r="H208" i="5"/>
  <c r="B209" i="5"/>
  <c r="C209" i="5" s="1"/>
  <c r="H209" i="5"/>
  <c r="B210" i="5"/>
  <c r="C210" i="5" s="1"/>
  <c r="H210" i="5"/>
  <c r="B211" i="5"/>
  <c r="C211" i="5" s="1"/>
  <c r="H211" i="5"/>
  <c r="B212" i="5"/>
  <c r="H212" i="5"/>
  <c r="B213" i="5"/>
  <c r="C213" i="5" s="1"/>
  <c r="H213" i="5"/>
  <c r="B214" i="5"/>
  <c r="C214" i="5" s="1"/>
  <c r="H214" i="5"/>
  <c r="B215" i="5"/>
  <c r="C215" i="5" s="1"/>
  <c r="H215" i="5"/>
  <c r="B216" i="5"/>
  <c r="C216" i="5" s="1"/>
  <c r="H216" i="5"/>
  <c r="B217" i="5"/>
  <c r="C217" i="5" s="1"/>
  <c r="H217" i="5"/>
  <c r="B218" i="5"/>
  <c r="C218" i="5" s="1"/>
  <c r="H218" i="5"/>
  <c r="B219" i="5"/>
  <c r="C219" i="5" s="1"/>
  <c r="H219" i="5"/>
  <c r="B220" i="5"/>
  <c r="C220" i="5" s="1"/>
  <c r="H220" i="5"/>
  <c r="B221" i="5"/>
  <c r="C221" i="5" s="1"/>
  <c r="H221" i="5"/>
  <c r="B222" i="5"/>
  <c r="C222" i="5" s="1"/>
  <c r="H222" i="5"/>
  <c r="B223" i="5"/>
  <c r="C223" i="5" s="1"/>
  <c r="H223" i="5"/>
  <c r="B224" i="5"/>
  <c r="C224" i="5" s="1"/>
  <c r="H224" i="5"/>
  <c r="B225" i="5"/>
  <c r="C225" i="5" s="1"/>
  <c r="H225" i="5"/>
  <c r="B226" i="5"/>
  <c r="C226" i="5" s="1"/>
  <c r="H226" i="5"/>
  <c r="B227" i="5"/>
  <c r="C227" i="5" s="1"/>
  <c r="H227" i="5"/>
  <c r="B228" i="5"/>
  <c r="H228" i="5"/>
  <c r="B229" i="5"/>
  <c r="C229" i="5" s="1"/>
  <c r="H229" i="5"/>
  <c r="B230" i="5"/>
  <c r="C230" i="5" s="1"/>
  <c r="H230" i="5"/>
  <c r="B231" i="5"/>
  <c r="C231" i="5" s="1"/>
  <c r="H231" i="5"/>
  <c r="B232" i="5"/>
  <c r="C232" i="5" s="1"/>
  <c r="H232" i="5"/>
  <c r="B233" i="5"/>
  <c r="C233" i="5" s="1"/>
  <c r="H233" i="5"/>
  <c r="B234" i="5"/>
  <c r="C234" i="5" s="1"/>
  <c r="H234" i="5"/>
  <c r="B235" i="5"/>
  <c r="C235" i="5" s="1"/>
  <c r="H235" i="5"/>
  <c r="B236" i="5"/>
  <c r="C236" i="5" s="1"/>
  <c r="H236" i="5"/>
  <c r="B237" i="5"/>
  <c r="C237" i="5" s="1"/>
  <c r="H237" i="5"/>
  <c r="B238" i="5"/>
  <c r="C238" i="5" s="1"/>
  <c r="H238" i="5"/>
  <c r="B239" i="5"/>
  <c r="C239" i="5" s="1"/>
  <c r="H239" i="5"/>
  <c r="B240" i="5"/>
  <c r="C240" i="5" s="1"/>
  <c r="H240" i="5"/>
  <c r="B241" i="5"/>
  <c r="C241" i="5" s="1"/>
  <c r="H241" i="5"/>
  <c r="B242" i="5"/>
  <c r="C242" i="5" s="1"/>
  <c r="H242" i="5"/>
  <c r="B243" i="5"/>
  <c r="C243" i="5" s="1"/>
  <c r="H243" i="5"/>
  <c r="B244" i="5"/>
  <c r="H244" i="5"/>
  <c r="B245" i="5"/>
  <c r="C245" i="5" s="1"/>
  <c r="H245" i="5"/>
  <c r="B246" i="5"/>
  <c r="C246" i="5" s="1"/>
  <c r="H246" i="5"/>
  <c r="B247" i="5"/>
  <c r="C247" i="5" s="1"/>
  <c r="H247" i="5"/>
  <c r="B248" i="5"/>
  <c r="H248" i="5"/>
  <c r="B249" i="5"/>
  <c r="C249" i="5" s="1"/>
  <c r="H249" i="5"/>
  <c r="B250" i="5"/>
  <c r="C250" i="5" s="1"/>
  <c r="H250" i="5"/>
  <c r="F36" i="5" l="1"/>
  <c r="O122" i="5"/>
  <c r="O121" i="5"/>
  <c r="O120" i="5"/>
  <c r="O119" i="5"/>
  <c r="O118" i="5"/>
  <c r="O117" i="5"/>
  <c r="O116" i="5"/>
  <c r="O115" i="5"/>
  <c r="O114" i="5"/>
  <c r="O113" i="5"/>
  <c r="O112" i="5"/>
  <c r="O111" i="5"/>
  <c r="O110" i="5"/>
  <c r="O109" i="5"/>
  <c r="O108" i="5"/>
  <c r="O107" i="5"/>
  <c r="O106" i="5"/>
  <c r="O105" i="5"/>
  <c r="O104" i="5"/>
  <c r="O103" i="5"/>
  <c r="O102" i="5"/>
  <c r="O101" i="5"/>
  <c r="O100" i="5"/>
  <c r="O99" i="5"/>
  <c r="O98" i="5"/>
  <c r="O97" i="5"/>
  <c r="O96" i="5"/>
  <c r="O95" i="5"/>
  <c r="O94" i="5"/>
  <c r="O93" i="5"/>
  <c r="O92" i="5"/>
  <c r="O91" i="5"/>
  <c r="O90" i="5"/>
  <c r="O89" i="5"/>
  <c r="O88" i="5"/>
  <c r="O87" i="5"/>
  <c r="O246" i="5"/>
  <c r="O214" i="5"/>
  <c r="O230" i="5"/>
  <c r="O198" i="5"/>
  <c r="O238" i="5"/>
  <c r="O222" i="5"/>
  <c r="O206" i="5"/>
  <c r="O190" i="5"/>
  <c r="O250" i="5"/>
  <c r="O242" i="5"/>
  <c r="O234" i="5"/>
  <c r="O226" i="5"/>
  <c r="O218" i="5"/>
  <c r="O210" i="5"/>
  <c r="O202" i="5"/>
  <c r="O194" i="5"/>
  <c r="O186" i="5"/>
  <c r="O248" i="5"/>
  <c r="O244" i="5"/>
  <c r="O240" i="5"/>
  <c r="O236" i="5"/>
  <c r="O232" i="5"/>
  <c r="O228" i="5"/>
  <c r="O224" i="5"/>
  <c r="O220" i="5"/>
  <c r="O216" i="5"/>
  <c r="O212" i="5"/>
  <c r="O208" i="5"/>
  <c r="O204" i="5"/>
  <c r="O200" i="5"/>
  <c r="O196" i="5"/>
  <c r="O192" i="5"/>
  <c r="O188" i="5"/>
  <c r="O180" i="5"/>
  <c r="O249" i="5"/>
  <c r="O247" i="5"/>
  <c r="O245" i="5"/>
  <c r="O243" i="5"/>
  <c r="O241" i="5"/>
  <c r="O239" i="5"/>
  <c r="O237" i="5"/>
  <c r="O235" i="5"/>
  <c r="O233" i="5"/>
  <c r="O231" i="5"/>
  <c r="O229" i="5"/>
  <c r="O227" i="5"/>
  <c r="O225" i="5"/>
  <c r="O223" i="5"/>
  <c r="O221" i="5"/>
  <c r="O219" i="5"/>
  <c r="O217" i="5"/>
  <c r="O215" i="5"/>
  <c r="O213" i="5"/>
  <c r="O211" i="5"/>
  <c r="O209" i="5"/>
  <c r="O207" i="5"/>
  <c r="O205" i="5"/>
  <c r="O203" i="5"/>
  <c r="O201" i="5"/>
  <c r="O199" i="5"/>
  <c r="O197" i="5"/>
  <c r="O195" i="5"/>
  <c r="O193" i="5"/>
  <c r="O191" i="5"/>
  <c r="O189" i="5"/>
  <c r="O187" i="5"/>
  <c r="O184" i="5"/>
  <c r="O175" i="5"/>
  <c r="O185" i="5"/>
  <c r="O182" i="5"/>
  <c r="O178" i="5"/>
  <c r="O171" i="5"/>
  <c r="O183" i="5"/>
  <c r="O181" i="5"/>
  <c r="O179" i="5"/>
  <c r="O177" i="5"/>
  <c r="O173" i="5"/>
  <c r="O162" i="5"/>
  <c r="O176" i="5"/>
  <c r="O174" i="5"/>
  <c r="O172" i="5"/>
  <c r="O167" i="5"/>
  <c r="O151" i="5"/>
  <c r="O169" i="5"/>
  <c r="O165" i="5"/>
  <c r="O158" i="5"/>
  <c r="O140" i="5"/>
  <c r="O170" i="5"/>
  <c r="O168" i="5"/>
  <c r="O166" i="5"/>
  <c r="O164" i="5"/>
  <c r="O160" i="5"/>
  <c r="O155" i="5"/>
  <c r="O147" i="5"/>
  <c r="O132" i="5"/>
  <c r="O163" i="5"/>
  <c r="O161" i="5"/>
  <c r="O159" i="5"/>
  <c r="O157" i="5"/>
  <c r="O153" i="5"/>
  <c r="O149" i="5"/>
  <c r="O144" i="5"/>
  <c r="O136" i="5"/>
  <c r="O128" i="5"/>
  <c r="O156" i="5"/>
  <c r="O154" i="5"/>
  <c r="O152" i="5"/>
  <c r="O150" i="5"/>
  <c r="O148" i="5"/>
  <c r="O146" i="5"/>
  <c r="O142" i="5"/>
  <c r="O138" i="5"/>
  <c r="O134" i="5"/>
  <c r="O130" i="5"/>
  <c r="O126" i="5"/>
  <c r="O86" i="5"/>
  <c r="O85" i="5"/>
  <c r="O84" i="5"/>
  <c r="O83" i="5"/>
  <c r="O82" i="5"/>
  <c r="O81" i="5"/>
  <c r="O80" i="5"/>
  <c r="O79" i="5"/>
  <c r="O78" i="5"/>
  <c r="O77" i="5"/>
  <c r="O76" i="5"/>
  <c r="O75" i="5"/>
  <c r="O74" i="5"/>
  <c r="O73" i="5"/>
  <c r="O72" i="5"/>
  <c r="O71" i="5"/>
  <c r="O70" i="5"/>
  <c r="O69" i="5"/>
  <c r="O68" i="5"/>
  <c r="O67" i="5"/>
  <c r="O66" i="5"/>
  <c r="O65" i="5"/>
  <c r="O64" i="5"/>
  <c r="O63" i="5"/>
  <c r="O62" i="5"/>
  <c r="O61" i="5"/>
  <c r="O58" i="5"/>
  <c r="O57" i="5"/>
  <c r="O50" i="5"/>
  <c r="O145" i="5"/>
  <c r="O143" i="5"/>
  <c r="O141" i="5"/>
  <c r="O139" i="5"/>
  <c r="O137" i="5"/>
  <c r="O135" i="5"/>
  <c r="O133" i="5"/>
  <c r="O131" i="5"/>
  <c r="O129" i="5"/>
  <c r="O127" i="5"/>
  <c r="O124" i="5"/>
  <c r="O42" i="5"/>
  <c r="O125" i="5"/>
  <c r="O123" i="5"/>
  <c r="O55" i="5"/>
  <c r="O52" i="5"/>
  <c r="O48" i="5"/>
  <c r="O47" i="5"/>
  <c r="O44" i="5"/>
  <c r="O40" i="5"/>
  <c r="O39" i="5"/>
  <c r="O38" i="5"/>
  <c r="O37" i="5"/>
  <c r="O33" i="5"/>
  <c r="F250" i="5"/>
  <c r="F249" i="5"/>
  <c r="Q249" i="5" s="1"/>
  <c r="F248" i="5"/>
  <c r="Q248" i="5" s="1"/>
  <c r="F247" i="5"/>
  <c r="Q247" i="5" s="1"/>
  <c r="F246" i="5"/>
  <c r="Q246" i="5" s="1"/>
  <c r="F245" i="5"/>
  <c r="Q245" i="5" s="1"/>
  <c r="F244" i="5"/>
  <c r="Q244" i="5" s="1"/>
  <c r="F243" i="5"/>
  <c r="Q243" i="5" s="1"/>
  <c r="F242" i="5"/>
  <c r="Q242" i="5" s="1"/>
  <c r="F241" i="5"/>
  <c r="Q241" i="5" s="1"/>
  <c r="F240" i="5"/>
  <c r="Q240" i="5" s="1"/>
  <c r="F239" i="5"/>
  <c r="Q239" i="5" s="1"/>
  <c r="F238" i="5"/>
  <c r="Q238" i="5" s="1"/>
  <c r="F237" i="5"/>
  <c r="Q237" i="5" s="1"/>
  <c r="F236" i="5"/>
  <c r="Q236" i="5" s="1"/>
  <c r="F235" i="5"/>
  <c r="Q235" i="5" s="1"/>
  <c r="F234" i="5"/>
  <c r="Q234" i="5" s="1"/>
  <c r="F233" i="5"/>
  <c r="Q233" i="5" s="1"/>
  <c r="F232" i="5"/>
  <c r="Q232" i="5" s="1"/>
  <c r="F231" i="5"/>
  <c r="Q231" i="5" s="1"/>
  <c r="F230" i="5"/>
  <c r="Q230" i="5" s="1"/>
  <c r="F229" i="5"/>
  <c r="Q229" i="5" s="1"/>
  <c r="F228" i="5"/>
  <c r="Q228" i="5" s="1"/>
  <c r="F227" i="5"/>
  <c r="Q227" i="5" s="1"/>
  <c r="F226" i="5"/>
  <c r="Q226" i="5" s="1"/>
  <c r="F225" i="5"/>
  <c r="Q225" i="5" s="1"/>
  <c r="F224" i="5"/>
  <c r="Q224" i="5" s="1"/>
  <c r="F56" i="5"/>
  <c r="F139" i="5"/>
  <c r="Q139" i="5" s="1"/>
  <c r="F140" i="5"/>
  <c r="Q140" i="5" s="1"/>
  <c r="F141" i="5"/>
  <c r="Q141" i="5" s="1"/>
  <c r="F142" i="5"/>
  <c r="Q142" i="5" s="1"/>
  <c r="F143" i="5"/>
  <c r="Q143" i="5" s="1"/>
  <c r="F144" i="5"/>
  <c r="Q144" i="5" s="1"/>
  <c r="F145" i="5"/>
  <c r="Q145" i="5" s="1"/>
  <c r="F146" i="5"/>
  <c r="Q146" i="5" s="1"/>
  <c r="F147" i="5"/>
  <c r="Q147" i="5" s="1"/>
  <c r="F148" i="5"/>
  <c r="Q148" i="5" s="1"/>
  <c r="F149" i="5"/>
  <c r="Q149" i="5" s="1"/>
  <c r="F150" i="5"/>
  <c r="Q150" i="5" s="1"/>
  <c r="F151" i="5"/>
  <c r="Q151" i="5" s="1"/>
  <c r="F152" i="5"/>
  <c r="Q152" i="5" s="1"/>
  <c r="F153" i="5"/>
  <c r="Q153" i="5" s="1"/>
  <c r="F154" i="5"/>
  <c r="Q154" i="5" s="1"/>
  <c r="F155" i="5"/>
  <c r="Q155" i="5" s="1"/>
  <c r="F156" i="5"/>
  <c r="Q156" i="5" s="1"/>
  <c r="F157" i="5"/>
  <c r="Q157" i="5" s="1"/>
  <c r="F158" i="5"/>
  <c r="Q158" i="5" s="1"/>
  <c r="F159" i="5"/>
  <c r="Q159" i="5" s="1"/>
  <c r="F160" i="5"/>
  <c r="Q160" i="5" s="1"/>
  <c r="F161" i="5"/>
  <c r="Q161" i="5" s="1"/>
  <c r="F162" i="5"/>
  <c r="Q162" i="5" s="1"/>
  <c r="F163" i="5"/>
  <c r="Q163" i="5" s="1"/>
  <c r="F164" i="5"/>
  <c r="Q164" i="5" s="1"/>
  <c r="F165" i="5"/>
  <c r="Q165" i="5" s="1"/>
  <c r="F166" i="5"/>
  <c r="F167" i="5"/>
  <c r="Q167" i="5" s="1"/>
  <c r="F168" i="5"/>
  <c r="Q168" i="5" s="1"/>
  <c r="F169" i="5"/>
  <c r="Q169" i="5" s="1"/>
  <c r="F170" i="5"/>
  <c r="Q170" i="5" s="1"/>
  <c r="F171" i="5"/>
  <c r="Q171" i="5" s="1"/>
  <c r="F172" i="5"/>
  <c r="Q172" i="5" s="1"/>
  <c r="F173" i="5"/>
  <c r="Q173" i="5" s="1"/>
  <c r="F174" i="5"/>
  <c r="Q174" i="5" s="1"/>
  <c r="F175" i="5"/>
  <c r="Q175" i="5" s="1"/>
  <c r="F176" i="5"/>
  <c r="Q176" i="5" s="1"/>
  <c r="F177" i="5"/>
  <c r="Q177" i="5" s="1"/>
  <c r="F178" i="5"/>
  <c r="Q178" i="5" s="1"/>
  <c r="F179" i="5"/>
  <c r="Q179" i="5" s="1"/>
  <c r="F180" i="5"/>
  <c r="Q180" i="5" s="1"/>
  <c r="F181" i="5"/>
  <c r="Q181" i="5" s="1"/>
  <c r="F182" i="5"/>
  <c r="Q182" i="5" s="1"/>
  <c r="F183" i="5"/>
  <c r="Q183" i="5" s="1"/>
  <c r="F184" i="5"/>
  <c r="Q184" i="5" s="1"/>
  <c r="F185" i="5"/>
  <c r="Q185" i="5" s="1"/>
  <c r="F186" i="5"/>
  <c r="Q186" i="5" s="1"/>
  <c r="F187" i="5"/>
  <c r="Q187" i="5" s="1"/>
  <c r="F188" i="5"/>
  <c r="Q188" i="5" s="1"/>
  <c r="F189" i="5"/>
  <c r="Q189" i="5" s="1"/>
  <c r="F190" i="5"/>
  <c r="Q190" i="5" s="1"/>
  <c r="F191" i="5"/>
  <c r="Q191" i="5" s="1"/>
  <c r="F192" i="5"/>
  <c r="Q192" i="5" s="1"/>
  <c r="F193" i="5"/>
  <c r="Q193" i="5" s="1"/>
  <c r="F194" i="5"/>
  <c r="Q194" i="5" s="1"/>
  <c r="F195" i="5"/>
  <c r="F196" i="5"/>
  <c r="Q196" i="5" s="1"/>
  <c r="F197" i="5"/>
  <c r="Q197" i="5" s="1"/>
  <c r="F198" i="5"/>
  <c r="Q198" i="5" s="1"/>
  <c r="F199" i="5"/>
  <c r="Q199" i="5" s="1"/>
  <c r="F200" i="5"/>
  <c r="Q200" i="5" s="1"/>
  <c r="F201" i="5"/>
  <c r="Q201" i="5" s="1"/>
  <c r="F202" i="5"/>
  <c r="Q202" i="5" s="1"/>
  <c r="F203" i="5"/>
  <c r="Q203" i="5" s="1"/>
  <c r="F204" i="5"/>
  <c r="Q204" i="5" s="1"/>
  <c r="F205" i="5"/>
  <c r="Q205" i="5" s="1"/>
  <c r="F206" i="5"/>
  <c r="Q206" i="5" s="1"/>
  <c r="F207" i="5"/>
  <c r="Q207" i="5" s="1"/>
  <c r="F208" i="5"/>
  <c r="Q208" i="5" s="1"/>
  <c r="F209" i="5"/>
  <c r="Q209" i="5" s="1"/>
  <c r="F210" i="5"/>
  <c r="Q210" i="5" s="1"/>
  <c r="F211" i="5"/>
  <c r="Q211" i="5" s="1"/>
  <c r="F212" i="5"/>
  <c r="Q212" i="5" s="1"/>
  <c r="F213" i="5"/>
  <c r="Q213" i="5" s="1"/>
  <c r="F214" i="5"/>
  <c r="Q214" i="5" s="1"/>
  <c r="F215" i="5"/>
  <c r="Q215" i="5" s="1"/>
  <c r="F216" i="5"/>
  <c r="Q216" i="5" s="1"/>
  <c r="F217" i="5"/>
  <c r="Q217" i="5" s="1"/>
  <c r="F218" i="5"/>
  <c r="Q218" i="5" s="1"/>
  <c r="F219" i="5"/>
  <c r="Q219" i="5" s="1"/>
  <c r="F220" i="5"/>
  <c r="Q220" i="5" s="1"/>
  <c r="F221" i="5"/>
  <c r="Q221" i="5" s="1"/>
  <c r="F222" i="5"/>
  <c r="Q222" i="5" s="1"/>
  <c r="F223" i="5"/>
  <c r="Q223" i="5" s="1"/>
  <c r="D137" i="5"/>
  <c r="M137" i="5" s="1"/>
  <c r="F31" i="5"/>
  <c r="Q31" i="5" s="1"/>
  <c r="F47" i="5"/>
  <c r="F48" i="5"/>
  <c r="F49" i="5"/>
  <c r="F54" i="5"/>
  <c r="F57" i="5"/>
  <c r="F58" i="5"/>
  <c r="F59"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Q123" i="5" s="1"/>
  <c r="F124" i="5"/>
  <c r="Q124" i="5" s="1"/>
  <c r="F125" i="5"/>
  <c r="Q125" i="5" s="1"/>
  <c r="F126" i="5"/>
  <c r="Q126" i="5" s="1"/>
  <c r="F127" i="5"/>
  <c r="Q127" i="5" s="1"/>
  <c r="F128" i="5"/>
  <c r="Q128" i="5" s="1"/>
  <c r="F129" i="5"/>
  <c r="Q129" i="5" s="1"/>
  <c r="F130" i="5"/>
  <c r="Q130" i="5" s="1"/>
  <c r="F131" i="5"/>
  <c r="Q131" i="5" s="1"/>
  <c r="F132" i="5"/>
  <c r="Q132" i="5" s="1"/>
  <c r="F133" i="5"/>
  <c r="Q133" i="5" s="1"/>
  <c r="F134" i="5"/>
  <c r="Q134" i="5" s="1"/>
  <c r="F135" i="5"/>
  <c r="Q135" i="5" s="1"/>
  <c r="F136" i="5"/>
  <c r="F137" i="5"/>
  <c r="Q137" i="5" s="1"/>
  <c r="F138" i="5"/>
  <c r="Q138" i="5" s="1"/>
  <c r="F60" i="5"/>
  <c r="F53" i="5"/>
  <c r="F52" i="5"/>
  <c r="F51" i="5"/>
  <c r="F50" i="5"/>
  <c r="F46" i="5"/>
  <c r="F45" i="5"/>
  <c r="F34" i="5"/>
  <c r="Q250" i="5"/>
  <c r="B33" i="5"/>
  <c r="F44" i="5"/>
  <c r="F40" i="5"/>
  <c r="F39" i="5"/>
  <c r="F38" i="5"/>
  <c r="F37" i="5"/>
  <c r="F35" i="5"/>
  <c r="Q195" i="5"/>
  <c r="D176" i="5"/>
  <c r="M176" i="5" s="1"/>
  <c r="F43" i="5"/>
  <c r="F42" i="5"/>
  <c r="F41" i="5"/>
  <c r="F33" i="5"/>
  <c r="Q33" i="5" s="1"/>
  <c r="Q32" i="5"/>
  <c r="Q166" i="5"/>
  <c r="D32" i="5"/>
  <c r="U32" i="5" s="1"/>
  <c r="D247" i="5"/>
  <c r="U247" i="5" s="1"/>
  <c r="D140" i="5"/>
  <c r="U140" i="5" s="1"/>
  <c r="D136" i="5"/>
  <c r="U136" i="5" s="1"/>
  <c r="D188" i="5"/>
  <c r="U188" i="5" s="1"/>
  <c r="D168" i="5"/>
  <c r="C248" i="5"/>
  <c r="D249" i="5" s="1"/>
  <c r="D192" i="5"/>
  <c r="M192" i="5" s="1"/>
  <c r="D180" i="5"/>
  <c r="U180" i="5" s="1"/>
  <c r="D130" i="5"/>
  <c r="D129" i="5"/>
  <c r="U129" i="5" s="1"/>
  <c r="C126" i="5"/>
  <c r="D126" i="5" s="1"/>
  <c r="D184" i="5"/>
  <c r="M184" i="5" s="1"/>
  <c r="D182" i="5"/>
  <c r="U182" i="5" s="1"/>
  <c r="D178" i="5"/>
  <c r="U178" i="5" s="1"/>
  <c r="D172" i="5"/>
  <c r="M172" i="5" s="1"/>
  <c r="C133" i="5"/>
  <c r="D133" i="5" s="1"/>
  <c r="O60" i="5"/>
  <c r="O59" i="5"/>
  <c r="O56" i="5"/>
  <c r="O54" i="5"/>
  <c r="O53" i="5"/>
  <c r="O51" i="5"/>
  <c r="O49" i="5"/>
  <c r="O46" i="5"/>
  <c r="O45" i="5"/>
  <c r="O43" i="5"/>
  <c r="O41" i="5"/>
  <c r="O35" i="5"/>
  <c r="D125" i="5"/>
  <c r="M125" i="5" s="1"/>
  <c r="D170" i="5"/>
  <c r="M170" i="5" s="1"/>
  <c r="D124" i="5"/>
  <c r="C244" i="5"/>
  <c r="D244" i="5" s="1"/>
  <c r="C228" i="5"/>
  <c r="D229" i="5" s="1"/>
  <c r="C212" i="5"/>
  <c r="D212" i="5" s="1"/>
  <c r="C196" i="5"/>
  <c r="D197" i="5" s="1"/>
  <c r="C189" i="5"/>
  <c r="D189" i="5" s="1"/>
  <c r="U189" i="5" s="1"/>
  <c r="C173" i="5"/>
  <c r="D174" i="5" s="1"/>
  <c r="U174" i="5" s="1"/>
  <c r="C157" i="5"/>
  <c r="D157" i="5" s="1"/>
  <c r="C141" i="5"/>
  <c r="D141" i="5" s="1"/>
  <c r="C127" i="5"/>
  <c r="D128" i="5" s="1"/>
  <c r="U128" i="5" s="1"/>
  <c r="D186" i="5"/>
  <c r="M186" i="5" s="1"/>
  <c r="D246" i="5"/>
  <c r="D238" i="5"/>
  <c r="D237" i="5"/>
  <c r="D230" i="5"/>
  <c r="D243" i="5"/>
  <c r="D236" i="5"/>
  <c r="D235" i="5"/>
  <c r="D227" i="5"/>
  <c r="D219" i="5"/>
  <c r="D220" i="5"/>
  <c r="D211" i="5"/>
  <c r="D203" i="5"/>
  <c r="D204" i="5"/>
  <c r="D195" i="5"/>
  <c r="D226" i="5"/>
  <c r="D225" i="5"/>
  <c r="D218" i="5"/>
  <c r="D217" i="5"/>
  <c r="D210" i="5"/>
  <c r="D209" i="5"/>
  <c r="D202" i="5"/>
  <c r="D201" i="5"/>
  <c r="D194" i="5"/>
  <c r="D193" i="5"/>
  <c r="D250" i="5"/>
  <c r="D242" i="5"/>
  <c r="D241" i="5"/>
  <c r="D234" i="5"/>
  <c r="D233" i="5"/>
  <c r="D240" i="5"/>
  <c r="D239" i="5"/>
  <c r="D231" i="5"/>
  <c r="D232" i="5"/>
  <c r="D223" i="5"/>
  <c r="D224" i="5"/>
  <c r="D215" i="5"/>
  <c r="D216" i="5"/>
  <c r="D207" i="5"/>
  <c r="D208" i="5"/>
  <c r="D199" i="5"/>
  <c r="D200" i="5"/>
  <c r="D222" i="5"/>
  <c r="D221" i="5"/>
  <c r="D214" i="5"/>
  <c r="D206" i="5"/>
  <c r="D205" i="5"/>
  <c r="D198" i="5"/>
  <c r="D165" i="5"/>
  <c r="D164" i="5"/>
  <c r="D156" i="5"/>
  <c r="D149" i="5"/>
  <c r="D148" i="5"/>
  <c r="D162" i="5"/>
  <c r="D163" i="5"/>
  <c r="D154" i="5"/>
  <c r="D155" i="5"/>
  <c r="D146" i="5"/>
  <c r="D147" i="5"/>
  <c r="D187" i="5"/>
  <c r="D183" i="5"/>
  <c r="D179" i="5"/>
  <c r="D175" i="5"/>
  <c r="D171" i="5"/>
  <c r="D161" i="5"/>
  <c r="D160" i="5"/>
  <c r="D153" i="5"/>
  <c r="D152" i="5"/>
  <c r="D145" i="5"/>
  <c r="D144" i="5"/>
  <c r="C190" i="5"/>
  <c r="D166" i="5"/>
  <c r="D167" i="5"/>
  <c r="D159" i="5"/>
  <c r="D150" i="5"/>
  <c r="D151" i="5"/>
  <c r="D185" i="5"/>
  <c r="D181" i="5"/>
  <c r="D177" i="5"/>
  <c r="D169" i="5"/>
  <c r="C142" i="5"/>
  <c r="C138" i="5"/>
  <c r="C134" i="5"/>
  <c r="C131" i="5"/>
  <c r="D132" i="5" s="1"/>
  <c r="O34" i="5"/>
  <c r="D31" i="5"/>
  <c r="F30" i="5"/>
  <c r="O31" i="5"/>
  <c r="O36" i="5"/>
  <c r="M180" i="5" l="1"/>
  <c r="U137" i="5"/>
  <c r="I32" i="5"/>
  <c r="U192" i="5"/>
  <c r="V192" i="5" s="1"/>
  <c r="M32" i="5"/>
  <c r="M178" i="5"/>
  <c r="I172" i="5"/>
  <c r="I125" i="5"/>
  <c r="I137" i="5"/>
  <c r="D213" i="5"/>
  <c r="U213" i="5" s="1"/>
  <c r="M136" i="5"/>
  <c r="M188" i="5"/>
  <c r="M174" i="5"/>
  <c r="D228" i="5"/>
  <c r="U228" i="5" s="1"/>
  <c r="D245" i="5"/>
  <c r="M245" i="5" s="1"/>
  <c r="V188" i="5"/>
  <c r="I192" i="5"/>
  <c r="I247" i="5"/>
  <c r="I130" i="5"/>
  <c r="U130" i="5"/>
  <c r="V130" i="5" s="1"/>
  <c r="M130" i="5"/>
  <c r="U172" i="5"/>
  <c r="V172" i="5" s="1"/>
  <c r="M182" i="5"/>
  <c r="M247" i="5"/>
  <c r="U176" i="5"/>
  <c r="I180" i="5"/>
  <c r="I176" i="5"/>
  <c r="I174" i="5"/>
  <c r="I182" i="5"/>
  <c r="V128" i="5"/>
  <c r="I184" i="5"/>
  <c r="I168" i="5"/>
  <c r="V140" i="5"/>
  <c r="D173" i="5"/>
  <c r="I173" i="5" s="1"/>
  <c r="D158" i="5"/>
  <c r="I158" i="5" s="1"/>
  <c r="U125" i="5"/>
  <c r="V125" i="5" s="1"/>
  <c r="M168" i="5"/>
  <c r="I178" i="5"/>
  <c r="D248" i="5"/>
  <c r="U248" i="5" s="1"/>
  <c r="V248" i="5" s="1"/>
  <c r="M140" i="5"/>
  <c r="I136" i="5"/>
  <c r="M128" i="5"/>
  <c r="I140" i="5"/>
  <c r="M129" i="5"/>
  <c r="U168" i="5"/>
  <c r="V168" i="5" s="1"/>
  <c r="U184" i="5"/>
  <c r="V184" i="5" s="1"/>
  <c r="D127" i="5"/>
  <c r="M127" i="5" s="1"/>
  <c r="Q136" i="5"/>
  <c r="I124" i="5"/>
  <c r="V136" i="5"/>
  <c r="I128" i="5"/>
  <c r="I188" i="5"/>
  <c r="I129" i="5"/>
  <c r="C33" i="5"/>
  <c r="B34" i="5"/>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U186" i="5"/>
  <c r="V186" i="5" s="1"/>
  <c r="M133" i="5"/>
  <c r="I133" i="5"/>
  <c r="U133" i="5"/>
  <c r="V133" i="5" s="1"/>
  <c r="I186" i="5"/>
  <c r="M141" i="5"/>
  <c r="I141" i="5"/>
  <c r="I170" i="5"/>
  <c r="U141" i="5"/>
  <c r="V141" i="5" s="1"/>
  <c r="U124" i="5"/>
  <c r="V124" i="5" s="1"/>
  <c r="M124" i="5"/>
  <c r="U170" i="5"/>
  <c r="V170" i="5" s="1"/>
  <c r="D196" i="5"/>
  <c r="U196" i="5" s="1"/>
  <c r="M189" i="5"/>
  <c r="I189" i="5"/>
  <c r="D131" i="5"/>
  <c r="I131" i="5" s="1"/>
  <c r="E30" i="5"/>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E157" i="5" s="1"/>
  <c r="E158" i="5" s="1"/>
  <c r="E159" i="5" s="1"/>
  <c r="E160" i="5" s="1"/>
  <c r="E161" i="5" s="1"/>
  <c r="E162" i="5" s="1"/>
  <c r="E163" i="5" s="1"/>
  <c r="E164" i="5" s="1"/>
  <c r="E165" i="5" s="1"/>
  <c r="E166" i="5" s="1"/>
  <c r="E167" i="5" s="1"/>
  <c r="E168" i="5" s="1"/>
  <c r="E169" i="5" s="1"/>
  <c r="E170" i="5" s="1"/>
  <c r="E171" i="5" s="1"/>
  <c r="E172" i="5" s="1"/>
  <c r="E173" i="5" s="1"/>
  <c r="E174" i="5" s="1"/>
  <c r="E175" i="5" s="1"/>
  <c r="E176" i="5" s="1"/>
  <c r="E177" i="5" s="1"/>
  <c r="E178" i="5" s="1"/>
  <c r="E179" i="5" s="1"/>
  <c r="E180" i="5" s="1"/>
  <c r="E181" i="5" s="1"/>
  <c r="E182" i="5" s="1"/>
  <c r="E183" i="5" s="1"/>
  <c r="E184" i="5" s="1"/>
  <c r="E185" i="5" s="1"/>
  <c r="E186" i="5" s="1"/>
  <c r="E187" i="5" s="1"/>
  <c r="E188" i="5" s="1"/>
  <c r="E189" i="5" s="1"/>
  <c r="E190" i="5" s="1"/>
  <c r="E191" i="5" s="1"/>
  <c r="E192" i="5" s="1"/>
  <c r="E193" i="5" s="1"/>
  <c r="E194" i="5" s="1"/>
  <c r="E195" i="5" s="1"/>
  <c r="E196" i="5" s="1"/>
  <c r="E197" i="5" s="1"/>
  <c r="E198" i="5" s="1"/>
  <c r="E199" i="5" s="1"/>
  <c r="E200" i="5" s="1"/>
  <c r="E201" i="5" s="1"/>
  <c r="E202" i="5" s="1"/>
  <c r="E203" i="5" s="1"/>
  <c r="E204" i="5" s="1"/>
  <c r="E205" i="5" s="1"/>
  <c r="E206" i="5" s="1"/>
  <c r="E207" i="5" s="1"/>
  <c r="E208" i="5" s="1"/>
  <c r="E209" i="5" s="1"/>
  <c r="E210" i="5" s="1"/>
  <c r="E211" i="5" s="1"/>
  <c r="E212" i="5" s="1"/>
  <c r="E213" i="5" s="1"/>
  <c r="E214" i="5" s="1"/>
  <c r="E215" i="5" s="1"/>
  <c r="E216" i="5" s="1"/>
  <c r="E217" i="5" s="1"/>
  <c r="E218" i="5" s="1"/>
  <c r="E219" i="5" s="1"/>
  <c r="E220" i="5" s="1"/>
  <c r="E221" i="5" s="1"/>
  <c r="E222" i="5" s="1"/>
  <c r="E223" i="5" s="1"/>
  <c r="E224" i="5" s="1"/>
  <c r="E225" i="5" s="1"/>
  <c r="E226" i="5" s="1"/>
  <c r="E227" i="5" s="1"/>
  <c r="E228" i="5" s="1"/>
  <c r="E229" i="5" s="1"/>
  <c r="E230" i="5" s="1"/>
  <c r="E231" i="5" s="1"/>
  <c r="E232" i="5" s="1"/>
  <c r="E233" i="5" s="1"/>
  <c r="E234" i="5" s="1"/>
  <c r="E235" i="5" s="1"/>
  <c r="E236" i="5" s="1"/>
  <c r="E237" i="5" s="1"/>
  <c r="E238" i="5" s="1"/>
  <c r="E239" i="5" s="1"/>
  <c r="E240" i="5" s="1"/>
  <c r="E241" i="5" s="1"/>
  <c r="E242" i="5" s="1"/>
  <c r="E243" i="5" s="1"/>
  <c r="E244" i="5" s="1"/>
  <c r="E245" i="5" s="1"/>
  <c r="E246" i="5" s="1"/>
  <c r="E247" i="5" s="1"/>
  <c r="E248" i="5" s="1"/>
  <c r="E249" i="5" s="1"/>
  <c r="E250" i="5" s="1"/>
  <c r="I30" i="5"/>
  <c r="Q30" i="5"/>
  <c r="V30" i="5"/>
  <c r="D3" i="5"/>
  <c r="E9" i="5"/>
  <c r="U31" i="5"/>
  <c r="I31" i="5"/>
  <c r="M31" i="5"/>
  <c r="V32" i="5"/>
  <c r="I177" i="5"/>
  <c r="M177" i="5"/>
  <c r="U177" i="5"/>
  <c r="U151" i="5"/>
  <c r="I151" i="5"/>
  <c r="M151" i="5"/>
  <c r="U167" i="5"/>
  <c r="I167" i="5"/>
  <c r="M167" i="5"/>
  <c r="I153" i="5"/>
  <c r="M153" i="5"/>
  <c r="U153" i="5"/>
  <c r="I146" i="5"/>
  <c r="M146" i="5"/>
  <c r="U146" i="5"/>
  <c r="I162" i="5"/>
  <c r="M162" i="5"/>
  <c r="U162" i="5"/>
  <c r="I149" i="5"/>
  <c r="M149" i="5"/>
  <c r="U149" i="5"/>
  <c r="I165" i="5"/>
  <c r="M165" i="5"/>
  <c r="U165" i="5"/>
  <c r="U197" i="5"/>
  <c r="I197" i="5"/>
  <c r="M197" i="5"/>
  <c r="U208" i="5"/>
  <c r="I208" i="5"/>
  <c r="M208" i="5"/>
  <c r="U224" i="5"/>
  <c r="I224" i="5"/>
  <c r="M224" i="5"/>
  <c r="I239" i="5"/>
  <c r="U239" i="5"/>
  <c r="M239" i="5"/>
  <c r="I233" i="5"/>
  <c r="M233" i="5"/>
  <c r="U233" i="5"/>
  <c r="I250" i="5"/>
  <c r="M250" i="5"/>
  <c r="U250" i="5"/>
  <c r="U193" i="5"/>
  <c r="I193" i="5"/>
  <c r="M193" i="5"/>
  <c r="U209" i="5"/>
  <c r="I209" i="5"/>
  <c r="M209" i="5"/>
  <c r="U225" i="5"/>
  <c r="M225" i="5"/>
  <c r="I225" i="5"/>
  <c r="V178" i="5"/>
  <c r="I203" i="5"/>
  <c r="M203" i="5"/>
  <c r="U203" i="5"/>
  <c r="I219" i="5"/>
  <c r="M219" i="5"/>
  <c r="U219" i="5"/>
  <c r="U236" i="5"/>
  <c r="I236" i="5"/>
  <c r="M236" i="5"/>
  <c r="I230" i="5"/>
  <c r="M230" i="5"/>
  <c r="U230" i="5"/>
  <c r="I246" i="5"/>
  <c r="M246" i="5"/>
  <c r="U246" i="5"/>
  <c r="U126" i="5"/>
  <c r="M126" i="5"/>
  <c r="I126" i="5"/>
  <c r="U152" i="5"/>
  <c r="I152" i="5"/>
  <c r="M152" i="5"/>
  <c r="U171" i="5"/>
  <c r="I171" i="5"/>
  <c r="M171" i="5"/>
  <c r="U179" i="5"/>
  <c r="I179" i="5"/>
  <c r="M179" i="5"/>
  <c r="I187" i="5"/>
  <c r="M187" i="5"/>
  <c r="U187" i="5"/>
  <c r="U147" i="5"/>
  <c r="I147" i="5"/>
  <c r="M147" i="5"/>
  <c r="U163" i="5"/>
  <c r="I163" i="5"/>
  <c r="M163" i="5"/>
  <c r="V189" i="5"/>
  <c r="U148" i="5"/>
  <c r="I148" i="5"/>
  <c r="M148" i="5"/>
  <c r="U164" i="5"/>
  <c r="I164" i="5"/>
  <c r="M164" i="5"/>
  <c r="I206" i="5"/>
  <c r="M206" i="5"/>
  <c r="U206" i="5"/>
  <c r="I222" i="5"/>
  <c r="M222" i="5"/>
  <c r="U222" i="5"/>
  <c r="V174" i="5"/>
  <c r="I199" i="5"/>
  <c r="M199" i="5"/>
  <c r="U199" i="5"/>
  <c r="I215" i="5"/>
  <c r="M215" i="5"/>
  <c r="U215" i="5"/>
  <c r="U231" i="5"/>
  <c r="I231" i="5"/>
  <c r="M231" i="5"/>
  <c r="I242" i="5"/>
  <c r="M242" i="5"/>
  <c r="U242" i="5"/>
  <c r="U249" i="5"/>
  <c r="I249" i="5"/>
  <c r="M249" i="5"/>
  <c r="I202" i="5"/>
  <c r="M202" i="5"/>
  <c r="U202" i="5"/>
  <c r="I218" i="5"/>
  <c r="M218" i="5"/>
  <c r="U218" i="5"/>
  <c r="U204" i="5"/>
  <c r="I204" i="5"/>
  <c r="M204" i="5"/>
  <c r="U220" i="5"/>
  <c r="I220" i="5"/>
  <c r="M220" i="5"/>
  <c r="I235" i="5"/>
  <c r="U235" i="5"/>
  <c r="M235" i="5"/>
  <c r="U229" i="5"/>
  <c r="M229" i="5"/>
  <c r="I229" i="5"/>
  <c r="I245" i="5"/>
  <c r="I169" i="5"/>
  <c r="M169" i="5"/>
  <c r="U169" i="5"/>
  <c r="I185" i="5"/>
  <c r="M185" i="5"/>
  <c r="U185" i="5"/>
  <c r="U159" i="5"/>
  <c r="I159" i="5"/>
  <c r="M159" i="5"/>
  <c r="I145" i="5"/>
  <c r="M145" i="5"/>
  <c r="U145" i="5"/>
  <c r="I161" i="5"/>
  <c r="M161" i="5"/>
  <c r="U161" i="5"/>
  <c r="I154" i="5"/>
  <c r="M154" i="5"/>
  <c r="U154" i="5"/>
  <c r="I157" i="5"/>
  <c r="M157" i="5"/>
  <c r="U157" i="5"/>
  <c r="U205" i="5"/>
  <c r="I205" i="5"/>
  <c r="M205" i="5"/>
  <c r="U221" i="5"/>
  <c r="I221" i="5"/>
  <c r="M221" i="5"/>
  <c r="V182" i="5"/>
  <c r="U200" i="5"/>
  <c r="I200" i="5"/>
  <c r="M200" i="5"/>
  <c r="U216" i="5"/>
  <c r="I216" i="5"/>
  <c r="M216" i="5"/>
  <c r="U232" i="5"/>
  <c r="I232" i="5"/>
  <c r="M232" i="5"/>
  <c r="M241" i="5"/>
  <c r="I241" i="5"/>
  <c r="U241" i="5"/>
  <c r="V247" i="5"/>
  <c r="V176" i="5"/>
  <c r="U201" i="5"/>
  <c r="I201" i="5"/>
  <c r="M201" i="5"/>
  <c r="U217" i="5"/>
  <c r="I217" i="5"/>
  <c r="M217" i="5"/>
  <c r="I195" i="5"/>
  <c r="M195" i="5"/>
  <c r="U195" i="5"/>
  <c r="I211" i="5"/>
  <c r="M211" i="5"/>
  <c r="U211" i="5"/>
  <c r="U243" i="5"/>
  <c r="I243" i="5"/>
  <c r="M243" i="5"/>
  <c r="I238" i="5"/>
  <c r="M238" i="5"/>
  <c r="U238" i="5"/>
  <c r="V137" i="5"/>
  <c r="I132" i="5"/>
  <c r="U132" i="5"/>
  <c r="M132" i="5"/>
  <c r="D135" i="5"/>
  <c r="D134" i="5"/>
  <c r="D139" i="5"/>
  <c r="D138" i="5"/>
  <c r="D143" i="5"/>
  <c r="D142" i="5"/>
  <c r="I181" i="5"/>
  <c r="M181" i="5"/>
  <c r="U181" i="5"/>
  <c r="I150" i="5"/>
  <c r="M150" i="5"/>
  <c r="U150" i="5"/>
  <c r="I166" i="5"/>
  <c r="M166" i="5"/>
  <c r="U166" i="5"/>
  <c r="D191" i="5"/>
  <c r="D190" i="5"/>
  <c r="U144" i="5"/>
  <c r="I144" i="5"/>
  <c r="M144" i="5"/>
  <c r="U160" i="5"/>
  <c r="I160" i="5"/>
  <c r="M160" i="5"/>
  <c r="U175" i="5"/>
  <c r="I175" i="5"/>
  <c r="M175" i="5"/>
  <c r="U183" i="5"/>
  <c r="I183" i="5"/>
  <c r="M183" i="5"/>
  <c r="U155" i="5"/>
  <c r="I155" i="5"/>
  <c r="M155" i="5"/>
  <c r="V129" i="5"/>
  <c r="U156" i="5"/>
  <c r="I156" i="5"/>
  <c r="M156" i="5"/>
  <c r="V180" i="5"/>
  <c r="I198" i="5"/>
  <c r="M198" i="5"/>
  <c r="U198" i="5"/>
  <c r="I214" i="5"/>
  <c r="M214" i="5"/>
  <c r="U214" i="5"/>
  <c r="I207" i="5"/>
  <c r="M207" i="5"/>
  <c r="U207" i="5"/>
  <c r="I223" i="5"/>
  <c r="M223" i="5"/>
  <c r="U223" i="5"/>
  <c r="U240" i="5"/>
  <c r="I240" i="5"/>
  <c r="M240" i="5"/>
  <c r="I234" i="5"/>
  <c r="M234" i="5"/>
  <c r="U234" i="5"/>
  <c r="I194" i="5"/>
  <c r="M194" i="5"/>
  <c r="U194" i="5"/>
  <c r="I210" i="5"/>
  <c r="M210" i="5"/>
  <c r="U210" i="5"/>
  <c r="I226" i="5"/>
  <c r="M226" i="5"/>
  <c r="U226" i="5"/>
  <c r="U212" i="5"/>
  <c r="I212" i="5"/>
  <c r="M212" i="5"/>
  <c r="I227" i="5"/>
  <c r="U227" i="5"/>
  <c r="M227" i="5"/>
  <c r="U244" i="5"/>
  <c r="I244" i="5"/>
  <c r="M244" i="5"/>
  <c r="U237" i="5"/>
  <c r="I237" i="5"/>
  <c r="M237" i="5"/>
  <c r="I228" i="5" l="1"/>
  <c r="M173" i="5"/>
  <c r="I213" i="5"/>
  <c r="U245" i="5"/>
  <c r="M158" i="5"/>
  <c r="I196" i="5"/>
  <c r="M228" i="5"/>
  <c r="U173" i="5"/>
  <c r="V173" i="5" s="1"/>
  <c r="M213" i="5"/>
  <c r="Q52" i="5"/>
  <c r="Q59" i="5"/>
  <c r="B60" i="5"/>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Q58" i="5"/>
  <c r="Q57" i="5"/>
  <c r="Q56" i="5"/>
  <c r="Q55" i="5"/>
  <c r="Q54" i="5"/>
  <c r="Q53" i="5"/>
  <c r="Q51" i="5"/>
  <c r="Q50" i="5"/>
  <c r="Q49" i="5"/>
  <c r="Q48" i="5"/>
  <c r="Q47" i="5"/>
  <c r="Q46" i="5"/>
  <c r="Q45" i="5"/>
  <c r="Q44" i="5"/>
  <c r="M131" i="5"/>
  <c r="U158" i="5"/>
  <c r="V158" i="5" s="1"/>
  <c r="I248" i="5"/>
  <c r="M248" i="5"/>
  <c r="M196" i="5"/>
  <c r="Q43" i="5"/>
  <c r="U127" i="5"/>
  <c r="V127" i="5" s="1"/>
  <c r="I127" i="5"/>
  <c r="U131" i="5"/>
  <c r="V131" i="5" s="1"/>
  <c r="Q42" i="5"/>
  <c r="Q41" i="5"/>
  <c r="Q40" i="5"/>
  <c r="Q39" i="5"/>
  <c r="Q38" i="5"/>
  <c r="Q37" i="5"/>
  <c r="Q36" i="5"/>
  <c r="Q35" i="5"/>
  <c r="D33" i="5"/>
  <c r="C34" i="5"/>
  <c r="Q34" i="5"/>
  <c r="V223" i="5"/>
  <c r="I190" i="5"/>
  <c r="U190" i="5"/>
  <c r="M190" i="5"/>
  <c r="V181" i="5"/>
  <c r="I143" i="5"/>
  <c r="U143" i="5"/>
  <c r="M143" i="5"/>
  <c r="I135" i="5"/>
  <c r="M135" i="5"/>
  <c r="U135" i="5"/>
  <c r="V243" i="5"/>
  <c r="V228" i="5"/>
  <c r="V216" i="5"/>
  <c r="V159" i="5"/>
  <c r="V235" i="5"/>
  <c r="V218" i="5"/>
  <c r="V249" i="5"/>
  <c r="V163" i="5"/>
  <c r="V230" i="5"/>
  <c r="V219" i="5"/>
  <c r="V203" i="5"/>
  <c r="V225" i="5"/>
  <c r="V209" i="5"/>
  <c r="V193" i="5"/>
  <c r="V233" i="5"/>
  <c r="V208" i="5"/>
  <c r="V194" i="5"/>
  <c r="V214" i="5"/>
  <c r="V183" i="5"/>
  <c r="M138" i="5"/>
  <c r="I138" i="5"/>
  <c r="U138" i="5"/>
  <c r="V244" i="5"/>
  <c r="V196" i="5"/>
  <c r="V210" i="5"/>
  <c r="V240" i="5"/>
  <c r="V198" i="5"/>
  <c r="V175" i="5"/>
  <c r="V160" i="5"/>
  <c r="V144" i="5"/>
  <c r="V166" i="5"/>
  <c r="M142" i="5"/>
  <c r="I142" i="5"/>
  <c r="U142" i="5"/>
  <c r="M134" i="5"/>
  <c r="I134" i="5"/>
  <c r="U134" i="5"/>
  <c r="V211" i="5"/>
  <c r="V195" i="5"/>
  <c r="V241" i="5"/>
  <c r="V232" i="5"/>
  <c r="V154" i="5"/>
  <c r="V145" i="5"/>
  <c r="V169" i="5"/>
  <c r="V245" i="5"/>
  <c r="V204" i="5"/>
  <c r="V215" i="5"/>
  <c r="V199" i="5"/>
  <c r="V206" i="5"/>
  <c r="V164" i="5"/>
  <c r="V148" i="5"/>
  <c r="V171" i="5"/>
  <c r="V152" i="5"/>
  <c r="V246" i="5"/>
  <c r="V250" i="5"/>
  <c r="V165" i="5"/>
  <c r="V162" i="5"/>
  <c r="V146" i="5"/>
  <c r="V153" i="5"/>
  <c r="V177" i="5"/>
  <c r="V207" i="5"/>
  <c r="V156" i="5"/>
  <c r="V237" i="5"/>
  <c r="V227" i="5"/>
  <c r="V212" i="5"/>
  <c r="V234" i="5"/>
  <c r="V155" i="5"/>
  <c r="I191" i="5"/>
  <c r="M191" i="5"/>
  <c r="U191" i="5"/>
  <c r="V150" i="5"/>
  <c r="I139" i="5"/>
  <c r="M139" i="5"/>
  <c r="U139" i="5"/>
  <c r="V132" i="5"/>
  <c r="V200" i="5"/>
  <c r="V229" i="5"/>
  <c r="V202" i="5"/>
  <c r="V242" i="5"/>
  <c r="V147" i="5"/>
  <c r="V187" i="5"/>
  <c r="V126" i="5"/>
  <c r="V236" i="5"/>
  <c r="V224" i="5"/>
  <c r="V151" i="5"/>
  <c r="V226" i="5"/>
  <c r="V238" i="5"/>
  <c r="V217" i="5"/>
  <c r="V201" i="5"/>
  <c r="V221" i="5"/>
  <c r="V205" i="5"/>
  <c r="V157" i="5"/>
  <c r="V161" i="5"/>
  <c r="V185" i="5"/>
  <c r="V220" i="5"/>
  <c r="V231" i="5"/>
  <c r="V222" i="5"/>
  <c r="V179" i="5"/>
  <c r="V239" i="5"/>
  <c r="V213" i="5"/>
  <c r="V197" i="5"/>
  <c r="V149" i="5"/>
  <c r="V167" i="5"/>
  <c r="V31" i="5"/>
  <c r="C122" i="5" l="1"/>
  <c r="D123" i="5" s="1"/>
  <c r="Q122" i="5"/>
  <c r="C121" i="5"/>
  <c r="D122" i="5" s="1"/>
  <c r="Q121" i="5"/>
  <c r="C120" i="5"/>
  <c r="Q120" i="5"/>
  <c r="C119" i="5"/>
  <c r="Q119" i="5"/>
  <c r="C118" i="5"/>
  <c r="Q118" i="5"/>
  <c r="Q117" i="5"/>
  <c r="C117" i="5"/>
  <c r="C116" i="5"/>
  <c r="Q116" i="5"/>
  <c r="C115" i="5"/>
  <c r="Q115" i="5"/>
  <c r="C114" i="5"/>
  <c r="Q114" i="5"/>
  <c r="Q113" i="5"/>
  <c r="C113" i="5"/>
  <c r="Q112" i="5"/>
  <c r="Q111" i="5"/>
  <c r="Q110" i="5"/>
  <c r="Q109" i="5"/>
  <c r="Q108" i="5"/>
  <c r="Q107" i="5"/>
  <c r="Q106" i="5"/>
  <c r="Q105" i="5"/>
  <c r="Q104" i="5"/>
  <c r="Q103" i="5"/>
  <c r="Q102" i="5"/>
  <c r="Q101" i="5"/>
  <c r="Q100" i="5"/>
  <c r="Q99" i="5"/>
  <c r="Q98" i="5"/>
  <c r="Q97" i="5"/>
  <c r="Q96" i="5"/>
  <c r="Q95" i="5"/>
  <c r="Q94" i="5"/>
  <c r="Q93" i="5"/>
  <c r="Q92" i="5"/>
  <c r="Q91" i="5"/>
  <c r="Q90" i="5"/>
  <c r="Q89" i="5"/>
  <c r="Q88" i="5"/>
  <c r="Q87" i="5"/>
  <c r="Q86" i="5"/>
  <c r="Q85" i="5"/>
  <c r="Q84" i="5"/>
  <c r="Q83" i="5"/>
  <c r="Q82" i="5"/>
  <c r="Q81" i="5"/>
  <c r="Q80" i="5"/>
  <c r="Q79" i="5"/>
  <c r="Q78" i="5"/>
  <c r="Q77" i="5"/>
  <c r="Q76" i="5"/>
  <c r="Q75" i="5"/>
  <c r="Q74" i="5"/>
  <c r="Q73" i="5"/>
  <c r="Q72" i="5"/>
  <c r="Q71" i="5"/>
  <c r="Q70" i="5"/>
  <c r="Q69" i="5"/>
  <c r="Q68" i="5"/>
  <c r="Q67" i="5"/>
  <c r="Q66" i="5"/>
  <c r="Q65" i="5"/>
  <c r="Q64" i="5"/>
  <c r="Q63" i="5"/>
  <c r="Q62" i="5"/>
  <c r="Q61" i="5"/>
  <c r="Q60" i="5"/>
  <c r="C35" i="5"/>
  <c r="M33" i="5"/>
  <c r="I33" i="5"/>
  <c r="U33" i="5"/>
  <c r="V33" i="5" s="1"/>
  <c r="D34" i="5"/>
  <c r="V142" i="5"/>
  <c r="V143" i="5"/>
  <c r="V191" i="5"/>
  <c r="V134" i="5"/>
  <c r="V138" i="5"/>
  <c r="V190" i="5"/>
  <c r="V139" i="5"/>
  <c r="V135" i="5"/>
  <c r="D121" i="5" l="1"/>
  <c r="M121" i="5" s="1"/>
  <c r="D120" i="5"/>
  <c r="U120" i="5" s="1"/>
  <c r="V120" i="5" s="1"/>
  <c r="D116" i="5"/>
  <c r="M116" i="5" s="1"/>
  <c r="D115" i="5"/>
  <c r="I115" i="5" s="1"/>
  <c r="D119" i="5"/>
  <c r="U119" i="5" s="1"/>
  <c r="V119" i="5" s="1"/>
  <c r="D117" i="5"/>
  <c r="U117" i="5" s="1"/>
  <c r="V117" i="5" s="1"/>
  <c r="B15" i="5"/>
  <c r="S60" i="5" s="1"/>
  <c r="I123" i="5"/>
  <c r="U123" i="5"/>
  <c r="V123" i="5" s="1"/>
  <c r="M123" i="5"/>
  <c r="M122" i="5"/>
  <c r="I122" i="5"/>
  <c r="U122" i="5"/>
  <c r="V122" i="5" s="1"/>
  <c r="D118" i="5"/>
  <c r="I118" i="5" s="1"/>
  <c r="D114" i="5"/>
  <c r="I114" i="5" s="1"/>
  <c r="C36" i="5"/>
  <c r="D36" i="5" s="1"/>
  <c r="D35" i="5"/>
  <c r="I34" i="5"/>
  <c r="M34" i="5"/>
  <c r="U34" i="5"/>
  <c r="V34" i="5" s="1"/>
  <c r="U121" i="5" l="1"/>
  <c r="V121" i="5" s="1"/>
  <c r="I121" i="5"/>
  <c r="U114" i="5"/>
  <c r="V114" i="5" s="1"/>
  <c r="U118" i="5"/>
  <c r="V118" i="5" s="1"/>
  <c r="I119" i="5"/>
  <c r="U115" i="5"/>
  <c r="V115" i="5" s="1"/>
  <c r="M117" i="5"/>
  <c r="I120" i="5"/>
  <c r="M115" i="5"/>
  <c r="I117" i="5"/>
  <c r="M120" i="5"/>
  <c r="I116" i="5"/>
  <c r="M119" i="5"/>
  <c r="U116" i="5"/>
  <c r="V116" i="5" s="1"/>
  <c r="T58" i="5"/>
  <c r="R108" i="5"/>
  <c r="R209" i="5"/>
  <c r="S36" i="5"/>
  <c r="T156" i="5"/>
  <c r="T84" i="5"/>
  <c r="S199" i="5"/>
  <c r="R68" i="5"/>
  <c r="S30" i="5"/>
  <c r="S41" i="5"/>
  <c r="R58" i="5"/>
  <c r="R46" i="5"/>
  <c r="R31" i="5"/>
  <c r="R241" i="5"/>
  <c r="S230" i="5"/>
  <c r="R60" i="5"/>
  <c r="S183" i="5"/>
  <c r="R40" i="5"/>
  <c r="T56" i="5"/>
  <c r="S70" i="5"/>
  <c r="R66" i="5"/>
  <c r="T86" i="5"/>
  <c r="R42" i="5"/>
  <c r="R32" i="5"/>
  <c r="R48" i="5"/>
  <c r="S95" i="5"/>
  <c r="S45" i="5"/>
  <c r="T249" i="5"/>
  <c r="T146" i="5"/>
  <c r="R120" i="5"/>
  <c r="S159" i="5"/>
  <c r="R38" i="5"/>
  <c r="S139" i="5"/>
  <c r="R64" i="5"/>
  <c r="R207" i="5"/>
  <c r="S120" i="5"/>
  <c r="S65" i="5"/>
  <c r="T54" i="5"/>
  <c r="T215" i="5"/>
  <c r="T140" i="5"/>
  <c r="R30" i="5"/>
  <c r="T36" i="5"/>
  <c r="R174" i="5"/>
  <c r="S52" i="5"/>
  <c r="T170" i="5"/>
  <c r="S48" i="5"/>
  <c r="R36" i="5"/>
  <c r="R70" i="5"/>
  <c r="T44" i="5"/>
  <c r="T64" i="5"/>
  <c r="T233" i="5"/>
  <c r="R74" i="5"/>
  <c r="R78" i="5"/>
  <c r="S32" i="5"/>
  <c r="R50" i="5"/>
  <c r="T102" i="5"/>
  <c r="R76" i="5"/>
  <c r="S198" i="5"/>
  <c r="S147" i="5"/>
  <c r="T160" i="5"/>
  <c r="R124" i="5"/>
  <c r="T134" i="5"/>
  <c r="T123" i="5"/>
  <c r="S187" i="5"/>
  <c r="S53" i="5"/>
  <c r="T205" i="5"/>
  <c r="S210" i="5"/>
  <c r="R233" i="5"/>
  <c r="T40" i="5"/>
  <c r="S37" i="5"/>
  <c r="R119" i="5"/>
  <c r="S76" i="5"/>
  <c r="S180" i="5"/>
  <c r="S144" i="5"/>
  <c r="S218" i="5"/>
  <c r="T195" i="5"/>
  <c r="T213" i="5"/>
  <c r="S215" i="5"/>
  <c r="R213" i="5"/>
  <c r="T188" i="5"/>
  <c r="T219" i="5"/>
  <c r="S73" i="5"/>
  <c r="S104" i="5"/>
  <c r="R227" i="5"/>
  <c r="S77" i="5"/>
  <c r="S166" i="5"/>
  <c r="S64" i="5"/>
  <c r="R80" i="5"/>
  <c r="T99" i="5"/>
  <c r="R150" i="5"/>
  <c r="R138" i="5"/>
  <c r="R225" i="5"/>
  <c r="R52" i="5"/>
  <c r="T115" i="5"/>
  <c r="T186" i="5"/>
  <c r="T241" i="5"/>
  <c r="T144" i="5"/>
  <c r="R148" i="5"/>
  <c r="S158" i="5"/>
  <c r="S246" i="5"/>
  <c r="S44" i="5"/>
  <c r="S31" i="5"/>
  <c r="T52" i="5"/>
  <c r="T176" i="5"/>
  <c r="T162" i="5"/>
  <c r="S224" i="5"/>
  <c r="R193" i="5"/>
  <c r="T221" i="5"/>
  <c r="R164" i="5"/>
  <c r="S195" i="5"/>
  <c r="S72" i="5"/>
  <c r="S154" i="5"/>
  <c r="R243" i="5"/>
  <c r="T31" i="5"/>
  <c r="T72" i="5"/>
  <c r="T70" i="5"/>
  <c r="T38" i="5"/>
  <c r="R217" i="5"/>
  <c r="S88" i="5"/>
  <c r="T42" i="5"/>
  <c r="T148" i="5"/>
  <c r="S57" i="5"/>
  <c r="R176" i="5"/>
  <c r="R56" i="5"/>
  <c r="R116" i="5"/>
  <c r="T80" i="5"/>
  <c r="S119" i="5"/>
  <c r="S127" i="5"/>
  <c r="T168" i="5"/>
  <c r="R201" i="5"/>
  <c r="S207" i="5"/>
  <c r="T34" i="5"/>
  <c r="T114" i="5"/>
  <c r="S96" i="5"/>
  <c r="R54" i="5"/>
  <c r="S82" i="5"/>
  <c r="R62" i="5"/>
  <c r="T32" i="5"/>
  <c r="S84" i="5"/>
  <c r="T197" i="5"/>
  <c r="T88" i="5"/>
  <c r="S235" i="5"/>
  <c r="S250" i="5"/>
  <c r="T92" i="5"/>
  <c r="T127" i="5"/>
  <c r="S223" i="5"/>
  <c r="R152" i="5"/>
  <c r="T66" i="5"/>
  <c r="R222" i="5"/>
  <c r="S171" i="5"/>
  <c r="R249" i="5"/>
  <c r="T98" i="5"/>
  <c r="S49" i="5"/>
  <c r="R135" i="5"/>
  <c r="R128" i="5"/>
  <c r="R191" i="5"/>
  <c r="R223" i="5"/>
  <c r="T203" i="5"/>
  <c r="T74" i="5"/>
  <c r="S81" i="5"/>
  <c r="R205" i="5"/>
  <c r="R228" i="5"/>
  <c r="S202" i="5"/>
  <c r="T126" i="5"/>
  <c r="T152" i="5"/>
  <c r="T118" i="5"/>
  <c r="S107" i="5"/>
  <c r="T150" i="5"/>
  <c r="S189" i="5"/>
  <c r="T130" i="5"/>
  <c r="S128" i="5"/>
  <c r="R160" i="5"/>
  <c r="S200" i="5"/>
  <c r="R186" i="5"/>
  <c r="S100" i="5"/>
  <c r="T231" i="5"/>
  <c r="R245" i="5"/>
  <c r="R72" i="5"/>
  <c r="S190" i="5"/>
  <c r="S237" i="5"/>
  <c r="T237" i="5"/>
  <c r="T206" i="5"/>
  <c r="T227" i="5"/>
  <c r="S247" i="5"/>
  <c r="T94" i="5"/>
  <c r="R86" i="5"/>
  <c r="T103" i="5"/>
  <c r="S176" i="5"/>
  <c r="R34" i="5"/>
  <c r="S93" i="5"/>
  <c r="T119" i="5"/>
  <c r="T201" i="5"/>
  <c r="S69" i="5"/>
  <c r="R215" i="5"/>
  <c r="R178" i="5"/>
  <c r="S234" i="5"/>
  <c r="S131" i="5"/>
  <c r="S178" i="5"/>
  <c r="T244" i="5"/>
  <c r="R190" i="5"/>
  <c r="S112" i="5"/>
  <c r="T225" i="5"/>
  <c r="T242" i="5"/>
  <c r="R240" i="5"/>
  <c r="T136" i="5"/>
  <c r="T172" i="5"/>
  <c r="S206" i="5"/>
  <c r="T107" i="5"/>
  <c r="R162" i="5"/>
  <c r="S211" i="5"/>
  <c r="S242" i="5"/>
  <c r="R139" i="5"/>
  <c r="S236" i="5"/>
  <c r="T76" i="5"/>
  <c r="R211" i="5"/>
  <c r="S126" i="5"/>
  <c r="T204" i="5"/>
  <c r="T137" i="5"/>
  <c r="T154" i="5"/>
  <c r="T60" i="5"/>
  <c r="R146" i="5"/>
  <c r="T48" i="5"/>
  <c r="T122" i="5"/>
  <c r="S172" i="5"/>
  <c r="T116" i="5"/>
  <c r="T190" i="5"/>
  <c r="S155" i="5"/>
  <c r="R182" i="5"/>
  <c r="T50" i="5"/>
  <c r="R136" i="5"/>
  <c r="S174" i="5"/>
  <c r="R172" i="5"/>
  <c r="R90" i="5"/>
  <c r="T174" i="5"/>
  <c r="T211" i="5"/>
  <c r="T78" i="5"/>
  <c r="T95" i="5"/>
  <c r="R237" i="5"/>
  <c r="S115" i="5"/>
  <c r="R168" i="5"/>
  <c r="S240" i="5"/>
  <c r="R145" i="5"/>
  <c r="S167" i="5"/>
  <c r="T166" i="5"/>
  <c r="S33" i="5"/>
  <c r="R154" i="5"/>
  <c r="T193" i="5"/>
  <c r="R184" i="5"/>
  <c r="S203" i="5"/>
  <c r="S232" i="5"/>
  <c r="T232" i="5"/>
  <c r="S149" i="5"/>
  <c r="T131" i="5"/>
  <c r="R156" i="5"/>
  <c r="R142" i="5"/>
  <c r="S184" i="5"/>
  <c r="T90" i="5"/>
  <c r="S40" i="5"/>
  <c r="S80" i="5"/>
  <c r="R104" i="5"/>
  <c r="T184" i="5"/>
  <c r="T235" i="5"/>
  <c r="T110" i="5"/>
  <c r="T199" i="5"/>
  <c r="S89" i="5"/>
  <c r="S103" i="5"/>
  <c r="T68" i="5"/>
  <c r="S186" i="5"/>
  <c r="S243" i="5"/>
  <c r="T240" i="5"/>
  <c r="T178" i="5"/>
  <c r="S162" i="5"/>
  <c r="T112" i="5"/>
  <c r="T250" i="5"/>
  <c r="R226" i="5"/>
  <c r="T218" i="5"/>
  <c r="T164" i="5"/>
  <c r="T173" i="5"/>
  <c r="R35" i="5"/>
  <c r="T55" i="5"/>
  <c r="S68" i="5"/>
  <c r="R199" i="5"/>
  <c r="S108" i="5"/>
  <c r="T243" i="5"/>
  <c r="S124" i="5"/>
  <c r="R144" i="5"/>
  <c r="S208" i="5"/>
  <c r="T180" i="5"/>
  <c r="T209" i="5"/>
  <c r="S201" i="5"/>
  <c r="S175" i="5"/>
  <c r="S239" i="5"/>
  <c r="R82" i="5"/>
  <c r="T158" i="5"/>
  <c r="R219" i="5"/>
  <c r="T207" i="5"/>
  <c r="R244" i="5"/>
  <c r="S204" i="5"/>
  <c r="S233" i="5"/>
  <c r="S182" i="5"/>
  <c r="R180" i="5"/>
  <c r="S151" i="5"/>
  <c r="T171" i="5"/>
  <c r="S219" i="5"/>
  <c r="S111" i="5"/>
  <c r="T191" i="5"/>
  <c r="S212" i="5"/>
  <c r="S192" i="5"/>
  <c r="T214" i="5"/>
  <c r="S188" i="5"/>
  <c r="R153" i="5"/>
  <c r="S248" i="5"/>
  <c r="S156" i="5"/>
  <c r="R159" i="5"/>
  <c r="S173" i="5"/>
  <c r="T147" i="5"/>
  <c r="R75" i="5"/>
  <c r="R33" i="5"/>
  <c r="S101" i="5"/>
  <c r="S238" i="5"/>
  <c r="T142" i="5"/>
  <c r="R187" i="5"/>
  <c r="S216" i="5"/>
  <c r="S135" i="5"/>
  <c r="R170" i="5"/>
  <c r="R197" i="5"/>
  <c r="S222" i="5"/>
  <c r="R96" i="5"/>
  <c r="S85" i="5"/>
  <c r="R132" i="5"/>
  <c r="T138" i="5"/>
  <c r="T182" i="5"/>
  <c r="R203" i="5"/>
  <c r="R239" i="5"/>
  <c r="S163" i="5"/>
  <c r="T239" i="5"/>
  <c r="S226" i="5"/>
  <c r="S227" i="5"/>
  <c r="S220" i="5"/>
  <c r="T179" i="5"/>
  <c r="T212" i="5"/>
  <c r="T46" i="5"/>
  <c r="T132" i="5"/>
  <c r="S214" i="5"/>
  <c r="R100" i="5"/>
  <c r="T82" i="5"/>
  <c r="T246" i="5"/>
  <c r="T106" i="5"/>
  <c r="T247" i="5"/>
  <c r="R158" i="5"/>
  <c r="R229" i="5"/>
  <c r="R112" i="5"/>
  <c r="S99" i="5"/>
  <c r="S170" i="5"/>
  <c r="R247" i="5"/>
  <c r="R166" i="5"/>
  <c r="S244" i="5"/>
  <c r="S249" i="5"/>
  <c r="R189" i="5"/>
  <c r="S245" i="5"/>
  <c r="R185" i="5"/>
  <c r="T151" i="5"/>
  <c r="S209" i="5"/>
  <c r="T185" i="5"/>
  <c r="R179" i="5"/>
  <c r="S179" i="5"/>
  <c r="R169" i="5"/>
  <c r="S191" i="5"/>
  <c r="R188" i="5"/>
  <c r="R242" i="5"/>
  <c r="S130" i="5"/>
  <c r="S205" i="5"/>
  <c r="R167" i="5"/>
  <c r="S116" i="5"/>
  <c r="R173" i="5"/>
  <c r="S137" i="5"/>
  <c r="R53" i="5"/>
  <c r="T120" i="5"/>
  <c r="T141" i="5"/>
  <c r="R71" i="5"/>
  <c r="R246" i="5"/>
  <c r="S109" i="5"/>
  <c r="R123" i="5"/>
  <c r="T175" i="5"/>
  <c r="T236" i="5"/>
  <c r="R206" i="5"/>
  <c r="T177" i="5"/>
  <c r="R171" i="5"/>
  <c r="S177" i="5"/>
  <c r="T220" i="5"/>
  <c r="R198" i="5"/>
  <c r="T248" i="5"/>
  <c r="T234" i="5"/>
  <c r="T202" i="5"/>
  <c r="S164" i="5"/>
  <c r="S56" i="5"/>
  <c r="T111" i="5"/>
  <c r="T229" i="5"/>
  <c r="R140" i="5"/>
  <c r="S143" i="5"/>
  <c r="S61" i="5"/>
  <c r="R195" i="5"/>
  <c r="S228" i="5"/>
  <c r="S241" i="5"/>
  <c r="R133" i="5"/>
  <c r="T169" i="5"/>
  <c r="T125" i="5"/>
  <c r="S221" i="5"/>
  <c r="R181" i="5"/>
  <c r="R212" i="5"/>
  <c r="R149" i="5"/>
  <c r="R235" i="5"/>
  <c r="T167" i="5"/>
  <c r="T224" i="5"/>
  <c r="R208" i="5"/>
  <c r="T133" i="5"/>
  <c r="T139" i="5"/>
  <c r="T57" i="5"/>
  <c r="S39" i="5"/>
  <c r="T101" i="5"/>
  <c r="S146" i="5"/>
  <c r="R216" i="5"/>
  <c r="R129" i="5"/>
  <c r="S63" i="5"/>
  <c r="T37" i="5"/>
  <c r="S78" i="5"/>
  <c r="S34" i="5"/>
  <c r="S197" i="5"/>
  <c r="R102" i="5"/>
  <c r="S194" i="5"/>
  <c r="T228" i="5"/>
  <c r="T183" i="5"/>
  <c r="S217" i="5"/>
  <c r="T198" i="5"/>
  <c r="S225" i="5"/>
  <c r="R177" i="5"/>
  <c r="T210" i="5"/>
  <c r="S148" i="5"/>
  <c r="S165" i="5"/>
  <c r="R105" i="5"/>
  <c r="T216" i="5"/>
  <c r="R194" i="5"/>
  <c r="R238" i="5"/>
  <c r="T230" i="5"/>
  <c r="R196" i="5"/>
  <c r="S160" i="5"/>
  <c r="S129" i="5"/>
  <c r="S118" i="5"/>
  <c r="T245" i="5"/>
  <c r="T238" i="5"/>
  <c r="R161" i="5"/>
  <c r="R141" i="5"/>
  <c r="R202" i="5"/>
  <c r="R248" i="5"/>
  <c r="S125" i="5"/>
  <c r="S157" i="5"/>
  <c r="S169" i="5"/>
  <c r="R163" i="5"/>
  <c r="R113" i="5"/>
  <c r="S46" i="5"/>
  <c r="R37" i="5"/>
  <c r="R69" i="5"/>
  <c r="S71" i="5"/>
  <c r="T91" i="5"/>
  <c r="R111" i="5"/>
  <c r="R44" i="5"/>
  <c r="S193" i="5"/>
  <c r="T187" i="5"/>
  <c r="S152" i="5"/>
  <c r="S122" i="5"/>
  <c r="R43" i="5"/>
  <c r="R65" i="5"/>
  <c r="T89" i="5"/>
  <c r="T100" i="5"/>
  <c r="S58" i="5"/>
  <c r="S43" i="5"/>
  <c r="R107" i="5"/>
  <c r="R41" i="5"/>
  <c r="T69" i="5"/>
  <c r="S134" i="5"/>
  <c r="S50" i="5"/>
  <c r="S185" i="5"/>
  <c r="R93" i="5"/>
  <c r="R210" i="5"/>
  <c r="T200" i="5"/>
  <c r="T189" i="5"/>
  <c r="R250" i="5"/>
  <c r="S229" i="5"/>
  <c r="R236" i="5"/>
  <c r="R220" i="5"/>
  <c r="R204" i="5"/>
  <c r="R183" i="5"/>
  <c r="R165" i="5"/>
  <c r="T155" i="5"/>
  <c r="T143" i="5"/>
  <c r="R122" i="5"/>
  <c r="S141" i="5"/>
  <c r="S123" i="5"/>
  <c r="T217" i="5"/>
  <c r="S168" i="5"/>
  <c r="R231" i="5"/>
  <c r="T222" i="5"/>
  <c r="T196" i="5"/>
  <c r="R214" i="5"/>
  <c r="T194" i="5"/>
  <c r="S133" i="5"/>
  <c r="S213" i="5"/>
  <c r="T192" i="5"/>
  <c r="R234" i="5"/>
  <c r="R224" i="5"/>
  <c r="R192" i="5"/>
  <c r="R157" i="5"/>
  <c r="T124" i="5"/>
  <c r="R151" i="5"/>
  <c r="R87" i="5"/>
  <c r="S153" i="5"/>
  <c r="R127" i="5"/>
  <c r="T149" i="5"/>
  <c r="R131" i="5"/>
  <c r="T30" i="5"/>
  <c r="T41" i="5"/>
  <c r="R51" i="5"/>
  <c r="S62" i="5"/>
  <c r="R45" i="5"/>
  <c r="R61" i="5"/>
  <c r="R77" i="5"/>
  <c r="S55" i="5"/>
  <c r="S66" i="5"/>
  <c r="S86" i="5"/>
  <c r="R95" i="5"/>
  <c r="S106" i="5"/>
  <c r="T117" i="5"/>
  <c r="R221" i="5"/>
  <c r="T223" i="5"/>
  <c r="S231" i="5"/>
  <c r="T159" i="5"/>
  <c r="T208" i="5"/>
  <c r="T181" i="5"/>
  <c r="R175" i="5"/>
  <c r="S181" i="5"/>
  <c r="S145" i="5"/>
  <c r="R143" i="5"/>
  <c r="T33" i="5"/>
  <c r="S54" i="5"/>
  <c r="R49" i="5"/>
  <c r="R81" i="5"/>
  <c r="R79" i="5"/>
  <c r="S98" i="5"/>
  <c r="R89" i="5"/>
  <c r="R110" i="5"/>
  <c r="R47" i="5"/>
  <c r="T39" i="5"/>
  <c r="T71" i="5"/>
  <c r="S75" i="5"/>
  <c r="S92" i="5"/>
  <c r="R134" i="5"/>
  <c r="S161" i="5"/>
  <c r="S114" i="5"/>
  <c r="T51" i="5"/>
  <c r="S74" i="5"/>
  <c r="R91" i="5"/>
  <c r="T153" i="5"/>
  <c r="S47" i="5"/>
  <c r="S94" i="5"/>
  <c r="S140" i="5"/>
  <c r="S38" i="5"/>
  <c r="S51" i="5"/>
  <c r="S121" i="5"/>
  <c r="T109" i="5"/>
  <c r="R84" i="5"/>
  <c r="R94" i="5"/>
  <c r="S105" i="5"/>
  <c r="R118" i="5"/>
  <c r="S42" i="5"/>
  <c r="T53" i="5"/>
  <c r="R63" i="5"/>
  <c r="T47" i="5"/>
  <c r="T63" i="5"/>
  <c r="T79" i="5"/>
  <c r="S59" i="5"/>
  <c r="T73" i="5"/>
  <c r="T87" i="5"/>
  <c r="T97" i="5"/>
  <c r="T65" i="5"/>
  <c r="T226" i="5"/>
  <c r="R137" i="5"/>
  <c r="R97" i="5"/>
  <c r="S79" i="5"/>
  <c r="S97" i="5"/>
  <c r="R55" i="5"/>
  <c r="S35" i="5"/>
  <c r="R99" i="5"/>
  <c r="S91" i="5"/>
  <c r="S113" i="5"/>
  <c r="R125" i="5"/>
  <c r="S142" i="5"/>
  <c r="T121" i="5"/>
  <c r="T135" i="5"/>
  <c r="R92" i="5"/>
  <c r="T75" i="5"/>
  <c r="R88" i="5"/>
  <c r="R117" i="5"/>
  <c r="T165" i="5"/>
  <c r="T128" i="5"/>
  <c r="T83" i="5"/>
  <c r="T61" i="5"/>
  <c r="T105" i="5"/>
  <c r="S117" i="5"/>
  <c r="S136" i="5"/>
  <c r="S102" i="5"/>
  <c r="T113" i="5"/>
  <c r="T62" i="5"/>
  <c r="R230" i="5"/>
  <c r="R218" i="5"/>
  <c r="R200" i="5"/>
  <c r="R121" i="5"/>
  <c r="R155" i="5"/>
  <c r="T49" i="5"/>
  <c r="R73" i="5"/>
  <c r="T93" i="5"/>
  <c r="S87" i="5"/>
  <c r="T108" i="5"/>
  <c r="T45" i="5"/>
  <c r="T35" i="5"/>
  <c r="T67" i="5"/>
  <c r="S67" i="5"/>
  <c r="S90" i="5"/>
  <c r="S110" i="5"/>
  <c r="R85" i="5"/>
  <c r="T96" i="5"/>
  <c r="R106" i="5"/>
  <c r="R67" i="5"/>
  <c r="R109" i="5"/>
  <c r="R130" i="5"/>
  <c r="S138" i="5"/>
  <c r="R147" i="5"/>
  <c r="T161" i="5"/>
  <c r="R126" i="5"/>
  <c r="T163" i="5"/>
  <c r="R59" i="5"/>
  <c r="R103" i="5"/>
  <c r="R114" i="5"/>
  <c r="T43" i="5"/>
  <c r="S83" i="5"/>
  <c r="R115" i="5"/>
  <c r="R98" i="5"/>
  <c r="T77" i="5"/>
  <c r="S132" i="5"/>
  <c r="S150" i="5"/>
  <c r="S196" i="5"/>
  <c r="R232" i="5"/>
  <c r="T129" i="5"/>
  <c r="R57" i="5"/>
  <c r="T81" i="5"/>
  <c r="R39" i="5"/>
  <c r="T59" i="5"/>
  <c r="T85" i="5"/>
  <c r="R83" i="5"/>
  <c r="T104" i="5"/>
  <c r="R101" i="5"/>
  <c r="T145" i="5"/>
  <c r="T157" i="5"/>
  <c r="M114" i="5"/>
  <c r="M118" i="5"/>
  <c r="M36" i="5"/>
  <c r="U36" i="5"/>
  <c r="V36" i="5" s="1"/>
  <c r="I36" i="5"/>
  <c r="C37" i="5"/>
  <c r="U35" i="5"/>
  <c r="V35" i="5" s="1"/>
  <c r="I35" i="5"/>
  <c r="M35" i="5"/>
  <c r="B16" i="5" l="1"/>
  <c r="B18" i="5" s="1"/>
  <c r="B19" i="5" s="1"/>
  <c r="C38" i="5"/>
  <c r="D37" i="5"/>
  <c r="B17" i="5" l="1"/>
  <c r="C39" i="5"/>
  <c r="D38" i="5"/>
  <c r="M37" i="5"/>
  <c r="U37" i="5"/>
  <c r="I37" i="5"/>
  <c r="C40" i="5" l="1"/>
  <c r="D40" i="5" s="1"/>
  <c r="I40" i="5" s="1"/>
  <c r="D39" i="5"/>
  <c r="M38" i="5"/>
  <c r="I38" i="5"/>
  <c r="U38" i="5"/>
  <c r="V38" i="5" s="1"/>
  <c r="V37" i="5"/>
  <c r="U40" i="5" l="1"/>
  <c r="V40" i="5" s="1"/>
  <c r="C41" i="5"/>
  <c r="M40" i="5"/>
  <c r="M39" i="5"/>
  <c r="U39" i="5"/>
  <c r="V39" i="5" s="1"/>
  <c r="I39" i="5"/>
  <c r="C42" i="5" l="1"/>
  <c r="D41" i="5"/>
  <c r="C43" i="5" l="1"/>
  <c r="D42" i="5"/>
  <c r="I41" i="5"/>
  <c r="M41" i="5"/>
  <c r="U41" i="5"/>
  <c r="C44" i="5" l="1"/>
  <c r="D43" i="5"/>
  <c r="I42" i="5"/>
  <c r="M42" i="5"/>
  <c r="U42" i="5"/>
  <c r="V42" i="5" s="1"/>
  <c r="V41" i="5"/>
  <c r="C45" i="5" l="1"/>
  <c r="D44" i="5"/>
  <c r="I43" i="5"/>
  <c r="M43" i="5"/>
  <c r="U43" i="5"/>
  <c r="C46" i="5" l="1"/>
  <c r="D45" i="5"/>
  <c r="I44" i="5"/>
  <c r="U44" i="5"/>
  <c r="V44" i="5" s="1"/>
  <c r="M44" i="5"/>
  <c r="V43" i="5"/>
  <c r="C47" i="5" l="1"/>
  <c r="D46" i="5"/>
  <c r="M45" i="5"/>
  <c r="I45" i="5"/>
  <c r="U45" i="5"/>
  <c r="V45" i="5" s="1"/>
  <c r="C48" i="5" l="1"/>
  <c r="D47" i="5"/>
  <c r="M46" i="5"/>
  <c r="U46" i="5"/>
  <c r="V46" i="5" s="1"/>
  <c r="I46" i="5"/>
  <c r="C49" i="5" l="1"/>
  <c r="D48" i="5"/>
  <c r="U47" i="5"/>
  <c r="I47" i="5"/>
  <c r="M47" i="5"/>
  <c r="C50" i="5" l="1"/>
  <c r="I48" i="5"/>
  <c r="U48" i="5"/>
  <c r="V48" i="5" s="1"/>
  <c r="M48" i="5"/>
  <c r="D49" i="5"/>
  <c r="V47" i="5"/>
  <c r="C51" i="5" l="1"/>
  <c r="D50" i="5"/>
  <c r="U49" i="5"/>
  <c r="V49" i="5" s="1"/>
  <c r="M49" i="5"/>
  <c r="I49" i="5"/>
  <c r="C52" i="5" l="1"/>
  <c r="D51" i="5"/>
  <c r="I50" i="5"/>
  <c r="U50" i="5"/>
  <c r="V50" i="5" s="1"/>
  <c r="M50" i="5"/>
  <c r="C53" i="5" l="1"/>
  <c r="D52" i="5"/>
  <c r="U51" i="5"/>
  <c r="V51" i="5" s="1"/>
  <c r="I51" i="5"/>
  <c r="M51" i="5"/>
  <c r="C54" i="5" l="1"/>
  <c r="D53" i="5"/>
  <c r="M52" i="5"/>
  <c r="U52" i="5"/>
  <c r="V52" i="5" s="1"/>
  <c r="I52" i="5"/>
  <c r="C55" i="5" l="1"/>
  <c r="D54" i="5"/>
  <c r="M53" i="5"/>
  <c r="U53" i="5"/>
  <c r="I53" i="5"/>
  <c r="C56" i="5" l="1"/>
  <c r="D55" i="5"/>
  <c r="I54" i="5"/>
  <c r="M54" i="5"/>
  <c r="U54" i="5"/>
  <c r="V54" i="5" s="1"/>
  <c r="V53" i="5"/>
  <c r="C57" i="5" l="1"/>
  <c r="D56" i="5"/>
  <c r="I55" i="5"/>
  <c r="M55" i="5"/>
  <c r="U55" i="5"/>
  <c r="V55" i="5" s="1"/>
  <c r="C58" i="5" l="1"/>
  <c r="D57" i="5"/>
  <c r="I56" i="5"/>
  <c r="M56" i="5"/>
  <c r="U56" i="5"/>
  <c r="C59" i="5" l="1"/>
  <c r="D58" i="5"/>
  <c r="M57" i="5"/>
  <c r="U57" i="5"/>
  <c r="V57" i="5" s="1"/>
  <c r="I57" i="5"/>
  <c r="V56" i="5"/>
  <c r="C60" i="5" l="1"/>
  <c r="D59" i="5"/>
  <c r="I58" i="5"/>
  <c r="M58" i="5"/>
  <c r="U58" i="5"/>
  <c r="V58" i="5" s="1"/>
  <c r="C61" i="5" l="1"/>
  <c r="D60" i="5"/>
  <c r="U59" i="5"/>
  <c r="M59" i="5"/>
  <c r="I59" i="5"/>
  <c r="C62" i="5" l="1"/>
  <c r="D61" i="5"/>
  <c r="I60" i="5"/>
  <c r="M60" i="5"/>
  <c r="U60" i="5"/>
  <c r="V60" i="5" s="1"/>
  <c r="V59" i="5"/>
  <c r="C63" i="5" l="1"/>
  <c r="D62" i="5"/>
  <c r="M61" i="5"/>
  <c r="I61" i="5"/>
  <c r="U61" i="5"/>
  <c r="V61" i="5" s="1"/>
  <c r="C64" i="5" l="1"/>
  <c r="D63" i="5"/>
  <c r="I62" i="5"/>
  <c r="M62" i="5"/>
  <c r="U62" i="5"/>
  <c r="C65" i="5" l="1"/>
  <c r="D64" i="5"/>
  <c r="U63" i="5"/>
  <c r="V63" i="5" s="1"/>
  <c r="I63" i="5"/>
  <c r="M63" i="5"/>
  <c r="V62" i="5"/>
  <c r="C66" i="5" l="1"/>
  <c r="D65" i="5"/>
  <c r="I64" i="5"/>
  <c r="M64" i="5"/>
  <c r="U64" i="5"/>
  <c r="V64" i="5" s="1"/>
  <c r="C67" i="5" l="1"/>
  <c r="D66" i="5"/>
  <c r="M65" i="5"/>
  <c r="U65" i="5"/>
  <c r="I65" i="5"/>
  <c r="C68" i="5" l="1"/>
  <c r="D67" i="5"/>
  <c r="M66" i="5"/>
  <c r="I66" i="5"/>
  <c r="U66" i="5"/>
  <c r="V66" i="5" s="1"/>
  <c r="V65" i="5"/>
  <c r="C69" i="5" l="1"/>
  <c r="D68" i="5"/>
  <c r="I67" i="5"/>
  <c r="M67" i="5"/>
  <c r="U67" i="5"/>
  <c r="V67" i="5" s="1"/>
  <c r="C70" i="5" l="1"/>
  <c r="D69" i="5"/>
  <c r="M68" i="5"/>
  <c r="U68" i="5"/>
  <c r="I68" i="5"/>
  <c r="C71" i="5" l="1"/>
  <c r="D70" i="5"/>
  <c r="M69" i="5"/>
  <c r="U69" i="5"/>
  <c r="V69" i="5" s="1"/>
  <c r="I69" i="5"/>
  <c r="V68" i="5"/>
  <c r="C72" i="5" l="1"/>
  <c r="D71" i="5"/>
  <c r="U70" i="5"/>
  <c r="V70" i="5" s="1"/>
  <c r="M70" i="5"/>
  <c r="I70" i="5"/>
  <c r="C73" i="5" l="1"/>
  <c r="D72" i="5"/>
  <c r="M71" i="5"/>
  <c r="I71" i="5"/>
  <c r="U71" i="5"/>
  <c r="C74" i="5" l="1"/>
  <c r="D73" i="5"/>
  <c r="M72" i="5"/>
  <c r="U72" i="5"/>
  <c r="V72" i="5" s="1"/>
  <c r="I72" i="5"/>
  <c r="V71" i="5"/>
  <c r="C75" i="5" l="1"/>
  <c r="D74" i="5"/>
  <c r="I73" i="5"/>
  <c r="U73" i="5"/>
  <c r="V73" i="5" s="1"/>
  <c r="M73" i="5"/>
  <c r="C76" i="5" l="1"/>
  <c r="D75" i="5"/>
  <c r="M74" i="5"/>
  <c r="I74" i="5"/>
  <c r="U74" i="5"/>
  <c r="C77" i="5" l="1"/>
  <c r="D76" i="5"/>
  <c r="I75" i="5"/>
  <c r="U75" i="5"/>
  <c r="V75" i="5" s="1"/>
  <c r="M75" i="5"/>
  <c r="V74" i="5"/>
  <c r="C78" i="5" l="1"/>
  <c r="D77" i="5"/>
  <c r="I76" i="5"/>
  <c r="M76" i="5"/>
  <c r="U76" i="5"/>
  <c r="V76" i="5" s="1"/>
  <c r="C79" i="5" l="1"/>
  <c r="D78" i="5"/>
  <c r="I77" i="5"/>
  <c r="M77" i="5"/>
  <c r="U77" i="5"/>
  <c r="C80" i="5" l="1"/>
  <c r="D79" i="5"/>
  <c r="U78" i="5"/>
  <c r="V78" i="5" s="1"/>
  <c r="M78" i="5"/>
  <c r="I78" i="5"/>
  <c r="V77" i="5"/>
  <c r="C81" i="5" l="1"/>
  <c r="D80" i="5"/>
  <c r="U79" i="5"/>
  <c r="V79" i="5" s="1"/>
  <c r="I79" i="5"/>
  <c r="M79" i="5"/>
  <c r="C82" i="5" l="1"/>
  <c r="D81" i="5"/>
  <c r="I80" i="5"/>
  <c r="M80" i="5"/>
  <c r="U80" i="5"/>
  <c r="C83" i="5" l="1"/>
  <c r="D82" i="5"/>
  <c r="M81" i="5"/>
  <c r="I81" i="5"/>
  <c r="U81" i="5"/>
  <c r="V81" i="5" s="1"/>
  <c r="V80" i="5"/>
  <c r="C84" i="5" l="1"/>
  <c r="D83" i="5"/>
  <c r="I82" i="5"/>
  <c r="U82" i="5"/>
  <c r="V82" i="5" s="1"/>
  <c r="M82" i="5"/>
  <c r="C85" i="5" l="1"/>
  <c r="D84" i="5"/>
  <c r="I83" i="5"/>
  <c r="M83" i="5"/>
  <c r="U83" i="5"/>
  <c r="C86" i="5" l="1"/>
  <c r="D85" i="5"/>
  <c r="U84" i="5"/>
  <c r="V84" i="5" s="1"/>
  <c r="I84" i="5"/>
  <c r="M84" i="5"/>
  <c r="V83" i="5"/>
  <c r="C87" i="5" l="1"/>
  <c r="D86" i="5"/>
  <c r="M85" i="5"/>
  <c r="I85" i="5"/>
  <c r="U85" i="5"/>
  <c r="V85" i="5" s="1"/>
  <c r="C88" i="5" l="1"/>
  <c r="D87" i="5"/>
  <c r="U86" i="5"/>
  <c r="I86" i="5"/>
  <c r="M86" i="5"/>
  <c r="C89" i="5" l="1"/>
  <c r="D88" i="5"/>
  <c r="I87" i="5"/>
  <c r="M87" i="5"/>
  <c r="U87" i="5"/>
  <c r="V87" i="5" s="1"/>
  <c r="V86" i="5"/>
  <c r="C90" i="5" l="1"/>
  <c r="D89" i="5"/>
  <c r="U88" i="5"/>
  <c r="V88" i="5" s="1"/>
  <c r="M88" i="5"/>
  <c r="I88" i="5"/>
  <c r="C91" i="5" l="1"/>
  <c r="D90" i="5"/>
  <c r="I89" i="5"/>
  <c r="U89" i="5"/>
  <c r="M89" i="5"/>
  <c r="C92" i="5" l="1"/>
  <c r="D91" i="5"/>
  <c r="U90" i="5"/>
  <c r="V90" i="5" s="1"/>
  <c r="I90" i="5"/>
  <c r="M90" i="5"/>
  <c r="V89" i="5"/>
  <c r="C93" i="5" l="1"/>
  <c r="D92" i="5"/>
  <c r="U91" i="5"/>
  <c r="V91" i="5" s="1"/>
  <c r="I91" i="5"/>
  <c r="M91" i="5"/>
  <c r="C94" i="5" l="1"/>
  <c r="D93" i="5"/>
  <c r="I92" i="5"/>
  <c r="U92" i="5"/>
  <c r="M92" i="5"/>
  <c r="C95" i="5" l="1"/>
  <c r="D94" i="5"/>
  <c r="I93" i="5"/>
  <c r="U93" i="5"/>
  <c r="V93" i="5" s="1"/>
  <c r="M93" i="5"/>
  <c r="V92" i="5"/>
  <c r="C96" i="5" l="1"/>
  <c r="D95" i="5"/>
  <c r="M94" i="5"/>
  <c r="U94" i="5"/>
  <c r="V94" i="5" s="1"/>
  <c r="I94" i="5"/>
  <c r="C97" i="5" l="1"/>
  <c r="D96" i="5"/>
  <c r="M95" i="5"/>
  <c r="U95" i="5"/>
  <c r="I95" i="5"/>
  <c r="C98" i="5" l="1"/>
  <c r="D97" i="5"/>
  <c r="M96" i="5"/>
  <c r="U96" i="5"/>
  <c r="V96" i="5" s="1"/>
  <c r="I96" i="5"/>
  <c r="V95" i="5"/>
  <c r="C99" i="5" l="1"/>
  <c r="D98" i="5"/>
  <c r="U97" i="5"/>
  <c r="V97" i="5" s="1"/>
  <c r="M97" i="5"/>
  <c r="I97" i="5"/>
  <c r="C100" i="5" l="1"/>
  <c r="D99" i="5"/>
  <c r="M98" i="5"/>
  <c r="U98" i="5"/>
  <c r="I98" i="5"/>
  <c r="C101" i="5" l="1"/>
  <c r="D100" i="5"/>
  <c r="I99" i="5"/>
  <c r="M99" i="5"/>
  <c r="U99" i="5"/>
  <c r="V99" i="5" s="1"/>
  <c r="V98" i="5"/>
  <c r="C102" i="5" l="1"/>
  <c r="D101" i="5"/>
  <c r="I100" i="5"/>
  <c r="U100" i="5"/>
  <c r="V100" i="5" s="1"/>
  <c r="M100" i="5"/>
  <c r="C103" i="5" l="1"/>
  <c r="D102" i="5"/>
  <c r="M101" i="5"/>
  <c r="I101" i="5"/>
  <c r="U101" i="5"/>
  <c r="C104" i="5" l="1"/>
  <c r="D103" i="5"/>
  <c r="M102" i="5"/>
  <c r="U102" i="5"/>
  <c r="V102" i="5" s="1"/>
  <c r="I102" i="5"/>
  <c r="V101" i="5"/>
  <c r="C105" i="5" l="1"/>
  <c r="D104" i="5"/>
  <c r="M103" i="5"/>
  <c r="U103" i="5"/>
  <c r="V103" i="5" s="1"/>
  <c r="I103" i="5"/>
  <c r="C106" i="5" l="1"/>
  <c r="I104" i="5"/>
  <c r="U104" i="5"/>
  <c r="M104" i="5"/>
  <c r="D105" i="5"/>
  <c r="C107" i="5" l="1"/>
  <c r="D106" i="5"/>
  <c r="M105" i="5"/>
  <c r="U105" i="5"/>
  <c r="I105" i="5"/>
  <c r="V104" i="5"/>
  <c r="C108" i="5" l="1"/>
  <c r="D107" i="5"/>
  <c r="I106" i="5"/>
  <c r="U106" i="5"/>
  <c r="V106" i="5" s="1"/>
  <c r="M106" i="5"/>
  <c r="V105" i="5"/>
  <c r="C109" i="5" l="1"/>
  <c r="D108" i="5"/>
  <c r="M107" i="5"/>
  <c r="U107" i="5"/>
  <c r="V107" i="5" s="1"/>
  <c r="I107" i="5"/>
  <c r="C110" i="5" l="1"/>
  <c r="D109" i="5"/>
  <c r="U108" i="5"/>
  <c r="I108" i="5"/>
  <c r="M108" i="5"/>
  <c r="C111" i="5" l="1"/>
  <c r="D110" i="5"/>
  <c r="U109" i="5"/>
  <c r="V109" i="5" s="1"/>
  <c r="M109" i="5"/>
  <c r="I109" i="5"/>
  <c r="V108" i="5"/>
  <c r="C112" i="5" l="1"/>
  <c r="D113" i="5" s="1"/>
  <c r="D111" i="5"/>
  <c r="U110" i="5"/>
  <c r="V110" i="5" s="1"/>
  <c r="I110" i="5"/>
  <c r="M110" i="5"/>
  <c r="U113" i="5" l="1"/>
  <c r="V113" i="5" s="1"/>
  <c r="I113" i="5"/>
  <c r="M113" i="5"/>
  <c r="D112" i="5"/>
  <c r="I111" i="5"/>
  <c r="U111" i="5"/>
  <c r="M111" i="5"/>
  <c r="U112" i="5" l="1"/>
  <c r="V112" i="5" s="1"/>
  <c r="M112" i="5"/>
  <c r="I112" i="5"/>
  <c r="B4" i="5" s="1"/>
  <c r="J160" i="5" s="1"/>
  <c r="V111" i="5"/>
  <c r="J236" i="5" l="1"/>
  <c r="L89" i="5"/>
  <c r="L198" i="5"/>
  <c r="J153" i="5"/>
  <c r="L138" i="5"/>
  <c r="J113" i="5"/>
  <c r="L44" i="5"/>
  <c r="L201" i="5"/>
  <c r="J41" i="5"/>
  <c r="K155" i="5"/>
  <c r="J115" i="5"/>
  <c r="E15" i="5"/>
  <c r="Y47" i="5" s="1"/>
  <c r="K209" i="5"/>
  <c r="L75" i="5"/>
  <c r="L117" i="5"/>
  <c r="K44" i="5"/>
  <c r="K129" i="5"/>
  <c r="K194" i="5"/>
  <c r="J184" i="5"/>
  <c r="J173" i="5"/>
  <c r="K214" i="5"/>
  <c r="J77" i="5"/>
  <c r="K150" i="5"/>
  <c r="L144" i="5"/>
  <c r="J162" i="5"/>
  <c r="J37" i="5"/>
  <c r="K206" i="5"/>
  <c r="J78" i="5"/>
  <c r="K190" i="5"/>
  <c r="J111" i="5"/>
  <c r="K171" i="5"/>
  <c r="L221" i="5"/>
  <c r="K246" i="5"/>
  <c r="L236" i="5"/>
  <c r="L49" i="5"/>
  <c r="J138" i="5"/>
  <c r="J42" i="5"/>
  <c r="J73" i="5"/>
  <c r="L37" i="5"/>
  <c r="J218" i="5"/>
  <c r="J224" i="5"/>
  <c r="L58" i="5"/>
  <c r="J234" i="5"/>
  <c r="K161" i="5"/>
  <c r="K105" i="5"/>
  <c r="J168" i="5"/>
  <c r="K183" i="5"/>
  <c r="K76" i="5"/>
  <c r="K78" i="5"/>
  <c r="L69" i="5"/>
  <c r="J109" i="5"/>
  <c r="J66" i="5"/>
  <c r="J119" i="5"/>
  <c r="J164" i="5"/>
  <c r="J166" i="5"/>
  <c r="L207" i="5"/>
  <c r="K68" i="5"/>
  <c r="L32" i="5"/>
  <c r="K223" i="5"/>
  <c r="L234" i="5"/>
  <c r="J40" i="5"/>
  <c r="K70" i="5"/>
  <c r="L148" i="5"/>
  <c r="J222" i="5"/>
  <c r="J240" i="5"/>
  <c r="L30" i="5"/>
  <c r="L204" i="5"/>
  <c r="K34" i="5"/>
  <c r="J201" i="5"/>
  <c r="L52" i="5"/>
  <c r="L35" i="5"/>
  <c r="L113" i="5"/>
  <c r="J120" i="5"/>
  <c r="L60" i="5"/>
  <c r="K181" i="5"/>
  <c r="L48" i="5"/>
  <c r="K71" i="5"/>
  <c r="J55" i="5"/>
  <c r="J161" i="5"/>
  <c r="L176" i="5"/>
  <c r="K241" i="5"/>
  <c r="J179" i="5"/>
  <c r="K232" i="5"/>
  <c r="J31" i="5"/>
  <c r="L106" i="5"/>
  <c r="K93" i="5"/>
  <c r="J83" i="5"/>
  <c r="J88" i="5"/>
  <c r="J232" i="5"/>
  <c r="K242" i="5"/>
  <c r="L229" i="5"/>
  <c r="J134" i="5"/>
  <c r="J143" i="5"/>
  <c r="K158" i="5"/>
  <c r="K98" i="5"/>
  <c r="K37" i="5"/>
  <c r="J80" i="5"/>
  <c r="K55" i="5"/>
  <c r="K154" i="5"/>
  <c r="K124" i="5"/>
  <c r="K128" i="5"/>
  <c r="L172" i="5"/>
  <c r="J76" i="5"/>
  <c r="K58" i="5"/>
  <c r="J86" i="5"/>
  <c r="J249" i="5"/>
  <c r="L233" i="5"/>
  <c r="K49" i="5"/>
  <c r="J71" i="5"/>
  <c r="J121" i="5"/>
  <c r="K54" i="5"/>
  <c r="K222" i="5"/>
  <c r="J106" i="5"/>
  <c r="L149" i="5"/>
  <c r="K213" i="5"/>
  <c r="K199" i="5"/>
  <c r="J132" i="5"/>
  <c r="J231" i="5"/>
  <c r="J95" i="5"/>
  <c r="K87" i="5"/>
  <c r="J89" i="5"/>
  <c r="K33" i="5"/>
  <c r="L129" i="5"/>
  <c r="L180" i="5"/>
  <c r="L62" i="5"/>
  <c r="K248" i="5"/>
  <c r="L231" i="5"/>
  <c r="J63" i="5"/>
  <c r="L169" i="5"/>
  <c r="K207" i="5"/>
  <c r="L184" i="5"/>
  <c r="L66" i="5"/>
  <c r="L70" i="5"/>
  <c r="K121" i="5"/>
  <c r="L46" i="5"/>
  <c r="K134" i="5"/>
  <c r="J101" i="5"/>
  <c r="J208" i="5"/>
  <c r="L51" i="5"/>
  <c r="K86" i="5"/>
  <c r="L213" i="5"/>
  <c r="L188" i="5"/>
  <c r="J152" i="5"/>
  <c r="J72" i="5"/>
  <c r="K99" i="5"/>
  <c r="L203" i="5"/>
  <c r="J81" i="5"/>
  <c r="L181" i="5"/>
  <c r="J58" i="5"/>
  <c r="J56" i="5"/>
  <c r="J38" i="5"/>
  <c r="L241" i="5"/>
  <c r="J44" i="5"/>
  <c r="K193" i="5"/>
  <c r="L91" i="5"/>
  <c r="J241" i="5"/>
  <c r="J171" i="5"/>
  <c r="K136" i="5"/>
  <c r="J110" i="5"/>
  <c r="J69" i="5"/>
  <c r="K48" i="5"/>
  <c r="L50" i="5"/>
  <c r="L108" i="5"/>
  <c r="K152" i="5"/>
  <c r="L38" i="5"/>
  <c r="J144" i="5"/>
  <c r="K212" i="5"/>
  <c r="J207" i="5"/>
  <c r="K116" i="5"/>
  <c r="L95" i="5"/>
  <c r="L245" i="5"/>
  <c r="K244" i="5"/>
  <c r="J126" i="5"/>
  <c r="J167" i="5"/>
  <c r="K180" i="5"/>
  <c r="J229" i="5"/>
  <c r="J67" i="5"/>
  <c r="K205" i="5"/>
  <c r="J75" i="5"/>
  <c r="J107" i="5"/>
  <c r="K177" i="5"/>
  <c r="K201" i="5"/>
  <c r="K106" i="5"/>
  <c r="J45" i="5"/>
  <c r="J245" i="5"/>
  <c r="L211" i="5"/>
  <c r="L93" i="5"/>
  <c r="K100" i="5"/>
  <c r="L135" i="5"/>
  <c r="L177" i="5"/>
  <c r="K168" i="5"/>
  <c r="K179" i="5"/>
  <c r="K163" i="5"/>
  <c r="K40" i="5"/>
  <c r="L43" i="5"/>
  <c r="J180" i="5"/>
  <c r="L243" i="5"/>
  <c r="K189" i="5"/>
  <c r="J142" i="5"/>
  <c r="K77" i="5"/>
  <c r="J219" i="5"/>
  <c r="J172" i="5"/>
  <c r="J127" i="5"/>
  <c r="L114" i="5"/>
  <c r="K50" i="5"/>
  <c r="L123" i="5"/>
  <c r="J51" i="5"/>
  <c r="L248" i="5"/>
  <c r="K60" i="5"/>
  <c r="L143" i="5"/>
  <c r="K107" i="5"/>
  <c r="L146" i="5"/>
  <c r="L134" i="5"/>
  <c r="K191" i="5"/>
  <c r="J214" i="5"/>
  <c r="K109" i="5"/>
  <c r="L126" i="5"/>
  <c r="J147" i="5"/>
  <c r="J108" i="5"/>
  <c r="K235" i="5"/>
  <c r="J246" i="5"/>
  <c r="L82" i="5"/>
  <c r="L139" i="5"/>
  <c r="K220" i="5"/>
  <c r="K216" i="5"/>
  <c r="L34" i="5"/>
  <c r="J149" i="5"/>
  <c r="L142" i="5"/>
  <c r="K132" i="5"/>
  <c r="L238" i="5"/>
  <c r="K126" i="5"/>
  <c r="K79" i="5"/>
  <c r="K102" i="5"/>
  <c r="K138" i="5"/>
  <c r="L212" i="5"/>
  <c r="K92" i="5"/>
  <c r="J177" i="5"/>
  <c r="L79" i="5"/>
  <c r="L100" i="5"/>
  <c r="J225" i="5"/>
  <c r="K115" i="5"/>
  <c r="L153" i="5"/>
  <c r="K94" i="5"/>
  <c r="J195" i="5"/>
  <c r="L235" i="5"/>
  <c r="L80" i="5"/>
  <c r="J170" i="5"/>
  <c r="L105" i="5"/>
  <c r="J112" i="5"/>
  <c r="L165" i="5"/>
  <c r="K219" i="5"/>
  <c r="L219" i="5"/>
  <c r="K170" i="5"/>
  <c r="L226" i="5"/>
  <c r="L164" i="5"/>
  <c r="L167" i="5"/>
  <c r="K160" i="5"/>
  <c r="J49" i="5"/>
  <c r="K66" i="5"/>
  <c r="K101" i="5"/>
  <c r="K196" i="5"/>
  <c r="L232" i="5"/>
  <c r="L96" i="5"/>
  <c r="L199" i="5"/>
  <c r="K69" i="5"/>
  <c r="L54" i="5"/>
  <c r="K104" i="5"/>
  <c r="K119" i="5"/>
  <c r="J130" i="5"/>
  <c r="K72" i="5"/>
  <c r="J146" i="5"/>
  <c r="K175" i="5"/>
  <c r="J139" i="5"/>
  <c r="J116" i="5"/>
  <c r="L90" i="5"/>
  <c r="L88" i="5"/>
  <c r="K166" i="5"/>
  <c r="K83" i="5"/>
  <c r="L122" i="5"/>
  <c r="J117" i="5"/>
  <c r="L36" i="5"/>
  <c r="L246" i="5"/>
  <c r="J79" i="5"/>
  <c r="J57" i="5"/>
  <c r="L116" i="5"/>
  <c r="K226" i="5"/>
  <c r="J137" i="5"/>
  <c r="L147" i="5"/>
  <c r="K45" i="5"/>
  <c r="J140" i="5"/>
  <c r="L141" i="5"/>
  <c r="L216" i="5"/>
  <c r="J105" i="5"/>
  <c r="K111" i="5"/>
  <c r="K178" i="5"/>
  <c r="K141" i="5"/>
  <c r="K32" i="5"/>
  <c r="L155" i="5"/>
  <c r="J243" i="5"/>
  <c r="K250" i="5"/>
  <c r="K208" i="5"/>
  <c r="J226" i="5"/>
  <c r="J150" i="5"/>
  <c r="L227" i="5"/>
  <c r="J92" i="5"/>
  <c r="J97" i="5"/>
  <c r="K59" i="5"/>
  <c r="K114" i="5"/>
  <c r="J114" i="5"/>
  <c r="K65" i="5"/>
  <c r="K139" i="5"/>
  <c r="J233" i="5"/>
  <c r="L140" i="5"/>
  <c r="L242" i="5"/>
  <c r="J133" i="5"/>
  <c r="K229" i="5"/>
  <c r="J118" i="5"/>
  <c r="L99" i="5"/>
  <c r="K39" i="5"/>
  <c r="K122" i="5"/>
  <c r="K67" i="5"/>
  <c r="J50" i="5"/>
  <c r="K245" i="5"/>
  <c r="L200" i="5"/>
  <c r="L101" i="5"/>
  <c r="K80" i="5"/>
  <c r="L59" i="5"/>
  <c r="J189" i="5"/>
  <c r="K46" i="5"/>
  <c r="K84" i="5"/>
  <c r="K47" i="5"/>
  <c r="K225" i="5"/>
  <c r="J217" i="5"/>
  <c r="K52" i="5"/>
  <c r="K110" i="5"/>
  <c r="L87" i="5"/>
  <c r="L103" i="5"/>
  <c r="L202" i="5"/>
  <c r="J48" i="5"/>
  <c r="J59" i="5"/>
  <c r="L31" i="5"/>
  <c r="J70" i="5"/>
  <c r="L55" i="5"/>
  <c r="J125" i="5"/>
  <c r="J87" i="5"/>
  <c r="K234" i="5"/>
  <c r="J68" i="5"/>
  <c r="L71" i="5"/>
  <c r="K239" i="5"/>
  <c r="K91" i="5"/>
  <c r="K137" i="5"/>
  <c r="J213" i="5"/>
  <c r="K187" i="5"/>
  <c r="L170" i="5"/>
  <c r="L145" i="5"/>
  <c r="K140" i="5"/>
  <c r="J237" i="5"/>
  <c r="J93" i="5"/>
  <c r="L118" i="5"/>
  <c r="L42" i="5"/>
  <c r="K218" i="5"/>
  <c r="L73" i="5"/>
  <c r="L249" i="5"/>
  <c r="K125" i="5"/>
  <c r="L97" i="5"/>
  <c r="L65" i="5"/>
  <c r="L196" i="5"/>
  <c r="J151" i="5"/>
  <c r="K89" i="5"/>
  <c r="L84" i="5"/>
  <c r="J223" i="5"/>
  <c r="K30" i="5"/>
  <c r="K53" i="5"/>
  <c r="J200" i="5"/>
  <c r="L175" i="5"/>
  <c r="J61" i="5"/>
  <c r="J46" i="5"/>
  <c r="K85" i="5"/>
  <c r="K82" i="5"/>
  <c r="J197" i="5"/>
  <c r="K157" i="5"/>
  <c r="K197" i="5"/>
  <c r="L179" i="5"/>
  <c r="L230" i="5"/>
  <c r="J82" i="5"/>
  <c r="K146" i="5"/>
  <c r="K51" i="5"/>
  <c r="L205" i="5"/>
  <c r="L250" i="5"/>
  <c r="L160" i="5"/>
  <c r="J60" i="5"/>
  <c r="J187" i="5"/>
  <c r="J135" i="5"/>
  <c r="L77" i="5"/>
  <c r="L182" i="5"/>
  <c r="J145" i="5"/>
  <c r="K217" i="5"/>
  <c r="J203" i="5"/>
  <c r="K174" i="5"/>
  <c r="K103" i="5"/>
  <c r="K203" i="5"/>
  <c r="J183" i="5"/>
  <c r="L67" i="5"/>
  <c r="K57" i="5"/>
  <c r="K36" i="5"/>
  <c r="J206" i="5"/>
  <c r="J123" i="5"/>
  <c r="K230" i="5"/>
  <c r="K233" i="5"/>
  <c r="K185" i="5"/>
  <c r="J131" i="5"/>
  <c r="L72" i="5"/>
  <c r="L136" i="5"/>
  <c r="J122" i="5"/>
  <c r="L130" i="5"/>
  <c r="K192" i="5"/>
  <c r="J174" i="5"/>
  <c r="L120" i="5"/>
  <c r="K62" i="5"/>
  <c r="J128" i="5"/>
  <c r="L121" i="5"/>
  <c r="L186" i="5"/>
  <c r="L189" i="5"/>
  <c r="J202" i="5"/>
  <c r="K156" i="5"/>
  <c r="L152" i="5"/>
  <c r="L137" i="5"/>
  <c r="L45" i="5"/>
  <c r="J53" i="5"/>
  <c r="K56" i="5"/>
  <c r="J156" i="5"/>
  <c r="K133" i="5"/>
  <c r="K184" i="5"/>
  <c r="J36" i="5"/>
  <c r="L190" i="5"/>
  <c r="L57" i="5"/>
  <c r="K120" i="5"/>
  <c r="L110" i="5"/>
  <c r="L191" i="5"/>
  <c r="J148" i="5"/>
  <c r="J62" i="5"/>
  <c r="K153" i="5"/>
  <c r="J193" i="5"/>
  <c r="K172" i="5"/>
  <c r="K200" i="5"/>
  <c r="K142" i="5"/>
  <c r="K243" i="5"/>
  <c r="J65" i="5"/>
  <c r="J47" i="5"/>
  <c r="L86" i="5"/>
  <c r="L174" i="5"/>
  <c r="L39" i="5"/>
  <c r="K123" i="5"/>
  <c r="L104" i="5"/>
  <c r="K117" i="5"/>
  <c r="J99" i="5"/>
  <c r="K108" i="5"/>
  <c r="L150" i="5"/>
  <c r="K237" i="5"/>
  <c r="J64" i="5"/>
  <c r="L74" i="5"/>
  <c r="L94" i="5"/>
  <c r="J209" i="5"/>
  <c r="J136" i="5"/>
  <c r="J91" i="5"/>
  <c r="J30" i="5"/>
  <c r="K112" i="5"/>
  <c r="J178" i="5"/>
  <c r="J227" i="5"/>
  <c r="J85" i="5"/>
  <c r="K165" i="5"/>
  <c r="J34" i="5"/>
  <c r="K74" i="5"/>
  <c r="L178" i="5"/>
  <c r="K247" i="5"/>
  <c r="K173" i="5"/>
  <c r="L131" i="5"/>
  <c r="J181" i="5"/>
  <c r="J191" i="5"/>
  <c r="J124" i="5"/>
  <c r="K64" i="5"/>
  <c r="J212" i="5"/>
  <c r="J52" i="5"/>
  <c r="L40" i="5"/>
  <c r="L185" i="5"/>
  <c r="J100" i="5"/>
  <c r="K176" i="5"/>
  <c r="L156" i="5"/>
  <c r="J220" i="5"/>
  <c r="J248" i="5"/>
  <c r="J94" i="5"/>
  <c r="K31" i="5"/>
  <c r="K159" i="5"/>
  <c r="L193" i="5"/>
  <c r="L168" i="5"/>
  <c r="J176" i="5"/>
  <c r="J186" i="5"/>
  <c r="L244" i="5"/>
  <c r="J244" i="5"/>
  <c r="L158" i="5"/>
  <c r="L209" i="5"/>
  <c r="K210" i="5"/>
  <c r="K147" i="5"/>
  <c r="J90" i="5"/>
  <c r="J175" i="5"/>
  <c r="K131" i="5"/>
  <c r="L247" i="5"/>
  <c r="L64" i="5"/>
  <c r="L239" i="5"/>
  <c r="L102" i="5"/>
  <c r="K236" i="5"/>
  <c r="K95" i="5"/>
  <c r="L124" i="5"/>
  <c r="K240" i="5"/>
  <c r="J250" i="5"/>
  <c r="J196" i="5"/>
  <c r="J74" i="5"/>
  <c r="K143" i="5"/>
  <c r="L210" i="5"/>
  <c r="J33" i="5"/>
  <c r="K90" i="5"/>
  <c r="L127" i="5"/>
  <c r="L128" i="5"/>
  <c r="L85" i="5"/>
  <c r="L61" i="5"/>
  <c r="L161" i="5"/>
  <c r="L240" i="5"/>
  <c r="J43" i="5"/>
  <c r="L33" i="5"/>
  <c r="J165" i="5"/>
  <c r="L92" i="5"/>
  <c r="K38" i="5"/>
  <c r="J163" i="5"/>
  <c r="K73" i="5"/>
  <c r="K228" i="5"/>
  <c r="K169" i="5"/>
  <c r="K118" i="5"/>
  <c r="K130" i="5"/>
  <c r="K35" i="5"/>
  <c r="L166" i="5"/>
  <c r="J228" i="5"/>
  <c r="J39" i="5"/>
  <c r="L63" i="5"/>
  <c r="K81" i="5"/>
  <c r="L206" i="5"/>
  <c r="L225" i="5"/>
  <c r="J35" i="5"/>
  <c r="J247" i="5"/>
  <c r="L68" i="5"/>
  <c r="L98" i="5"/>
  <c r="K182" i="5"/>
  <c r="L214" i="5"/>
  <c r="K215" i="5"/>
  <c r="K227" i="5"/>
  <c r="L224" i="5"/>
  <c r="K249" i="5"/>
  <c r="L151" i="5"/>
  <c r="K43" i="5"/>
  <c r="K238" i="5"/>
  <c r="L41" i="5"/>
  <c r="J104" i="5"/>
  <c r="L173" i="5"/>
  <c r="L157" i="5"/>
  <c r="L154" i="5"/>
  <c r="K195" i="5"/>
  <c r="L115" i="5"/>
  <c r="J239" i="5"/>
  <c r="J182" i="5"/>
  <c r="K151" i="5"/>
  <c r="J190" i="5"/>
  <c r="K149" i="5"/>
  <c r="L107" i="5"/>
  <c r="J141" i="5"/>
  <c r="L163" i="5"/>
  <c r="J84" i="5"/>
  <c r="K63" i="5"/>
  <c r="J185" i="5"/>
  <c r="K211" i="5"/>
  <c r="K164" i="5"/>
  <c r="L183" i="5"/>
  <c r="K75" i="5"/>
  <c r="J238" i="5"/>
  <c r="L192" i="5"/>
  <c r="J198" i="5"/>
  <c r="K135" i="5"/>
  <c r="L195" i="5"/>
  <c r="J230" i="5"/>
  <c r="J32" i="5"/>
  <c r="K113" i="5"/>
  <c r="J204" i="5"/>
  <c r="K198" i="5"/>
  <c r="K88" i="5"/>
  <c r="K42" i="5"/>
  <c r="L222" i="5"/>
  <c r="L159" i="5"/>
  <c r="K202" i="5"/>
  <c r="J205" i="5"/>
  <c r="L109" i="5"/>
  <c r="J102" i="5"/>
  <c r="J103" i="5"/>
  <c r="L53" i="5"/>
  <c r="K127" i="5"/>
  <c r="J242" i="5"/>
  <c r="J158" i="5"/>
  <c r="L215" i="5"/>
  <c r="J169" i="5"/>
  <c r="J155" i="5"/>
  <c r="J96" i="5"/>
  <c r="J129" i="5"/>
  <c r="J188" i="5"/>
  <c r="L133" i="5"/>
  <c r="K167" i="5"/>
  <c r="L197" i="5"/>
  <c r="K221" i="5"/>
  <c r="L119" i="5"/>
  <c r="K231" i="5"/>
  <c r="L194" i="5"/>
  <c r="L220" i="5"/>
  <c r="L228" i="5"/>
  <c r="J194" i="5"/>
  <c r="J216" i="5"/>
  <c r="K145" i="5"/>
  <c r="L125" i="5"/>
  <c r="L111" i="5"/>
  <c r="J98" i="5"/>
  <c r="J211" i="5"/>
  <c r="K186" i="5"/>
  <c r="J221" i="5"/>
  <c r="J199" i="5"/>
  <c r="L76" i="5"/>
  <c r="L83" i="5"/>
  <c r="J235" i="5"/>
  <c r="L218" i="5"/>
  <c r="J215" i="5"/>
  <c r="L223" i="5"/>
  <c r="J54" i="5"/>
  <c r="K188" i="5"/>
  <c r="L112" i="5"/>
  <c r="J192" i="5"/>
  <c r="K224" i="5"/>
  <c r="K96" i="5"/>
  <c r="L208" i="5"/>
  <c r="K162" i="5"/>
  <c r="L56" i="5"/>
  <c r="K144" i="5"/>
  <c r="K97" i="5"/>
  <c r="L217" i="5"/>
  <c r="L162" i="5"/>
  <c r="K148" i="5"/>
  <c r="J157" i="5"/>
  <c r="K61" i="5"/>
  <c r="L187" i="5"/>
  <c r="L78" i="5"/>
  <c r="J210" i="5"/>
  <c r="L81" i="5"/>
  <c r="K41" i="5"/>
  <c r="K204" i="5"/>
  <c r="L237" i="5"/>
  <c r="L171" i="5"/>
  <c r="L47" i="5"/>
  <c r="L132" i="5"/>
  <c r="J154" i="5"/>
  <c r="J159" i="5"/>
  <c r="W111" i="5"/>
  <c r="Y238" i="5" l="1"/>
  <c r="Y213" i="5"/>
  <c r="X53" i="5"/>
  <c r="Y56" i="5"/>
  <c r="W93" i="5"/>
  <c r="X73" i="5"/>
  <c r="Y217" i="5"/>
  <c r="X75" i="5"/>
  <c r="Y167" i="5"/>
  <c r="W250" i="5"/>
  <c r="W135" i="5"/>
  <c r="W61" i="5"/>
  <c r="Y42" i="5"/>
  <c r="X32" i="5"/>
  <c r="Y61" i="5"/>
  <c r="W136" i="5"/>
  <c r="Y190" i="5"/>
  <c r="Y161" i="5"/>
  <c r="W202" i="5"/>
  <c r="Y116" i="5"/>
  <c r="W83" i="5"/>
  <c r="X76" i="5"/>
  <c r="W97" i="5"/>
  <c r="X157" i="5"/>
  <c r="X233" i="5"/>
  <c r="Y183" i="5"/>
  <c r="X40" i="5"/>
  <c r="X173" i="5"/>
  <c r="W76" i="5"/>
  <c r="Y106" i="5"/>
  <c r="W104" i="5"/>
  <c r="W73" i="5"/>
  <c r="X33" i="5"/>
  <c r="Y231" i="5"/>
  <c r="Y40" i="5"/>
  <c r="X77" i="5"/>
  <c r="Y212" i="5"/>
  <c r="X189" i="5"/>
  <c r="W56" i="5"/>
  <c r="X92" i="5"/>
  <c r="X156" i="5"/>
  <c r="X191" i="5"/>
  <c r="X110" i="5"/>
  <c r="Y46" i="5"/>
  <c r="W225" i="5"/>
  <c r="W166" i="5"/>
  <c r="W179" i="5"/>
  <c r="Y59" i="5"/>
  <c r="W226" i="5"/>
  <c r="X34" i="5"/>
  <c r="Y242" i="5"/>
  <c r="W44" i="5"/>
  <c r="W43" i="5"/>
  <c r="X103" i="5"/>
  <c r="X146" i="5"/>
  <c r="W239" i="5"/>
  <c r="X193" i="5"/>
  <c r="X237" i="5"/>
  <c r="Y188" i="5"/>
  <c r="X141" i="5"/>
  <c r="X194" i="5"/>
  <c r="W68" i="5"/>
  <c r="Y211" i="5"/>
  <c r="X107" i="5"/>
  <c r="W149" i="5"/>
  <c r="W220" i="5"/>
  <c r="Y139" i="5"/>
  <c r="X120" i="5"/>
  <c r="W184" i="5"/>
  <c r="W81" i="5"/>
  <c r="W203" i="5"/>
  <c r="W79" i="5"/>
  <c r="X180" i="5"/>
  <c r="Y140" i="5"/>
  <c r="X168" i="5"/>
  <c r="Y227" i="5"/>
  <c r="Y39" i="5"/>
  <c r="Y67" i="5"/>
  <c r="Y32" i="5"/>
  <c r="W168" i="5"/>
  <c r="W140" i="5"/>
  <c r="X78" i="5"/>
  <c r="Y209" i="5"/>
  <c r="Y98" i="5"/>
  <c r="Y43" i="5"/>
  <c r="X127" i="5"/>
  <c r="Y205" i="5"/>
  <c r="Y100" i="5"/>
  <c r="Y156" i="5"/>
  <c r="Y165" i="5"/>
  <c r="Y132" i="5"/>
  <c r="X167" i="5"/>
  <c r="X42" i="5"/>
  <c r="X143" i="5"/>
  <c r="Y81" i="5"/>
  <c r="Y35" i="5"/>
  <c r="W48" i="5"/>
  <c r="Y122" i="5"/>
  <c r="X204" i="5"/>
  <c r="W195" i="5"/>
  <c r="Y171" i="5"/>
  <c r="W217" i="5"/>
  <c r="X57" i="5"/>
  <c r="Y152" i="5"/>
  <c r="Y75" i="5"/>
  <c r="W62" i="5"/>
  <c r="X68" i="5"/>
  <c r="Y95" i="5"/>
  <c r="X52" i="5"/>
  <c r="X87" i="5"/>
  <c r="W143" i="5"/>
  <c r="X178" i="5"/>
  <c r="X88" i="5"/>
  <c r="Y239" i="5"/>
  <c r="W176" i="5"/>
  <c r="W200" i="5"/>
  <c r="Y154" i="5"/>
  <c r="X55" i="5"/>
  <c r="Y244" i="5"/>
  <c r="X242" i="5"/>
  <c r="W120" i="5"/>
  <c r="W198" i="5"/>
  <c r="W223" i="5"/>
  <c r="W244" i="5"/>
  <c r="X137" i="5"/>
  <c r="X147" i="5"/>
  <c r="X236" i="5"/>
  <c r="W248" i="5"/>
  <c r="W163" i="5"/>
  <c r="W161" i="5"/>
  <c r="Y30" i="5"/>
  <c r="W211" i="5"/>
  <c r="W246" i="5"/>
  <c r="Y138" i="5"/>
  <c r="X206" i="5"/>
  <c r="X59" i="5"/>
  <c r="Y243" i="5"/>
  <c r="Y78" i="5"/>
  <c r="Y181" i="5"/>
  <c r="X188" i="5"/>
  <c r="X65" i="5"/>
  <c r="Y108" i="5"/>
  <c r="X117" i="5"/>
  <c r="X106" i="5"/>
  <c r="X231" i="5"/>
  <c r="W247" i="5"/>
  <c r="X130" i="5"/>
  <c r="X139" i="5"/>
  <c r="W67" i="5"/>
  <c r="X176" i="5"/>
  <c r="X159" i="5"/>
  <c r="X79" i="5"/>
  <c r="W96" i="5"/>
  <c r="X46" i="5"/>
  <c r="Y117" i="5"/>
  <c r="W59" i="5"/>
  <c r="W85" i="5"/>
  <c r="W34" i="5"/>
  <c r="X134" i="5"/>
  <c r="Y166" i="5"/>
  <c r="W208" i="5"/>
  <c r="X230" i="5"/>
  <c r="Y89" i="5"/>
  <c r="Y110" i="5"/>
  <c r="Y136" i="5"/>
  <c r="X101" i="5"/>
  <c r="X235" i="5"/>
  <c r="Y226" i="5"/>
  <c r="X125" i="5"/>
  <c r="X207" i="5"/>
  <c r="Y245" i="5"/>
  <c r="W126" i="5"/>
  <c r="W249" i="5"/>
  <c r="X213" i="5"/>
  <c r="Y153" i="5"/>
  <c r="X100" i="5"/>
  <c r="W121" i="5"/>
  <c r="Y237" i="5"/>
  <c r="Y58" i="5"/>
  <c r="Y92" i="5"/>
  <c r="W117" i="5"/>
  <c r="Y68" i="5"/>
  <c r="X126" i="5"/>
  <c r="W47" i="5"/>
  <c r="W197" i="5"/>
  <c r="W204" i="5"/>
  <c r="Y77" i="5"/>
  <c r="W46" i="5"/>
  <c r="Y125" i="5"/>
  <c r="Y49" i="5"/>
  <c r="X162" i="5"/>
  <c r="W134" i="5"/>
  <c r="X85" i="5"/>
  <c r="X187" i="5"/>
  <c r="W209" i="5"/>
  <c r="W172" i="5"/>
  <c r="X49" i="5"/>
  <c r="Y142" i="5"/>
  <c r="W137" i="5"/>
  <c r="W131" i="5"/>
  <c r="Y180" i="5"/>
  <c r="W144" i="5"/>
  <c r="Y111" i="5"/>
  <c r="X111" i="5"/>
  <c r="Y105" i="5"/>
  <c r="Y195" i="5"/>
  <c r="Y63" i="5"/>
  <c r="X91" i="5"/>
  <c r="X181" i="5"/>
  <c r="W180" i="5"/>
  <c r="X99" i="5"/>
  <c r="W124" i="5"/>
  <c r="Y240" i="5"/>
  <c r="Y184" i="5"/>
  <c r="Y93" i="5"/>
  <c r="Y176" i="5"/>
  <c r="W114" i="5"/>
  <c r="Y137" i="5"/>
  <c r="W42" i="5"/>
  <c r="Y159" i="5"/>
  <c r="X226" i="5"/>
  <c r="Y164" i="5"/>
  <c r="X50" i="5"/>
  <c r="Y215" i="5"/>
  <c r="W199" i="5"/>
  <c r="Y60" i="5"/>
  <c r="X214" i="5"/>
  <c r="Y248" i="5"/>
  <c r="W129" i="5"/>
  <c r="W147" i="5"/>
  <c r="W218" i="5"/>
  <c r="W212" i="5"/>
  <c r="Y57" i="5"/>
  <c r="Y249" i="5"/>
  <c r="X45" i="5"/>
  <c r="Y208" i="5"/>
  <c r="W130" i="5"/>
  <c r="X39" i="5"/>
  <c r="X82" i="5"/>
  <c r="Y235" i="5"/>
  <c r="X112" i="5"/>
  <c r="X72" i="5"/>
  <c r="W153" i="5"/>
  <c r="W238" i="5"/>
  <c r="Y54" i="5"/>
  <c r="X35" i="5"/>
  <c r="W38" i="5"/>
  <c r="W40" i="5"/>
  <c r="X109" i="5"/>
  <c r="X150" i="5"/>
  <c r="X142" i="5"/>
  <c r="X199" i="5"/>
  <c r="Y44" i="5"/>
  <c r="Y99" i="5"/>
  <c r="W243" i="5"/>
  <c r="W194" i="5"/>
  <c r="W53" i="5"/>
  <c r="X37" i="5"/>
  <c r="Y126" i="5"/>
  <c r="Y150" i="5"/>
  <c r="W82" i="5"/>
  <c r="W221" i="5"/>
  <c r="W119" i="5"/>
  <c r="X47" i="5"/>
  <c r="X69" i="5"/>
  <c r="Y155" i="5"/>
  <c r="Y79" i="5"/>
  <c r="Y203" i="5"/>
  <c r="X97" i="5"/>
  <c r="X184" i="5"/>
  <c r="X144" i="5"/>
  <c r="Y82" i="5"/>
  <c r="W75" i="5"/>
  <c r="Y148" i="5"/>
  <c r="W71" i="5"/>
  <c r="Y112" i="5"/>
  <c r="Y31" i="5"/>
  <c r="X41" i="5"/>
  <c r="W64" i="5"/>
  <c r="X122" i="5"/>
  <c r="Y144" i="5"/>
  <c r="X136" i="5"/>
  <c r="X71" i="5"/>
  <c r="Y73" i="5"/>
  <c r="Y45" i="5"/>
  <c r="Y216" i="5"/>
  <c r="X248" i="5"/>
  <c r="W78" i="5"/>
  <c r="W108" i="5"/>
  <c r="X221" i="5"/>
  <c r="X63" i="5"/>
  <c r="W151" i="5"/>
  <c r="W90" i="5"/>
  <c r="Y174" i="5"/>
  <c r="Y84" i="5"/>
  <c r="X113" i="5"/>
  <c r="Y130" i="5"/>
  <c r="X218" i="5"/>
  <c r="X121" i="5"/>
  <c r="Y204" i="5"/>
  <c r="Y191" i="5"/>
  <c r="X138" i="5"/>
  <c r="W205" i="5"/>
  <c r="Y107" i="5"/>
  <c r="X158" i="5"/>
  <c r="X96" i="5"/>
  <c r="X216" i="5"/>
  <c r="X247" i="5"/>
  <c r="W201" i="5"/>
  <c r="W155" i="5"/>
  <c r="Y64" i="5"/>
  <c r="W105" i="5"/>
  <c r="X229" i="5"/>
  <c r="W52" i="5"/>
  <c r="W165" i="5"/>
  <c r="Y115" i="5"/>
  <c r="Y62" i="5"/>
  <c r="W77" i="5"/>
  <c r="W139" i="5"/>
  <c r="X105" i="5"/>
  <c r="W37" i="5"/>
  <c r="Y88" i="5"/>
  <c r="X145" i="5"/>
  <c r="W164" i="5"/>
  <c r="W54" i="5"/>
  <c r="W193" i="5"/>
  <c r="W123" i="5"/>
  <c r="X60" i="5"/>
  <c r="X154" i="5"/>
  <c r="X240" i="5"/>
  <c r="X48" i="5"/>
  <c r="X56" i="5"/>
  <c r="Y233" i="5"/>
  <c r="X114" i="5"/>
  <c r="W107" i="5"/>
  <c r="X223" i="5"/>
  <c r="Y146" i="5"/>
  <c r="Y33" i="5"/>
  <c r="W188" i="5"/>
  <c r="Y53" i="5"/>
  <c r="Y97" i="5"/>
  <c r="Y241" i="5"/>
  <c r="W33" i="5"/>
  <c r="W190" i="5"/>
  <c r="W99" i="5"/>
  <c r="W186" i="5"/>
  <c r="W58" i="5"/>
  <c r="X241" i="5"/>
  <c r="X163" i="5"/>
  <c r="X175" i="5"/>
  <c r="X170" i="5"/>
  <c r="Y149" i="5"/>
  <c r="W219" i="5"/>
  <c r="Y141" i="5"/>
  <c r="Y83" i="5"/>
  <c r="W133" i="5"/>
  <c r="X171" i="5"/>
  <c r="X217" i="5"/>
  <c r="Y72" i="5"/>
  <c r="W210" i="5"/>
  <c r="X225" i="5"/>
  <c r="W30" i="5"/>
  <c r="Y91" i="5"/>
  <c r="X183" i="5"/>
  <c r="Y123" i="5"/>
  <c r="Y228" i="5"/>
  <c r="X244" i="5"/>
  <c r="X169" i="5"/>
  <c r="Y147" i="5"/>
  <c r="X66" i="5"/>
  <c r="W229" i="5"/>
  <c r="W167" i="5"/>
  <c r="W80" i="5"/>
  <c r="W127" i="5"/>
  <c r="X172" i="5"/>
  <c r="W191" i="5"/>
  <c r="W169" i="5"/>
  <c r="Y186" i="5"/>
  <c r="W31" i="5"/>
  <c r="X160" i="5"/>
  <c r="W69" i="5"/>
  <c r="X165" i="5"/>
  <c r="W152" i="5"/>
  <c r="W159" i="5"/>
  <c r="W118" i="5"/>
  <c r="X186" i="5"/>
  <c r="W181" i="5"/>
  <c r="Y151" i="5"/>
  <c r="X177" i="5"/>
  <c r="Y124" i="5"/>
  <c r="W236" i="5"/>
  <c r="Y189" i="5"/>
  <c r="X249" i="5"/>
  <c r="Y41" i="5"/>
  <c r="X83" i="5"/>
  <c r="X185" i="5"/>
  <c r="Y234" i="5"/>
  <c r="Y76" i="5"/>
  <c r="X227" i="5"/>
  <c r="Y103" i="5"/>
  <c r="W138" i="5"/>
  <c r="Y87" i="5"/>
  <c r="X152" i="5"/>
  <c r="Y71" i="5"/>
  <c r="X209" i="5"/>
  <c r="X86" i="5"/>
  <c r="W242" i="5"/>
  <c r="W177" i="5"/>
  <c r="X245" i="5"/>
  <c r="Y177" i="5"/>
  <c r="Y114" i="5"/>
  <c r="Y193" i="5"/>
  <c r="X81" i="5"/>
  <c r="X202" i="5"/>
  <c r="W192" i="5"/>
  <c r="W94" i="5"/>
  <c r="Y129" i="5"/>
  <c r="Y225" i="5"/>
  <c r="X201" i="5"/>
  <c r="Y90" i="5"/>
  <c r="X190" i="5"/>
  <c r="W196" i="5"/>
  <c r="W162" i="5"/>
  <c r="Y170" i="5"/>
  <c r="X116" i="5"/>
  <c r="X222" i="5"/>
  <c r="W51" i="5"/>
  <c r="Y207" i="5"/>
  <c r="W125" i="5"/>
  <c r="Y175" i="5"/>
  <c r="X224" i="5"/>
  <c r="X135" i="5"/>
  <c r="Y131" i="5"/>
  <c r="Y247" i="5"/>
  <c r="X67" i="5"/>
  <c r="W150" i="5"/>
  <c r="X153" i="5"/>
  <c r="W141" i="5"/>
  <c r="X228" i="5"/>
  <c r="X133" i="5"/>
  <c r="W206" i="5"/>
  <c r="X200" i="5"/>
  <c r="Y222" i="5"/>
  <c r="W66" i="5"/>
  <c r="X197" i="5"/>
  <c r="W63" i="5"/>
  <c r="W160" i="5"/>
  <c r="W170" i="5"/>
  <c r="X74" i="5"/>
  <c r="Y221" i="5"/>
  <c r="X70" i="5"/>
  <c r="X210" i="5"/>
  <c r="W157" i="5"/>
  <c r="Y69" i="5"/>
  <c r="X31" i="5"/>
  <c r="X211" i="5"/>
  <c r="X166" i="5"/>
  <c r="Y169" i="5"/>
  <c r="X108" i="5"/>
  <c r="Y104" i="5"/>
  <c r="W228" i="5"/>
  <c r="Y224" i="5"/>
  <c r="W101" i="5"/>
  <c r="X220" i="5"/>
  <c r="W142" i="5"/>
  <c r="X119" i="5"/>
  <c r="W207" i="5"/>
  <c r="Y86" i="5"/>
  <c r="X98" i="5"/>
  <c r="Y48" i="5"/>
  <c r="X215" i="5"/>
  <c r="Y198" i="5"/>
  <c r="Y196" i="5"/>
  <c r="X118" i="5"/>
  <c r="X208" i="5"/>
  <c r="W222" i="5"/>
  <c r="Y232" i="5"/>
  <c r="X58" i="5"/>
  <c r="W57" i="5"/>
  <c r="Y173" i="5"/>
  <c r="X232" i="5"/>
  <c r="Y113" i="5"/>
  <c r="W109" i="5"/>
  <c r="W100" i="5"/>
  <c r="W110" i="5"/>
  <c r="Y230" i="5"/>
  <c r="X182" i="5"/>
  <c r="W234" i="5"/>
  <c r="W232" i="5"/>
  <c r="Y210" i="5"/>
  <c r="W74" i="5"/>
  <c r="X219" i="5"/>
  <c r="Y94" i="5"/>
  <c r="Y55" i="5"/>
  <c r="X104" i="5"/>
  <c r="W148" i="5"/>
  <c r="Y66" i="5"/>
  <c r="W106" i="5"/>
  <c r="W215" i="5"/>
  <c r="X64" i="5"/>
  <c r="Y121" i="5"/>
  <c r="W32" i="5"/>
  <c r="Y168" i="5"/>
  <c r="W115" i="5"/>
  <c r="X192" i="5"/>
  <c r="Y187" i="5"/>
  <c r="Y109" i="5"/>
  <c r="Y229" i="5"/>
  <c r="Y85" i="5"/>
  <c r="W98" i="5"/>
  <c r="Y236" i="5"/>
  <c r="X115" i="5"/>
  <c r="X90" i="5"/>
  <c r="Y179" i="5"/>
  <c r="X239" i="5"/>
  <c r="X43" i="5"/>
  <c r="X84" i="5"/>
  <c r="Y185" i="5"/>
  <c r="Y135" i="5"/>
  <c r="Y162" i="5"/>
  <c r="X61" i="5"/>
  <c r="Y199" i="5"/>
  <c r="W178" i="5"/>
  <c r="X80" i="5"/>
  <c r="X164" i="5"/>
  <c r="W41" i="5"/>
  <c r="X123" i="5"/>
  <c r="Y220" i="5"/>
  <c r="W214" i="5"/>
  <c r="Y160" i="5"/>
  <c r="W216" i="5"/>
  <c r="W182" i="5"/>
  <c r="Y70" i="5"/>
  <c r="W36" i="5"/>
  <c r="X243" i="5"/>
  <c r="Y201" i="5"/>
  <c r="W49" i="5"/>
  <c r="X94" i="5"/>
  <c r="X161" i="5"/>
  <c r="Y37" i="5"/>
  <c r="X205" i="5"/>
  <c r="X179" i="5"/>
  <c r="W231" i="5"/>
  <c r="X51" i="5"/>
  <c r="X148" i="5"/>
  <c r="Y218" i="5"/>
  <c r="W241" i="5"/>
  <c r="W187" i="5"/>
  <c r="W92" i="5"/>
  <c r="Y157" i="5"/>
  <c r="Y133" i="5"/>
  <c r="W86" i="5"/>
  <c r="X38" i="5"/>
  <c r="Y214" i="5"/>
  <c r="W224" i="5"/>
  <c r="W95" i="5"/>
  <c r="W174" i="5"/>
  <c r="Y96" i="5"/>
  <c r="W235" i="5"/>
  <c r="X124" i="5"/>
  <c r="Y202" i="5"/>
  <c r="W102" i="5"/>
  <c r="X62" i="5"/>
  <c r="Y163" i="5"/>
  <c r="Y182" i="5"/>
  <c r="W145" i="5"/>
  <c r="W175" i="5"/>
  <c r="Y36" i="5"/>
  <c r="Y128" i="5"/>
  <c r="W122" i="5"/>
  <c r="W146" i="5"/>
  <c r="W213" i="5"/>
  <c r="X238" i="5"/>
  <c r="Y194" i="5"/>
  <c r="X196" i="5"/>
  <c r="Y206" i="5"/>
  <c r="W103" i="5"/>
  <c r="W65" i="5"/>
  <c r="W189" i="5"/>
  <c r="X129" i="5"/>
  <c r="Y65" i="5"/>
  <c r="X131" i="5"/>
  <c r="X195" i="5"/>
  <c r="X102" i="5"/>
  <c r="X54" i="5"/>
  <c r="X36" i="5"/>
  <c r="Y51" i="5"/>
  <c r="Y219" i="5"/>
  <c r="X128" i="5"/>
  <c r="W245" i="5"/>
  <c r="W89" i="5"/>
  <c r="X151" i="5"/>
  <c r="W128" i="5"/>
  <c r="W227" i="5"/>
  <c r="W240" i="5"/>
  <c r="W237" i="5"/>
  <c r="X149" i="5"/>
  <c r="W113" i="5"/>
  <c r="Y120" i="5"/>
  <c r="W50" i="5"/>
  <c r="W35" i="5"/>
  <c r="Y158" i="5"/>
  <c r="W132" i="5"/>
  <c r="W154" i="5"/>
  <c r="W87" i="5"/>
  <c r="Y192" i="5"/>
  <c r="W112" i="5"/>
  <c r="X155" i="5"/>
  <c r="Y102" i="5"/>
  <c r="W116" i="5"/>
  <c r="X212" i="5"/>
  <c r="W185" i="5"/>
  <c r="X132" i="5"/>
  <c r="W70" i="5"/>
  <c r="X30" i="5"/>
  <c r="X93" i="5"/>
  <c r="X174" i="5"/>
  <c r="W230" i="5"/>
  <c r="Y38" i="5"/>
  <c r="X44" i="5"/>
  <c r="W171" i="5"/>
  <c r="Y246" i="5"/>
  <c r="X246" i="5"/>
  <c r="W156" i="5"/>
  <c r="Y127" i="5"/>
  <c r="Y197" i="5"/>
  <c r="X198" i="5"/>
  <c r="W91" i="5"/>
  <c r="W173" i="5"/>
  <c r="Y119" i="5"/>
  <c r="W72" i="5"/>
  <c r="Y250" i="5"/>
  <c r="Y50" i="5"/>
  <c r="Y145" i="5"/>
  <c r="W158" i="5"/>
  <c r="Y74" i="5"/>
  <c r="W88" i="5"/>
  <c r="Y118" i="5"/>
  <c r="Y52" i="5"/>
  <c r="Y200" i="5"/>
  <c r="X234" i="5"/>
  <c r="W60" i="5"/>
  <c r="Y134" i="5"/>
  <c r="X89" i="5"/>
  <c r="W39" i="5"/>
  <c r="W183" i="5"/>
  <c r="Y178" i="5"/>
  <c r="Y223" i="5"/>
  <c r="X95" i="5"/>
  <c r="Y172" i="5"/>
  <c r="X203" i="5"/>
  <c r="Y80" i="5"/>
  <c r="Y143" i="5"/>
  <c r="X250" i="5"/>
  <c r="W233" i="5"/>
  <c r="Y34" i="5"/>
  <c r="Y101" i="5"/>
  <c r="X140" i="5"/>
  <c r="W55" i="5"/>
  <c r="W84" i="5"/>
  <c r="W45" i="5"/>
  <c r="B5" i="5"/>
  <c r="B6" i="5" s="1"/>
  <c r="E16" i="5" l="1"/>
  <c r="E17" i="5" s="1"/>
  <c r="B7" i="5"/>
  <c r="E18" i="5" l="1"/>
  <c r="E19" i="5" s="1"/>
</calcChain>
</file>

<file path=xl/sharedStrings.xml><?xml version="1.0" encoding="utf-8"?>
<sst xmlns="http://schemas.openxmlformats.org/spreadsheetml/2006/main" count="559" uniqueCount="236">
  <si>
    <t>(mm)</t>
  </si>
  <si>
    <t xml:space="preserve">SAMPLE TYPE: </t>
  </si>
  <si>
    <t>METHOD OF</t>
  </si>
  <si>
    <t>GRADISTAT</t>
  </si>
  <si>
    <t>A Grain Size Distribution and Statistics Package for the Analysis of</t>
  </si>
  <si>
    <t>Unconsolidated Sediments by Sieving or Laser Granulometer</t>
  </si>
  <si>
    <t>Instructions on the Use of the GRADISTAT Program</t>
  </si>
  <si>
    <t>Mode</t>
  </si>
  <si>
    <t>FirstMode</t>
  </si>
  <si>
    <t>SecondMode</t>
  </si>
  <si>
    <t>ThirdMode</t>
  </si>
  <si>
    <t>Mean:</t>
  </si>
  <si>
    <t>Std. Dev.</t>
  </si>
  <si>
    <t>ClassMode1</t>
  </si>
  <si>
    <t>ClassMode2</t>
  </si>
  <si>
    <t>ClassMode3</t>
  </si>
  <si>
    <t>Classmode4</t>
  </si>
  <si>
    <t>ClassMode5</t>
  </si>
  <si>
    <t>Skewness</t>
  </si>
  <si>
    <t>Kurtosis</t>
  </si>
  <si>
    <t>Sum of Sieve Classes</t>
  </si>
  <si>
    <t>Sum of Proportion Classes</t>
  </si>
  <si>
    <t>Mean (mm)</t>
  </si>
  <si>
    <t>Std. Dev. (mm)</t>
  </si>
  <si>
    <t>Skewness (mm)</t>
  </si>
  <si>
    <t>Kurtosis (mm)</t>
  </si>
  <si>
    <t>Kurtosis (mm) - 3</t>
  </si>
  <si>
    <t>STATISTICS BY METHOD OF MOMENTS</t>
  </si>
  <si>
    <t>APERTURE</t>
  </si>
  <si>
    <t>CUM. MASS</t>
  </si>
  <si>
    <t>CLASS</t>
  </si>
  <si>
    <t>NORMALISED</t>
  </si>
  <si>
    <t>(metric)</t>
  </si>
  <si>
    <t>(PHI Scale)</t>
  </si>
  <si>
    <t xml:space="preserve"> RETAINED</t>
  </si>
  <si>
    <t>WEIGHT</t>
  </si>
  <si>
    <t>CLASS WEIGHT</t>
  </si>
  <si>
    <t>(PHI)</t>
  </si>
  <si>
    <t>(%)</t>
  </si>
  <si>
    <t>(g)</t>
  </si>
  <si>
    <t>(no units)</t>
  </si>
  <si>
    <t>SAMPLE STATISTICS</t>
  </si>
  <si>
    <t>FOLK AND</t>
  </si>
  <si>
    <t>WARD METHOD</t>
  </si>
  <si>
    <t>Print</t>
  </si>
  <si>
    <t>ANALYST AND DATE:</t>
  </si>
  <si>
    <t xml:space="preserve">TEXTURAL GROUP: </t>
  </si>
  <si>
    <t xml:space="preserve">SEDIMENT NAME: </t>
  </si>
  <si>
    <r>
      <t>MODE 1 (</t>
    </r>
    <r>
      <rPr>
        <sz val="10"/>
        <rFont val="Symbol"/>
        <family val="1"/>
        <charset val="2"/>
      </rPr>
      <t>f</t>
    </r>
    <r>
      <rPr>
        <sz val="10"/>
        <rFont val="Arial"/>
        <family val="2"/>
      </rPr>
      <t>):</t>
    </r>
  </si>
  <si>
    <r>
      <t>MODE 2 (</t>
    </r>
    <r>
      <rPr>
        <sz val="10"/>
        <rFont val="Symbol"/>
        <family val="1"/>
        <charset val="2"/>
      </rPr>
      <t>f</t>
    </r>
    <r>
      <rPr>
        <sz val="10"/>
        <rFont val="Arial"/>
        <family val="2"/>
      </rPr>
      <t>):</t>
    </r>
  </si>
  <si>
    <r>
      <t>MODE 3 (</t>
    </r>
    <r>
      <rPr>
        <sz val="10"/>
        <rFont val="Symbol"/>
        <family val="1"/>
        <charset val="2"/>
      </rPr>
      <t>f</t>
    </r>
    <r>
      <rPr>
        <sz val="10"/>
        <rFont val="Arial"/>
        <family val="2"/>
      </rPr>
      <t>):</t>
    </r>
  </si>
  <si>
    <r>
      <t>D</t>
    </r>
    <r>
      <rPr>
        <vertAlign val="subscript"/>
        <sz val="10"/>
        <rFont val="Arial"/>
        <family val="2"/>
      </rPr>
      <t>10</t>
    </r>
    <r>
      <rPr>
        <sz val="10"/>
        <rFont val="Arial"/>
        <family val="2"/>
      </rPr>
      <t xml:space="preserve"> (</t>
    </r>
    <r>
      <rPr>
        <sz val="10"/>
        <rFont val="Symbol"/>
        <family val="1"/>
        <charset val="2"/>
      </rPr>
      <t>f</t>
    </r>
    <r>
      <rPr>
        <sz val="10"/>
        <rFont val="Arial"/>
        <family val="2"/>
      </rPr>
      <t>):</t>
    </r>
  </si>
  <si>
    <r>
      <t>D</t>
    </r>
    <r>
      <rPr>
        <vertAlign val="subscript"/>
        <sz val="10"/>
        <rFont val="Arial"/>
        <family val="2"/>
      </rPr>
      <t>50</t>
    </r>
    <r>
      <rPr>
        <sz val="10"/>
        <rFont val="Arial"/>
        <family val="2"/>
      </rPr>
      <t xml:space="preserve"> (</t>
    </r>
    <r>
      <rPr>
        <sz val="10"/>
        <rFont val="Symbol"/>
        <family val="1"/>
        <charset val="2"/>
      </rPr>
      <t>f</t>
    </r>
    <r>
      <rPr>
        <sz val="10"/>
        <rFont val="Arial"/>
        <family val="2"/>
      </rPr>
      <t>):</t>
    </r>
  </si>
  <si>
    <r>
      <t>D</t>
    </r>
    <r>
      <rPr>
        <vertAlign val="subscript"/>
        <sz val="10"/>
        <rFont val="Arial"/>
        <family val="2"/>
      </rPr>
      <t>90</t>
    </r>
    <r>
      <rPr>
        <sz val="10"/>
        <rFont val="Arial"/>
        <family val="2"/>
      </rPr>
      <t xml:space="preserve"> (</t>
    </r>
    <r>
      <rPr>
        <sz val="10"/>
        <rFont val="Symbol"/>
        <family val="1"/>
        <charset val="2"/>
      </rPr>
      <t>f</t>
    </r>
    <r>
      <rPr>
        <sz val="10"/>
        <rFont val="Arial"/>
        <family val="2"/>
      </rPr>
      <t>):</t>
    </r>
  </si>
  <si>
    <t>% GRAVEL:</t>
  </si>
  <si>
    <t>% SAND:</t>
  </si>
  <si>
    <t>% MUD:</t>
  </si>
  <si>
    <t>% V COARSE GRAVEL:</t>
  </si>
  <si>
    <t>% COARSE GRAVEL:</t>
  </si>
  <si>
    <t>% MEDIUM GRAVEL:</t>
  </si>
  <si>
    <t>% FINE GRAVEL:</t>
  </si>
  <si>
    <t>% V FINE GRAVEL:</t>
  </si>
  <si>
    <t>% V COARSE SAND:</t>
  </si>
  <si>
    <t>% COARSE SAND:</t>
  </si>
  <si>
    <t>% MEDIUM SAND:</t>
  </si>
  <si>
    <t>% FINE SAND:</t>
  </si>
  <si>
    <t>% V FINE SAND:</t>
  </si>
  <si>
    <t>% V COARSE SILT:</t>
  </si>
  <si>
    <t>% COARSE SILT:</t>
  </si>
  <si>
    <t>% MEDIUM SILT:</t>
  </si>
  <si>
    <t>% FINE SILT:</t>
  </si>
  <si>
    <t>% V FINE SILT:</t>
  </si>
  <si>
    <t>% CLAY:</t>
  </si>
  <si>
    <r>
      <t>MEAN</t>
    </r>
    <r>
      <rPr>
        <sz val="10"/>
        <rFont val="Arial"/>
        <family val="2"/>
      </rPr>
      <t>:</t>
    </r>
  </si>
  <si>
    <r>
      <t>(</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</si>
  <si>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</si>
  <si>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0"/>
        <rFont val="Symbol"/>
        <family val="1"/>
        <charset val="2"/>
      </rPr>
      <t>f</t>
    </r>
    <r>
      <rPr>
        <sz val="10"/>
        <rFont val="Arial"/>
        <family val="2"/>
      </rPr>
      <t>):</t>
    </r>
  </si>
  <si>
    <t>(Description)</t>
  </si>
  <si>
    <t>Please wait while the</t>
  </si>
  <si>
    <t>Samples remaining:</t>
  </si>
  <si>
    <t>statistics are calculated</t>
  </si>
  <si>
    <t>Date</t>
  </si>
  <si>
    <t>Method of Moments - Logarithmic</t>
  </si>
  <si>
    <t>Method of Moments - Arithmetic</t>
  </si>
  <si>
    <t>LOGARITHMIC</t>
  </si>
  <si>
    <t>MID-POINT (m)</t>
  </si>
  <si>
    <t>WEIGHT (f)</t>
  </si>
  <si>
    <t>fm</t>
  </si>
  <si>
    <r>
      <t>f(m-M)</t>
    </r>
    <r>
      <rPr>
        <vertAlign val="superscript"/>
        <sz val="10"/>
        <rFont val="Arial"/>
        <family val="2"/>
      </rPr>
      <t>2</t>
    </r>
  </si>
  <si>
    <r>
      <t>f(m-M)</t>
    </r>
    <r>
      <rPr>
        <vertAlign val="superscript"/>
        <sz val="10"/>
        <rFont val="Arial"/>
        <family val="2"/>
      </rPr>
      <t>4</t>
    </r>
  </si>
  <si>
    <r>
      <t>f(m-M)</t>
    </r>
    <r>
      <rPr>
        <vertAlign val="superscript"/>
        <sz val="10"/>
        <rFont val="Arial"/>
        <family val="2"/>
      </rPr>
      <t>3</t>
    </r>
  </si>
  <si>
    <t>ARITHMETIC</t>
  </si>
  <si>
    <t>log m</t>
  </si>
  <si>
    <t>f log m</t>
  </si>
  <si>
    <t>Method of Moments - Geometric</t>
  </si>
  <si>
    <t>Mean (um)</t>
  </si>
  <si>
    <t>Std. Dev. (um)</t>
  </si>
  <si>
    <t>Skewness (um)</t>
  </si>
  <si>
    <t>Kurtosis (um)</t>
  </si>
  <si>
    <t>Kurtosis (um) - 3</t>
  </si>
  <si>
    <t>MOMENTS</t>
  </si>
  <si>
    <r>
      <t>Logarithmic (</t>
    </r>
    <r>
      <rPr>
        <sz val="10"/>
        <rFont val="Symbol"/>
        <family val="1"/>
        <charset val="2"/>
      </rPr>
      <t>f</t>
    </r>
    <r>
      <rPr>
        <sz val="10"/>
        <rFont val="Arial"/>
        <family val="2"/>
      </rPr>
      <t>)</t>
    </r>
  </si>
  <si>
    <t>GEOMETIC</t>
  </si>
  <si>
    <r>
      <t>f(logm-logM)</t>
    </r>
    <r>
      <rPr>
        <vertAlign val="superscript"/>
        <sz val="10"/>
        <rFont val="Arial"/>
        <family val="2"/>
      </rPr>
      <t>2</t>
    </r>
  </si>
  <si>
    <r>
      <t>f(logm-logM)</t>
    </r>
    <r>
      <rPr>
        <vertAlign val="superscript"/>
        <sz val="10"/>
        <rFont val="Arial"/>
        <family val="2"/>
      </rPr>
      <t>3</t>
    </r>
  </si>
  <si>
    <r>
      <t>f(logm-logM)</t>
    </r>
    <r>
      <rPr>
        <vertAlign val="superscript"/>
        <sz val="10"/>
        <rFont val="Arial"/>
        <family val="2"/>
      </rPr>
      <t>4</t>
    </r>
  </si>
  <si>
    <r>
      <t>(</t>
    </r>
    <r>
      <rPr>
        <sz val="10"/>
        <rFont val="Symbol"/>
        <family val="1"/>
        <charset val="2"/>
      </rPr>
      <t>m</t>
    </r>
    <r>
      <rPr>
        <sz val="10"/>
        <rFont val="Arial"/>
        <family val="2"/>
      </rPr>
      <t>m)</t>
    </r>
  </si>
  <si>
    <t>Texure</t>
  </si>
  <si>
    <r>
      <t>Arithmetic (</t>
    </r>
    <r>
      <rPr>
        <sz val="11"/>
        <rFont val="Symbol"/>
        <family val="1"/>
        <charset val="2"/>
      </rPr>
      <t>m</t>
    </r>
    <r>
      <rPr>
        <sz val="10"/>
        <rFont val="Arial"/>
        <family val="2"/>
      </rPr>
      <t>m)</t>
    </r>
  </si>
  <si>
    <r>
      <t>Geometric (</t>
    </r>
    <r>
      <rPr>
        <sz val="11"/>
        <rFont val="Symbol"/>
        <family val="1"/>
        <charset val="2"/>
      </rPr>
      <t>m</t>
    </r>
    <r>
      <rPr>
        <sz val="10"/>
        <rFont val="Arial"/>
        <family val="2"/>
      </rPr>
      <t>m)</t>
    </r>
  </si>
  <si>
    <r>
      <t>SORTING</t>
    </r>
    <r>
      <rPr>
        <sz val="10"/>
        <rFont val="Arial"/>
        <family val="2"/>
      </rPr>
      <t>:</t>
    </r>
  </si>
  <si>
    <r>
      <t>SKEWNESS</t>
    </r>
    <r>
      <rPr>
        <sz val="10"/>
        <rFont val="Arial"/>
        <family val="2"/>
      </rPr>
      <t>:</t>
    </r>
  </si>
  <si>
    <r>
      <t>KURTOSIS</t>
    </r>
    <r>
      <rPr>
        <sz val="10"/>
        <rFont val="Arial"/>
        <family val="2"/>
      </rPr>
      <t>:</t>
    </r>
  </si>
  <si>
    <r>
      <t>MODE 1 (</t>
    </r>
    <r>
      <rPr>
        <sz val="11"/>
        <rFont val="Symbol"/>
        <family val="1"/>
        <charset val="2"/>
      </rPr>
      <t>m</t>
    </r>
    <r>
      <rPr>
        <sz val="10"/>
        <rFont val="Arial"/>
        <family val="2"/>
      </rPr>
      <t>m):</t>
    </r>
  </si>
  <si>
    <r>
      <t>MODE 2 (</t>
    </r>
    <r>
      <rPr>
        <sz val="11"/>
        <rFont val="Symbol"/>
        <family val="1"/>
        <charset val="2"/>
      </rPr>
      <t>m</t>
    </r>
    <r>
      <rPr>
        <sz val="10"/>
        <rFont val="Arial"/>
        <family val="2"/>
      </rPr>
      <t>m):</t>
    </r>
  </si>
  <si>
    <r>
      <t>MODE 3 (</t>
    </r>
    <r>
      <rPr>
        <sz val="11"/>
        <rFont val="Symbol"/>
        <family val="1"/>
        <charset val="2"/>
      </rPr>
      <t>m</t>
    </r>
    <r>
      <rPr>
        <sz val="10"/>
        <rFont val="Arial"/>
        <family val="2"/>
      </rPr>
      <t>m):</t>
    </r>
  </si>
  <si>
    <r>
      <t>D</t>
    </r>
    <r>
      <rPr>
        <vertAlign val="subscript"/>
        <sz val="10"/>
        <rFont val="Arial"/>
        <family val="2"/>
      </rPr>
      <t>10</t>
    </r>
    <r>
      <rPr>
        <sz val="10"/>
        <rFont val="Arial"/>
        <family val="2"/>
      </rPr>
      <t xml:space="preserve"> (</t>
    </r>
    <r>
      <rPr>
        <sz val="11"/>
        <rFont val="Symbol"/>
        <family val="1"/>
        <charset val="2"/>
      </rPr>
      <t>m</t>
    </r>
    <r>
      <rPr>
        <sz val="10"/>
        <rFont val="Arial"/>
        <family val="2"/>
      </rPr>
      <t>m):</t>
    </r>
  </si>
  <si>
    <r>
      <t>D</t>
    </r>
    <r>
      <rPr>
        <vertAlign val="subscript"/>
        <sz val="10"/>
        <rFont val="Arial"/>
        <family val="2"/>
      </rPr>
      <t>50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</si>
  <si>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</si>
  <si>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</si>
  <si>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r>
      <t>(D</t>
    </r>
    <r>
      <rPr>
        <vertAlign val="subscript"/>
        <sz val="10"/>
        <rFont val="Arial"/>
        <family val="2"/>
      </rPr>
      <t>90</t>
    </r>
    <r>
      <rPr>
        <sz val="10"/>
        <rFont val="Arial"/>
        <family val="2"/>
      </rPr>
      <t xml:space="preserve"> - D</t>
    </r>
    <r>
      <rPr>
        <vertAlign val="subscript"/>
        <sz val="10"/>
        <rFont val="Arial"/>
        <family val="2"/>
      </rPr>
      <t>10</t>
    </r>
    <r>
      <rPr>
        <sz val="10"/>
        <rFont val="Arial"/>
        <family val="2"/>
      </rPr>
      <t>) (</t>
    </r>
    <r>
      <rPr>
        <sz val="11"/>
        <rFont val="Symbol"/>
        <family val="1"/>
        <charset val="2"/>
      </rPr>
      <t>m</t>
    </r>
    <r>
      <rPr>
        <sz val="10"/>
        <rFont val="Arial"/>
        <family val="2"/>
      </rPr>
      <t>m):</t>
    </r>
  </si>
  <si>
    <t>SORTING</t>
  </si>
  <si>
    <t>MEAN</t>
  </si>
  <si>
    <t>SKEWNESS</t>
  </si>
  <si>
    <t>KURTOSIS</t>
  </si>
  <si>
    <t>Maximum Frequency</t>
  </si>
  <si>
    <r>
      <t>(</t>
    </r>
    <r>
      <rPr>
        <sz val="11"/>
        <rFont val="Symbol"/>
        <family val="1"/>
        <charset val="2"/>
      </rPr>
      <t>m</t>
    </r>
    <r>
      <rPr>
        <sz val="10"/>
        <rFont val="Arial"/>
        <family val="2"/>
      </rPr>
      <t>m)</t>
    </r>
  </si>
  <si>
    <t>Shape</t>
  </si>
  <si>
    <t>Line</t>
  </si>
  <si>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</si>
  <si>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0"/>
        <rFont val="Symbol"/>
        <family val="1"/>
        <charset val="2"/>
      </rPr>
      <t>f</t>
    </r>
    <r>
      <rPr>
        <sz val="10"/>
        <rFont val="Arial"/>
        <family val="2"/>
      </rPr>
      <t>):</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</si>
  <si>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</si>
  <si>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r>
      <t>(D</t>
    </r>
    <r>
      <rPr>
        <vertAlign val="subscript"/>
        <sz val="10"/>
        <rFont val="Arial"/>
        <family val="2"/>
      </rPr>
      <t>75</t>
    </r>
    <r>
      <rPr>
        <sz val="10"/>
        <rFont val="Arial"/>
        <family val="2"/>
      </rPr>
      <t xml:space="preserve"> - D</t>
    </r>
    <r>
      <rPr>
        <vertAlign val="subscript"/>
        <sz val="10"/>
        <rFont val="Arial"/>
        <family val="2"/>
      </rPr>
      <t>25</t>
    </r>
    <r>
      <rPr>
        <sz val="10"/>
        <rFont val="Arial"/>
        <family val="2"/>
      </rPr>
      <t>) (</t>
    </r>
    <r>
      <rPr>
        <sz val="11"/>
        <rFont val="Symbol"/>
        <family val="1"/>
        <charset val="2"/>
      </rPr>
      <t>m</t>
    </r>
    <r>
      <rPr>
        <sz val="10"/>
        <rFont val="Arial"/>
        <family val="2"/>
      </rPr>
      <t>m):</t>
    </r>
  </si>
  <si>
    <t>SIEVING ERROR:</t>
  </si>
  <si>
    <t>E-mail:   s.blott@kpal.co.uk</t>
  </si>
  <si>
    <t>Kenneth Pye Associates Ltd.</t>
  </si>
  <si>
    <t>Crowthorne Enterprise Centre</t>
  </si>
  <si>
    <t>Old Wokingham Road</t>
  </si>
  <si>
    <t>Crowthorne</t>
  </si>
  <si>
    <t>UK</t>
  </si>
  <si>
    <t>Berkshire RG45 6AW</t>
  </si>
  <si>
    <t>Tel/Fax:  +44 (0)1344 751610</t>
  </si>
  <si>
    <r>
      <t xml:space="preserve">Developed by </t>
    </r>
    <r>
      <rPr>
        <b/>
        <sz val="10"/>
        <rFont val="Arial"/>
        <family val="2"/>
      </rPr>
      <t>Dr Simon J Blott</t>
    </r>
  </si>
  <si>
    <t>Version 8.0</t>
  </si>
  <si>
    <t>Page View Split         ------&gt;</t>
  </si>
  <si>
    <t>13BIM05-03_00.0-04.0cm_Set1_Run1</t>
  </si>
  <si>
    <t>13BIM05-03_00.0-04.0cm_Set1_Run2</t>
  </si>
  <si>
    <t>13BIM05-03_00.0-04.0cm_Set1_Run3</t>
  </si>
  <si>
    <t>13BIM05-03_00.0-04.0cm_Set2_Run2</t>
  </si>
  <si>
    <t>13BIM05-03_05.0-08.0cm_Set1_Run1</t>
  </si>
  <si>
    <t>13BIM05-03_05.0-08.0cm_Set1_Run2</t>
  </si>
  <si>
    <t>13BIM05-03_05.0-08.0cm_Set1_Run3</t>
  </si>
  <si>
    <t>13BIM05-03_05.0-08.0cm_Set2_Run2</t>
  </si>
  <si>
    <t>13BIM05-03_05.0-08.0cm_Set2_Run3</t>
  </si>
  <si>
    <t>13BIM05-03_08.0-11.0cm_Set1_Run1</t>
  </si>
  <si>
    <t>13BIM05-03_08.0-11.0cm_Set1_Run2</t>
  </si>
  <si>
    <t>13BIM05-03_08.0-11.0cm_Set2_Run1</t>
  </si>
  <si>
    <t>13BIM05-03_08.0-11.0cm_Set2_Run2</t>
  </si>
  <si>
    <t>13BIM05-03_08.0-11.0cm_Set2_Run3</t>
  </si>
  <si>
    <t>13BIM05-03_11.0-14.0cm_Set1_Run1</t>
  </si>
  <si>
    <t>13BIM05-03_11.0-14.0cm_Set1_Run2</t>
  </si>
  <si>
    <t>13BIM05-03_11.0-14.0cm_Set1_Run3</t>
  </si>
  <si>
    <t>13BIM05-03_11.0-14.0cm_Set2_Run1</t>
  </si>
  <si>
    <t>13BIM05-03_11.0-14.0cm_Set2_Run2</t>
  </si>
  <si>
    <t>13BIM05-03_11.0-14.0cm_Set2_Run3</t>
  </si>
  <si>
    <t>13BIM05-03_14.0-17.0cm_Set1_Run1</t>
  </si>
  <si>
    <t>13BIM05-03_14.0-17.0cm_Set1_Run2</t>
  </si>
  <si>
    <t>13BIM05-03_14.0-17.0cm_Set1_Run3</t>
  </si>
  <si>
    <t>13BIM05-03_14.0-17.0cm_Set2_Run1</t>
  </si>
  <si>
    <t>13BIM05-03_14.0-17.0cm_Set2_Run2</t>
  </si>
  <si>
    <t>13BIM05-03_14.0-17.0cm_Set2_Run3</t>
  </si>
  <si>
    <t>13BIM05-03_17.0-20.0cm_Set1_Run1</t>
  </si>
  <si>
    <t>13BIM05-03_17.0-20.0cm_Set1_Run2</t>
  </si>
  <si>
    <t>13BIM05-03_17.0-20.0cm_Set1_Run3</t>
  </si>
  <si>
    <t>13BIM05-03_17.0-20.0cm_Set2_Run1</t>
  </si>
  <si>
    <t>13BIM05-03_20.0-23.0cm_Set1_Run1</t>
  </si>
  <si>
    <t>13BIM05-03_20.0-23.0cm_Set2_Run2</t>
  </si>
  <si>
    <t>13BIM05-03_20.0-23.0cm_Set2_Run3</t>
  </si>
  <si>
    <t>13BIM05-03_23.0-26.0cm_Set1_Run1</t>
  </si>
  <si>
    <t>13BIM05-03_23.0-26.0cm_Set1_Run2</t>
  </si>
  <si>
    <t>13BIM05-03_23.0-26.0cm_Set1_Run3</t>
  </si>
  <si>
    <t>13BIM05-03_23.0-26.0cm_Set2_Run1</t>
  </si>
  <si>
    <t>13BIM05-03_23.0-26.0cm_Set2_Run2</t>
  </si>
  <si>
    <t>13BIM05-03_23.0-26.0cm_Set2_Run3</t>
  </si>
  <si>
    <t xml:space="preserve"> 9:26   4 Apr 2014</t>
  </si>
  <si>
    <t>Wheaton , 4/3/2014  12:40:00 PM</t>
  </si>
  <si>
    <t>Fine Sand</t>
  </si>
  <si>
    <t>Well Sorted</t>
  </si>
  <si>
    <t>Symmetrical</t>
  </si>
  <si>
    <t>Mesokurtic</t>
  </si>
  <si>
    <t>Unimodal, Well Sorted</t>
  </si>
  <si>
    <t>Sand</t>
  </si>
  <si>
    <t>Well Sorted Fine Sand</t>
  </si>
  <si>
    <t>Wheaton , 4/3/2014  12:42:00 PM</t>
  </si>
  <si>
    <t>Wheaton , 4/3/2014  12:44:00 PM</t>
  </si>
  <si>
    <t>Wheaton , 4/3/2014  12:53:00 PM</t>
  </si>
  <si>
    <t>Wheaton , 4/3/2014  1:05:00 PM</t>
  </si>
  <si>
    <t>Wheaton , 4/3/2014  1:07:00 PM</t>
  </si>
  <si>
    <t>Wheaton , 4/3/2014  1:09:00 PM</t>
  </si>
  <si>
    <t>Wheaton , 4/3/2014  1:33:00 PM</t>
  </si>
  <si>
    <t>Wheaton , 4/3/2014  1:37:00 PM</t>
  </si>
  <si>
    <t>Wheaton , 4/3/2014  1:46:00 PM</t>
  </si>
  <si>
    <t>Wheaton , 4/3/2014  1:50:00 PM</t>
  </si>
  <si>
    <t>Wheaton , 4/3/2014  1:59:00 PM</t>
  </si>
  <si>
    <t>Wheaton , 4/3/2014  2:01:00 PM</t>
  </si>
  <si>
    <t>Wheaton , 4/3/2014  2:03:00 PM</t>
  </si>
  <si>
    <t>Wheaton ,  7:41   4 Apr 2014</t>
  </si>
  <si>
    <t>Wheaton ,  7:43   4 Apr 2014</t>
  </si>
  <si>
    <t>Wheaton ,  7:39   4 Apr 2014</t>
  </si>
  <si>
    <t>Wheaton ,  7:50   4 Apr 2014</t>
  </si>
  <si>
    <t>Wheaton ,  7:52   4 Apr 2014</t>
  </si>
  <si>
    <t>Wheaton ,  7:54   4 Apr 2014</t>
  </si>
  <si>
    <t>Wheaton ,  8:01   4 Apr 2014</t>
  </si>
  <si>
    <t>Wheaton ,  8:04   4 Apr 2014</t>
  </si>
  <si>
    <t>Wheaton ,  8:06   4 Apr 2014</t>
  </si>
  <si>
    <t>Wheaton ,  8:12   4 Apr 2014</t>
  </si>
  <si>
    <t>Wheaton ,  8:15   4 Apr 2014</t>
  </si>
  <si>
    <t>Wheaton ,  8:17   4 Apr 2014</t>
  </si>
  <si>
    <t>Wheaton ,  8:26   4 Apr 2014</t>
  </si>
  <si>
    <t>Wheaton ,  8:28   4 Apr 2014</t>
  </si>
  <si>
    <t>Wheaton ,  8:30   4 Apr 2014</t>
  </si>
  <si>
    <t>Wheaton ,  8:37   4 Apr 2014</t>
  </si>
  <si>
    <t>Wheaton ,  8:48   4 Apr 2014</t>
  </si>
  <si>
    <t>Wheaton ,  9:02   4 Apr 2014</t>
  </si>
  <si>
    <t>Wheaton ,  9:04   4 Apr 2014</t>
  </si>
  <si>
    <t>Wheaton ,  9:11   4 Apr 2014</t>
  </si>
  <si>
    <t>Wheaton ,  9:13   4 Apr 2014</t>
  </si>
  <si>
    <t>Wheaton ,  9:15   4 Apr 2014</t>
  </si>
  <si>
    <t>Wheaton ,  9:22   4 Apr 2014</t>
  </si>
  <si>
    <t>Wheaton ,  9:24   4 Apr 2014</t>
  </si>
  <si>
    <t>Wheaton ,  9:26   4 Apr 2014</t>
  </si>
  <si>
    <t>Standard Deviation</t>
  </si>
  <si>
    <t>Averaged Data (N=6)</t>
  </si>
  <si>
    <t>Averaged Data (N=4)</t>
  </si>
  <si>
    <t>Averaged Data (N=5)</t>
  </si>
  <si>
    <t>Averaged Data (N=3)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</si>
</sst>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
    <numFmt numFmtId="167" formatCode="0.0000"/>
    <numFmt numFmtId="168" formatCode="0.0%"/>
    <numFmt numFmtId="169" formatCode="0.00000000E+00"/>
  </numFmts>
  <fonts count="24" x14ac:knownFonts="1">
    <font>
      <sz val="10"/>
      <name val="Arial"/>
    </font>
    <font>
      <sz val="10"/>
      <name val="Arial"/>
      <family val="2"/>
    </font>
    <font>
      <b/>
      <sz val="10"/>
      <name val="Arial"/>
      <family val="2"/>
    </font>
    <font>
      <sz val="10"/>
      <name val="Arial"/>
      <family val="2"/>
    </font>
    <font>
      <b/>
      <sz val="12"/>
      <name val="Arial"/>
      <family val="2"/>
    </font>
    <font>
      <u/>
      <sz val="10"/>
      <name val="Arial"/>
      <family val="2"/>
    </font>
    <font>
      <b/>
      <u/>
      <sz val="12"/>
      <name val="Arial"/>
      <family val="2"/>
    </font>
    <font>
      <b/>
      <u/>
      <sz val="10"/>
      <name val="Arial"/>
      <family val="2"/>
    </font>
    <font>
      <b/>
      <sz val="10"/>
      <name val="Arial"/>
      <family val="2"/>
    </font>
    <font>
      <sz val="10"/>
      <name val="Arial"/>
      <family val="2"/>
    </font>
    <font>
      <sz val="10"/>
      <name val="Symbol"/>
      <family val="1"/>
      <charset val="2"/>
    </font>
    <font>
      <vertAlign val="subscript"/>
      <sz val="10"/>
      <name val="Arial"/>
      <family val="2"/>
    </font>
    <font>
      <b/>
      <sz val="10"/>
      <name val="Arial"/>
      <family val="2"/>
    </font>
    <font>
      <b/>
      <sz val="14"/>
      <name val="Arial"/>
      <family val="2"/>
    </font>
    <font>
      <b/>
      <sz val="12"/>
      <name val="Arial"/>
      <family val="2"/>
    </font>
    <font>
      <i/>
      <sz val="10"/>
      <name val="Arial"/>
      <family val="2"/>
    </font>
    <font>
      <vertAlign val="superscript"/>
      <sz val="10"/>
      <name val="Arial"/>
      <family val="2"/>
    </font>
    <font>
      <sz val="20"/>
      <name val="Arial"/>
      <family val="2"/>
    </font>
    <font>
      <sz val="20"/>
      <color indexed="56"/>
      <name val="Arial"/>
      <family val="2"/>
    </font>
    <font>
      <sz val="10"/>
      <color indexed="56"/>
      <name val="Arial"/>
      <family val="2"/>
    </font>
    <font>
      <sz val="12"/>
      <name val="Arial"/>
      <family val="2"/>
    </font>
    <font>
      <sz val="24"/>
      <color indexed="17"/>
      <name val="Arial"/>
      <family val="2"/>
    </font>
    <font>
      <sz val="20"/>
      <color indexed="18"/>
      <name val="Arial"/>
      <family val="2"/>
    </font>
    <font>
      <sz val="11"/>
      <name val="Symbol"/>
      <family val="1"/>
      <charset val="2"/>
    </font>
  </fonts>
  <fills count="4">
    <fill>
      <patternFill patternType="none"/>
    </fill>
    <fill>
      <patternFill patternType="gray125"/>
    </fill>
    <fill>
      <patternFill patternType="solid">
        <fgColor indexed="9"/>
        <bgColor indexed="64"/>
      </patternFill>
    </fill>
    <fill>
      <patternFill patternType="solid">
        <fgColor indexed="56"/>
        <bgColor indexed="64"/>
      </patternFill>
    </fill>
  </fills>
  <borders count="41">
    <border>
      <left/>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9" fontId="3" fillId="0" borderId="0" applyFont="0" applyFill="0" applyBorder="0" applyAlignment="0" applyProtection="0"/>
    <xf numFmtId="0" fontId="3" fillId="0" borderId="0"/>
  </cellStyleXfs>
  <cellXfs count="202">
    <xf numFmtId="0" fontId="0" fillId="0" borderId="0" xfId="0"/>
    <xf numFmtId="0" fontId="0" fillId="0" borderId="1" xfId="0" applyBorder="1" applyProtection="1"/>
    <xf numFmtId="0" fontId="0" fillId="0" borderId="0" xfId="0" applyBorder="1" applyProtection="1"/>
    <xf numFmtId="0" fontId="0" fillId="0" borderId="2" xfId="0" applyBorder="1" applyProtection="1"/>
    <xf numFmtId="0" fontId="0" fillId="0" borderId="0" xfId="0" applyBorder="1" applyAlignment="1" applyProtection="1">
      <alignment vertical="center"/>
    </xf>
    <xf numFmtId="0" fontId="0" fillId="0" borderId="2" xfId="0" applyBorder="1" applyAlignment="1" applyProtection="1">
      <alignment vertical="center"/>
    </xf>
    <xf numFmtId="0" fontId="0" fillId="0" borderId="0" xfId="0" applyBorder="1" applyAlignment="1" applyProtection="1">
      <alignment horizontal="right" vertical="center"/>
    </xf>
    <xf numFmtId="165" fontId="0" fillId="0" borderId="3" xfId="0" applyNumberFormat="1" applyBorder="1" applyAlignment="1" applyProtection="1">
      <alignment horizontal="center"/>
    </xf>
    <xf numFmtId="0" fontId="0" fillId="0" borderId="0" xfId="0" applyAlignment="1">
      <alignment horizontal="center"/>
    </xf>
    <xf numFmtId="0" fontId="0" fillId="0" borderId="0" xfId="0" applyBorder="1" applyAlignment="1" applyProtection="1">
      <alignment horizontal="left" vertical="center"/>
    </xf>
    <xf numFmtId="0" fontId="13" fillId="0" borderId="0" xfId="0" applyFont="1" applyAlignment="1">
      <alignment horizontal="center"/>
    </xf>
    <xf numFmtId="0" fontId="14" fillId="0" borderId="0" xfId="0" applyFont="1" applyAlignment="1">
      <alignment horizontal="center"/>
    </xf>
    <xf numFmtId="0" fontId="15" fillId="0" borderId="0" xfId="0" applyFont="1" applyAlignment="1">
      <alignment horizontal="center"/>
    </xf>
    <xf numFmtId="0" fontId="9" fillId="0" borderId="0" xfId="0" applyFont="1" applyBorder="1"/>
    <xf numFmtId="0" fontId="9" fillId="0" borderId="0" xfId="0" applyFont="1"/>
    <xf numFmtId="0" fontId="6" fillId="0" borderId="0" xfId="0" applyFont="1"/>
    <xf numFmtId="0" fontId="12" fillId="0" borderId="11" xfId="0" applyFont="1" applyBorder="1" applyAlignment="1">
      <alignment horizontal="center"/>
    </xf>
    <xf numFmtId="0" fontId="12" fillId="0" borderId="12"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9" fillId="0" borderId="15" xfId="0" applyFont="1" applyBorder="1" applyAlignment="1">
      <alignment horizontal="center"/>
    </xf>
    <xf numFmtId="0" fontId="9" fillId="0" borderId="8" xfId="0" applyFont="1" applyBorder="1" applyAlignment="1">
      <alignment horizontal="center"/>
    </xf>
    <xf numFmtId="0" fontId="9" fillId="0" borderId="3" xfId="0" applyFont="1" applyBorder="1" applyAlignment="1">
      <alignment horizontal="center"/>
    </xf>
    <xf numFmtId="165" fontId="9" fillId="0" borderId="8" xfId="0" applyNumberFormat="1" applyFont="1" applyBorder="1" applyAlignment="1">
      <alignment horizontal="center"/>
    </xf>
    <xf numFmtId="165" fontId="9" fillId="0" borderId="3" xfId="0" applyNumberFormat="1" applyFont="1" applyBorder="1" applyAlignment="1">
      <alignment horizontal="center"/>
    </xf>
    <xf numFmtId="168" fontId="9" fillId="0" borderId="8" xfId="1" applyNumberFormat="1" applyFont="1" applyBorder="1" applyAlignment="1">
      <alignment horizontal="center"/>
    </xf>
    <xf numFmtId="168" fontId="9" fillId="0" borderId="3" xfId="1" applyNumberFormat="1" applyFont="1" applyBorder="1" applyAlignment="1">
      <alignment horizontal="center"/>
    </xf>
    <xf numFmtId="168" fontId="9" fillId="0" borderId="3" xfId="1" applyNumberFormat="1" applyFont="1" applyBorder="1" applyAlignment="1" applyProtection="1">
      <alignment horizontal="center" vertical="center"/>
    </xf>
    <xf numFmtId="168" fontId="9" fillId="0" borderId="8" xfId="1" applyNumberFormat="1" applyFont="1" applyFill="1" applyBorder="1" applyAlignment="1">
      <alignment horizontal="center"/>
    </xf>
    <xf numFmtId="168" fontId="9" fillId="0" borderId="3" xfId="0" applyNumberFormat="1" applyFont="1" applyBorder="1" applyAlignment="1">
      <alignment horizontal="center"/>
    </xf>
    <xf numFmtId="168" fontId="9" fillId="0" borderId="5" xfId="1" applyNumberFormat="1" applyFont="1" applyFill="1" applyBorder="1" applyAlignment="1">
      <alignment horizontal="center"/>
    </xf>
    <xf numFmtId="168" fontId="9" fillId="0" borderId="16" xfId="0" applyNumberFormat="1" applyFont="1" applyBorder="1" applyAlignment="1">
      <alignment horizontal="center"/>
    </xf>
    <xf numFmtId="0" fontId="9" fillId="0" borderId="17" xfId="0" applyFont="1" applyBorder="1" applyAlignment="1" applyProtection="1">
      <alignment horizontal="left" vertical="center"/>
    </xf>
    <xf numFmtId="0" fontId="9" fillId="0" borderId="4" xfId="0" applyFont="1" applyBorder="1" applyAlignment="1" applyProtection="1">
      <alignment horizontal="left" vertical="center"/>
    </xf>
    <xf numFmtId="0" fontId="9" fillId="0" borderId="0" xfId="0" applyFont="1" applyAlignment="1">
      <alignment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20" xfId="0" applyFont="1" applyBorder="1" applyAlignment="1">
      <alignment horizontal="center"/>
    </xf>
    <xf numFmtId="0" fontId="9" fillId="0" borderId="21" xfId="0" applyFont="1" applyBorder="1" applyAlignment="1" applyProtection="1">
      <alignment horizontal="left" vertical="center"/>
    </xf>
    <xf numFmtId="165" fontId="9" fillId="0" borderId="15" xfId="0" applyNumberFormat="1" applyFont="1" applyBorder="1" applyAlignment="1">
      <alignment horizontal="center"/>
    </xf>
    <xf numFmtId="0" fontId="9" fillId="0" borderId="22" xfId="0" applyFont="1" applyBorder="1" applyAlignment="1" applyProtection="1">
      <alignment horizontal="left" vertical="center"/>
    </xf>
    <xf numFmtId="165" fontId="9" fillId="0" borderId="16" xfId="0" applyNumberFormat="1" applyFont="1" applyBorder="1" applyAlignment="1">
      <alignment horizontal="center"/>
    </xf>
    <xf numFmtId="0" fontId="9" fillId="0" borderId="2" xfId="0" applyFont="1" applyBorder="1" applyAlignment="1" applyProtection="1">
      <alignment horizontal="left" vertical="center"/>
    </xf>
    <xf numFmtId="165" fontId="9" fillId="0" borderId="19" xfId="0" applyNumberFormat="1" applyFont="1" applyBorder="1" applyAlignment="1">
      <alignment horizontal="center"/>
    </xf>
    <xf numFmtId="165" fontId="9" fillId="0" borderId="20" xfId="0" applyNumberFormat="1" applyFont="1" applyBorder="1" applyAlignment="1">
      <alignment horizontal="center"/>
    </xf>
    <xf numFmtId="165" fontId="9" fillId="0" borderId="23" xfId="0" applyNumberFormat="1" applyFont="1" applyBorder="1" applyAlignment="1">
      <alignment horizontal="center"/>
    </xf>
    <xf numFmtId="165" fontId="9" fillId="0" borderId="24" xfId="0" applyNumberFormat="1" applyFont="1" applyBorder="1" applyAlignment="1">
      <alignment horizontal="center"/>
    </xf>
    <xf numFmtId="165" fontId="9" fillId="0" borderId="25" xfId="0" applyNumberFormat="1" applyFont="1" applyBorder="1" applyAlignment="1">
      <alignment horizontal="center"/>
    </xf>
    <xf numFmtId="0" fontId="9" fillId="0" borderId="26" xfId="0" applyFont="1" applyBorder="1" applyAlignment="1" applyProtection="1">
      <alignment horizontal="left" vertical="center"/>
    </xf>
    <xf numFmtId="0" fontId="9" fillId="0" borderId="27" xfId="0" applyFont="1" applyBorder="1" applyAlignment="1" applyProtection="1">
      <alignment horizontal="left" vertical="center"/>
    </xf>
    <xf numFmtId="0" fontId="9" fillId="0" borderId="28" xfId="0" applyFont="1" applyBorder="1" applyAlignment="1" applyProtection="1">
      <alignment horizontal="left" vertical="center"/>
    </xf>
    <xf numFmtId="168" fontId="9" fillId="0" borderId="13" xfId="1" applyNumberFormat="1" applyFont="1" applyBorder="1" applyAlignment="1">
      <alignment horizontal="center"/>
    </xf>
    <xf numFmtId="168" fontId="9" fillId="0" borderId="14" xfId="1" applyNumberFormat="1" applyFont="1" applyBorder="1" applyAlignment="1">
      <alignment horizontal="center"/>
    </xf>
    <xf numFmtId="164" fontId="9" fillId="0" borderId="14" xfId="0" applyNumberFormat="1" applyFont="1" applyBorder="1" applyAlignment="1">
      <alignment horizontal="center"/>
    </xf>
    <xf numFmtId="164" fontId="9" fillId="0" borderId="3" xfId="0" applyNumberFormat="1" applyFont="1" applyBorder="1" applyAlignment="1">
      <alignment horizontal="center"/>
    </xf>
    <xf numFmtId="164" fontId="9" fillId="0" borderId="16" xfId="0" applyNumberFormat="1" applyFont="1" applyBorder="1" applyAlignment="1">
      <alignment horizontal="center"/>
    </xf>
    <xf numFmtId="0" fontId="0" fillId="0" borderId="0" xfId="0" applyBorder="1" applyAlignment="1" applyProtection="1">
      <alignment horizontal="center"/>
    </xf>
    <xf numFmtId="165" fontId="0" fillId="0" borderId="0" xfId="0" applyNumberFormat="1" applyBorder="1" applyAlignment="1" applyProtection="1">
      <alignment horizontal="center"/>
    </xf>
    <xf numFmtId="165" fontId="9" fillId="0" borderId="0" xfId="0" applyNumberFormat="1" applyFont="1" applyBorder="1" applyAlignment="1">
      <alignment horizontal="center"/>
    </xf>
    <xf numFmtId="0" fontId="9" fillId="0" borderId="29" xfId="0" applyFont="1" applyBorder="1" applyAlignment="1" applyProtection="1">
      <alignment horizontal="left" vertical="center"/>
    </xf>
    <xf numFmtId="164" fontId="9" fillId="0" borderId="9" xfId="0" applyNumberFormat="1" applyFont="1" applyBorder="1" applyAlignment="1">
      <alignment horizontal="center"/>
    </xf>
    <xf numFmtId="164" fontId="9" fillId="0" borderId="15" xfId="0" applyNumberFormat="1" applyFont="1" applyBorder="1" applyAlignment="1">
      <alignment horizontal="center"/>
    </xf>
    <xf numFmtId="2" fontId="9" fillId="0" borderId="3" xfId="0" applyNumberFormat="1" applyFont="1" applyBorder="1" applyAlignment="1">
      <alignment horizontal="center"/>
    </xf>
    <xf numFmtId="2" fontId="9" fillId="0" borderId="20" xfId="0" applyNumberFormat="1" applyFont="1" applyBorder="1" applyAlignment="1">
      <alignment horizontal="center"/>
    </xf>
    <xf numFmtId="2" fontId="9" fillId="0" borderId="16" xfId="0" applyNumberFormat="1" applyFont="1" applyBorder="1" applyAlignment="1">
      <alignment horizontal="center"/>
    </xf>
    <xf numFmtId="165" fontId="9" fillId="0" borderId="14" xfId="0" applyNumberFormat="1" applyFont="1" applyBorder="1" applyAlignment="1">
      <alignment horizontal="center"/>
    </xf>
    <xf numFmtId="165" fontId="0" fillId="0" borderId="14" xfId="0" applyNumberFormat="1" applyBorder="1" applyAlignment="1" applyProtection="1">
      <alignment horizontal="center"/>
    </xf>
    <xf numFmtId="0" fontId="6" fillId="0" borderId="0" xfId="0" applyFont="1" applyBorder="1" applyAlignment="1" applyProtection="1">
      <alignment horizontal="center" vertical="center"/>
    </xf>
    <xf numFmtId="164" fontId="9" fillId="0" borderId="13" xfId="0" applyNumberFormat="1" applyFont="1" applyBorder="1" applyAlignment="1">
      <alignment horizontal="center"/>
    </xf>
    <xf numFmtId="164" fontId="9" fillId="0" borderId="23" xfId="0" applyNumberFormat="1" applyFont="1" applyBorder="1" applyAlignment="1">
      <alignment horizontal="center"/>
    </xf>
    <xf numFmtId="164" fontId="9" fillId="0" borderId="24" xfId="0" applyNumberFormat="1" applyFont="1" applyBorder="1" applyAlignment="1">
      <alignment horizontal="center"/>
    </xf>
    <xf numFmtId="0" fontId="0" fillId="0" borderId="0" xfId="0" applyProtection="1"/>
    <xf numFmtId="0" fontId="5" fillId="0" borderId="0" xfId="0" applyFont="1" applyProtection="1"/>
    <xf numFmtId="0" fontId="9" fillId="0" borderId="0" xfId="0" applyFont="1" applyBorder="1" applyProtection="1"/>
    <xf numFmtId="0" fontId="0" fillId="0" borderId="0" xfId="0" applyAlignment="1" applyProtection="1">
      <alignment horizontal="center"/>
    </xf>
    <xf numFmtId="0" fontId="9" fillId="0" borderId="0" xfId="0" applyFont="1" applyBorder="1" applyAlignment="1" applyProtection="1">
      <alignment horizontal="center"/>
    </xf>
    <xf numFmtId="0" fontId="5" fillId="0" borderId="0" xfId="0" applyFont="1" applyBorder="1" applyAlignment="1" applyProtection="1">
      <alignment horizontal="centerContinuous"/>
    </xf>
    <xf numFmtId="0" fontId="6" fillId="0" borderId="0" xfId="0" applyFont="1" applyBorder="1" applyAlignment="1" applyProtection="1">
      <alignment horizontal="centerContinuous" vertical="center"/>
    </xf>
    <xf numFmtId="49" fontId="9" fillId="0" borderId="0" xfId="0" applyNumberFormat="1" applyFont="1" applyBorder="1" applyProtection="1"/>
    <xf numFmtId="0" fontId="0" fillId="0" borderId="9" xfId="0" applyBorder="1" applyProtection="1"/>
    <xf numFmtId="165" fontId="0" fillId="0" borderId="30" xfId="0" applyNumberFormat="1" applyBorder="1" applyAlignment="1" applyProtection="1">
      <alignment horizontal="center"/>
    </xf>
    <xf numFmtId="0" fontId="4" fillId="0" borderId="0" xfId="0" applyFont="1" applyBorder="1" applyProtection="1"/>
    <xf numFmtId="0" fontId="0" fillId="0" borderId="8" xfId="0" applyBorder="1" applyProtection="1"/>
    <xf numFmtId="165" fontId="0" fillId="0" borderId="31" xfId="0" applyNumberFormat="1" applyBorder="1" applyAlignment="1" applyProtection="1">
      <alignment horizontal="center"/>
    </xf>
    <xf numFmtId="0" fontId="6" fillId="0" borderId="0" xfId="0" applyFont="1" applyBorder="1" applyProtection="1"/>
    <xf numFmtId="0" fontId="9" fillId="0" borderId="0" xfId="0" applyFont="1" applyProtection="1"/>
    <xf numFmtId="0" fontId="0" fillId="0" borderId="5" xfId="0" applyBorder="1" applyProtection="1"/>
    <xf numFmtId="165" fontId="0" fillId="0" borderId="32" xfId="0" applyNumberFormat="1" applyBorder="1" applyAlignment="1" applyProtection="1">
      <alignment horizontal="center"/>
    </xf>
    <xf numFmtId="167" fontId="6" fillId="0" borderId="0" xfId="0" applyNumberFormat="1" applyFont="1" applyBorder="1" applyProtection="1"/>
    <xf numFmtId="166" fontId="6" fillId="0" borderId="0" xfId="0" applyNumberFormat="1" applyFont="1" applyBorder="1" applyProtection="1"/>
    <xf numFmtId="2" fontId="0" fillId="0" borderId="0" xfId="0" applyNumberFormat="1" applyProtection="1"/>
    <xf numFmtId="164" fontId="9" fillId="0" borderId="0" xfId="0" applyNumberFormat="1" applyFont="1" applyBorder="1" applyProtection="1"/>
    <xf numFmtId="0" fontId="21" fillId="0" borderId="0" xfId="0" applyFont="1" applyBorder="1" applyProtection="1"/>
    <xf numFmtId="0" fontId="6" fillId="0" borderId="0" xfId="0" applyFont="1" applyFill="1" applyBorder="1" applyProtection="1"/>
    <xf numFmtId="0" fontId="0" fillId="0" borderId="0" xfId="0" applyFill="1" applyBorder="1" applyProtection="1"/>
    <xf numFmtId="9" fontId="0" fillId="0" borderId="0" xfId="0" applyNumberFormat="1" applyBorder="1" applyAlignment="1" applyProtection="1">
      <alignment horizontal="center"/>
    </xf>
    <xf numFmtId="14" fontId="0" fillId="0" borderId="0" xfId="0" applyNumberFormat="1" applyBorder="1" applyAlignment="1" applyProtection="1">
      <alignment horizontal="center" vertical="center"/>
    </xf>
    <xf numFmtId="0" fontId="7" fillId="0" borderId="0" xfId="0" applyFont="1" applyBorder="1" applyAlignment="1" applyProtection="1">
      <alignment horizontal="left"/>
    </xf>
    <xf numFmtId="0" fontId="22" fillId="0" borderId="0" xfId="0" applyFont="1" applyBorder="1" applyProtection="1"/>
    <xf numFmtId="0" fontId="19" fillId="0" borderId="0" xfId="0" applyFont="1" applyProtection="1"/>
    <xf numFmtId="0" fontId="17" fillId="0" borderId="0" xfId="0" applyFont="1" applyProtection="1"/>
    <xf numFmtId="0" fontId="18" fillId="0" borderId="0" xfId="0" applyFont="1" applyProtection="1"/>
    <xf numFmtId="165" fontId="9" fillId="0" borderId="32" xfId="0" applyNumberFormat="1" applyFont="1" applyFill="1" applyBorder="1" applyAlignment="1" applyProtection="1">
      <alignment horizontal="center"/>
    </xf>
    <xf numFmtId="0" fontId="4" fillId="0" borderId="0" xfId="0" applyFont="1" applyFill="1" applyProtection="1"/>
    <xf numFmtId="0" fontId="0" fillId="0" borderId="0" xfId="0" applyFill="1" applyProtection="1"/>
    <xf numFmtId="166" fontId="0" fillId="0" borderId="0" xfId="0" applyNumberFormat="1" applyBorder="1" applyProtection="1"/>
    <xf numFmtId="0" fontId="0" fillId="0" borderId="0" xfId="0" applyBorder="1" applyAlignment="1" applyProtection="1">
      <alignment vertical="top"/>
    </xf>
    <xf numFmtId="0" fontId="0" fillId="0" borderId="0" xfId="0" applyBorder="1" applyAlignment="1" applyProtection="1">
      <alignment horizontal="right" vertical="top"/>
    </xf>
    <xf numFmtId="0" fontId="8" fillId="0" borderId="0" xfId="0" applyFont="1" applyBorder="1" applyAlignment="1" applyProtection="1">
      <alignment horizontal="left" vertical="top"/>
    </xf>
    <xf numFmtId="0" fontId="3" fillId="0" borderId="0" xfId="0" applyFont="1" applyFill="1" applyProtection="1"/>
    <xf numFmtId="2" fontId="0" fillId="0" borderId="0" xfId="0" applyNumberFormat="1" applyFill="1" applyProtection="1"/>
    <xf numFmtId="0" fontId="0" fillId="0" borderId="0" xfId="0" applyBorder="1" applyAlignment="1" applyProtection="1">
      <alignment horizontal="right"/>
    </xf>
    <xf numFmtId="0" fontId="0" fillId="0" borderId="0" xfId="0" applyFill="1" applyAlignment="1" applyProtection="1">
      <alignment horizontal="right"/>
    </xf>
    <xf numFmtId="0" fontId="8" fillId="0" borderId="0" xfId="0" applyFont="1" applyBorder="1" applyAlignment="1" applyProtection="1">
      <alignment horizontal="left" vertical="center"/>
    </xf>
    <xf numFmtId="168" fontId="8" fillId="0" borderId="0" xfId="0" applyNumberFormat="1" applyFont="1" applyBorder="1" applyAlignment="1" applyProtection="1">
      <alignment horizontal="left" vertical="center"/>
    </xf>
    <xf numFmtId="165" fontId="0" fillId="0" borderId="0" xfId="0" applyNumberFormat="1" applyFill="1" applyProtection="1"/>
    <xf numFmtId="14" fontId="0" fillId="0" borderId="0" xfId="0" applyNumberFormat="1" applyFill="1" applyAlignment="1" applyProtection="1">
      <alignment horizontal="right"/>
    </xf>
    <xf numFmtId="0" fontId="2" fillId="0" borderId="0" xfId="0" applyFont="1" applyBorder="1" applyAlignment="1" applyProtection="1">
      <alignment horizontal="left" vertical="center"/>
    </xf>
    <xf numFmtId="14" fontId="9" fillId="0" borderId="0" xfId="0" applyNumberFormat="1" applyFont="1" applyFill="1" applyAlignment="1" applyProtection="1">
      <alignment horizontal="right"/>
    </xf>
    <xf numFmtId="0" fontId="0" fillId="0" borderId="33" xfId="0" applyFill="1" applyBorder="1" applyProtection="1"/>
    <xf numFmtId="0" fontId="0" fillId="0" borderId="20" xfId="0" applyBorder="1" applyAlignment="1" applyProtection="1">
      <alignment horizontal="center"/>
    </xf>
    <xf numFmtId="0" fontId="0" fillId="0" borderId="2" xfId="0" applyBorder="1" applyAlignment="1" applyProtection="1">
      <alignment horizontal="center"/>
    </xf>
    <xf numFmtId="0" fontId="0" fillId="0" borderId="20" xfId="0" applyBorder="1" applyProtection="1"/>
    <xf numFmtId="0" fontId="5" fillId="0" borderId="34" xfId="0" applyFont="1" applyBorder="1" applyAlignment="1" applyProtection="1">
      <alignment horizontal="centerContinuous"/>
    </xf>
    <xf numFmtId="0" fontId="5" fillId="0" borderId="2" xfId="0" applyFont="1" applyBorder="1" applyAlignment="1" applyProtection="1">
      <alignment horizontal="centerContinuous"/>
    </xf>
    <xf numFmtId="0" fontId="5" fillId="0" borderId="1" xfId="0" applyFont="1" applyBorder="1" applyAlignment="1" applyProtection="1">
      <alignment horizontal="centerContinuous"/>
    </xf>
    <xf numFmtId="0" fontId="0" fillId="0" borderId="34" xfId="0" applyBorder="1" applyProtection="1"/>
    <xf numFmtId="0" fontId="0" fillId="0" borderId="35" xfId="0" applyBorder="1" applyAlignment="1" applyProtection="1">
      <alignment horizontal="center"/>
    </xf>
    <xf numFmtId="0" fontId="0" fillId="0" borderId="36" xfId="0" applyBorder="1" applyAlignment="1" applyProtection="1">
      <alignment horizontal="center"/>
    </xf>
    <xf numFmtId="0" fontId="0" fillId="0" borderId="10" xfId="0" applyBorder="1" applyAlignment="1" applyProtection="1">
      <alignment horizontal="centerContinuous"/>
    </xf>
    <xf numFmtId="0" fontId="0" fillId="0" borderId="36" xfId="0" applyBorder="1" applyAlignment="1" applyProtection="1">
      <alignment horizontal="centerContinuous"/>
    </xf>
    <xf numFmtId="1" fontId="0" fillId="0" borderId="0" xfId="0" applyNumberFormat="1" applyProtection="1"/>
    <xf numFmtId="0" fontId="0" fillId="0" borderId="10" xfId="0" applyBorder="1" applyProtection="1"/>
    <xf numFmtId="0" fontId="2" fillId="2" borderId="0" xfId="0" applyFont="1" applyFill="1" applyBorder="1" applyAlignment="1" applyProtection="1">
      <alignment horizontal="left"/>
    </xf>
    <xf numFmtId="0" fontId="2" fillId="2" borderId="0" xfId="0" applyFont="1" applyFill="1" applyBorder="1" applyProtection="1"/>
    <xf numFmtId="0" fontId="0" fillId="0" borderId="36" xfId="0" applyBorder="1" applyProtection="1"/>
    <xf numFmtId="165" fontId="0" fillId="0" borderId="36" xfId="0" applyNumberFormat="1" applyBorder="1" applyAlignment="1" applyProtection="1">
      <alignment horizontal="center" vertical="center"/>
    </xf>
    <xf numFmtId="2" fontId="0" fillId="0" borderId="10" xfId="0" applyNumberFormat="1" applyBorder="1" applyAlignment="1" applyProtection="1">
      <alignment horizontal="center" vertical="center"/>
    </xf>
    <xf numFmtId="0" fontId="0" fillId="0" borderId="0" xfId="0" applyBorder="1" applyAlignment="1" applyProtection="1">
      <alignment horizontal="centerContinuous" vertical="center"/>
    </xf>
    <xf numFmtId="168" fontId="8" fillId="0" borderId="36" xfId="0" applyNumberFormat="1" applyFont="1" applyBorder="1" applyAlignment="1" applyProtection="1">
      <alignment horizontal="left" vertical="center"/>
    </xf>
    <xf numFmtId="164" fontId="0" fillId="0" borderId="0" xfId="0" applyNumberFormat="1" applyProtection="1"/>
    <xf numFmtId="0" fontId="0" fillId="0" borderId="10" xfId="0" applyBorder="1" applyAlignment="1" applyProtection="1">
      <alignment horizontal="right"/>
    </xf>
    <xf numFmtId="0" fontId="0" fillId="0" borderId="36" xfId="0" applyBorder="1" applyAlignment="1" applyProtection="1">
      <alignment horizontal="right"/>
    </xf>
    <xf numFmtId="0" fontId="0" fillId="0" borderId="10" xfId="0" applyBorder="1" applyAlignment="1" applyProtection="1">
      <alignment horizontal="center"/>
    </xf>
    <xf numFmtId="165" fontId="0" fillId="0" borderId="35" xfId="0" applyNumberFormat="1" applyBorder="1" applyAlignment="1" applyProtection="1">
      <alignment horizontal="center"/>
    </xf>
    <xf numFmtId="168" fontId="0" fillId="0" borderId="36" xfId="1" applyNumberFormat="1" applyFont="1" applyBorder="1" applyAlignment="1" applyProtection="1">
      <alignment horizontal="center"/>
    </xf>
    <xf numFmtId="0" fontId="0" fillId="0" borderId="0" xfId="0" applyBorder="1" applyAlignment="1" applyProtection="1">
      <alignment horizontal="center" vertical="center"/>
    </xf>
    <xf numFmtId="2" fontId="0" fillId="0" borderId="14" xfId="0" applyNumberFormat="1" applyBorder="1" applyAlignment="1" applyProtection="1">
      <alignment horizontal="right"/>
    </xf>
    <xf numFmtId="0" fontId="0" fillId="0" borderId="37" xfId="0" applyBorder="1" applyProtection="1"/>
    <xf numFmtId="2" fontId="0" fillId="0" borderId="17" xfId="0" applyNumberFormat="1" applyBorder="1" applyAlignment="1" applyProtection="1">
      <alignment horizontal="right"/>
    </xf>
    <xf numFmtId="0" fontId="0" fillId="0" borderId="14" xfId="0" applyBorder="1" applyAlignment="1" applyProtection="1">
      <alignment horizontal="right"/>
    </xf>
    <xf numFmtId="2" fontId="0" fillId="0" borderId="14" xfId="0" applyNumberFormat="1" applyBorder="1" applyAlignment="1" applyProtection="1">
      <alignment horizontal="center"/>
    </xf>
    <xf numFmtId="0" fontId="0" fillId="0" borderId="14" xfId="0" applyBorder="1" applyAlignment="1" applyProtection="1">
      <alignment horizontal="center"/>
    </xf>
    <xf numFmtId="0" fontId="0" fillId="0" borderId="38" xfId="0" applyBorder="1" applyProtection="1"/>
    <xf numFmtId="0" fontId="0" fillId="0" borderId="17" xfId="0" applyBorder="1" applyProtection="1"/>
    <xf numFmtId="168" fontId="0" fillId="0" borderId="37" xfId="1" applyNumberFormat="1" applyFont="1" applyBorder="1" applyAlignment="1" applyProtection="1">
      <alignment horizontal="center"/>
    </xf>
    <xf numFmtId="2" fontId="0" fillId="0" borderId="38" xfId="0" applyNumberFormat="1" applyBorder="1" applyAlignment="1" applyProtection="1">
      <alignment horizontal="center" vertical="center"/>
    </xf>
    <xf numFmtId="165" fontId="0" fillId="0" borderId="17" xfId="0" applyNumberFormat="1" applyBorder="1" applyAlignment="1" applyProtection="1">
      <alignment horizontal="centerContinuous" vertical="center"/>
    </xf>
    <xf numFmtId="0" fontId="0" fillId="0" borderId="17" xfId="0" applyBorder="1" applyAlignment="1" applyProtection="1">
      <alignment horizontal="right" vertical="center"/>
    </xf>
    <xf numFmtId="168" fontId="8" fillId="0" borderId="37" xfId="0" applyNumberFormat="1" applyFont="1" applyBorder="1" applyAlignment="1" applyProtection="1">
      <alignment horizontal="left" vertical="center"/>
    </xf>
    <xf numFmtId="2" fontId="0" fillId="0" borderId="3" xfId="0" applyNumberFormat="1" applyBorder="1" applyAlignment="1" applyProtection="1">
      <alignment horizontal="center"/>
    </xf>
    <xf numFmtId="167" fontId="0" fillId="0" borderId="3" xfId="0" applyNumberFormat="1" applyBorder="1" applyAlignment="1" applyProtection="1">
      <alignment horizontal="center"/>
    </xf>
    <xf numFmtId="2" fontId="0" fillId="0" borderId="3" xfId="0" applyNumberFormat="1" applyFill="1" applyBorder="1" applyAlignment="1" applyProtection="1">
      <alignment horizontal="center"/>
    </xf>
    <xf numFmtId="166" fontId="0" fillId="0" borderId="3" xfId="0" applyNumberFormat="1" applyBorder="1" applyAlignment="1" applyProtection="1">
      <alignment horizontal="center"/>
    </xf>
    <xf numFmtId="2" fontId="0" fillId="0" borderId="3" xfId="1" applyNumberFormat="1" applyFont="1" applyBorder="1" applyAlignment="1" applyProtection="1">
      <alignment horizontal="center"/>
    </xf>
    <xf numFmtId="166" fontId="0" fillId="0" borderId="14" xfId="0" applyNumberFormat="1" applyBorder="1" applyAlignment="1" applyProtection="1">
      <alignment horizontal="center"/>
    </xf>
    <xf numFmtId="0" fontId="0" fillId="0" borderId="3" xfId="0" applyBorder="1" applyAlignment="1" applyProtection="1">
      <alignment horizontal="center"/>
    </xf>
    <xf numFmtId="2" fontId="9" fillId="0" borderId="15" xfId="0" applyNumberFormat="1" applyFont="1" applyBorder="1" applyAlignment="1">
      <alignment horizontal="center"/>
    </xf>
    <xf numFmtId="2" fontId="9" fillId="0" borderId="14" xfId="0" applyNumberFormat="1" applyFont="1" applyBorder="1" applyAlignment="1">
      <alignment horizontal="center"/>
    </xf>
    <xf numFmtId="165" fontId="9" fillId="0" borderId="5" xfId="0" applyNumberFormat="1" applyFont="1" applyBorder="1" applyAlignment="1">
      <alignment horizontal="center"/>
    </xf>
    <xf numFmtId="2" fontId="9" fillId="0" borderId="19" xfId="0" applyNumberFormat="1" applyFont="1" applyBorder="1" applyAlignment="1">
      <alignment horizontal="center"/>
    </xf>
    <xf numFmtId="2" fontId="9" fillId="0" borderId="25" xfId="0" applyNumberFormat="1" applyFont="1" applyBorder="1" applyAlignment="1">
      <alignment horizontal="center"/>
    </xf>
    <xf numFmtId="169" fontId="0" fillId="0" borderId="0" xfId="0" applyNumberFormat="1" applyBorder="1" applyProtection="1"/>
    <xf numFmtId="165" fontId="9" fillId="0" borderId="0" xfId="0" applyNumberFormat="1" applyFont="1" applyFill="1" applyBorder="1" applyAlignment="1" applyProtection="1">
      <alignment horizontal="center"/>
    </xf>
    <xf numFmtId="0" fontId="9" fillId="0" borderId="0" xfId="0" applyFont="1" applyFill="1" applyBorder="1" applyAlignment="1" applyProtection="1">
      <alignment horizontal="left" vertical="center"/>
    </xf>
    <xf numFmtId="0" fontId="9" fillId="0" borderId="28" xfId="0" applyFont="1" applyFill="1" applyBorder="1" applyAlignment="1" applyProtection="1">
      <alignment horizontal="left" vertical="center"/>
    </xf>
    <xf numFmtId="165" fontId="9" fillId="0" borderId="13" xfId="0" applyNumberFormat="1" applyFont="1" applyBorder="1" applyAlignment="1">
      <alignment horizontal="center"/>
    </xf>
    <xf numFmtId="164" fontId="9" fillId="0" borderId="8" xfId="0" applyNumberFormat="1" applyFont="1" applyBorder="1" applyAlignment="1">
      <alignment horizontal="center"/>
    </xf>
    <xf numFmtId="164" fontId="9" fillId="0" borderId="5" xfId="0" applyNumberFormat="1" applyFont="1" applyBorder="1" applyAlignment="1">
      <alignment horizontal="center"/>
    </xf>
    <xf numFmtId="0" fontId="9" fillId="0" borderId="0" xfId="0" applyFont="1" applyBorder="1" applyAlignment="1" applyProtection="1">
      <alignment horizontal="left"/>
    </xf>
    <xf numFmtId="0" fontId="0" fillId="0" borderId="0" xfId="0" applyBorder="1" applyAlignment="1" applyProtection="1">
      <alignment horizontal="left"/>
    </xf>
    <xf numFmtId="165" fontId="9" fillId="0" borderId="1" xfId="0" applyNumberFormat="1" applyFont="1" applyBorder="1" applyAlignment="1">
      <alignment horizontal="center"/>
    </xf>
    <xf numFmtId="164" fontId="9" fillId="0" borderId="20" xfId="0" applyNumberFormat="1" applyFont="1" applyBorder="1" applyAlignment="1">
      <alignment horizontal="center"/>
    </xf>
    <xf numFmtId="164" fontId="0" fillId="0" borderId="3" xfId="0" applyNumberFormat="1" applyBorder="1" applyAlignment="1" applyProtection="1">
      <alignment horizontal="center"/>
    </xf>
    <xf numFmtId="0" fontId="9" fillId="0" borderId="27" xfId="0" applyFont="1" applyBorder="1" applyAlignment="1">
      <alignment horizontal="left" vertical="center"/>
    </xf>
    <xf numFmtId="0" fontId="0" fillId="3" borderId="40" xfId="0" applyFill="1" applyBorder="1" applyProtection="1"/>
    <xf numFmtId="0" fontId="0" fillId="3" borderId="39" xfId="0" applyFill="1" applyBorder="1" applyProtection="1"/>
    <xf numFmtId="0" fontId="4" fillId="0" borderId="0" xfId="0" applyFont="1" applyAlignment="1">
      <alignment horizontal="center"/>
    </xf>
    <xf numFmtId="2" fontId="9" fillId="0" borderId="5" xfId="0" applyNumberFormat="1" applyFont="1" applyBorder="1" applyAlignment="1">
      <alignment horizontal="center"/>
    </xf>
    <xf numFmtId="2" fontId="9" fillId="0" borderId="24" xfId="0" applyNumberFormat="1" applyFont="1" applyBorder="1" applyAlignment="1">
      <alignment horizontal="center"/>
    </xf>
    <xf numFmtId="0" fontId="2" fillId="0" borderId="12" xfId="0" applyFont="1" applyBorder="1" applyAlignment="1">
      <alignment horizontal="center"/>
    </xf>
    <xf numFmtId="9" fontId="20" fillId="0" borderId="0" xfId="0" applyNumberFormat="1" applyFont="1" applyAlignment="1" applyProtection="1">
      <alignment horizontal="left"/>
    </xf>
    <xf numFmtId="0" fontId="22" fillId="0" borderId="0" xfId="0" applyFont="1" applyAlignment="1" applyProtection="1">
      <alignment horizontal="center"/>
    </xf>
    <xf numFmtId="9" fontId="20" fillId="0" borderId="0" xfId="0" applyNumberFormat="1" applyFont="1" applyBorder="1" applyAlignment="1" applyProtection="1">
      <alignment horizontal="left"/>
    </xf>
    <xf numFmtId="0" fontId="5" fillId="0" borderId="10" xfId="0" applyFont="1" applyBorder="1" applyAlignment="1" applyProtection="1">
      <alignment horizontal="center"/>
    </xf>
    <xf numFmtId="0" fontId="5" fillId="0" borderId="0" xfId="0" applyFont="1" applyBorder="1" applyAlignment="1" applyProtection="1">
      <alignment horizontal="center"/>
    </xf>
    <xf numFmtId="0" fontId="5" fillId="0" borderId="36" xfId="0" applyFont="1" applyBorder="1" applyAlignment="1" applyProtection="1">
      <alignment horizontal="center"/>
    </xf>
    <xf numFmtId="0" fontId="5" fillId="0" borderId="34" xfId="0" applyFont="1" applyBorder="1" applyAlignment="1" applyProtection="1">
      <alignment horizontal="center"/>
    </xf>
    <xf numFmtId="0" fontId="5" fillId="0" borderId="2" xfId="0" applyFont="1" applyBorder="1" applyAlignment="1" applyProtection="1">
      <alignment horizontal="center"/>
    </xf>
    <xf numFmtId="0" fontId="5" fillId="0" borderId="1" xfId="0" applyFont="1" applyBorder="1" applyAlignment="1" applyProtection="1">
      <alignment horizontal="center"/>
    </xf>
  </cellXfs>
  <cellStyles count="3">
    <cellStyle name="Normal" xfId="0" builtinId="0"/>
    <cellStyle name="Normal 2" xfId="2"/>
    <cellStyle name="Percent" xfId="1"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0" Type="http://schemas.openxmlformats.org/officeDocument/2006/relationships/styles" Target="styles.xml"/><Relationship Id="rId4" Type="http://schemas.openxmlformats.org/officeDocument/2006/relationships/chartsheet" Target="chartsheets/sheet1.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0341261633919338E-2"/>
          <c:y val="1.6949152542372881E-2"/>
          <c:w val="0.97414684591520162"/>
          <c:h val="0.96610169491525422"/>
        </c:manualLayout>
      </c:layout>
      <c:barChart>
        <c:barDir val="col"/>
        <c:grouping val="clustered"/>
        <c:varyColors val="0"/>
        <c:dLbls>
          <c:showLegendKey val="0"/>
          <c:showVal val="0"/>
          <c:showCatName val="0"/>
          <c:showSerName val="0"/>
          <c:showPercent val="0"/>
          <c:showBubbleSize val="0"/>
        </c:dLbls>
        <c:gapWidth val="150"/>
        <c:axId val="199885952"/>
        <c:axId val="199887488"/>
      </c:barChart>
      <c:catAx>
        <c:axId val="199885952"/>
        <c:scaling>
          <c:orientation val="minMax"/>
        </c:scaling>
        <c:delete val="0"/>
        <c:axPos val="b"/>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9887488"/>
        <c:crosses val="autoZero"/>
        <c:auto val="0"/>
        <c:lblAlgn val="ctr"/>
        <c:lblOffset val="100"/>
        <c:tickMarkSkip val="1"/>
        <c:noMultiLvlLbl val="0"/>
      </c:catAx>
      <c:valAx>
        <c:axId val="19988748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9885952"/>
        <c:crosses val="autoZero"/>
        <c:crossBetween val="between"/>
      </c:valAx>
      <c:spPr>
        <a:solidFill>
          <a:srgbClr val="C0C0C0"/>
        </a:solidFill>
        <a:ln w="12700">
          <a:solidFill>
            <a:srgbClr val="808080"/>
          </a:solidFill>
          <a:prstDash val="solid"/>
        </a:ln>
      </c:spPr>
    </c:plotArea>
    <c:legend>
      <c:legendPos val="r"/>
      <c:layout>
        <c:manualLayout>
          <c:xMode val="edge"/>
          <c:yMode val="edge"/>
          <c:x val="0.99586349534643226"/>
          <c:y val="0.5"/>
          <c:w val="0"/>
          <c:h val="1.6949152542372881E-3"/>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Chart10"/>
  <sheetViews>
    <sheetView zoomScale="75" workbookViewId="0"/>
  </sheetViews>
  <pageMargins left="0.75" right="0.75" top="1" bottom="1" header="0.5" footer="0.5"/>
  <pageSetup paperSize="9" orientation="landscape" horizontalDpi="300" verticalDpi="300" r:id="rId1"/>
  <headerFooter alignWithMargins="0">
    <oddHeader>&amp;CTriangular Diagram</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1.emf"/><Relationship Id="rId13" Type="http://schemas.openxmlformats.org/officeDocument/2006/relationships/image" Target="../media/image16.emf"/><Relationship Id="rId18" Type="http://schemas.openxmlformats.org/officeDocument/2006/relationships/image" Target="../media/image21.emf"/><Relationship Id="rId3" Type="http://schemas.openxmlformats.org/officeDocument/2006/relationships/image" Target="../media/image6.emf"/><Relationship Id="rId7" Type="http://schemas.openxmlformats.org/officeDocument/2006/relationships/image" Target="../media/image10.emf"/><Relationship Id="rId12" Type="http://schemas.openxmlformats.org/officeDocument/2006/relationships/image" Target="../media/image15.emf"/><Relationship Id="rId17" Type="http://schemas.openxmlformats.org/officeDocument/2006/relationships/image" Target="../media/image20.emf"/><Relationship Id="rId2" Type="http://schemas.openxmlformats.org/officeDocument/2006/relationships/image" Target="../media/image5.emf"/><Relationship Id="rId16" Type="http://schemas.openxmlformats.org/officeDocument/2006/relationships/image" Target="../media/image19.emf"/><Relationship Id="rId1" Type="http://schemas.openxmlformats.org/officeDocument/2006/relationships/image" Target="../media/image4.emf"/><Relationship Id="rId6" Type="http://schemas.openxmlformats.org/officeDocument/2006/relationships/image" Target="../media/image9.emf"/><Relationship Id="rId11" Type="http://schemas.openxmlformats.org/officeDocument/2006/relationships/image" Target="../media/image14.emf"/><Relationship Id="rId5" Type="http://schemas.openxmlformats.org/officeDocument/2006/relationships/image" Target="../media/image8.emf"/><Relationship Id="rId15" Type="http://schemas.openxmlformats.org/officeDocument/2006/relationships/image" Target="../media/image18.emf"/><Relationship Id="rId10" Type="http://schemas.openxmlformats.org/officeDocument/2006/relationships/image" Target="../media/image13.emf"/><Relationship Id="rId19" Type="http://schemas.openxmlformats.org/officeDocument/2006/relationships/image" Target="../media/image22.emf"/><Relationship Id="rId4" Type="http://schemas.openxmlformats.org/officeDocument/2006/relationships/image" Target="../media/image7.emf"/><Relationship Id="rId9" Type="http://schemas.openxmlformats.org/officeDocument/2006/relationships/image" Target="../media/image12.emf"/><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xdr:from>
      <xdr:col>0</xdr:col>
      <xdr:colOff>95250</xdr:colOff>
      <xdr:row>18</xdr:row>
      <xdr:rowOff>38100</xdr:rowOff>
    </xdr:from>
    <xdr:to>
      <xdr:col>9</xdr:col>
      <xdr:colOff>447675</xdr:colOff>
      <xdr:row>58</xdr:row>
      <xdr:rowOff>142875</xdr:rowOff>
    </xdr:to>
    <xdr:sp macro="" textlink="">
      <xdr:nvSpPr>
        <xdr:cNvPr id="3073" name="Text 1"/>
        <xdr:cNvSpPr txBox="1">
          <a:spLocks noChangeArrowheads="1"/>
        </xdr:cNvSpPr>
      </xdr:nvSpPr>
      <xdr:spPr bwMode="auto">
        <a:xfrm>
          <a:off x="95250" y="3057525"/>
          <a:ext cx="5838825" cy="6581775"/>
        </a:xfrm>
        <a:prstGeom prst="rect">
          <a:avLst/>
        </a:prstGeom>
        <a:noFill/>
        <a:ln w="9525">
          <a:noFill/>
          <a:miter lim="800000"/>
          <a:headEnd/>
          <a:tailEnd/>
        </a:ln>
      </xdr:spPr>
      <xdr:txBody>
        <a:bodyPr vertOverflow="clip" wrap="square" lIns="27432" tIns="22860" rIns="27432" bIns="0" anchor="t" upright="1"/>
        <a:lstStyle/>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development of this program was inspired by Dave Thornley and John Jack at the Postgraduate Research Institute for Sedimentology at the University of Reading, UK, and the Department of Geology at Royal Holloway University of London, UK.  It is provided in Microsoft Excel format to allow both spreadsheet and graphical output.  The program is best suited to analyse data obtained from sieve or laser granulometer analysis.  The user is required to input the mass or percentage of sediment retained on sieves spaced at any intervals, or the percentage of sediment detected in each bin of a Laser Granulometer.    The following sample statistics are then calculated using the Method of Moments in Microsoft Visual Basic programming language: mean, mode(s), sorting (standard deviation), skewness, kurtosis, 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50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90</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10</a:t>
          </a:r>
          <a:r>
            <a:rPr lang="en-GB" sz="1000" b="0" i="0" u="none" strike="noStrike" baseline="0">
              <a:solidFill>
                <a:srgbClr val="000000"/>
              </a:solidFill>
              <a:latin typeface="Arial"/>
              <a:cs typeface="Arial"/>
            </a:rPr>
            <a:t>,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and D</a:t>
          </a:r>
          <a:r>
            <a:rPr lang="en-GB" sz="1000" b="0" i="0" u="none" strike="noStrike" baseline="-25000">
              <a:solidFill>
                <a:srgbClr val="000000"/>
              </a:solidFill>
              <a:latin typeface="Arial"/>
              <a:cs typeface="Arial"/>
            </a:rPr>
            <a:t>75</a:t>
          </a:r>
          <a:r>
            <a:rPr lang="en-GB" sz="1000" b="0" i="0" u="none" strike="noStrike" baseline="0">
              <a:solidFill>
                <a:srgbClr val="000000"/>
              </a:solidFill>
              <a:latin typeface="Arial"/>
              <a:cs typeface="Arial"/>
            </a:rPr>
            <a:t>-D</a:t>
          </a:r>
          <a:r>
            <a:rPr lang="en-GB" sz="1000" b="0" i="0" u="none" strike="noStrike" baseline="-25000">
              <a:solidFill>
                <a:srgbClr val="000000"/>
              </a:solidFill>
              <a:latin typeface="Arial"/>
              <a:cs typeface="Arial"/>
            </a:rPr>
            <a:t>25</a:t>
          </a:r>
          <a:r>
            <a:rPr lang="en-GB" sz="1000" b="0" i="0" u="none" strike="noStrike" baseline="0">
              <a:solidFill>
                <a:srgbClr val="000000"/>
              </a:solidFill>
              <a:latin typeface="Arial"/>
              <a:cs typeface="Arial"/>
            </a:rPr>
            <a:t>.  Grain size parameters are calculated arithmetically and geometrically (in microns) and logarithmically (using the phi scale) (Krumbein and Pettijohn, 1938</a:t>
          </a:r>
          <a:r>
            <a:rPr lang="en-GB" sz="1000" b="0" i="0" u="none" strike="noStrike" baseline="30000">
              <a:solidFill>
                <a:srgbClr val="000000"/>
              </a:solidFill>
              <a:latin typeface="Arial"/>
              <a:cs typeface="Arial"/>
            </a:rPr>
            <a:t>1</a:t>
          </a:r>
          <a:r>
            <a:rPr lang="en-GB" sz="1000" b="0" i="0" u="none" strike="noStrike" baseline="0">
              <a:solidFill>
                <a:srgbClr val="000000"/>
              </a:solidFill>
              <a:latin typeface="Arial"/>
              <a:cs typeface="Arial"/>
            </a:rPr>
            <a:t>; Table 1).  Linear interpolation is also used to calculate statistical parameters by the Folk and Ward (1957)</a:t>
          </a:r>
          <a:r>
            <a:rPr lang="en-GB" sz="1000" b="0" i="0" u="none" strike="noStrike" baseline="30000">
              <a:solidFill>
                <a:srgbClr val="000000"/>
              </a:solidFill>
              <a:latin typeface="Arial"/>
              <a:cs typeface="Arial"/>
            </a:rPr>
            <a:t>2</a:t>
          </a:r>
          <a:r>
            <a:rPr lang="en-GB" sz="1000" b="0" i="0" u="none" strike="noStrike" baseline="0">
              <a:solidFill>
                <a:srgbClr val="000000"/>
              </a:solidFill>
              <a:latin typeface="Arial"/>
              <a:cs typeface="Arial"/>
            </a:rPr>
            <a:t> graphical method and derive physical descriptions (such as “very coarse sand” and “moderately sorted”).  The program also provides a physical description of the textural group which the sample belongs to and the sediment name (such as “fine gravelly coarse sand”) after Folk (1954)</a:t>
          </a:r>
          <a:r>
            <a:rPr lang="en-GB" sz="1000" b="0" i="0" u="none" strike="noStrike" baseline="30000">
              <a:solidFill>
                <a:srgbClr val="000000"/>
              </a:solidFill>
              <a:latin typeface="Arial"/>
              <a:cs typeface="Arial"/>
            </a:rPr>
            <a:t>3</a:t>
          </a:r>
          <a:r>
            <a:rPr lang="en-GB" sz="1000" b="0" i="0" u="none" strike="noStrike" baseline="0">
              <a:solidFill>
                <a:srgbClr val="000000"/>
              </a:solidFill>
              <a:latin typeface="Arial"/>
              <a:cs typeface="Arial"/>
            </a:rPr>
            <a:t>.  Also included is a table giving the percentage of grains falling into each size fraction, modified from Udden (1914)</a:t>
          </a:r>
          <a:r>
            <a:rPr lang="en-GB" sz="1000" b="0" i="0" u="none" strike="noStrike" baseline="30000">
              <a:solidFill>
                <a:srgbClr val="000000"/>
              </a:solidFill>
              <a:latin typeface="Arial"/>
              <a:cs typeface="Arial"/>
            </a:rPr>
            <a:t>4</a:t>
          </a:r>
          <a:r>
            <a:rPr lang="en-GB" sz="1000" b="0" i="0" u="none" strike="noStrike" baseline="0">
              <a:solidFill>
                <a:srgbClr val="000000"/>
              </a:solidFill>
              <a:latin typeface="Arial"/>
              <a:cs typeface="Arial"/>
            </a:rPr>
            <a:t> and Wentworth (1922)</a:t>
          </a:r>
          <a:r>
            <a:rPr lang="en-GB" sz="1000" b="0" i="0" u="none" strike="noStrike" baseline="30000">
              <a:solidFill>
                <a:srgbClr val="000000"/>
              </a:solidFill>
              <a:latin typeface="Arial"/>
              <a:cs typeface="Arial"/>
            </a:rPr>
            <a:t>5</a:t>
          </a:r>
          <a:r>
            <a:rPr lang="en-GB" sz="1000" b="0" i="0" u="none" strike="noStrike" baseline="0">
              <a:solidFill>
                <a:srgbClr val="000000"/>
              </a:solidFill>
              <a:latin typeface="Arial"/>
              <a:cs typeface="Arial"/>
            </a:rPr>
            <a:t> (see Table 2).  In terms of graphical output, the program provides graphs of the grain size distribution and cumulative distribution of the data in both metric and phi units, and displays the sample grain size on triangular diagrams.  Samples may be analysed singularly, or up to 250 samples may be analysed together.</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The program is ideal for the rapid analysis of sieve data and is freely available from the author at the above address.  Please note that the copyright for the program is held by author, and any distribution or use of the program should be acknowledged to him. </a:t>
          </a: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S. Blott     November 2010</a:t>
          </a:r>
        </a:p>
        <a:p>
          <a:pPr algn="just" rtl="0">
            <a:defRPr sz="1000"/>
          </a:pPr>
          <a:endParaRPr lang="en-GB" sz="1000" b="1"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1</a:t>
          </a:r>
          <a:r>
            <a:rPr lang="en-GB" sz="800" b="0" i="0" u="none" strike="noStrike" baseline="0">
              <a:solidFill>
                <a:srgbClr val="000000"/>
              </a:solidFill>
              <a:latin typeface="Arial"/>
              <a:cs typeface="Arial"/>
            </a:rPr>
            <a:t>Krumbein, W.C. and Pettijohn, F.J. (1938)  </a:t>
          </a:r>
          <a:r>
            <a:rPr lang="en-GB" sz="800" b="0" i="1" u="none" strike="noStrike" baseline="0">
              <a:solidFill>
                <a:srgbClr val="000000"/>
              </a:solidFill>
              <a:latin typeface="Arial"/>
              <a:cs typeface="Arial"/>
            </a:rPr>
            <a:t>Manual of Sedimentary Petrography</a:t>
          </a:r>
          <a:r>
            <a:rPr lang="en-GB" sz="800" b="0" i="0" u="none" strike="noStrike" baseline="0">
              <a:solidFill>
                <a:srgbClr val="000000"/>
              </a:solidFill>
              <a:latin typeface="Arial"/>
              <a:cs typeface="Arial"/>
            </a:rPr>
            <a:t>. Appleton-Century-Crofts, New York.</a:t>
          </a:r>
          <a:endParaRPr lang="en-GB" sz="1000" b="0" i="0" u="none" strike="noStrike" baseline="30000">
            <a:solidFill>
              <a:srgbClr val="000000"/>
            </a:solidFill>
            <a:latin typeface="Arial"/>
            <a:cs typeface="Arial"/>
          </a:endParaRPr>
        </a:p>
        <a:p>
          <a:pPr algn="just" rtl="0">
            <a:defRPr sz="1000"/>
          </a:pPr>
          <a:endParaRPr lang="en-GB" sz="1000" b="0" i="0" u="none" strike="noStrike" baseline="3000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2</a:t>
          </a:r>
          <a:r>
            <a:rPr lang="en-GB" sz="800" b="0" i="0" u="none" strike="noStrike" baseline="0">
              <a:solidFill>
                <a:srgbClr val="000000"/>
              </a:solidFill>
              <a:latin typeface="Arial"/>
              <a:cs typeface="Arial"/>
            </a:rPr>
            <a:t>Folk, R.L. and Ward, W.C. (1957)  Brazos River bar: a study in the significance of grain size parameters.  </a:t>
          </a:r>
          <a:r>
            <a:rPr lang="en-GB" sz="800" b="0" i="1" u="none" strike="noStrike" baseline="0">
              <a:solidFill>
                <a:srgbClr val="000000"/>
              </a:solidFill>
              <a:latin typeface="Arial"/>
              <a:cs typeface="Arial"/>
            </a:rPr>
            <a:t>Journal of Sedimentary Petrology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27</a:t>
          </a:r>
          <a:r>
            <a:rPr lang="en-GB" sz="800" b="0" i="0" u="none" strike="noStrike" baseline="0">
              <a:solidFill>
                <a:srgbClr val="000000"/>
              </a:solidFill>
              <a:latin typeface="Arial"/>
              <a:cs typeface="Arial"/>
            </a:rPr>
            <a:t>, 3-26.</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3</a:t>
          </a:r>
          <a:r>
            <a:rPr lang="en-GB" sz="800" b="0" i="0" u="none" strike="noStrike" baseline="0">
              <a:solidFill>
                <a:srgbClr val="000000"/>
              </a:solidFill>
              <a:latin typeface="Arial"/>
              <a:cs typeface="Arial"/>
            </a:rPr>
            <a:t>Folk, R.L. (1954)  The distinction between grain size and mineral composition in sedimentary-rock nomenclature.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a:t>
          </a:r>
          <a:r>
            <a:rPr lang="en-GB" sz="800" b="1" i="0" u="none" strike="noStrike" baseline="0">
              <a:solidFill>
                <a:srgbClr val="000000"/>
              </a:solidFill>
              <a:latin typeface="Arial"/>
              <a:cs typeface="Arial"/>
            </a:rPr>
            <a:t> 62</a:t>
          </a:r>
          <a:r>
            <a:rPr lang="en-GB" sz="800" b="0" i="0" u="none" strike="noStrike" baseline="0">
              <a:solidFill>
                <a:srgbClr val="000000"/>
              </a:solidFill>
              <a:latin typeface="Arial"/>
              <a:cs typeface="Arial"/>
            </a:rPr>
            <a:t>, 344-359.</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4</a:t>
          </a:r>
          <a:r>
            <a:rPr lang="en-GB" sz="800" b="0" i="0" u="none" strike="noStrike" baseline="0">
              <a:solidFill>
                <a:srgbClr val="000000"/>
              </a:solidFill>
              <a:latin typeface="Arial"/>
              <a:cs typeface="Arial"/>
            </a:rPr>
            <a:t>Udden, J.A. (1914)  Mechanical composition of clastic sediments.  </a:t>
          </a:r>
          <a:r>
            <a:rPr lang="en-GB" sz="800" b="0" i="1" u="none" strike="noStrike" baseline="0">
              <a:solidFill>
                <a:srgbClr val="000000"/>
              </a:solidFill>
              <a:latin typeface="Arial"/>
              <a:cs typeface="Arial"/>
            </a:rPr>
            <a:t>Bulletin of the Geological Society of America</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25</a:t>
          </a:r>
          <a:r>
            <a:rPr lang="en-GB" sz="800" b="0" i="0" u="none" strike="noStrike" baseline="0">
              <a:solidFill>
                <a:srgbClr val="000000"/>
              </a:solidFill>
              <a:latin typeface="Arial"/>
              <a:cs typeface="Arial"/>
            </a:rPr>
            <a:t>, 655-744.</a:t>
          </a:r>
        </a:p>
        <a:p>
          <a:pPr algn="just" rtl="0">
            <a:defRPr sz="1000"/>
          </a:pPr>
          <a:endParaRPr lang="en-GB" sz="800" b="0" i="0" u="none" strike="noStrike" baseline="0">
            <a:solidFill>
              <a:srgbClr val="000000"/>
            </a:solidFill>
            <a:latin typeface="Arial"/>
            <a:cs typeface="Arial"/>
          </a:endParaRPr>
        </a:p>
        <a:p>
          <a:pPr algn="just" rtl="0">
            <a:defRPr sz="1000"/>
          </a:pPr>
          <a:r>
            <a:rPr lang="en-GB" sz="1000" b="0" i="0" u="none" strike="noStrike" baseline="30000">
              <a:solidFill>
                <a:srgbClr val="000000"/>
              </a:solidFill>
              <a:latin typeface="Arial"/>
              <a:cs typeface="Arial"/>
            </a:rPr>
            <a:t>5</a:t>
          </a:r>
          <a:r>
            <a:rPr lang="en-GB" sz="800" b="0" i="0" u="none" strike="noStrike" baseline="0">
              <a:solidFill>
                <a:srgbClr val="000000"/>
              </a:solidFill>
              <a:latin typeface="Arial"/>
              <a:cs typeface="Arial"/>
            </a:rPr>
            <a:t>Wentworth, C.K. (1922)  A scale of grade and class terms for clastic sediments.  </a:t>
          </a:r>
          <a:r>
            <a:rPr lang="en-GB" sz="800" b="0" i="1" u="none" strike="noStrike" baseline="0">
              <a:solidFill>
                <a:srgbClr val="000000"/>
              </a:solidFill>
              <a:latin typeface="Arial"/>
              <a:cs typeface="Arial"/>
            </a:rPr>
            <a:t>Journal of Geology</a:t>
          </a:r>
          <a:r>
            <a:rPr lang="en-GB" sz="800" b="0" i="0" u="none" strike="noStrike" baseline="0">
              <a:solidFill>
                <a:srgbClr val="000000"/>
              </a:solidFill>
              <a:latin typeface="Arial"/>
              <a:cs typeface="Arial"/>
            </a:rPr>
            <a:t>, </a:t>
          </a:r>
          <a:r>
            <a:rPr lang="en-GB" sz="800" b="1" i="0" u="none" strike="noStrike" baseline="0">
              <a:solidFill>
                <a:srgbClr val="000000"/>
              </a:solidFill>
              <a:latin typeface="Arial"/>
              <a:cs typeface="Arial"/>
            </a:rPr>
            <a:t>30</a:t>
          </a:r>
          <a:r>
            <a:rPr lang="en-GB" sz="800" b="0" i="0" u="none" strike="noStrike" baseline="0">
              <a:solidFill>
                <a:srgbClr val="000000"/>
              </a:solidFill>
              <a:latin typeface="Arial"/>
              <a:cs typeface="Arial"/>
            </a:rPr>
            <a:t>, 377-392.</a:t>
          </a:r>
          <a:endParaRPr lang="en-GB" sz="1000" b="1" i="0" u="none" strike="noStrike" baseline="0">
            <a:solidFill>
              <a:srgbClr val="000000"/>
            </a:solidFill>
            <a:latin typeface="Arial"/>
            <a:cs typeface="Arial"/>
          </a:endParaRPr>
        </a:p>
        <a:p>
          <a:pPr algn="just" rtl="0">
            <a:defRPr sz="1000"/>
          </a:pPr>
          <a:endParaRPr lang="en-GB" sz="1000" b="1" i="0" u="none" strike="noStrike" baseline="0">
            <a:solidFill>
              <a:srgbClr val="000000"/>
            </a:solidFill>
            <a:latin typeface="Arial"/>
            <a:cs typeface="Arial"/>
          </a:endParaRPr>
        </a:p>
      </xdr:txBody>
    </xdr:sp>
    <xdr:clientData/>
  </xdr:twoCellAnchor>
  <xdr:twoCellAnchor>
    <xdr:from>
      <xdr:col>0</xdr:col>
      <xdr:colOff>95250</xdr:colOff>
      <xdr:row>62</xdr:row>
      <xdr:rowOff>19050</xdr:rowOff>
    </xdr:from>
    <xdr:to>
      <xdr:col>9</xdr:col>
      <xdr:colOff>447675</xdr:colOff>
      <xdr:row>161</xdr:row>
      <xdr:rowOff>142875</xdr:rowOff>
    </xdr:to>
    <xdr:sp macro="" textlink="">
      <xdr:nvSpPr>
        <xdr:cNvPr id="3074" name="Text 2"/>
        <xdr:cNvSpPr txBox="1">
          <a:spLocks noChangeArrowheads="1"/>
        </xdr:cNvSpPr>
      </xdr:nvSpPr>
      <xdr:spPr bwMode="auto">
        <a:xfrm>
          <a:off x="95250" y="10201275"/>
          <a:ext cx="5838825" cy="16154400"/>
        </a:xfrm>
        <a:prstGeom prst="rect">
          <a:avLst/>
        </a:prstGeom>
        <a:noFill/>
        <a:ln w="9525">
          <a:noFill/>
          <a:miter lim="800000"/>
          <a:headEnd/>
          <a:tailEnd/>
        </a:ln>
      </xdr:spPr>
      <xdr:txBody>
        <a:bodyPr vertOverflow="clip" wrap="square" lIns="27432" tIns="22860" rIns="27432" bIns="0" anchor="t" upright="1"/>
        <a:lstStyle/>
        <a:p>
          <a:pPr algn="just" rtl="0">
            <a:defRPr sz="1000"/>
          </a:pPr>
          <a:r>
            <a:rPr lang="en-GB" sz="1000" b="1" i="0" u="none" strike="noStrike" baseline="0">
              <a:solidFill>
                <a:srgbClr val="000000"/>
              </a:solidFill>
              <a:latin typeface="Arial"/>
              <a:cs typeface="Arial"/>
            </a:rPr>
            <a:t>Single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"Single Sample Data Input" sheet if it is not already active.  Enter the aperture sizes of the sieves or Laser Granulometer bins used in the analysis into the cells in column B.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the sample contains unanalysed sediment, such as material retained in the pan after sieving.  At least one size class larger than the largest particles in the sample should also be entered.  A large area to the right of the data columns is provided for the cut and paste of data from other spreadsheets, such as the import of Laser Granulometer data.</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beside each size class in column C.  When you have finished,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at the top of the "Single Sample Data Input" sheet.</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Click the "Calculate Statistics" button and wait a few moments for the program to finish running.  When the dialog box appears, click "OK".</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The results are summarised on the "Single Sample Statistics" sheet, which includes a distribution histogram of the sample.  Select "Print..." from the file menu to print the Summary Statistics page.  The data is also shown on triangular diagrams on the "Gravel Sand Mud" and "Sand Silt Clay" sheets.  Further cumulative and distribution plots are given on other sheets.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Multiple Sample Analysis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Switch to the "Multiple Sample Data Input" sheet.  Enter the aperture sizes of the sieves or Laser Granulometer bins used in the analysis into the cells in column B.  The aperture sizes must be the same for all the samples.  Sizes may be entered either in ascending or descending numerical order.  For convenience, you can click on one of the standard sieve or Laser Granulometer size intervals and GRADISTAT will enter the size classes for you.  Any non-standard sieve sizes can be used, although some of the statistics may not be calculated if you have not used sieves with at least whole phi intervals.  See the section below if samples contain unanalysed sediment, such as material retained in the pan after sieving.  At least one size class larger than the largest particles in the sample should also be entered.</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column C onwards.  Make sure there are no data further down the spreadsheet which could cause an error.  The program will accept data down to row 230.</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Enter the sample identity, analyst, date and initial sample weight (optional) in the green cells above each sample listing.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4. If you require a Summary Statistics printout for each sample, select a tick in the option box.</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5. Click the "Calculate Statistics" button and wait for the program to finish running (this may take several minutes).  GRADISTAT will give a warning if it detects a sample whose combined weight is greater than the given sample weight.  Click "OK" when prompted on the dialog boxes.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6. The resulting statistics for all samples are summarised on the "Multiple Sample Statistics" sheet.  The data for each sample included in the analysis are also shown on triangular diagrams on the "Gravel Sand Mud" and "Sand Silt Clay" sheets.  Cumulative and distribution plots will show the results for the last sample in the analysis.  If graphical plots for other samples are required, use separate single sample analyses (above).</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Unanalysed Sediment</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Occasionally, samples may contain sediment in a size fraction of unspecified size, such as material retained in the pan after sieving.  Ideally, the whole size range in a sample should be analysed, and this may require further analysis of sediment remaining in the pan after sieving.  The larger the quantity of sediment remaining in the pan, the less accurate the calculation of grain size statistics, with statistics calculated by the Method of Moments being most susceptible.  Errors in Folk and Ward parameters become significant only when more than 5% of the sample is undetermined.  If the sample contains sediment in the pan the user should do one of the following:</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1. Enter the weight or percentage of sample in the pan with a class size of zero (or leave the class size blank).  GRADISTAT calculates the statistics assuming all sediment in the pan is larger than 10 </a:t>
          </a:r>
          <a:r>
            <a:rPr lang="en-GB" sz="1000" b="0" i="0" u="none" strike="noStrike" baseline="0">
              <a:solidFill>
                <a:srgbClr val="000000"/>
              </a:solidFill>
              <a:latin typeface="Symbol"/>
            </a:rPr>
            <a:t>f</a:t>
          </a:r>
          <a:r>
            <a:rPr lang="en-GB" sz="1000" b="0" i="0" u="none" strike="noStrike" baseline="0">
              <a:solidFill>
                <a:srgbClr val="000000"/>
              </a:solidFill>
              <a:latin typeface="Arial"/>
              <a:cs typeface="Arial"/>
            </a:rPr>
            <a:t> (1 </a:t>
          </a:r>
          <a:r>
            <a:rPr lang="en-GB" sz="1000" b="0" i="0" u="none" strike="noStrike" baseline="0">
              <a:solidFill>
                <a:srgbClr val="000000"/>
              </a:solidFill>
              <a:latin typeface="Symbol"/>
            </a:rPr>
            <a:t>m</a:t>
          </a:r>
          <a:r>
            <a:rPr lang="en-GB" sz="1000" b="0" i="0" u="none" strike="noStrike" baseline="0">
              <a:solidFill>
                <a:srgbClr val="000000"/>
              </a:solidFill>
              <a:latin typeface="Arial"/>
              <a:cs typeface="Arial"/>
            </a:rPr>
            <a:t>m).  The grain size distribution graphs do not however plot the quantity of sediment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2. Enter the weight or percentage of sample in the pan with a class size which the user considers to be the lower size limit of sediment in the pan.  GRADISTAT calculates the statistics assuming all sediment in the pan is larger than this value and plots this quantity on the grain size distribution graphs.</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above two options are recommended where there is less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3. Do not enter the quantity of sediment in the pan at all.  GRADISTAT calculates the statistics ignoring the sediment in the pan as if it were not present in the sample.  This is recommended where there is more than 1% of the sample remaining in the pan.</a:t>
          </a: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Samples containing more than 5% of sediment in the pan should ideally be analysed using a different technique, such as sedimentation or laser granulometry.  Great care must however be taken when merging data obtained by different methods.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1" i="0" u="none" strike="noStrike" baseline="0">
              <a:solidFill>
                <a:srgbClr val="000000"/>
              </a:solidFill>
              <a:latin typeface="Arial"/>
              <a:cs typeface="Arial"/>
            </a:rPr>
            <a:t>Graph Scales</a:t>
          </a: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The size scale used in graphical plots is dependent upon the range of sizes specified on the sample input sheets: the first and last values provide the extreme values on the graphs.  While one size class larger than the largest particles in the sample should be entered, other size classes outside the grain size range of the sample have no influence on the statistical calculations.  These classes may be deleted to narrow the size scale on graphs.  Note that unused size classes within the size range of the sample should also be deleted, otherwise GRADISTAT assumes that zero sample weight was present in those size classes.</a:t>
          </a:r>
        </a:p>
        <a:p>
          <a:pPr algn="just" rtl="0">
            <a:defRPr sz="1000"/>
          </a:pPr>
          <a:endParaRPr lang="en-GB" sz="1000" b="0" i="0" u="none" strike="noStrike" baseline="0">
            <a:solidFill>
              <a:srgbClr val="000000"/>
            </a:solidFill>
            <a:latin typeface="Arial"/>
            <a:cs typeface="Arial"/>
          </a:endParaRPr>
        </a:p>
        <a:p>
          <a:pPr algn="just" rtl="0">
            <a:defRPr sz="1000"/>
          </a:pPr>
          <a:endParaRPr lang="en-GB" sz="1000" b="0" i="0" u="none" strike="noStrike" baseline="0">
            <a:solidFill>
              <a:srgbClr val="000000"/>
            </a:solidFill>
            <a:latin typeface="Arial"/>
            <a:cs typeface="Arial"/>
          </a:endParaRPr>
        </a:p>
        <a:p>
          <a:pPr algn="just" rtl="0">
            <a:defRPr sz="1000"/>
          </a:pPr>
          <a:r>
            <a:rPr lang="en-GB" sz="1000" b="0" i="0" u="none" strike="noStrike" baseline="0">
              <a:solidFill>
                <a:srgbClr val="000000"/>
              </a:solidFill>
              <a:latin typeface="Arial"/>
              <a:cs typeface="Arial"/>
            </a:rPr>
            <a:t>© Copyright Simon Blott (2000)</a:t>
          </a:r>
        </a:p>
      </xdr:txBody>
    </xdr:sp>
    <xdr:clientData/>
  </xdr:twoCellAnchor>
  <mc:AlternateContent xmlns:mc="http://schemas.openxmlformats.org/markup-compatibility/2006">
    <mc:Choice xmlns:a14="http://schemas.microsoft.com/office/drawing/2010/main" Requires="a14">
      <xdr:twoCellAnchor editAs="oneCell">
        <xdr:from>
          <xdr:col>0</xdr:col>
          <xdr:colOff>85725</xdr:colOff>
          <xdr:row>254</xdr:row>
          <xdr:rowOff>57150</xdr:rowOff>
        </xdr:from>
        <xdr:to>
          <xdr:col>9</xdr:col>
          <xdr:colOff>142875</xdr:colOff>
          <xdr:row>300</xdr:row>
          <xdr:rowOff>9525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editAs="oneCell">
    <xdr:from>
      <xdr:col>0</xdr:col>
      <xdr:colOff>0</xdr:colOff>
      <xdr:row>162</xdr:row>
      <xdr:rowOff>38100</xdr:rowOff>
    </xdr:from>
    <xdr:to>
      <xdr:col>10</xdr:col>
      <xdr:colOff>142875</xdr:colOff>
      <xdr:row>210</xdr:row>
      <xdr:rowOff>104775</xdr:rowOff>
    </xdr:to>
    <xdr:pic>
      <xdr:nvPicPr>
        <xdr:cNvPr id="23" name="Picture 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412825"/>
          <a:ext cx="6238875" cy="783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211</xdr:row>
      <xdr:rowOff>28575</xdr:rowOff>
    </xdr:from>
    <xdr:to>
      <xdr:col>10</xdr:col>
      <xdr:colOff>57150</xdr:colOff>
      <xdr:row>252</xdr:row>
      <xdr:rowOff>85725</xdr:rowOff>
    </xdr:to>
    <xdr:pic>
      <xdr:nvPicPr>
        <xdr:cNvPr id="25" name="Picture 2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4337625"/>
          <a:ext cx="6153150" cy="669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619125</xdr:colOff>
          <xdr:row>10</xdr:row>
          <xdr:rowOff>0</xdr:rowOff>
        </xdr:from>
        <xdr:to>
          <xdr:col>1</xdr:col>
          <xdr:colOff>952500</xdr:colOff>
          <xdr:row>11</xdr:row>
          <xdr:rowOff>19050</xdr:rowOff>
        </xdr:to>
        <xdr:sp macro="" textlink="">
          <xdr:nvSpPr>
            <xdr:cNvPr id="6165" name="Object 21" hidden="1">
              <a:extLst>
                <a:ext uri="{63B3BB69-23CF-44E3-9099-C40C66FF867C}">
                  <a14:compatExt spid="_x0000_s6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9</xdr:row>
          <xdr:rowOff>0</xdr:rowOff>
        </xdr:from>
        <xdr:to>
          <xdr:col>1</xdr:col>
          <xdr:colOff>714375</xdr:colOff>
          <xdr:row>10</xdr:row>
          <xdr:rowOff>19050</xdr:rowOff>
        </xdr:to>
        <xdr:sp macro="" textlink="">
          <xdr:nvSpPr>
            <xdr:cNvPr id="6166" name="Object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11</xdr:row>
          <xdr:rowOff>0</xdr:rowOff>
        </xdr:from>
        <xdr:to>
          <xdr:col>1</xdr:col>
          <xdr:colOff>1152525</xdr:colOff>
          <xdr:row>12</xdr:row>
          <xdr:rowOff>19050</xdr:rowOff>
        </xdr:to>
        <xdr:sp macro="" textlink="">
          <xdr:nvSpPr>
            <xdr:cNvPr id="6167" name="Object 23" hidden="1">
              <a:extLst>
                <a:ext uri="{63B3BB69-23CF-44E3-9099-C40C66FF867C}">
                  <a14:compatExt spid="_x0000_s6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12</xdr:row>
          <xdr:rowOff>0</xdr:rowOff>
        </xdr:from>
        <xdr:to>
          <xdr:col>1</xdr:col>
          <xdr:colOff>1038225</xdr:colOff>
          <xdr:row>13</xdr:row>
          <xdr:rowOff>19050</xdr:rowOff>
        </xdr:to>
        <xdr:sp macro="" textlink="">
          <xdr:nvSpPr>
            <xdr:cNvPr id="6168" name="Object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13</xdr:row>
          <xdr:rowOff>0</xdr:rowOff>
        </xdr:from>
        <xdr:to>
          <xdr:col>1</xdr:col>
          <xdr:colOff>723900</xdr:colOff>
          <xdr:row>14</xdr:row>
          <xdr:rowOff>28575</xdr:rowOff>
        </xdr:to>
        <xdr:sp macro="" textlink="">
          <xdr:nvSpPr>
            <xdr:cNvPr id="6169" name="Object 25" hidden="1">
              <a:extLst>
                <a:ext uri="{63B3BB69-23CF-44E3-9099-C40C66FF867C}">
                  <a14:compatExt spid="_x0000_s6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14</xdr:row>
          <xdr:rowOff>0</xdr:rowOff>
        </xdr:from>
        <xdr:to>
          <xdr:col>1</xdr:col>
          <xdr:colOff>962025</xdr:colOff>
          <xdr:row>15</xdr:row>
          <xdr:rowOff>28575</xdr:rowOff>
        </xdr:to>
        <xdr:sp macro="" textlink="">
          <xdr:nvSpPr>
            <xdr:cNvPr id="6170" name="Object 26" hidden="1">
              <a:extLst>
                <a:ext uri="{63B3BB69-23CF-44E3-9099-C40C66FF867C}">
                  <a14:compatExt spid="_x0000_s6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15</xdr:row>
          <xdr:rowOff>0</xdr:rowOff>
        </xdr:from>
        <xdr:to>
          <xdr:col>1</xdr:col>
          <xdr:colOff>1152525</xdr:colOff>
          <xdr:row>16</xdr:row>
          <xdr:rowOff>28575</xdr:rowOff>
        </xdr:to>
        <xdr:sp macro="" textlink="">
          <xdr:nvSpPr>
            <xdr:cNvPr id="6171" name="Object 27" hidden="1">
              <a:extLst>
                <a:ext uri="{63B3BB69-23CF-44E3-9099-C40C66FF867C}">
                  <a14:compatExt spid="_x0000_s6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0</xdr:rowOff>
        </xdr:from>
        <xdr:to>
          <xdr:col>1</xdr:col>
          <xdr:colOff>1038225</xdr:colOff>
          <xdr:row>17</xdr:row>
          <xdr:rowOff>28575</xdr:rowOff>
        </xdr:to>
        <xdr:sp macro="" textlink="">
          <xdr:nvSpPr>
            <xdr:cNvPr id="6172" name="Object 28" hidden="1">
              <a:extLst>
                <a:ext uri="{63B3BB69-23CF-44E3-9099-C40C66FF867C}">
                  <a14:compatExt spid="_x0000_s6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17</xdr:row>
          <xdr:rowOff>0</xdr:rowOff>
        </xdr:from>
        <xdr:to>
          <xdr:col>1</xdr:col>
          <xdr:colOff>714375</xdr:colOff>
          <xdr:row>18</xdr:row>
          <xdr:rowOff>28575</xdr:rowOff>
        </xdr:to>
        <xdr:sp macro="" textlink="">
          <xdr:nvSpPr>
            <xdr:cNvPr id="6173" name="Object 29" hidden="1">
              <a:extLst>
                <a:ext uri="{63B3BB69-23CF-44E3-9099-C40C66FF867C}">
                  <a14:compatExt spid="_x0000_s6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18</xdr:row>
          <xdr:rowOff>0</xdr:rowOff>
        </xdr:from>
        <xdr:to>
          <xdr:col>1</xdr:col>
          <xdr:colOff>952500</xdr:colOff>
          <xdr:row>19</xdr:row>
          <xdr:rowOff>28575</xdr:rowOff>
        </xdr:to>
        <xdr:sp macro="" textlink="">
          <xdr:nvSpPr>
            <xdr:cNvPr id="6175" name="Object 31" hidden="1">
              <a:extLst>
                <a:ext uri="{63B3BB69-23CF-44E3-9099-C40C66FF867C}">
                  <a14:compatExt spid="_x0000_s6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19</xdr:row>
          <xdr:rowOff>0</xdr:rowOff>
        </xdr:from>
        <xdr:to>
          <xdr:col>1</xdr:col>
          <xdr:colOff>1133475</xdr:colOff>
          <xdr:row>20</xdr:row>
          <xdr:rowOff>28575</xdr:rowOff>
        </xdr:to>
        <xdr:sp macro="" textlink="">
          <xdr:nvSpPr>
            <xdr:cNvPr id="6176" name="Object 32" hidden="1">
              <a:extLst>
                <a:ext uri="{63B3BB69-23CF-44E3-9099-C40C66FF867C}">
                  <a14:compatExt spid="_x0000_s6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704850</xdr:colOff>
          <xdr:row>20</xdr:row>
          <xdr:rowOff>0</xdr:rowOff>
        </xdr:from>
        <xdr:to>
          <xdr:col>1</xdr:col>
          <xdr:colOff>1047750</xdr:colOff>
          <xdr:row>21</xdr:row>
          <xdr:rowOff>28575</xdr:rowOff>
        </xdr:to>
        <xdr:sp macro="" textlink="">
          <xdr:nvSpPr>
            <xdr:cNvPr id="6177" name="Object 33" hidden="1">
              <a:extLst>
                <a:ext uri="{63B3BB69-23CF-44E3-9099-C40C66FF867C}">
                  <a14:compatExt spid="_x0000_s6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25</xdr:row>
          <xdr:rowOff>0</xdr:rowOff>
        </xdr:from>
        <xdr:to>
          <xdr:col>1</xdr:col>
          <xdr:colOff>790575</xdr:colOff>
          <xdr:row>26</xdr:row>
          <xdr:rowOff>19050</xdr:rowOff>
        </xdr:to>
        <xdr:sp macro="" textlink="">
          <xdr:nvSpPr>
            <xdr:cNvPr id="6178" name="Object 34" hidden="1">
              <a:extLst>
                <a:ext uri="{63B3BB69-23CF-44E3-9099-C40C66FF867C}">
                  <a14:compatExt spid="_x0000_s6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619125</xdr:colOff>
          <xdr:row>26</xdr:row>
          <xdr:rowOff>0</xdr:rowOff>
        </xdr:from>
        <xdr:to>
          <xdr:col>1</xdr:col>
          <xdr:colOff>952500</xdr:colOff>
          <xdr:row>27</xdr:row>
          <xdr:rowOff>19050</xdr:rowOff>
        </xdr:to>
        <xdr:sp macro="" textlink="">
          <xdr:nvSpPr>
            <xdr:cNvPr id="6180" name="Object 36" hidden="1">
              <a:extLst>
                <a:ext uri="{63B3BB69-23CF-44E3-9099-C40C66FF867C}">
                  <a14:compatExt spid="_x0000_s6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27</xdr:row>
          <xdr:rowOff>0</xdr:rowOff>
        </xdr:from>
        <xdr:to>
          <xdr:col>1</xdr:col>
          <xdr:colOff>1152525</xdr:colOff>
          <xdr:row>28</xdr:row>
          <xdr:rowOff>19050</xdr:rowOff>
        </xdr:to>
        <xdr:sp macro="" textlink="">
          <xdr:nvSpPr>
            <xdr:cNvPr id="6181" name="Object 37" hidden="1">
              <a:extLst>
                <a:ext uri="{63B3BB69-23CF-44E3-9099-C40C66FF867C}">
                  <a14:compatExt spid="_x0000_s6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28</xdr:row>
          <xdr:rowOff>0</xdr:rowOff>
        </xdr:from>
        <xdr:to>
          <xdr:col>1</xdr:col>
          <xdr:colOff>1047750</xdr:colOff>
          <xdr:row>29</xdr:row>
          <xdr:rowOff>19050</xdr:rowOff>
        </xdr:to>
        <xdr:sp macro="" textlink="">
          <xdr:nvSpPr>
            <xdr:cNvPr id="6182" name="Object 38" hidden="1">
              <a:extLst>
                <a:ext uri="{63B3BB69-23CF-44E3-9099-C40C66FF867C}">
                  <a14:compatExt spid="_x0000_s6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24</xdr:row>
          <xdr:rowOff>0</xdr:rowOff>
        </xdr:from>
        <xdr:to>
          <xdr:col>1</xdr:col>
          <xdr:colOff>1047750</xdr:colOff>
          <xdr:row>25</xdr:row>
          <xdr:rowOff>19050</xdr:rowOff>
        </xdr:to>
        <xdr:sp macro="" textlink="">
          <xdr:nvSpPr>
            <xdr:cNvPr id="6186" name="Object 42" hidden="1">
              <a:extLst>
                <a:ext uri="{63B3BB69-23CF-44E3-9099-C40C66FF867C}">
                  <a14:compatExt spid="_x0000_s6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409575</xdr:colOff>
          <xdr:row>21</xdr:row>
          <xdr:rowOff>0</xdr:rowOff>
        </xdr:from>
        <xdr:to>
          <xdr:col>1</xdr:col>
          <xdr:colOff>790575</xdr:colOff>
          <xdr:row>22</xdr:row>
          <xdr:rowOff>19050</xdr:rowOff>
        </xdr:to>
        <xdr:sp macro="" textlink="">
          <xdr:nvSpPr>
            <xdr:cNvPr id="6187" name="Object 43" hidden="1">
              <a:extLst>
                <a:ext uri="{63B3BB69-23CF-44E3-9099-C40C66FF867C}">
                  <a14:compatExt spid="_x0000_s6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22</xdr:row>
          <xdr:rowOff>0</xdr:rowOff>
        </xdr:from>
        <xdr:to>
          <xdr:col>1</xdr:col>
          <xdr:colOff>971550</xdr:colOff>
          <xdr:row>23</xdr:row>
          <xdr:rowOff>19050</xdr:rowOff>
        </xdr:to>
        <xdr:sp macro="" textlink="">
          <xdr:nvSpPr>
            <xdr:cNvPr id="6188" name="Object 44" hidden="1">
              <a:extLst>
                <a:ext uri="{63B3BB69-23CF-44E3-9099-C40C66FF867C}">
                  <a14:compatExt spid="_x0000_s6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23</xdr:row>
          <xdr:rowOff>0</xdr:rowOff>
        </xdr:from>
        <xdr:to>
          <xdr:col>1</xdr:col>
          <xdr:colOff>1162050</xdr:colOff>
          <xdr:row>24</xdr:row>
          <xdr:rowOff>19050</xdr:rowOff>
        </xdr:to>
        <xdr:sp macro="" textlink="">
          <xdr:nvSpPr>
            <xdr:cNvPr id="6189" name="Object 45" hidden="1">
              <a:extLst>
                <a:ext uri="{63B3BB69-23CF-44E3-9099-C40C66FF867C}">
                  <a14:compatExt spid="_x0000_s61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9207500" cy="56134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0.12725</cdr:x>
      <cdr:y>0.043</cdr:y>
    </cdr:from>
    <cdr:to>
      <cdr:x>0.76825</cdr:x>
      <cdr:y>0.956</cdr:y>
    </cdr:to>
    <cdr:sp macro="" textlink="">
      <cdr:nvSpPr>
        <cdr:cNvPr id="12289" name="Drawing 1"/>
        <cdr:cNvSpPr>
          <a:spLocks xmlns:a="http://schemas.openxmlformats.org/drawingml/2006/main"/>
        </cdr:cNvSpPr>
      </cdr:nvSpPr>
      <cdr:spPr bwMode="auto">
        <a:xfrm xmlns:a="http://schemas.openxmlformats.org/drawingml/2006/main">
          <a:off x="1172058" y="241649"/>
          <a:ext cx="5904043" cy="5130832"/>
        </a:xfrm>
        <a:custGeom xmlns:a="http://schemas.openxmlformats.org/drawingml/2006/main">
          <a:avLst/>
          <a:gdLst/>
          <a:ahLst/>
          <a:cxnLst>
            <a:cxn ang="0">
              <a:pos x="0" y="16384"/>
            </a:cxn>
            <a:cxn ang="0">
              <a:pos x="8194" y="0"/>
            </a:cxn>
            <a:cxn ang="0">
              <a:pos x="16384" y="16379"/>
            </a:cxn>
            <a:cxn ang="0">
              <a:pos x="0" y="16384"/>
            </a:cxn>
          </a:cxnLst>
          <a:rect l="0" t="0" r="r" b="b"/>
          <a:pathLst>
            <a:path w="16384" h="16384">
              <a:moveTo>
                <a:pt x="0" y="16384"/>
              </a:moveTo>
              <a:lnTo>
                <a:pt x="8194" y="0"/>
              </a:lnTo>
              <a:lnTo>
                <a:pt x="16384" y="16379"/>
              </a:lnTo>
              <a:lnTo>
                <a:pt x="0" y="16384"/>
              </a:lnTo>
              <a:close/>
            </a:path>
          </a:pathLst>
        </a:custGeom>
        <a:noFill xmlns:a="http://schemas.openxmlformats.org/drawingml/2006/main"/>
        <a:ln xmlns:a="http://schemas.openxmlformats.org/drawingml/2006/main" w="9525">
          <a:solidFill>
            <a:srgbClr val="000000"/>
          </a:solidFill>
          <a:prstDash val="solid"/>
          <a:round/>
          <a:headEnd/>
          <a:tailEnd/>
        </a:ln>
      </cdr:spPr>
    </cdr:sp>
  </cdr:relSizeAnchor>
  <cdr:relSizeAnchor xmlns:cdr="http://schemas.openxmlformats.org/drawingml/2006/chartDrawing">
    <cdr:from>
      <cdr:x>0.15825</cdr:x>
      <cdr:y>0.86525</cdr:y>
    </cdr:from>
    <cdr:to>
      <cdr:x>0.736</cdr:x>
      <cdr:y>0.86525</cdr:y>
    </cdr:to>
    <cdr:sp macro="" textlink="">
      <cdr:nvSpPr>
        <cdr:cNvPr id="12291" name="Line 3"/>
        <cdr:cNvSpPr>
          <a:spLocks xmlns:a="http://schemas.openxmlformats.org/drawingml/2006/main" noChangeShapeType="1"/>
        </cdr:cNvSpPr>
      </cdr:nvSpPr>
      <cdr:spPr bwMode="auto">
        <a:xfrm xmlns:a="http://schemas.openxmlformats.org/drawingml/2006/main">
          <a:off x="1457589" y="4862489"/>
          <a:ext cx="5321468"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0.286</cdr:x>
      <cdr:y>0.502</cdr:y>
    </cdr:from>
    <cdr:to>
      <cdr:x>0.6075</cdr:x>
      <cdr:y>0.502</cdr:y>
    </cdr:to>
    <cdr:sp macro="" textlink="">
      <cdr:nvSpPr>
        <cdr:cNvPr id="12292" name="Line 4"/>
        <cdr:cNvSpPr>
          <a:spLocks xmlns:a="http://schemas.openxmlformats.org/drawingml/2006/main" noChangeShapeType="1"/>
        </cdr:cNvSpPr>
      </cdr:nvSpPr>
      <cdr:spPr bwMode="auto">
        <a:xfrm xmlns:a="http://schemas.openxmlformats.org/drawingml/2006/main" flipV="1">
          <a:off x="2634253" y="2821115"/>
          <a:ext cx="296123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0.4145</cdr:x>
      <cdr:y>0.13475</cdr:y>
    </cdr:from>
    <cdr:to>
      <cdr:x>0.47875</cdr:x>
      <cdr:y>0.13475</cdr:y>
    </cdr:to>
    <cdr:sp macro="" textlink="">
      <cdr:nvSpPr>
        <cdr:cNvPr id="12293" name="Line 5"/>
        <cdr:cNvSpPr>
          <a:spLocks xmlns:a="http://schemas.openxmlformats.org/drawingml/2006/main" noChangeShapeType="1"/>
        </cdr:cNvSpPr>
      </cdr:nvSpPr>
      <cdr:spPr bwMode="auto">
        <a:xfrm xmlns:a="http://schemas.openxmlformats.org/drawingml/2006/main">
          <a:off x="3817825" y="757261"/>
          <a:ext cx="591786"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0.4575</cdr:x>
      <cdr:y>0.13475</cdr:y>
    </cdr:from>
    <cdr:to>
      <cdr:x>0.55475</cdr:x>
      <cdr:y>0.956</cdr:y>
    </cdr:to>
    <cdr:sp macro="" textlink="">
      <cdr:nvSpPr>
        <cdr:cNvPr id="12296" name="Line 8"/>
        <cdr:cNvSpPr>
          <a:spLocks xmlns:a="http://schemas.openxmlformats.org/drawingml/2006/main" noChangeShapeType="1"/>
        </cdr:cNvSpPr>
      </cdr:nvSpPr>
      <cdr:spPr bwMode="auto">
        <a:xfrm xmlns:a="http://schemas.openxmlformats.org/drawingml/2006/main" flipH="1" flipV="1">
          <a:off x="4213884" y="757261"/>
          <a:ext cx="895738" cy="461522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0.76825</cdr:x>
      <cdr:y>0.9415</cdr:y>
    </cdr:from>
    <cdr:to>
      <cdr:x>0.8345</cdr:x>
      <cdr:y>0.9755</cdr:y>
    </cdr:to>
    <cdr:sp macro="" textlink="">
      <cdr:nvSpPr>
        <cdr:cNvPr id="12297" name="Text 9"/>
        <cdr:cNvSpPr txBox="1">
          <a:spLocks xmlns:a="http://schemas.openxmlformats.org/drawingml/2006/main" noChangeArrowheads="1"/>
        </cdr:cNvSpPr>
      </cdr:nvSpPr>
      <cdr:spPr bwMode="auto">
        <a:xfrm xmlns:a="http://schemas.openxmlformats.org/drawingml/2006/main">
          <a:off x="7076101" y="5290995"/>
          <a:ext cx="610207"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Silt</a:t>
          </a:r>
        </a:p>
      </cdr:txBody>
    </cdr:sp>
  </cdr:relSizeAnchor>
  <cdr:relSizeAnchor xmlns:cdr="http://schemas.openxmlformats.org/drawingml/2006/chartDrawing">
    <cdr:from>
      <cdr:x>0.08725</cdr:x>
      <cdr:y>0.9415</cdr:y>
    </cdr:from>
    <cdr:to>
      <cdr:x>0.141</cdr:x>
      <cdr:y>0.9755</cdr:y>
    </cdr:to>
    <cdr:sp macro="" textlink="">
      <cdr:nvSpPr>
        <cdr:cNvPr id="12298" name="Text 10"/>
        <cdr:cNvSpPr txBox="1">
          <a:spLocks xmlns:a="http://schemas.openxmlformats.org/drawingml/2006/main" noChangeArrowheads="1"/>
        </cdr:cNvSpPr>
      </cdr:nvSpPr>
      <cdr:spPr bwMode="auto">
        <a:xfrm xmlns:a="http://schemas.openxmlformats.org/drawingml/2006/main">
          <a:off x="803631" y="5290995"/>
          <a:ext cx="495074"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Clay</a:t>
          </a:r>
        </a:p>
      </cdr:txBody>
    </cdr:sp>
  </cdr:relSizeAnchor>
  <cdr:relSizeAnchor xmlns:cdr="http://schemas.openxmlformats.org/drawingml/2006/chartDrawing">
    <cdr:from>
      <cdr:x>0.42625</cdr:x>
      <cdr:y>0.012</cdr:y>
    </cdr:from>
    <cdr:to>
      <cdr:x>0.482</cdr:x>
      <cdr:y>0.046</cdr:y>
    </cdr:to>
    <cdr:sp macro="" textlink="">
      <cdr:nvSpPr>
        <cdr:cNvPr id="12299" name="Text 11"/>
        <cdr:cNvSpPr txBox="1">
          <a:spLocks xmlns:a="http://schemas.openxmlformats.org/drawingml/2006/main" noChangeArrowheads="1"/>
        </cdr:cNvSpPr>
      </cdr:nvSpPr>
      <cdr:spPr bwMode="auto">
        <a:xfrm xmlns:a="http://schemas.openxmlformats.org/drawingml/2006/main">
          <a:off x="3926050" y="67437"/>
          <a:ext cx="513495"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1000" b="1" i="0" u="none" strike="noStrike" baseline="0">
              <a:solidFill>
                <a:srgbClr val="000000"/>
              </a:solidFill>
              <a:latin typeface="Arial"/>
              <a:cs typeface="Arial"/>
            </a:rPr>
            <a:t>Sand</a:t>
          </a:r>
        </a:p>
      </cdr:txBody>
    </cdr:sp>
  </cdr:relSizeAnchor>
  <cdr:relSizeAnchor xmlns:cdr="http://schemas.openxmlformats.org/drawingml/2006/chartDrawing">
    <cdr:from>
      <cdr:x>0.38625</cdr:x>
      <cdr:y>0.12125</cdr:y>
    </cdr:from>
    <cdr:to>
      <cdr:x>0.4235</cdr:x>
      <cdr:y>0.15525</cdr:y>
    </cdr:to>
    <cdr:sp macro="" textlink="">
      <cdr:nvSpPr>
        <cdr:cNvPr id="12300" name="Text 12"/>
        <cdr:cNvSpPr txBox="1">
          <a:spLocks xmlns:a="http://schemas.openxmlformats.org/drawingml/2006/main" noChangeArrowheads="1"/>
        </cdr:cNvSpPr>
      </cdr:nvSpPr>
      <cdr:spPr bwMode="auto">
        <a:xfrm xmlns:a="http://schemas.openxmlformats.org/drawingml/2006/main">
          <a:off x="3557623" y="681395"/>
          <a:ext cx="343098"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90%</a:t>
          </a:r>
        </a:p>
      </cdr:txBody>
    </cdr:sp>
  </cdr:relSizeAnchor>
  <cdr:relSizeAnchor xmlns:cdr="http://schemas.openxmlformats.org/drawingml/2006/chartDrawing">
    <cdr:from>
      <cdr:x>0.25775</cdr:x>
      <cdr:y>0.4875</cdr:y>
    </cdr:from>
    <cdr:to>
      <cdr:x>0.299</cdr:x>
      <cdr:y>0.5145</cdr:y>
    </cdr:to>
    <cdr:sp macro="" textlink="">
      <cdr:nvSpPr>
        <cdr:cNvPr id="12301" name="Text 13"/>
        <cdr:cNvSpPr txBox="1">
          <a:spLocks xmlns:a="http://schemas.openxmlformats.org/drawingml/2006/main" noChangeArrowheads="1"/>
        </cdr:cNvSpPr>
      </cdr:nvSpPr>
      <cdr:spPr bwMode="auto">
        <a:xfrm xmlns:a="http://schemas.openxmlformats.org/drawingml/2006/main">
          <a:off x="2374051" y="2739628"/>
          <a:ext cx="379941"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50%</a:t>
          </a:r>
        </a:p>
      </cdr:txBody>
    </cdr:sp>
  </cdr:relSizeAnchor>
  <cdr:relSizeAnchor xmlns:cdr="http://schemas.openxmlformats.org/drawingml/2006/chartDrawing">
    <cdr:from>
      <cdr:x>0.131</cdr:x>
      <cdr:y>0.84775</cdr:y>
    </cdr:from>
    <cdr:to>
      <cdr:x>0.16825</cdr:x>
      <cdr:y>0.87475</cdr:y>
    </cdr:to>
    <cdr:sp macro="" textlink="">
      <cdr:nvSpPr>
        <cdr:cNvPr id="12302" name="Text 14"/>
        <cdr:cNvSpPr txBox="1">
          <a:spLocks xmlns:a="http://schemas.openxmlformats.org/drawingml/2006/main" noChangeArrowheads="1"/>
        </cdr:cNvSpPr>
      </cdr:nvSpPr>
      <cdr:spPr bwMode="auto">
        <a:xfrm xmlns:a="http://schemas.openxmlformats.org/drawingml/2006/main">
          <a:off x="1206598" y="4764143"/>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10%</a:t>
          </a:r>
        </a:p>
      </cdr:txBody>
    </cdr:sp>
  </cdr:relSizeAnchor>
  <cdr:relSizeAnchor xmlns:cdr="http://schemas.openxmlformats.org/drawingml/2006/chartDrawing">
    <cdr:from>
      <cdr:x>0.327</cdr:x>
      <cdr:y>0.96175</cdr:y>
    </cdr:from>
    <cdr:to>
      <cdr:x>0.36425</cdr:x>
      <cdr:y>0.98875</cdr:y>
    </cdr:to>
    <cdr:sp macro="" textlink="">
      <cdr:nvSpPr>
        <cdr:cNvPr id="12304" name="Text 16"/>
        <cdr:cNvSpPr txBox="1">
          <a:spLocks xmlns:a="http://schemas.openxmlformats.org/drawingml/2006/main" noChangeArrowheads="1"/>
        </cdr:cNvSpPr>
      </cdr:nvSpPr>
      <cdr:spPr bwMode="auto">
        <a:xfrm xmlns:a="http://schemas.openxmlformats.org/drawingml/2006/main">
          <a:off x="3011891" y="5404795"/>
          <a:ext cx="343097"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1:2</a:t>
          </a:r>
        </a:p>
      </cdr:txBody>
    </cdr:sp>
  </cdr:relSizeAnchor>
  <cdr:relSizeAnchor xmlns:cdr="http://schemas.openxmlformats.org/drawingml/2006/chartDrawing">
    <cdr:from>
      <cdr:x>0.545</cdr:x>
      <cdr:y>0.96175</cdr:y>
    </cdr:from>
    <cdr:to>
      <cdr:x>0.58225</cdr:x>
      <cdr:y>0.98875</cdr:y>
    </cdr:to>
    <cdr:sp macro="" textlink="">
      <cdr:nvSpPr>
        <cdr:cNvPr id="12306" name="Text 18"/>
        <cdr:cNvSpPr txBox="1">
          <a:spLocks xmlns:a="http://schemas.openxmlformats.org/drawingml/2006/main" noChangeArrowheads="1"/>
        </cdr:cNvSpPr>
      </cdr:nvSpPr>
      <cdr:spPr bwMode="auto">
        <a:xfrm xmlns:a="http://schemas.openxmlformats.org/drawingml/2006/main">
          <a:off x="5019818" y="5404795"/>
          <a:ext cx="343098" cy="151733"/>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2:1</a:t>
          </a:r>
        </a:p>
      </cdr:txBody>
    </cdr:sp>
  </cdr:relSizeAnchor>
  <cdr:relSizeAnchor xmlns:cdr="http://schemas.openxmlformats.org/drawingml/2006/chartDrawing">
    <cdr:from>
      <cdr:x>0.39125</cdr:x>
      <cdr:y>0.966</cdr:y>
    </cdr:from>
    <cdr:to>
      <cdr:x>0.57325</cdr:x>
      <cdr:y>1</cdr:y>
    </cdr:to>
    <cdr:sp macro="" textlink="">
      <cdr:nvSpPr>
        <cdr:cNvPr id="12307" name="Text 19"/>
        <cdr:cNvSpPr txBox="1">
          <a:spLocks xmlns:a="http://schemas.openxmlformats.org/drawingml/2006/main" noChangeArrowheads="1"/>
        </cdr:cNvSpPr>
      </cdr:nvSpPr>
      <cdr:spPr bwMode="auto">
        <a:xfrm xmlns:a="http://schemas.openxmlformats.org/drawingml/2006/main">
          <a:off x="3603677" y="5559338"/>
          <a:ext cx="1676342" cy="191071"/>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Silt:Clay Ratio</a:t>
          </a:r>
        </a:p>
      </cdr:txBody>
    </cdr:sp>
  </cdr:relSizeAnchor>
  <cdr:relSizeAnchor xmlns:cdr="http://schemas.openxmlformats.org/drawingml/2006/chartDrawing">
    <cdr:from>
      <cdr:x>0.21775</cdr:x>
      <cdr:y>0.4265</cdr:y>
    </cdr:from>
    <cdr:to>
      <cdr:x>0.313</cdr:x>
      <cdr:y>0.4605</cdr:y>
    </cdr:to>
    <cdr:sp macro="" textlink="">
      <cdr:nvSpPr>
        <cdr:cNvPr id="12308" name="Text 20"/>
        <cdr:cNvSpPr txBox="1">
          <a:spLocks xmlns:a="http://schemas.openxmlformats.org/drawingml/2006/main" noChangeArrowheads="1"/>
        </cdr:cNvSpPr>
      </cdr:nvSpPr>
      <cdr:spPr bwMode="auto">
        <a:xfrm xmlns:a="http://schemas.openxmlformats.org/drawingml/2006/main">
          <a:off x="2005624" y="2396823"/>
          <a:ext cx="877317" cy="19107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900" b="1" i="0" u="none" strike="noStrike" baseline="0">
              <a:solidFill>
                <a:srgbClr val="000000"/>
              </a:solidFill>
              <a:latin typeface="Arial"/>
              <a:cs typeface="Arial"/>
            </a:rPr>
            <a:t>Sand %</a:t>
          </a:r>
        </a:p>
      </cdr:txBody>
    </cdr:sp>
  </cdr:relSizeAnchor>
  <cdr:relSizeAnchor xmlns:cdr="http://schemas.openxmlformats.org/drawingml/2006/chartDrawing">
    <cdr:from>
      <cdr:x>0.433</cdr:x>
      <cdr:y>0.09425</cdr:y>
    </cdr:from>
    <cdr:to>
      <cdr:x>0.47025</cdr:x>
      <cdr:y>0.14175</cdr:y>
    </cdr:to>
    <cdr:sp macro="" textlink="">
      <cdr:nvSpPr>
        <cdr:cNvPr id="12309" name="Text 61"/>
        <cdr:cNvSpPr txBox="1">
          <a:spLocks xmlns:a="http://schemas.openxmlformats.org/drawingml/2006/main" noChangeArrowheads="1"/>
        </cdr:cNvSpPr>
      </cdr:nvSpPr>
      <cdr:spPr bwMode="auto">
        <a:xfrm xmlns:a="http://schemas.openxmlformats.org/drawingml/2006/main">
          <a:off x="3988222" y="529661"/>
          <a:ext cx="343098"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a:t>
          </a:r>
        </a:p>
      </cdr:txBody>
    </cdr:sp>
  </cdr:relSizeAnchor>
  <cdr:relSizeAnchor xmlns:cdr="http://schemas.openxmlformats.org/drawingml/2006/chartDrawing">
    <cdr:from>
      <cdr:x>0.327</cdr:x>
      <cdr:y>0.39275</cdr:y>
    </cdr:from>
    <cdr:to>
      <cdr:x>0.42225</cdr:x>
      <cdr:y>0.45375</cdr:y>
    </cdr:to>
    <cdr:sp macro="" textlink="">
      <cdr:nvSpPr>
        <cdr:cNvPr id="12310" name="Text 62"/>
        <cdr:cNvSpPr txBox="1">
          <a:spLocks xmlns:a="http://schemas.openxmlformats.org/drawingml/2006/main" noChangeArrowheads="1"/>
        </cdr:cNvSpPr>
      </cdr:nvSpPr>
      <cdr:spPr bwMode="auto">
        <a:xfrm xmlns:a="http://schemas.openxmlformats.org/drawingml/2006/main">
          <a:off x="3011891" y="2207157"/>
          <a:ext cx="877317"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Clayey Sand</a:t>
          </a:r>
        </a:p>
      </cdr:txBody>
    </cdr:sp>
  </cdr:relSizeAnchor>
  <cdr:relSizeAnchor xmlns:cdr="http://schemas.openxmlformats.org/drawingml/2006/chartDrawing">
    <cdr:from>
      <cdr:x>0.4145</cdr:x>
      <cdr:y>0.39275</cdr:y>
    </cdr:from>
    <cdr:to>
      <cdr:x>0.489</cdr:x>
      <cdr:y>0.45375</cdr:y>
    </cdr:to>
    <cdr:sp macro="" textlink="">
      <cdr:nvSpPr>
        <cdr:cNvPr id="12311" name="Text 63"/>
        <cdr:cNvSpPr txBox="1">
          <a:spLocks xmlns:a="http://schemas.openxmlformats.org/drawingml/2006/main" noChangeArrowheads="1"/>
        </cdr:cNvSpPr>
      </cdr:nvSpPr>
      <cdr:spPr bwMode="auto">
        <a:xfrm xmlns:a="http://schemas.openxmlformats.org/drawingml/2006/main">
          <a:off x="3817825" y="2207157"/>
          <a:ext cx="686195" cy="3428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Muddy Sand</a:t>
          </a:r>
        </a:p>
      </cdr:txBody>
    </cdr:sp>
  </cdr:relSizeAnchor>
  <cdr:relSizeAnchor xmlns:cdr="http://schemas.openxmlformats.org/drawingml/2006/chartDrawing">
    <cdr:from>
      <cdr:x>0.25775</cdr:x>
      <cdr:y>0.67875</cdr:y>
    </cdr:from>
    <cdr:to>
      <cdr:x>0.33025</cdr:x>
      <cdr:y>0.7195</cdr:y>
    </cdr:to>
    <cdr:sp macro="" textlink="">
      <cdr:nvSpPr>
        <cdr:cNvPr id="12312" name="Text 64"/>
        <cdr:cNvSpPr txBox="1">
          <a:spLocks xmlns:a="http://schemas.openxmlformats.org/drawingml/2006/main" noChangeArrowheads="1"/>
        </cdr:cNvSpPr>
      </cdr:nvSpPr>
      <cdr:spPr bwMode="auto">
        <a:xfrm xmlns:a="http://schemas.openxmlformats.org/drawingml/2006/main">
          <a:off x="2374051" y="3814405"/>
          <a:ext cx="667774" cy="22900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Clay</a:t>
          </a:r>
        </a:p>
      </cdr:txBody>
    </cdr:sp>
  </cdr:relSizeAnchor>
  <cdr:relSizeAnchor xmlns:cdr="http://schemas.openxmlformats.org/drawingml/2006/chartDrawing">
    <cdr:from>
      <cdr:x>0.5675</cdr:x>
      <cdr:y>0.67875</cdr:y>
    </cdr:from>
    <cdr:to>
      <cdr:x>0.63875</cdr:x>
      <cdr:y>0.733</cdr:y>
    </cdr:to>
    <cdr:sp macro="" textlink="">
      <cdr:nvSpPr>
        <cdr:cNvPr id="12313" name="Text 65"/>
        <cdr:cNvSpPr txBox="1">
          <a:spLocks xmlns:a="http://schemas.openxmlformats.org/drawingml/2006/main" noChangeArrowheads="1"/>
        </cdr:cNvSpPr>
      </cdr:nvSpPr>
      <cdr:spPr bwMode="auto">
        <a:xfrm xmlns:a="http://schemas.openxmlformats.org/drawingml/2006/main">
          <a:off x="5227058" y="3814405"/>
          <a:ext cx="656261"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Sandy Silt</a:t>
          </a:r>
        </a:p>
      </cdr:txBody>
    </cdr:sp>
  </cdr:relSizeAnchor>
  <cdr:relSizeAnchor xmlns:cdr="http://schemas.openxmlformats.org/drawingml/2006/chartDrawing">
    <cdr:from>
      <cdr:x>0.394</cdr:x>
      <cdr:y>0.67875</cdr:y>
    </cdr:from>
    <cdr:to>
      <cdr:x>0.49225</cdr:x>
      <cdr:y>0.733</cdr:y>
    </cdr:to>
    <cdr:sp macro="" textlink="">
      <cdr:nvSpPr>
        <cdr:cNvPr id="12316" name="Text 68"/>
        <cdr:cNvSpPr txBox="1">
          <a:spLocks xmlns:a="http://schemas.openxmlformats.org/drawingml/2006/main" noChangeArrowheads="1"/>
        </cdr:cNvSpPr>
      </cdr:nvSpPr>
      <cdr:spPr bwMode="auto">
        <a:xfrm xmlns:a="http://schemas.openxmlformats.org/drawingml/2006/main">
          <a:off x="3629006" y="3814405"/>
          <a:ext cx="904949" cy="3048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Sandy Mud</a:t>
          </a:r>
        </a:p>
      </cdr:txBody>
    </cdr:sp>
  </cdr:relSizeAnchor>
  <cdr:relSizeAnchor xmlns:cdr="http://schemas.openxmlformats.org/drawingml/2006/chartDrawing">
    <cdr:from>
      <cdr:x>0.21475</cdr:x>
      <cdr:y>0.895</cdr:y>
    </cdr:from>
    <cdr:to>
      <cdr:x>0.27275</cdr:x>
      <cdr:y>0.929</cdr:y>
    </cdr:to>
    <cdr:sp macro="" textlink="">
      <cdr:nvSpPr>
        <cdr:cNvPr id="12317" name="Text 69"/>
        <cdr:cNvSpPr txBox="1">
          <a:spLocks xmlns:a="http://schemas.openxmlformats.org/drawingml/2006/main" noChangeArrowheads="1"/>
        </cdr:cNvSpPr>
      </cdr:nvSpPr>
      <cdr:spPr bwMode="auto">
        <a:xfrm xmlns:a="http://schemas.openxmlformats.org/drawingml/2006/main">
          <a:off x="1977992" y="5029676"/>
          <a:ext cx="534220"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Clay</a:t>
          </a:r>
        </a:p>
      </cdr:txBody>
    </cdr:sp>
  </cdr:relSizeAnchor>
  <cdr:relSizeAnchor xmlns:cdr="http://schemas.openxmlformats.org/drawingml/2006/chartDrawing">
    <cdr:from>
      <cdr:x>0.437</cdr:x>
      <cdr:y>0.89425</cdr:y>
    </cdr:from>
    <cdr:to>
      <cdr:x>0.496</cdr:x>
      <cdr:y>0.94175</cdr:y>
    </cdr:to>
    <cdr:sp macro="" textlink="">
      <cdr:nvSpPr>
        <cdr:cNvPr id="12318" name="Text 70"/>
        <cdr:cNvSpPr txBox="1">
          <a:spLocks xmlns:a="http://schemas.openxmlformats.org/drawingml/2006/main" noChangeArrowheads="1"/>
        </cdr:cNvSpPr>
      </cdr:nvSpPr>
      <cdr:spPr bwMode="auto">
        <a:xfrm xmlns:a="http://schemas.openxmlformats.org/drawingml/2006/main">
          <a:off x="4025065" y="5025461"/>
          <a:ext cx="543430" cy="26693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Mud</a:t>
          </a:r>
        </a:p>
      </cdr:txBody>
    </cdr:sp>
  </cdr:relSizeAnchor>
  <cdr:relSizeAnchor xmlns:cdr="http://schemas.openxmlformats.org/drawingml/2006/chartDrawing">
    <cdr:from>
      <cdr:x>0.63275</cdr:x>
      <cdr:y>0.895</cdr:y>
    </cdr:from>
    <cdr:to>
      <cdr:x>0.67925</cdr:x>
      <cdr:y>0.929</cdr:y>
    </cdr:to>
    <cdr:sp macro="" textlink="">
      <cdr:nvSpPr>
        <cdr:cNvPr id="12319" name="Text 71"/>
        <cdr:cNvSpPr txBox="1">
          <a:spLocks xmlns:a="http://schemas.openxmlformats.org/drawingml/2006/main" noChangeArrowheads="1"/>
        </cdr:cNvSpPr>
      </cdr:nvSpPr>
      <cdr:spPr bwMode="auto">
        <a:xfrm xmlns:a="http://schemas.openxmlformats.org/drawingml/2006/main">
          <a:off x="5828055" y="5029676"/>
          <a:ext cx="428296" cy="19107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GB" sz="800" b="0" i="0" u="none" strike="noStrike" baseline="0">
              <a:solidFill>
                <a:srgbClr val="000000"/>
              </a:solidFill>
              <a:latin typeface="Arial"/>
              <a:cs typeface="Arial"/>
            </a:rPr>
            <a:t>Silt</a:t>
          </a:r>
        </a:p>
      </cdr:txBody>
    </cdr:sp>
  </cdr:relSizeAnchor>
  <cdr:relSizeAnchor xmlns:cdr="http://schemas.openxmlformats.org/drawingml/2006/chartDrawing">
    <cdr:from>
      <cdr:x>0.50525</cdr:x>
      <cdr:y>0.39275</cdr:y>
    </cdr:from>
    <cdr:to>
      <cdr:x>0.56725</cdr:x>
      <cdr:y>0.447</cdr:y>
    </cdr:to>
    <cdr:sp macro="" textlink="">
      <cdr:nvSpPr>
        <cdr:cNvPr id="12323" name="Text 75"/>
        <cdr:cNvSpPr txBox="1">
          <a:spLocks xmlns:a="http://schemas.openxmlformats.org/drawingml/2006/main" noChangeArrowheads="1"/>
        </cdr:cNvSpPr>
      </cdr:nvSpPr>
      <cdr:spPr bwMode="auto">
        <a:xfrm xmlns:a="http://schemas.openxmlformats.org/drawingml/2006/main">
          <a:off x="4653694" y="2207157"/>
          <a:ext cx="571061" cy="30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GB" sz="800" b="0" i="0" u="none" strike="noStrike" baseline="0">
              <a:solidFill>
                <a:srgbClr val="000000"/>
              </a:solidFill>
              <a:latin typeface="Arial"/>
              <a:cs typeface="Arial"/>
            </a:rPr>
            <a:t>Silty Sand</a:t>
          </a:r>
        </a:p>
      </cdr:txBody>
    </cdr:sp>
  </cdr:relSizeAnchor>
  <cdr:relSizeAnchor xmlns:cdr="http://schemas.openxmlformats.org/drawingml/2006/chartDrawing">
    <cdr:from>
      <cdr:x>0.3385</cdr:x>
      <cdr:y>0.13475</cdr:y>
    </cdr:from>
    <cdr:to>
      <cdr:x>0.437</cdr:x>
      <cdr:y>0.955</cdr:y>
    </cdr:to>
    <cdr:sp macro="" textlink="">
      <cdr:nvSpPr>
        <cdr:cNvPr id="12382" name="Line 94"/>
        <cdr:cNvSpPr>
          <a:spLocks xmlns:a="http://schemas.openxmlformats.org/drawingml/2006/main" noChangeShapeType="1"/>
        </cdr:cNvSpPr>
      </cdr:nvSpPr>
      <cdr:spPr bwMode="auto">
        <a:xfrm xmlns:a="http://schemas.openxmlformats.org/drawingml/2006/main" flipV="1">
          <a:off x="3117813" y="757261"/>
          <a:ext cx="907252" cy="460960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a:ln>
      </cdr:spPr>
    </cdr:sp>
  </cdr:relSizeAnchor>
  <cdr:relSizeAnchor xmlns:cdr="http://schemas.openxmlformats.org/drawingml/2006/chartDrawing">
    <cdr:from>
      <cdr:x>0.545</cdr:x>
      <cdr:y>0.0045</cdr:y>
    </cdr:from>
    <cdr:to>
      <cdr:x>0.701</cdr:x>
      <cdr:y>0.1715</cdr:y>
    </cdr:to>
    <cdr:sp macro="" textlink="">
      <cdr:nvSpPr>
        <cdr:cNvPr id="12413" name="Text Box 125"/>
        <cdr:cNvSpPr txBox="1">
          <a:spLocks xmlns:a="http://schemas.openxmlformats.org/drawingml/2006/main" noChangeArrowheads="1"/>
        </cdr:cNvSpPr>
      </cdr:nvSpPr>
      <cdr:spPr bwMode="auto">
        <a:xfrm xmlns:a="http://schemas.openxmlformats.org/drawingml/2006/main">
          <a:off x="5019818" y="25289"/>
          <a:ext cx="1436865" cy="938498"/>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txBody>
        <a:bodyPr xmlns:a="http://schemas.openxmlformats.org/drawingml/2006/main" vertOverflow="clip" wrap="square" lIns="182880" tIns="91440" rIns="182880" bIns="91440" anchor="t" upright="1"/>
        <a:lstStyle xmlns:a="http://schemas.openxmlformats.org/drawingml/2006/main"/>
        <a:p xmlns:a="http://schemas.openxmlformats.org/drawingml/2006/main">
          <a:pPr algn="l" rtl="0">
            <a:defRPr sz="1000"/>
          </a:pPr>
          <a:r>
            <a:rPr lang="en-GB" sz="1200" b="1" i="0" u="none" strike="noStrike" baseline="0">
              <a:solidFill>
                <a:srgbClr val="000000"/>
              </a:solidFill>
              <a:latin typeface="Arial"/>
              <a:cs typeface="Arial"/>
            </a:rPr>
            <a:t>NOTE</a:t>
          </a:r>
        </a:p>
        <a:p xmlns:a="http://schemas.openxmlformats.org/drawingml/2006/main">
          <a:pPr algn="l" rtl="0">
            <a:defRPr sz="1000"/>
          </a:pPr>
          <a:r>
            <a:rPr lang="en-GB" sz="1000" b="1" i="0" u="none" strike="noStrike" baseline="0">
              <a:solidFill>
                <a:srgbClr val="000000"/>
              </a:solidFill>
              <a:latin typeface="Arial"/>
              <a:cs typeface="Arial"/>
            </a:rPr>
            <a:t>Gravel is also present in</a:t>
          </a:r>
        </a:p>
        <a:p xmlns:a="http://schemas.openxmlformats.org/drawingml/2006/main">
          <a:pPr algn="l" rtl="0">
            <a:defRPr sz="1000"/>
          </a:pPr>
          <a:r>
            <a:rPr lang="en-GB" sz="1000" b="1" i="0" u="none" strike="noStrike" baseline="0">
              <a:solidFill>
                <a:srgbClr val="000000"/>
              </a:solidFill>
              <a:latin typeface="Arial"/>
              <a:cs typeface="Arial"/>
            </a:rPr>
            <a:t>this sample</a:t>
          </a:r>
        </a:p>
      </cdr:txBody>
    </cdr:sp>
  </cdr:relSizeAnchor>
  <cdr:relSizeAnchor xmlns:cdr="http://schemas.openxmlformats.org/drawingml/2006/chartDrawing">
    <cdr:from>
      <cdr:x>0.45224</cdr:x>
      <cdr:y>0.06835</cdr:y>
    </cdr:from>
    <cdr:to>
      <cdr:x>0.45845</cdr:x>
      <cdr:y>0.07853</cdr:y>
    </cdr:to>
    <cdr:sp macro="" textlink="">
      <cdr:nvSpPr>
        <cdr:cNvPr id="2" name="Oval 1"/>
        <cdr:cNvSpPr/>
      </cdr:nvSpPr>
      <cdr:spPr bwMode="auto">
        <a:xfrm xmlns:a="http://schemas.openxmlformats.org/drawingml/2006/main">
          <a:off x="4164038" y="3836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0.45245</cdr:x>
      <cdr:y>0.06913</cdr:y>
    </cdr:from>
    <cdr:to>
      <cdr:x>0.45866</cdr:x>
      <cdr:y>0.07931</cdr:y>
    </cdr:to>
    <cdr:sp macro="" textlink="">
      <cdr:nvSpPr>
        <cdr:cNvPr id="3" name="Oval 2"/>
        <cdr:cNvSpPr/>
      </cdr:nvSpPr>
      <cdr:spPr bwMode="auto">
        <a:xfrm xmlns:a="http://schemas.openxmlformats.org/drawingml/2006/main">
          <a:off x="4165942" y="38807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0.45261</cdr:x>
      <cdr:y>0.06979</cdr:y>
    </cdr:from>
    <cdr:to>
      <cdr:x>0.45882</cdr:x>
      <cdr:y>0.07997</cdr:y>
    </cdr:to>
    <cdr:sp macro="" textlink="">
      <cdr:nvSpPr>
        <cdr:cNvPr id="4" name="Oval 3"/>
        <cdr:cNvSpPr/>
      </cdr:nvSpPr>
      <cdr:spPr bwMode="auto">
        <a:xfrm xmlns:a="http://schemas.openxmlformats.org/drawingml/2006/main">
          <a:off x="4167402" y="39177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0.45226</cdr:x>
      <cdr:y>0.06839</cdr:y>
    </cdr:from>
    <cdr:to>
      <cdr:x>0.45847</cdr:x>
      <cdr:y>0.07857</cdr:y>
    </cdr:to>
    <cdr:sp macro="" textlink="">
      <cdr:nvSpPr>
        <cdr:cNvPr id="5" name="Oval 4"/>
        <cdr:cNvSpPr/>
      </cdr:nvSpPr>
      <cdr:spPr bwMode="auto">
        <a:xfrm xmlns:a="http://schemas.openxmlformats.org/drawingml/2006/main">
          <a:off x="4164190" y="3838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0.45248</cdr:x>
      <cdr:y>0.06927</cdr:y>
    </cdr:from>
    <cdr:to>
      <cdr:x>0.45868</cdr:x>
      <cdr:y>0.07945</cdr:y>
    </cdr:to>
    <cdr:sp macro="" textlink="">
      <cdr:nvSpPr>
        <cdr:cNvPr id="6" name="Oval 5"/>
        <cdr:cNvSpPr/>
      </cdr:nvSpPr>
      <cdr:spPr bwMode="auto">
        <a:xfrm xmlns:a="http://schemas.openxmlformats.org/drawingml/2006/main">
          <a:off x="4166172" y="3888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0.45265</cdr:x>
      <cdr:y>0.06997</cdr:y>
    </cdr:from>
    <cdr:to>
      <cdr:x>0.45886</cdr:x>
      <cdr:y>0.08015</cdr:y>
    </cdr:to>
    <cdr:sp macro="" textlink="">
      <cdr:nvSpPr>
        <cdr:cNvPr id="7" name="Oval 6"/>
        <cdr:cNvSpPr/>
      </cdr:nvSpPr>
      <cdr:spPr bwMode="auto">
        <a:xfrm xmlns:a="http://schemas.openxmlformats.org/drawingml/2006/main">
          <a:off x="4167807" y="39275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0.45251</cdr:x>
      <cdr:y>0.07</cdr:y>
    </cdr:from>
    <cdr:to>
      <cdr:x>0.45872</cdr:x>
      <cdr:y>0.08018</cdr:y>
    </cdr:to>
    <cdr:sp macro="" textlink="">
      <cdr:nvSpPr>
        <cdr:cNvPr id="8" name="Oval 7"/>
        <cdr:cNvSpPr/>
      </cdr:nvSpPr>
      <cdr:spPr bwMode="auto">
        <a:xfrm xmlns:a="http://schemas.openxmlformats.org/drawingml/2006/main">
          <a:off x="4166482" y="39292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0.45268</cdr:x>
      <cdr:y>0.0707</cdr:y>
    </cdr:from>
    <cdr:to>
      <cdr:x>0.45889</cdr:x>
      <cdr:y>0.08088</cdr:y>
    </cdr:to>
    <cdr:sp macro="" textlink="">
      <cdr:nvSpPr>
        <cdr:cNvPr id="9" name="Oval 8"/>
        <cdr:cNvSpPr/>
      </cdr:nvSpPr>
      <cdr:spPr bwMode="auto">
        <a:xfrm xmlns:a="http://schemas.openxmlformats.org/drawingml/2006/main">
          <a:off x="4168092" y="39684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0.45281</cdr:x>
      <cdr:y>0.0712</cdr:y>
    </cdr:from>
    <cdr:to>
      <cdr:x>0.45902</cdr:x>
      <cdr:y>0.08138</cdr:y>
    </cdr:to>
    <cdr:sp macro="" textlink="">
      <cdr:nvSpPr>
        <cdr:cNvPr id="10" name="Oval 9"/>
        <cdr:cNvSpPr/>
      </cdr:nvSpPr>
      <cdr:spPr bwMode="auto">
        <a:xfrm xmlns:a="http://schemas.openxmlformats.org/drawingml/2006/main">
          <a:off x="4169256" y="39969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0.45245</cdr:x>
      <cdr:y>0.06976</cdr:y>
    </cdr:from>
    <cdr:to>
      <cdr:x>0.45866</cdr:x>
      <cdr:y>0.07994</cdr:y>
    </cdr:to>
    <cdr:sp macro="" textlink="">
      <cdr:nvSpPr>
        <cdr:cNvPr id="11" name="Oval 10"/>
        <cdr:cNvSpPr/>
      </cdr:nvSpPr>
      <cdr:spPr bwMode="auto">
        <a:xfrm xmlns:a="http://schemas.openxmlformats.org/drawingml/2006/main">
          <a:off x="4165977" y="39157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0.45267</cdr:x>
      <cdr:y>0.07057</cdr:y>
    </cdr:from>
    <cdr:to>
      <cdr:x>0.45888</cdr:x>
      <cdr:y>0.08075</cdr:y>
    </cdr:to>
    <cdr:sp macro="" textlink="">
      <cdr:nvSpPr>
        <cdr:cNvPr id="12" name="Oval 11"/>
        <cdr:cNvSpPr/>
      </cdr:nvSpPr>
      <cdr:spPr bwMode="auto">
        <a:xfrm xmlns:a="http://schemas.openxmlformats.org/drawingml/2006/main">
          <a:off x="4167979" y="39615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0.45276</cdr:x>
      <cdr:y>0.07104</cdr:y>
    </cdr:from>
    <cdr:to>
      <cdr:x>0.45896</cdr:x>
      <cdr:y>0.08122</cdr:y>
    </cdr:to>
    <cdr:sp macro="" textlink="">
      <cdr:nvSpPr>
        <cdr:cNvPr id="13" name="Oval 12"/>
        <cdr:cNvSpPr/>
      </cdr:nvSpPr>
      <cdr:spPr bwMode="auto">
        <a:xfrm xmlns:a="http://schemas.openxmlformats.org/drawingml/2006/main">
          <a:off x="4168768" y="39877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0.06891</cdr:y>
    </cdr:from>
    <cdr:to>
      <cdr:x>0.45832</cdr:x>
      <cdr:y>0.07909</cdr:y>
    </cdr:to>
    <cdr:sp macro="" textlink="">
      <cdr:nvSpPr>
        <cdr:cNvPr id="14" name="Oval 13"/>
        <cdr:cNvSpPr/>
      </cdr:nvSpPr>
      <cdr:spPr bwMode="auto">
        <a:xfrm xmlns:a="http://schemas.openxmlformats.org/drawingml/2006/main">
          <a:off x="4162808" y="38682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0.45224</cdr:x>
      <cdr:y>0.06941</cdr:y>
    </cdr:from>
    <cdr:to>
      <cdr:x>0.45845</cdr:x>
      <cdr:y>0.07959</cdr:y>
    </cdr:to>
    <cdr:sp macro="" textlink="">
      <cdr:nvSpPr>
        <cdr:cNvPr id="15" name="Oval 14"/>
        <cdr:cNvSpPr/>
      </cdr:nvSpPr>
      <cdr:spPr bwMode="auto">
        <a:xfrm xmlns:a="http://schemas.openxmlformats.org/drawingml/2006/main">
          <a:off x="4164010" y="38963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0.45233</cdr:x>
      <cdr:y>0.06979</cdr:y>
    </cdr:from>
    <cdr:to>
      <cdr:x>0.45853</cdr:x>
      <cdr:y>0.07997</cdr:y>
    </cdr:to>
    <cdr:sp macro="" textlink="">
      <cdr:nvSpPr>
        <cdr:cNvPr id="16" name="Oval 15"/>
        <cdr:cNvSpPr/>
      </cdr:nvSpPr>
      <cdr:spPr bwMode="auto">
        <a:xfrm xmlns:a="http://schemas.openxmlformats.org/drawingml/2006/main">
          <a:off x="4164790" y="39176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cdr:x>
      <cdr:y>0.06874</cdr:y>
    </cdr:from>
    <cdr:to>
      <cdr:x>0.45831</cdr:x>
      <cdr:y>0.07893</cdr:y>
    </cdr:to>
    <cdr:sp macro="" textlink="">
      <cdr:nvSpPr>
        <cdr:cNvPr id="17" name="Oval 16"/>
        <cdr:cNvSpPr/>
      </cdr:nvSpPr>
      <cdr:spPr bwMode="auto">
        <a:xfrm xmlns:a="http://schemas.openxmlformats.org/drawingml/2006/main">
          <a:off x="4162744" y="38589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0.45221</cdr:x>
      <cdr:y>0.06925</cdr:y>
    </cdr:from>
    <cdr:to>
      <cdr:x>0.45842</cdr:x>
      <cdr:y>0.07943</cdr:y>
    </cdr:to>
    <cdr:sp macro="" textlink="">
      <cdr:nvSpPr>
        <cdr:cNvPr id="18" name="Oval 17"/>
        <cdr:cNvSpPr/>
      </cdr:nvSpPr>
      <cdr:spPr bwMode="auto">
        <a:xfrm xmlns:a="http://schemas.openxmlformats.org/drawingml/2006/main">
          <a:off x="4163744" y="38873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0.45232</cdr:x>
      <cdr:y>0.0697</cdr:y>
    </cdr:from>
    <cdr:to>
      <cdr:x>0.45853</cdr:x>
      <cdr:y>0.07988</cdr:y>
    </cdr:to>
    <cdr:sp macro="" textlink="">
      <cdr:nvSpPr>
        <cdr:cNvPr id="19" name="Oval 18"/>
        <cdr:cNvSpPr/>
      </cdr:nvSpPr>
      <cdr:spPr bwMode="auto">
        <a:xfrm xmlns:a="http://schemas.openxmlformats.org/drawingml/2006/main">
          <a:off x="4164739" y="39124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0.45213</cdr:x>
      <cdr:y>0.06895</cdr:y>
    </cdr:from>
    <cdr:to>
      <cdr:x>0.45834</cdr:x>
      <cdr:y>0.07913</cdr:y>
    </cdr:to>
    <cdr:sp macro="" textlink="">
      <cdr:nvSpPr>
        <cdr:cNvPr id="20" name="Oval 19"/>
        <cdr:cNvSpPr/>
      </cdr:nvSpPr>
      <cdr:spPr bwMode="auto">
        <a:xfrm xmlns:a="http://schemas.openxmlformats.org/drawingml/2006/main">
          <a:off x="4163016" y="38703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0.45226</cdr:x>
      <cdr:y>0.06943</cdr:y>
    </cdr:from>
    <cdr:to>
      <cdr:x>0.45846</cdr:x>
      <cdr:y>0.07962</cdr:y>
    </cdr:to>
    <cdr:sp macro="" textlink="">
      <cdr:nvSpPr>
        <cdr:cNvPr id="21" name="Oval 20"/>
        <cdr:cNvSpPr/>
      </cdr:nvSpPr>
      <cdr:spPr bwMode="auto">
        <a:xfrm xmlns:a="http://schemas.openxmlformats.org/drawingml/2006/main">
          <a:off x="4164165" y="38976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cdr:x>
      <cdr:y>0.06847</cdr:y>
    </cdr:from>
    <cdr:to>
      <cdr:x>0.45821</cdr:x>
      <cdr:y>0.07865</cdr:y>
    </cdr:to>
    <cdr:sp macro="" textlink="">
      <cdr:nvSpPr>
        <cdr:cNvPr id="22" name="Oval 21"/>
        <cdr:cNvSpPr/>
      </cdr:nvSpPr>
      <cdr:spPr bwMode="auto">
        <a:xfrm xmlns:a="http://schemas.openxmlformats.org/drawingml/2006/main">
          <a:off x="4161808" y="38433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0.45187</cdr:x>
      <cdr:y>0.06787</cdr:y>
    </cdr:from>
    <cdr:to>
      <cdr:x>0.45808</cdr:x>
      <cdr:y>0.07805</cdr:y>
    </cdr:to>
    <cdr:sp macro="" textlink="">
      <cdr:nvSpPr>
        <cdr:cNvPr id="23" name="Oval 22"/>
        <cdr:cNvSpPr/>
      </cdr:nvSpPr>
      <cdr:spPr bwMode="auto">
        <a:xfrm xmlns:a="http://schemas.openxmlformats.org/drawingml/2006/main">
          <a:off x="4160625" y="38100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0.45201</cdr:x>
      <cdr:y>0.06843</cdr:y>
    </cdr:from>
    <cdr:to>
      <cdr:x>0.45821</cdr:x>
      <cdr:y>0.07861</cdr:y>
    </cdr:to>
    <cdr:sp macro="" textlink="">
      <cdr:nvSpPr>
        <cdr:cNvPr id="24" name="Oval 23"/>
        <cdr:cNvSpPr/>
      </cdr:nvSpPr>
      <cdr:spPr bwMode="auto">
        <a:xfrm xmlns:a="http://schemas.openxmlformats.org/drawingml/2006/main">
          <a:off x="4161863" y="38412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0.45211</cdr:x>
      <cdr:y>0.06882</cdr:y>
    </cdr:from>
    <cdr:to>
      <cdr:x>0.45831</cdr:x>
      <cdr:y>0.079</cdr:y>
    </cdr:to>
    <cdr:sp macro="" textlink="">
      <cdr:nvSpPr>
        <cdr:cNvPr id="25" name="Oval 24"/>
        <cdr:cNvSpPr/>
      </cdr:nvSpPr>
      <cdr:spPr bwMode="auto">
        <a:xfrm xmlns:a="http://schemas.openxmlformats.org/drawingml/2006/main">
          <a:off x="4162769" y="38632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0.45192</cdr:x>
      <cdr:y>0.06792</cdr:y>
    </cdr:from>
    <cdr:to>
      <cdr:x>0.45812</cdr:x>
      <cdr:y>0.0781</cdr:y>
    </cdr:to>
    <cdr:sp macro="" textlink="">
      <cdr:nvSpPr>
        <cdr:cNvPr id="26" name="Oval 25"/>
        <cdr:cNvSpPr/>
      </cdr:nvSpPr>
      <cdr:spPr bwMode="auto">
        <a:xfrm xmlns:a="http://schemas.openxmlformats.org/drawingml/2006/main">
          <a:off x="4161022" y="38128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0.45205</cdr:x>
      <cdr:y>0.06839</cdr:y>
    </cdr:from>
    <cdr:to>
      <cdr:x>0.45825</cdr:x>
      <cdr:y>0.07857</cdr:y>
    </cdr:to>
    <cdr:sp macro="" textlink="">
      <cdr:nvSpPr>
        <cdr:cNvPr id="27" name="Oval 26"/>
        <cdr:cNvSpPr/>
      </cdr:nvSpPr>
      <cdr:spPr bwMode="auto">
        <a:xfrm xmlns:a="http://schemas.openxmlformats.org/drawingml/2006/main">
          <a:off x="4162231" y="38388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0.45215</cdr:x>
      <cdr:y>0.06883</cdr:y>
    </cdr:from>
    <cdr:to>
      <cdr:x>0.45836</cdr:x>
      <cdr:y>0.07901</cdr:y>
    </cdr:to>
    <cdr:sp macro="" textlink="">
      <cdr:nvSpPr>
        <cdr:cNvPr id="28" name="Oval 27"/>
        <cdr:cNvSpPr/>
      </cdr:nvSpPr>
      <cdr:spPr bwMode="auto">
        <a:xfrm xmlns:a="http://schemas.openxmlformats.org/drawingml/2006/main">
          <a:off x="4163201" y="38635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cdr:x>
      <cdr:y>0.06835</cdr:y>
    </cdr:from>
    <cdr:to>
      <cdr:x>0.45821</cdr:x>
      <cdr:y>0.07853</cdr:y>
    </cdr:to>
    <cdr:sp macro="" textlink="">
      <cdr:nvSpPr>
        <cdr:cNvPr id="29" name="Oval 28"/>
        <cdr:cNvSpPr/>
      </cdr:nvSpPr>
      <cdr:spPr bwMode="auto">
        <a:xfrm xmlns:a="http://schemas.openxmlformats.org/drawingml/2006/main">
          <a:off x="4161782" y="38365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0.45215</cdr:x>
      <cdr:y>0.06891</cdr:y>
    </cdr:from>
    <cdr:to>
      <cdr:x>0.45836</cdr:x>
      <cdr:y>0.0791</cdr:y>
    </cdr:to>
    <cdr:sp macro="" textlink="">
      <cdr:nvSpPr>
        <cdr:cNvPr id="30" name="Oval 29"/>
        <cdr:cNvSpPr/>
      </cdr:nvSpPr>
      <cdr:spPr bwMode="auto">
        <a:xfrm xmlns:a="http://schemas.openxmlformats.org/drawingml/2006/main">
          <a:off x="4163201" y="38684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0.45227</cdr:x>
      <cdr:y>0.06941</cdr:y>
    </cdr:from>
    <cdr:to>
      <cdr:x>0.45848</cdr:x>
      <cdr:y>0.07959</cdr:y>
    </cdr:to>
    <cdr:sp macro="" textlink="">
      <cdr:nvSpPr>
        <cdr:cNvPr id="31" name="Oval 30"/>
        <cdr:cNvSpPr/>
      </cdr:nvSpPr>
      <cdr:spPr bwMode="auto">
        <a:xfrm xmlns:a="http://schemas.openxmlformats.org/drawingml/2006/main">
          <a:off x="4164265" y="38963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0.45204</cdr:x>
      <cdr:y>0.06854</cdr:y>
    </cdr:from>
    <cdr:to>
      <cdr:x>0.45825</cdr:x>
      <cdr:y>0.07872</cdr:y>
    </cdr:to>
    <cdr:sp macro="" textlink="">
      <cdr:nvSpPr>
        <cdr:cNvPr id="12320" name="Oval 12319"/>
        <cdr:cNvSpPr/>
      </cdr:nvSpPr>
      <cdr:spPr bwMode="auto">
        <a:xfrm xmlns:a="http://schemas.openxmlformats.org/drawingml/2006/main">
          <a:off x="4162183" y="3847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0.45216</cdr:x>
      <cdr:y>0.06895</cdr:y>
    </cdr:from>
    <cdr:to>
      <cdr:x>0.45836</cdr:x>
      <cdr:y>0.07913</cdr:y>
    </cdr:to>
    <cdr:sp macro="" textlink="">
      <cdr:nvSpPr>
        <cdr:cNvPr id="12321" name="Oval 12320"/>
        <cdr:cNvSpPr/>
      </cdr:nvSpPr>
      <cdr:spPr bwMode="auto">
        <a:xfrm xmlns:a="http://schemas.openxmlformats.org/drawingml/2006/main">
          <a:off x="4163245" y="38706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0.45226</cdr:x>
      <cdr:y>0.0694</cdr:y>
    </cdr:from>
    <cdr:to>
      <cdr:x>0.45846</cdr:x>
      <cdr:y>0.07958</cdr:y>
    </cdr:to>
    <cdr:sp macro="" textlink="">
      <cdr:nvSpPr>
        <cdr:cNvPr id="12322" name="Oval 12321"/>
        <cdr:cNvSpPr/>
      </cdr:nvSpPr>
      <cdr:spPr bwMode="auto">
        <a:xfrm xmlns:a="http://schemas.openxmlformats.org/drawingml/2006/main">
          <a:off x="4164146" y="38956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0.45212</cdr:x>
      <cdr:y>0.06888</cdr:y>
    </cdr:from>
    <cdr:to>
      <cdr:x>0.45832</cdr:x>
      <cdr:y>0.07906</cdr:y>
    </cdr:to>
    <cdr:sp macro="" textlink="">
      <cdr:nvSpPr>
        <cdr:cNvPr id="12324" name="Oval 12323"/>
        <cdr:cNvSpPr/>
      </cdr:nvSpPr>
      <cdr:spPr bwMode="auto">
        <a:xfrm xmlns:a="http://schemas.openxmlformats.org/drawingml/2006/main">
          <a:off x="4162868" y="386641"/>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0.45224</cdr:x>
      <cdr:y>0.06933</cdr:y>
    </cdr:from>
    <cdr:to>
      <cdr:x>0.45844</cdr:x>
      <cdr:y>0.07951</cdr:y>
    </cdr:to>
    <cdr:sp macro="" textlink="">
      <cdr:nvSpPr>
        <cdr:cNvPr id="12325" name="Oval 12324"/>
        <cdr:cNvSpPr/>
      </cdr:nvSpPr>
      <cdr:spPr bwMode="auto">
        <a:xfrm xmlns:a="http://schemas.openxmlformats.org/drawingml/2006/main">
          <a:off x="4163968" y="38919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0.45234</cdr:x>
      <cdr:y>0.06978</cdr:y>
    </cdr:from>
    <cdr:to>
      <cdr:x>0.45855</cdr:x>
      <cdr:y>0.07996</cdr:y>
    </cdr:to>
    <cdr:sp macro="" textlink="">
      <cdr:nvSpPr>
        <cdr:cNvPr id="12326" name="Oval 12325"/>
        <cdr:cNvSpPr/>
      </cdr:nvSpPr>
      <cdr:spPr bwMode="auto">
        <a:xfrm xmlns:a="http://schemas.openxmlformats.org/drawingml/2006/main">
          <a:off x="4164908" y="391683"/>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0.45216</cdr:x>
      <cdr:y>0.06904</cdr:y>
    </cdr:from>
    <cdr:to>
      <cdr:x>0.45837</cdr:x>
      <cdr:y>0.07922</cdr:y>
    </cdr:to>
    <cdr:sp macro="" textlink="">
      <cdr:nvSpPr>
        <cdr:cNvPr id="12327" name="Oval 12326"/>
        <cdr:cNvSpPr/>
      </cdr:nvSpPr>
      <cdr:spPr bwMode="auto">
        <a:xfrm xmlns:a="http://schemas.openxmlformats.org/drawingml/2006/main">
          <a:off x="4163303" y="38755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cdr:x>
      <cdr:y>0.06959</cdr:y>
    </cdr:from>
    <cdr:to>
      <cdr:x>0.4585</cdr:x>
      <cdr:y>0.07977</cdr:y>
    </cdr:to>
    <cdr:sp macro="" textlink="">
      <cdr:nvSpPr>
        <cdr:cNvPr id="12330" name="Oval 12329"/>
        <cdr:cNvSpPr/>
      </cdr:nvSpPr>
      <cdr:spPr bwMode="auto">
        <a:xfrm xmlns:a="http://schemas.openxmlformats.org/drawingml/2006/main">
          <a:off x="4164509" y="39062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0.45243</cdr:x>
      <cdr:y>0.07011</cdr:y>
    </cdr:from>
    <cdr:to>
      <cdr:x>0.45863</cdr:x>
      <cdr:y>0.08029</cdr:y>
    </cdr:to>
    <cdr:sp macro="" textlink="">
      <cdr:nvSpPr>
        <cdr:cNvPr id="12331" name="Oval 12330"/>
        <cdr:cNvSpPr/>
      </cdr:nvSpPr>
      <cdr:spPr bwMode="auto">
        <a:xfrm xmlns:a="http://schemas.openxmlformats.org/drawingml/2006/main">
          <a:off x="4165721" y="393577"/>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0.45209</cdr:x>
      <cdr:y>0.06874</cdr:y>
    </cdr:from>
    <cdr:to>
      <cdr:x>0.45829</cdr:x>
      <cdr:y>0.07892</cdr:y>
    </cdr:to>
    <cdr:sp macro="" textlink="">
      <cdr:nvSpPr>
        <cdr:cNvPr id="12335" name="Oval 12334"/>
        <cdr:cNvSpPr/>
      </cdr:nvSpPr>
      <cdr:spPr bwMode="auto">
        <a:xfrm xmlns:a="http://schemas.openxmlformats.org/drawingml/2006/main">
          <a:off x="4162597" y="385884"/>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0.45223</cdr:x>
      <cdr:y>0.06936</cdr:y>
    </cdr:from>
    <cdr:to>
      <cdr:x>0.45844</cdr:x>
      <cdr:y>0.07954</cdr:y>
    </cdr:to>
    <cdr:sp macro="" textlink="">
      <cdr:nvSpPr>
        <cdr:cNvPr id="12337" name="Oval 12336"/>
        <cdr:cNvSpPr/>
      </cdr:nvSpPr>
      <cdr:spPr bwMode="auto">
        <a:xfrm xmlns:a="http://schemas.openxmlformats.org/drawingml/2006/main">
          <a:off x="4163933" y="389349"/>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0.45235</cdr:x>
      <cdr:y>0.06984</cdr:y>
    </cdr:from>
    <cdr:to>
      <cdr:x>0.45855</cdr:x>
      <cdr:y>0.08002</cdr:y>
    </cdr:to>
    <cdr:sp macro="" textlink="">
      <cdr:nvSpPr>
        <cdr:cNvPr id="12339" name="Oval 12338"/>
        <cdr:cNvSpPr/>
      </cdr:nvSpPr>
      <cdr:spPr bwMode="auto">
        <a:xfrm xmlns:a="http://schemas.openxmlformats.org/drawingml/2006/main">
          <a:off x="4164983" y="39203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cdr:x>
      <cdr:y>0.06848</cdr:y>
    </cdr:from>
    <cdr:to>
      <cdr:x>0.45821</cdr:x>
      <cdr:y>0.07866</cdr:y>
    </cdr:to>
    <cdr:sp macro="" textlink="">
      <cdr:nvSpPr>
        <cdr:cNvPr id="12340" name="Oval 12339"/>
        <cdr:cNvSpPr/>
      </cdr:nvSpPr>
      <cdr:spPr bwMode="auto">
        <a:xfrm xmlns:a="http://schemas.openxmlformats.org/drawingml/2006/main">
          <a:off x="4161789" y="384390"/>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0.45212</cdr:x>
      <cdr:y>0.06898</cdr:y>
    </cdr:from>
    <cdr:to>
      <cdr:x>0.45833</cdr:x>
      <cdr:y>0.07917</cdr:y>
    </cdr:to>
    <cdr:sp macro="" textlink="">
      <cdr:nvSpPr>
        <cdr:cNvPr id="12348" name="Oval 12347"/>
        <cdr:cNvSpPr/>
      </cdr:nvSpPr>
      <cdr:spPr bwMode="auto">
        <a:xfrm xmlns:a="http://schemas.openxmlformats.org/drawingml/2006/main">
          <a:off x="4162884" y="38723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0.45221</cdr:x>
      <cdr:y>0.06935</cdr:y>
    </cdr:from>
    <cdr:to>
      <cdr:x>0.45842</cdr:x>
      <cdr:y>0.07953</cdr:y>
    </cdr:to>
    <cdr:sp macro="" textlink="">
      <cdr:nvSpPr>
        <cdr:cNvPr id="12383" name="Oval 12382"/>
        <cdr:cNvSpPr/>
      </cdr:nvSpPr>
      <cdr:spPr bwMode="auto">
        <a:xfrm xmlns:a="http://schemas.openxmlformats.org/drawingml/2006/main">
          <a:off x="4163768" y="389296"/>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0.45197</cdr:x>
      <cdr:y>0.06836</cdr:y>
    </cdr:from>
    <cdr:to>
      <cdr:x>0.45817</cdr:x>
      <cdr:y>0.07855</cdr:y>
    </cdr:to>
    <cdr:sp macro="" textlink="">
      <cdr:nvSpPr>
        <cdr:cNvPr id="12384" name="Oval 12383"/>
        <cdr:cNvSpPr/>
      </cdr:nvSpPr>
      <cdr:spPr bwMode="auto">
        <a:xfrm xmlns:a="http://schemas.openxmlformats.org/drawingml/2006/main">
          <a:off x="4161495" y="383758"/>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0.45209</cdr:x>
      <cdr:y>0.06883</cdr:y>
    </cdr:from>
    <cdr:to>
      <cdr:x>0.4583</cdr:x>
      <cdr:y>0.07901</cdr:y>
    </cdr:to>
    <cdr:sp macro="" textlink="">
      <cdr:nvSpPr>
        <cdr:cNvPr id="12385" name="Oval 12384"/>
        <cdr:cNvSpPr/>
      </cdr:nvSpPr>
      <cdr:spPr bwMode="auto">
        <a:xfrm xmlns:a="http://schemas.openxmlformats.org/drawingml/2006/main">
          <a:off x="4162653" y="386392"/>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0.45219</cdr:x>
      <cdr:y>0.06923</cdr:y>
    </cdr:from>
    <cdr:to>
      <cdr:x>0.45839</cdr:x>
      <cdr:y>0.07941</cdr:y>
    </cdr:to>
    <cdr:sp macro="" textlink="">
      <cdr:nvSpPr>
        <cdr:cNvPr id="12386" name="Oval 12385"/>
        <cdr:cNvSpPr/>
      </cdr:nvSpPr>
      <cdr:spPr bwMode="auto">
        <a:xfrm xmlns:a="http://schemas.openxmlformats.org/drawingml/2006/main">
          <a:off x="4163495" y="388605"/>
          <a:ext cx="57150" cy="57150"/>
        </a:xfrm>
        <a:prstGeom xmlns:a="http://schemas.openxmlformats.org/drawingml/2006/main" prst="ellipse">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cdr:x>
      <cdr:y>0</cdr:y>
    </cdr:from>
    <cdr:to>
      <cdr:x>0.357</cdr:x>
      <cdr:y>0.184</cdr:y>
    </cdr:to>
    <cdr:grpSp>
      <cdr:nvGrpSpPr>
        <cdr:cNvPr id="12411" name="Group 123"/>
        <cdr:cNvGrpSpPr>
          <a:grpSpLocks xmlns:a="http://schemas.openxmlformats.org/drawingml/2006/main"/>
        </cdr:cNvGrpSpPr>
      </cdr:nvGrpSpPr>
      <cdr:grpSpPr bwMode="auto">
        <a:xfrm xmlns:a="http://schemas.openxmlformats.org/drawingml/2006/main">
          <a:off x="0" y="0"/>
          <a:ext cx="3287078" cy="1032866"/>
          <a:chOff x="64475" y="25246"/>
          <a:chExt cx="3288211" cy="1039294"/>
        </a:xfrm>
      </cdr:grpSpPr>
      <cdr:sp macro="" textlink="">
        <cdr:nvSpPr>
          <cdr:cNvPr id="12332" name="Rectangle 44"/>
          <cdr:cNvSpPr>
            <a:spLocks xmlns:a="http://schemas.openxmlformats.org/drawingml/2006/main" noChangeArrowheads="1"/>
          </cdr:cNvSpPr>
        </cdr:nvSpPr>
        <cdr:spPr bwMode="auto">
          <a:xfrm xmlns:a="http://schemas.openxmlformats.org/drawingml/2006/main">
            <a:off x="64475" y="25246"/>
            <a:ext cx="3288211" cy="1039294"/>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sp>
      <cdr:sp macro="" textlink="#REF!">
        <cdr:nvSpPr>
          <cdr:cNvPr id="12333" name="Text 32"/>
          <cdr:cNvSpPr txBox="1">
            <a:spLocks xmlns:a="http://schemas.openxmlformats.org/drawingml/2006/main" noChangeArrowheads="1"/>
          </cdr:cNvSpPr>
        </cdr:nvSpPr>
        <cdr:spPr bwMode="auto">
          <a:xfrm xmlns:a="http://schemas.openxmlformats.org/drawingml/2006/main">
            <a:off x="1390812" y="145866"/>
            <a:ext cx="1899702" cy="18934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ECC04DC-3B35-4756-B150-2BDA05F98028}" type="TxLink">
              <a:rPr lang="en-GB"/>
              <a:pPr/>
              <a:t>13BIM05-03_23.0-26.0cm_Set2_Run3</a:t>
            </a:fld>
            <a:endParaRPr lang="en-GB"/>
          </a:p>
        </cdr:txBody>
      </cdr:sp>
      <cdr:sp macro="" textlink="">
        <cdr:nvSpPr>
          <cdr:cNvPr id="12334" name="Text 80"/>
          <cdr:cNvSpPr txBox="1">
            <a:spLocks xmlns:a="http://schemas.openxmlformats.org/drawingml/2006/main" noChangeArrowheads="1"/>
          </cdr:cNvSpPr>
        </cdr:nvSpPr>
        <cdr:spPr bwMode="auto">
          <a:xfrm xmlns:a="http://schemas.openxmlformats.org/drawingml/2006/main">
            <a:off x="64475" y="382898"/>
            <a:ext cx="1291797" cy="503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TEXTURAL GROUP:</a:t>
            </a:r>
          </a:p>
          <a:p xmlns:a="http://schemas.openxmlformats.org/drawingml/2006/main">
            <a:pPr algn="r" rtl="0">
              <a:defRPr sz="1000"/>
            </a:pPr>
            <a:r>
              <a:rPr lang="en-GB" sz="1000" b="0" i="0" u="none" strike="noStrike" baseline="0">
                <a:solidFill>
                  <a:srgbClr val="000000"/>
                </a:solidFill>
                <a:latin typeface="Arial"/>
                <a:cs typeface="Arial"/>
              </a:rPr>
              <a:t>IGNORING GRAVEL</a:t>
            </a:r>
          </a:p>
          <a:p xmlns:a="http://schemas.openxmlformats.org/drawingml/2006/main">
            <a:pPr algn="r" rtl="0">
              <a:defRPr sz="1000"/>
            </a:pPr>
            <a:r>
              <a:rPr lang="en-GB" sz="1000" b="0" i="0" u="none" strike="noStrike" baseline="0">
                <a:solidFill>
                  <a:srgbClr val="000000"/>
                </a:solidFill>
                <a:latin typeface="Arial"/>
                <a:cs typeface="Arial"/>
              </a:rPr>
              <a:t>FRACTION   </a:t>
            </a:r>
          </a:p>
        </cdr:txBody>
      </cdr:sp>
      <cdr:sp macro="" textlink="Calculations!$D$9">
        <cdr:nvSpPr>
          <cdr:cNvPr id="12336" name="Text 84"/>
          <cdr:cNvSpPr txBox="1">
            <a:spLocks xmlns:a="http://schemas.openxmlformats.org/drawingml/2006/main" noChangeArrowheads="1" noTextEdit="1"/>
          </cdr:cNvSpPr>
        </cdr:nvSpPr>
        <cdr:spPr bwMode="auto">
          <a:xfrm xmlns:a="http://schemas.openxmlformats.org/drawingml/2006/main">
            <a:off x="1381601" y="378690"/>
            <a:ext cx="1773055" cy="2216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FE9F55F-06E7-4F6F-A2FE-D1EBEF656ADE}" type="TxLink">
              <a:rPr lang="en-GB"/>
              <a:pPr/>
              <a:t>Sand</a:t>
            </a:fld>
            <a:endParaRPr lang="en-GB"/>
          </a:p>
        </cdr:txBody>
      </cdr:sp>
      <cdr:sp macro="" textlink="">
        <cdr:nvSpPr>
          <cdr:cNvPr id="12338" name="Text 103"/>
          <cdr:cNvSpPr txBox="1">
            <a:spLocks xmlns:a="http://schemas.openxmlformats.org/drawingml/2006/main" noChangeArrowheads="1"/>
          </cdr:cNvSpPr>
        </cdr:nvSpPr>
        <cdr:spPr bwMode="auto">
          <a:xfrm xmlns:a="http://schemas.openxmlformats.org/drawingml/2006/main">
            <a:off x="64475" y="145866"/>
            <a:ext cx="1298705" cy="2272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SAMPLE IDENTITY:</a:t>
            </a:r>
          </a:p>
        </cdr:txBody>
      </cdr:sp>
    </cdr:grpSp>
  </cdr:relSizeAnchor>
  <cdr:relSizeAnchor xmlns:cdr="http://schemas.openxmlformats.org/drawingml/2006/chartDrawing">
    <cdr:from>
      <cdr:x>0.78175</cdr:x>
      <cdr:y>0</cdr:y>
    </cdr:from>
    <cdr:to>
      <cdr:x>0.999</cdr:x>
      <cdr:y>0.7715</cdr:y>
    </cdr:to>
    <cdr:grpSp>
      <cdr:nvGrpSpPr>
        <cdr:cNvPr id="12686" name="Group 398"/>
        <cdr:cNvGrpSpPr>
          <a:grpSpLocks xmlns:a="http://schemas.openxmlformats.org/drawingml/2006/main"/>
        </cdr:cNvGrpSpPr>
      </cdr:nvGrpSpPr>
      <cdr:grpSpPr bwMode="auto">
        <a:xfrm xmlns:a="http://schemas.openxmlformats.org/drawingml/2006/main">
          <a:off x="7197963" y="0"/>
          <a:ext cx="2000329" cy="4330738"/>
          <a:chOff x="7168208" y="12623"/>
          <a:chExt cx="2010230" cy="4322678"/>
        </a:xfrm>
      </cdr:grpSpPr>
      <cdr:sp macro="" textlink="">
        <cdr:nvSpPr>
          <cdr:cNvPr id="12341" name="Rectangle 53"/>
          <cdr:cNvSpPr>
            <a:spLocks xmlns:a="http://schemas.openxmlformats.org/drawingml/2006/main" noChangeArrowheads="1"/>
          </cdr:cNvSpPr>
        </cdr:nvSpPr>
        <cdr:spPr bwMode="auto">
          <a:xfrm xmlns:a="http://schemas.openxmlformats.org/drawingml/2006/main">
            <a:off x="7465252" y="12623"/>
            <a:ext cx="1388509" cy="722316"/>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sp macro="" textlink="">
        <cdr:nvSpPr>
          <cdr:cNvPr id="12342" name="Text 33"/>
          <cdr:cNvSpPr txBox="1">
            <a:spLocks xmlns:a="http://schemas.openxmlformats.org/drawingml/2006/main" noChangeArrowheads="1"/>
          </cdr:cNvSpPr>
        </cdr:nvSpPr>
        <cdr:spPr bwMode="auto">
          <a:xfrm xmlns:a="http://schemas.openxmlformats.org/drawingml/2006/main">
            <a:off x="7490581" y="84153"/>
            <a:ext cx="681590"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Gravel:</a:t>
            </a:r>
          </a:p>
        </cdr:txBody>
      </cdr:sp>
      <cdr:sp macro="" textlink="">
        <cdr:nvSpPr>
          <cdr:cNvPr id="12343" name="Text 34"/>
          <cdr:cNvSpPr txBox="1">
            <a:spLocks xmlns:a="http://schemas.openxmlformats.org/drawingml/2006/main" noChangeArrowheads="1"/>
          </cdr:cNvSpPr>
        </cdr:nvSpPr>
        <cdr:spPr bwMode="auto">
          <a:xfrm xmlns:a="http://schemas.openxmlformats.org/drawingml/2006/main">
            <a:off x="7608018" y="286121"/>
            <a:ext cx="564153"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Sand:</a:t>
            </a:r>
          </a:p>
        </cdr:txBody>
      </cdr:sp>
      <cdr:sp macro="" textlink="">
        <cdr:nvSpPr>
          <cdr:cNvPr id="12344" name="Text 35"/>
          <cdr:cNvSpPr txBox="1">
            <a:spLocks xmlns:a="http://schemas.openxmlformats.org/drawingml/2006/main" noChangeArrowheads="1"/>
          </cdr:cNvSpPr>
        </cdr:nvSpPr>
        <cdr:spPr bwMode="auto">
          <a:xfrm xmlns:a="http://schemas.openxmlformats.org/drawingml/2006/main">
            <a:off x="7561964" y="481077"/>
            <a:ext cx="610207"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Mud:</a:t>
            </a:r>
          </a:p>
        </cdr:txBody>
      </cdr:sp>
      <cdr:sp macro="" textlink="#REF!">
        <cdr:nvSpPr>
          <cdr:cNvPr id="12345" name="Text 36"/>
          <cdr:cNvSpPr txBox="1">
            <a:spLocks xmlns:a="http://schemas.openxmlformats.org/drawingml/2006/main" noChangeArrowheads="1"/>
          </cdr:cNvSpPr>
        </cdr:nvSpPr>
        <cdr:spPr bwMode="auto">
          <a:xfrm xmlns:a="http://schemas.openxmlformats.org/drawingml/2006/main">
            <a:off x="8215922" y="84153"/>
            <a:ext cx="501982" cy="1809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4B4DE4D-01BB-46F2-962A-2904701B9178}" type="TxLink">
              <a:rPr lang="en-GB"/>
              <a:pPr/>
              <a:t>0.0%</a:t>
            </a:fld>
            <a:endParaRPr lang="en-GB"/>
          </a:p>
        </cdr:txBody>
      </cdr:sp>
      <cdr:sp macro="" textlink="#REF!">
        <cdr:nvSpPr>
          <cdr:cNvPr id="12346" name="Text 37"/>
          <cdr:cNvSpPr txBox="1">
            <a:spLocks xmlns:a="http://schemas.openxmlformats.org/drawingml/2006/main" noChangeArrowheads="1"/>
          </cdr:cNvSpPr>
        </cdr:nvSpPr>
        <cdr:spPr bwMode="auto">
          <a:xfrm xmlns:a="http://schemas.openxmlformats.org/drawingml/2006/main">
            <a:off x="8215922" y="286121"/>
            <a:ext cx="501982" cy="1725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84A8296-B266-4299-AAA0-DB4D7602C13C}" type="TxLink">
              <a:rPr lang="en-GB"/>
              <a:pPr/>
              <a:t>98.7%</a:t>
            </a:fld>
            <a:endParaRPr lang="en-GB"/>
          </a:p>
        </cdr:txBody>
      </cdr:sp>
      <cdr:sp macro="" textlink="#REF!">
        <cdr:nvSpPr>
          <cdr:cNvPr id="12347" name="Text 38"/>
          <cdr:cNvSpPr txBox="1">
            <a:spLocks xmlns:a="http://schemas.openxmlformats.org/drawingml/2006/main" noChangeArrowheads="1"/>
          </cdr:cNvSpPr>
        </cdr:nvSpPr>
        <cdr:spPr bwMode="auto">
          <a:xfrm xmlns:a="http://schemas.openxmlformats.org/drawingml/2006/main">
            <a:off x="8215922" y="486687"/>
            <a:ext cx="421388"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4F621739-1D1A-43B7-A922-6C7921B8AFBA}" type="TxLink">
              <a:rPr lang="en-GB"/>
              <a:pPr/>
              <a:t>1.3%</a:t>
            </a:fld>
            <a:endParaRPr lang="en-GB"/>
          </a:p>
        </cdr:txBody>
      </cdr:sp>
      <cdr:sp macro="" textlink="">
        <cdr:nvSpPr>
          <cdr:cNvPr id="12349" name="Rectangle 61"/>
          <cdr:cNvSpPr>
            <a:spLocks xmlns:a="http://schemas.openxmlformats.org/drawingml/2006/main" noChangeArrowheads="1"/>
          </cdr:cNvSpPr>
        </cdr:nvSpPr>
        <cdr:spPr bwMode="auto">
          <a:xfrm xmlns:a="http://schemas.openxmlformats.org/drawingml/2006/main">
            <a:off x="7195840" y="837326"/>
            <a:ext cx="1982598" cy="3497975"/>
          </a:xfrm>
          <a:prstGeom xmlns:a="http://schemas.openxmlformats.org/drawingml/2006/main" prst="rect">
            <a:avLst/>
          </a:prstGeom>
          <a:noFill xmlns:a="http://schemas.openxmlformats.org/drawingml/2006/main"/>
          <a:ln xmlns:a="http://schemas.openxmlformats.org/drawingml/2006/main" w="9525">
            <a:solidFill>
              <a:srgbClr val="000000"/>
            </a:solidFill>
            <a:miter lim="800000"/>
            <a:headEnd/>
            <a:tailEnd/>
          </a:ln>
        </cdr:spPr>
      </cdr:sp>
      <cdr:grpSp>
        <cdr:nvGrpSpPr>
          <cdr:cNvPr id="12685" name="Group 397"/>
          <cdr:cNvGrpSpPr>
            <a:grpSpLocks xmlns:a="http://schemas.openxmlformats.org/drawingml/2006/main"/>
          </cdr:cNvGrpSpPr>
        </cdr:nvGrpSpPr>
        <cdr:grpSpPr bwMode="auto">
          <a:xfrm xmlns:a="http://schemas.openxmlformats.org/drawingml/2006/main">
            <a:off x="7168208" y="941115"/>
            <a:ext cx="1370088" cy="3346499"/>
            <a:chOff x="7175116" y="937093"/>
            <a:chExt cx="1372390" cy="3360611"/>
          </a:xfrm>
        </cdr:grpSpPr>
        <cdr:sp macro="" textlink="">
          <cdr:nvSpPr>
            <cdr:cNvPr id="12350" name="Text 40"/>
            <cdr:cNvSpPr txBox="1">
              <a:spLocks xmlns:a="http://schemas.openxmlformats.org/drawingml/2006/main" noChangeArrowheads="1"/>
            </cdr:cNvSpPr>
          </cdr:nvSpPr>
          <cdr:spPr bwMode="auto">
            <a:xfrm xmlns:a="http://schemas.openxmlformats.org/drawingml/2006/main">
              <a:off x="7416896" y="1149239"/>
              <a:ext cx="1130610"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Gravel:</a:t>
              </a:r>
            </a:p>
          </cdr:txBody>
        </cdr:sp>
        <cdr:sp macro="" textlink="">
          <cdr:nvSpPr>
            <cdr:cNvPr id="12351" name="Text 41"/>
            <cdr:cNvSpPr txBox="1">
              <a:spLocks xmlns:a="http://schemas.openxmlformats.org/drawingml/2006/main" noChangeArrowheads="1"/>
            </cdr:cNvSpPr>
          </cdr:nvSpPr>
          <cdr:spPr bwMode="auto">
            <a:xfrm xmlns:a="http://schemas.openxmlformats.org/drawingml/2006/main">
              <a:off x="7407685" y="1359980"/>
              <a:ext cx="1139821"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Gravel:</a:t>
              </a:r>
            </a:p>
          </cdr:txBody>
        </cdr:sp>
        <cdr:sp macro="" textlink="">
          <cdr:nvSpPr>
            <cdr:cNvPr id="12352" name="Text 42"/>
            <cdr:cNvSpPr txBox="1">
              <a:spLocks xmlns:a="http://schemas.openxmlformats.org/drawingml/2006/main" noChangeArrowheads="1"/>
            </cdr:cNvSpPr>
          </cdr:nvSpPr>
          <cdr:spPr bwMode="auto">
            <a:xfrm xmlns:a="http://schemas.openxmlformats.org/drawingml/2006/main">
              <a:off x="7175116" y="1572125"/>
              <a:ext cx="1372390"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Gravel:</a:t>
              </a:r>
            </a:p>
          </cdr:txBody>
        </cdr:sp>
        <cdr:sp macro="" textlink="">
          <cdr:nvSpPr>
            <cdr:cNvPr id="12353" name="Text 43"/>
            <cdr:cNvSpPr txBox="1">
              <a:spLocks xmlns:a="http://schemas.openxmlformats.org/drawingml/2006/main" noChangeArrowheads="1"/>
            </cdr:cNvSpPr>
          </cdr:nvSpPr>
          <cdr:spPr bwMode="auto">
            <a:xfrm xmlns:a="http://schemas.openxmlformats.org/drawingml/2006/main">
              <a:off x="7453739" y="2212777"/>
              <a:ext cx="1093767" cy="18404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Sand:</a:t>
              </a:r>
            </a:p>
          </cdr:txBody>
        </cdr:sp>
        <cdr:sp macro="" textlink="">
          <cdr:nvSpPr>
            <cdr:cNvPr id="12354" name="Text 44"/>
            <cdr:cNvSpPr txBox="1">
              <a:spLocks xmlns:a="http://schemas.openxmlformats.org/drawingml/2006/main" noChangeArrowheads="1"/>
            </cdr:cNvSpPr>
          </cdr:nvSpPr>
          <cdr:spPr bwMode="auto">
            <a:xfrm xmlns:a="http://schemas.openxmlformats.org/drawingml/2006/main">
              <a:off x="7614926" y="2430542"/>
              <a:ext cx="932580" cy="17280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Medium Sand:</a:t>
              </a:r>
            </a:p>
          </cdr:txBody>
        </cdr:sp>
        <cdr:sp macro="" textlink="">
          <cdr:nvSpPr>
            <cdr:cNvPr id="12355" name="Text 45"/>
            <cdr:cNvSpPr txBox="1">
              <a:spLocks xmlns:a="http://schemas.openxmlformats.org/drawingml/2006/main" noChangeArrowheads="1"/>
            </cdr:cNvSpPr>
          </cdr:nvSpPr>
          <cdr:spPr bwMode="auto">
            <a:xfrm xmlns:a="http://schemas.openxmlformats.org/drawingml/2006/main">
              <a:off x="7631044" y="2635663"/>
              <a:ext cx="916462"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Fine Sand:</a:t>
              </a:r>
            </a:p>
          </cdr:txBody>
        </cdr:sp>
        <cdr:sp macro="" textlink="">
          <cdr:nvSpPr>
            <cdr:cNvPr id="12356" name="Text 46"/>
            <cdr:cNvSpPr txBox="1">
              <a:spLocks xmlns:a="http://schemas.openxmlformats.org/drawingml/2006/main" noChangeArrowheads="1"/>
            </cdr:cNvSpPr>
          </cdr:nvSpPr>
          <cdr:spPr bwMode="auto">
            <a:xfrm xmlns:a="http://schemas.openxmlformats.org/drawingml/2006/main">
              <a:off x="7525121" y="2847808"/>
              <a:ext cx="102238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Very Fine Sand:</a:t>
              </a:r>
            </a:p>
          </cdr:txBody>
        </cdr:sp>
        <cdr:sp macro="" textlink="">
          <cdr:nvSpPr>
            <cdr:cNvPr id="12357" name="Text 47"/>
            <cdr:cNvSpPr txBox="1">
              <a:spLocks xmlns:a="http://schemas.openxmlformats.org/drawingml/2006/main" noChangeArrowheads="1"/>
            </cdr:cNvSpPr>
          </cdr:nvSpPr>
          <cdr:spPr bwMode="auto">
            <a:xfrm xmlns:a="http://schemas.openxmlformats.org/drawingml/2006/main">
              <a:off x="7354724" y="3059954"/>
              <a:ext cx="1192782"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Silt:</a:t>
              </a:r>
            </a:p>
          </cdr:txBody>
        </cdr:sp>
        <cdr:sp macro="" textlink="">
          <cdr:nvSpPr>
            <cdr:cNvPr id="12366" name="Text 40"/>
            <cdr:cNvSpPr txBox="1">
              <a:spLocks xmlns:a="http://schemas.openxmlformats.org/drawingml/2006/main" noChangeArrowheads="1"/>
            </cdr:cNvSpPr>
          </cdr:nvSpPr>
          <cdr:spPr bwMode="auto">
            <a:xfrm xmlns:a="http://schemas.openxmlformats.org/drawingml/2006/main">
              <a:off x="7308671" y="937093"/>
              <a:ext cx="123883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Gravel:</a:t>
              </a:r>
            </a:p>
          </cdr:txBody>
        </cdr:sp>
        <cdr:sp macro="" textlink="">
          <cdr:nvSpPr>
            <cdr:cNvPr id="12368" name="Text 43"/>
            <cdr:cNvSpPr txBox="1">
              <a:spLocks xmlns:a="http://schemas.openxmlformats.org/drawingml/2006/main" noChangeArrowheads="1"/>
            </cdr:cNvSpPr>
          </cdr:nvSpPr>
          <cdr:spPr bwMode="auto">
            <a:xfrm xmlns:a="http://schemas.openxmlformats.org/drawingml/2006/main">
              <a:off x="7237288" y="1995011"/>
              <a:ext cx="1310218" cy="18545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Coarse Sand:</a:t>
              </a:r>
            </a:p>
          </cdr:txBody>
        </cdr:sp>
        <cdr:sp macro="" textlink="">
          <cdr:nvSpPr>
            <cdr:cNvPr id="12369" name="Text 43"/>
            <cdr:cNvSpPr txBox="1">
              <a:spLocks xmlns:a="http://schemas.openxmlformats.org/drawingml/2006/main" noChangeArrowheads="1"/>
            </cdr:cNvSpPr>
          </cdr:nvSpPr>
          <cdr:spPr bwMode="auto">
            <a:xfrm xmlns:a="http://schemas.openxmlformats.org/drawingml/2006/main">
              <a:off x="7550451" y="3270695"/>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Coarse Silt:</a:t>
              </a:r>
            </a:p>
          </cdr:txBody>
        </cdr:sp>
        <cdr:sp macro="" textlink="">
          <cdr:nvSpPr>
            <cdr:cNvPr id="12370" name="Text 43"/>
            <cdr:cNvSpPr txBox="1">
              <a:spLocks xmlns:a="http://schemas.openxmlformats.org/drawingml/2006/main" noChangeArrowheads="1"/>
            </cdr:cNvSpPr>
          </cdr:nvSpPr>
          <cdr:spPr bwMode="auto">
            <a:xfrm xmlns:a="http://schemas.openxmlformats.org/drawingml/2006/main">
              <a:off x="7550451" y="4117872"/>
              <a:ext cx="997055"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 Clay:</a:t>
              </a:r>
            </a:p>
          </cdr:txBody>
        </cdr:sp>
        <cdr:sp macro="" textlink="">
          <cdr:nvSpPr>
            <cdr:cNvPr id="12371" name="Text 43"/>
            <cdr:cNvSpPr txBox="1">
              <a:spLocks xmlns:a="http://schemas.openxmlformats.org/drawingml/2006/main" noChangeArrowheads="1"/>
            </cdr:cNvSpPr>
          </cdr:nvSpPr>
          <cdr:spPr bwMode="auto">
            <a:xfrm xmlns:a="http://schemas.openxmlformats.org/drawingml/2006/main">
              <a:off x="7550451" y="3694986"/>
              <a:ext cx="997055"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Fine Silt:</a:t>
              </a:r>
            </a:p>
          </cdr:txBody>
        </cdr:sp>
        <cdr:sp macro="" textlink="">
          <cdr:nvSpPr>
            <cdr:cNvPr id="12372" name="Text 43"/>
            <cdr:cNvSpPr txBox="1">
              <a:spLocks xmlns:a="http://schemas.openxmlformats.org/drawingml/2006/main" noChangeArrowheads="1"/>
            </cdr:cNvSpPr>
          </cdr:nvSpPr>
          <cdr:spPr bwMode="auto">
            <a:xfrm xmlns:a="http://schemas.openxmlformats.org/drawingml/2006/main">
              <a:off x="7380053" y="1784271"/>
              <a:ext cx="1167453"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Gravel:</a:t>
              </a:r>
            </a:p>
          </cdr:txBody>
        </cdr:sp>
        <cdr:sp macro="" textlink="">
          <cdr:nvSpPr>
            <cdr:cNvPr id="12375" name="Text 43"/>
            <cdr:cNvSpPr txBox="1">
              <a:spLocks xmlns:a="http://schemas.openxmlformats.org/drawingml/2006/main" noChangeArrowheads="1"/>
            </cdr:cNvSpPr>
          </cdr:nvSpPr>
          <cdr:spPr bwMode="auto">
            <a:xfrm xmlns:a="http://schemas.openxmlformats.org/drawingml/2006/main">
              <a:off x="7559662" y="3482840"/>
              <a:ext cx="987844" cy="179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Medium Silt:</a:t>
              </a:r>
            </a:p>
          </cdr:txBody>
        </cdr:sp>
        <cdr:sp macro="" textlink="">
          <cdr:nvSpPr>
            <cdr:cNvPr id="12376" name="Text 43"/>
            <cdr:cNvSpPr txBox="1">
              <a:spLocks xmlns:a="http://schemas.openxmlformats.org/drawingml/2006/main" noChangeArrowheads="1"/>
            </cdr:cNvSpPr>
          </cdr:nvSpPr>
          <cdr:spPr bwMode="auto">
            <a:xfrm xmlns:a="http://schemas.openxmlformats.org/drawingml/2006/main">
              <a:off x="7559662" y="3907131"/>
              <a:ext cx="987844" cy="1784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0" tIns="22860" rIns="27432" bIns="0" anchor="t" upright="1"/>
            <a:lstStyle xmlns:a="http://schemas.openxmlformats.org/drawingml/2006/main"/>
            <a:p xmlns:a="http://schemas.openxmlformats.org/drawingml/2006/main">
              <a:pPr algn="r" rtl="0">
                <a:defRPr sz="1000"/>
              </a:pPr>
              <a:r>
                <a:rPr lang="en-GB" sz="1000" b="0" i="0" u="none" strike="noStrike" baseline="0">
                  <a:solidFill>
                    <a:srgbClr val="000000"/>
                  </a:solidFill>
                  <a:latin typeface="Arial"/>
                  <a:cs typeface="Arial"/>
                </a:rPr>
                <a:t>Very Fine Silt:</a:t>
              </a:r>
            </a:p>
          </cdr:txBody>
        </cdr:sp>
      </cdr:grpSp>
      <cdr:sp macro="" textlink="#REF!">
        <cdr:nvSpPr>
          <cdr:cNvPr id="12358" name="Text 48"/>
          <cdr:cNvSpPr txBox="1">
            <a:spLocks xmlns:a="http://schemas.openxmlformats.org/drawingml/2006/main" noChangeArrowheads="1" noTextEdit="1"/>
          </cdr:cNvSpPr>
        </cdr:nvSpPr>
        <cdr:spPr bwMode="auto">
          <a:xfrm xmlns:a="http://schemas.openxmlformats.org/drawingml/2006/main">
            <a:off x="8575138" y="115149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46198FF-EA83-48FE-83B5-012FAEA3E4AB}" type="TxLink">
              <a:rPr lang="en-GB"/>
              <a:pPr/>
              <a:t>0.0%</a:t>
            </a:fld>
            <a:endParaRPr lang="en-GB"/>
          </a:p>
        </cdr:txBody>
      </cdr:sp>
      <cdr:sp macro="" textlink="#REF!">
        <cdr:nvSpPr>
          <cdr:cNvPr id="12359" name="Text 49"/>
          <cdr:cNvSpPr txBox="1">
            <a:spLocks xmlns:a="http://schemas.openxmlformats.org/drawingml/2006/main" noChangeArrowheads="1" noTextEdit="1"/>
          </cdr:cNvSpPr>
        </cdr:nvSpPr>
        <cdr:spPr bwMode="auto">
          <a:xfrm xmlns:a="http://schemas.openxmlformats.org/drawingml/2006/main">
            <a:off x="8575138" y="1356272"/>
            <a:ext cx="529614" cy="17952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65B04A3-CC20-4629-9B60-8F48080645BF}" type="TxLink">
              <a:rPr lang="en-GB"/>
              <a:pPr/>
              <a:t>0.0%</a:t>
            </a:fld>
            <a:endParaRPr lang="en-GB"/>
          </a:p>
        </cdr:txBody>
      </cdr:sp>
      <cdr:sp macro="" textlink="#REF!">
        <cdr:nvSpPr>
          <cdr:cNvPr id="12360" name="Text 50"/>
          <cdr:cNvSpPr txBox="1">
            <a:spLocks xmlns:a="http://schemas.openxmlformats.org/drawingml/2006/main" noChangeArrowheads="1" noTextEdit="1"/>
          </cdr:cNvSpPr>
        </cdr:nvSpPr>
        <cdr:spPr bwMode="auto">
          <a:xfrm xmlns:a="http://schemas.openxmlformats.org/drawingml/2006/main">
            <a:off x="8575138" y="1573668"/>
            <a:ext cx="511193"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FC8E97B3-8BCD-4838-B141-CD9E1C226221}" type="TxLink">
              <a:rPr lang="en-GB"/>
              <a:pPr/>
              <a:t>0.0%</a:t>
            </a:fld>
            <a:endParaRPr lang="en-GB"/>
          </a:p>
        </cdr:txBody>
      </cdr:sp>
      <cdr:sp macro="" textlink="#REF!">
        <cdr:nvSpPr>
          <cdr:cNvPr id="12361" name="Text 51"/>
          <cdr:cNvSpPr txBox="1">
            <a:spLocks xmlns:a="http://schemas.openxmlformats.org/drawingml/2006/main" noChangeArrowheads="1" noTextEdit="1"/>
          </cdr:cNvSpPr>
        </cdr:nvSpPr>
        <cdr:spPr bwMode="auto">
          <a:xfrm xmlns:a="http://schemas.openxmlformats.org/drawingml/2006/main">
            <a:off x="8575138" y="2216039"/>
            <a:ext cx="495074"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2B7E1D0B-46C6-419B-8282-9B7BC48E3EB9}" type="TxLink">
              <a:rPr lang="en-GB"/>
              <a:pPr/>
              <a:t>0.0%</a:t>
            </a:fld>
            <a:endParaRPr lang="en-GB"/>
          </a:p>
        </cdr:txBody>
      </cdr:sp>
      <cdr:sp macro="" textlink="#REF!">
        <cdr:nvSpPr>
          <cdr:cNvPr id="12362" name="Text 53"/>
          <cdr:cNvSpPr txBox="1">
            <a:spLocks xmlns:a="http://schemas.openxmlformats.org/drawingml/2006/main" noChangeArrowheads="1" noTextEdit="1"/>
          </cdr:cNvSpPr>
        </cdr:nvSpPr>
        <cdr:spPr bwMode="auto">
          <a:xfrm xmlns:a="http://schemas.openxmlformats.org/drawingml/2006/main">
            <a:off x="8575138" y="2643819"/>
            <a:ext cx="529614"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8293FD43-3AFD-453B-95B6-BFDF9B714609}" type="TxLink">
              <a:rPr lang="en-GB"/>
              <a:pPr/>
              <a:t>78.1%</a:t>
            </a:fld>
            <a:endParaRPr lang="en-GB"/>
          </a:p>
        </cdr:txBody>
      </cdr:sp>
      <cdr:sp macro="" textlink="#REF!">
        <cdr:nvSpPr>
          <cdr:cNvPr id="12363" name="Text 54"/>
          <cdr:cNvSpPr txBox="1">
            <a:spLocks xmlns:a="http://schemas.openxmlformats.org/drawingml/2006/main" noChangeArrowheads="1" noTextEdit="1"/>
          </cdr:cNvSpPr>
        </cdr:nvSpPr>
        <cdr:spPr bwMode="auto">
          <a:xfrm xmlns:a="http://schemas.openxmlformats.org/drawingml/2006/main">
            <a:off x="8575138" y="2848592"/>
            <a:ext cx="474350" cy="173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E79B659-94C2-4B2B-BBB2-8A2ECC53D752}" type="TxLink">
              <a:rPr lang="en-GB"/>
              <a:pPr/>
              <a:t>7.4%</a:t>
            </a:fld>
            <a:endParaRPr lang="en-GB"/>
          </a:p>
        </cdr:txBody>
      </cdr:sp>
      <cdr:sp macro="" textlink="#REF!">
        <cdr:nvSpPr>
          <cdr:cNvPr id="12364" name="Text 55"/>
          <cdr:cNvSpPr txBox="1">
            <a:spLocks xmlns:a="http://schemas.openxmlformats.org/drawingml/2006/main" noChangeArrowheads="1" noTextEdit="1"/>
          </cdr:cNvSpPr>
        </cdr:nvSpPr>
        <cdr:spPr bwMode="auto">
          <a:xfrm xmlns:a="http://schemas.openxmlformats.org/drawingml/2006/main">
            <a:off x="8575138" y="3060378"/>
            <a:ext cx="46514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99FF7193-F549-4FB5-A8D1-77B1A968BDA5}" type="TxLink">
              <a:rPr lang="en-GB"/>
              <a:pPr/>
              <a:t>0.4%</a:t>
            </a:fld>
            <a:endParaRPr lang="en-GB"/>
          </a:p>
        </cdr:txBody>
      </cdr:sp>
      <cdr:sp macro="" textlink="#REF!">
        <cdr:nvSpPr>
          <cdr:cNvPr id="12365" name="Text 58"/>
          <cdr:cNvSpPr txBox="1">
            <a:spLocks xmlns:a="http://schemas.openxmlformats.org/drawingml/2006/main" noChangeArrowheads="1" noTextEdit="1"/>
          </cdr:cNvSpPr>
        </cdr:nvSpPr>
        <cdr:spPr bwMode="auto">
          <a:xfrm xmlns:a="http://schemas.openxmlformats.org/drawingml/2006/main">
            <a:off x="8575138" y="2433435"/>
            <a:ext cx="52961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4B74A0A-EAD4-488F-987F-AB8FFE02D1ED}" type="TxLink">
              <a:rPr lang="en-GB"/>
              <a:pPr/>
              <a:t>13.2%</a:t>
            </a:fld>
            <a:endParaRPr lang="en-GB"/>
          </a:p>
        </cdr:txBody>
      </cdr:sp>
      <cdr:sp macro="" textlink="#REF!">
        <cdr:nvSpPr>
          <cdr:cNvPr id="12367" name="Text 48"/>
          <cdr:cNvSpPr txBox="1">
            <a:spLocks xmlns:a="http://schemas.openxmlformats.org/drawingml/2006/main" noChangeArrowheads="1" noTextEdit="1"/>
          </cdr:cNvSpPr>
        </cdr:nvSpPr>
        <cdr:spPr bwMode="auto">
          <a:xfrm xmlns:a="http://schemas.openxmlformats.org/drawingml/2006/main">
            <a:off x="8575138" y="941115"/>
            <a:ext cx="46514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DBC42FC-054D-4159-9A89-0900A61419F7}" type="TxLink">
              <a:rPr lang="en-GB"/>
              <a:pPr/>
              <a:t>0.0%</a:t>
            </a:fld>
            <a:endParaRPr lang="en-GB"/>
          </a:p>
        </cdr:txBody>
      </cdr:sp>
      <cdr:sp macro="" textlink="#REF!">
        <cdr:nvSpPr>
          <cdr:cNvPr id="12373" name="Text 50"/>
          <cdr:cNvSpPr txBox="1">
            <a:spLocks xmlns:a="http://schemas.openxmlformats.org/drawingml/2006/main" noChangeArrowheads="1" noTextEdit="1"/>
          </cdr:cNvSpPr>
        </cdr:nvSpPr>
        <cdr:spPr bwMode="auto">
          <a:xfrm xmlns:a="http://schemas.openxmlformats.org/drawingml/2006/main">
            <a:off x="8575138" y="1994435"/>
            <a:ext cx="518101" cy="183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66063CF-3A61-48CE-A4F8-566E12C970AC}" type="TxLink">
              <a:rPr lang="en-GB"/>
              <a:pPr/>
              <a:t>0.0%</a:t>
            </a:fld>
            <a:endParaRPr lang="en-GB"/>
          </a:p>
        </cdr:txBody>
      </cdr:sp>
      <cdr:sp macro="" textlink="#REF!">
        <cdr:nvSpPr>
          <cdr:cNvPr id="12374" name="Text 50"/>
          <cdr:cNvSpPr txBox="1">
            <a:spLocks xmlns:a="http://schemas.openxmlformats.org/drawingml/2006/main" noChangeArrowheads="1" noTextEdit="1"/>
          </cdr:cNvSpPr>
        </cdr:nvSpPr>
        <cdr:spPr bwMode="auto">
          <a:xfrm xmlns:a="http://schemas.openxmlformats.org/drawingml/2006/main">
            <a:off x="8575138" y="1784052"/>
            <a:ext cx="511193"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73D1A20F-CCB1-446B-BAB9-2A4FF4EE46CA}" type="TxLink">
              <a:rPr lang="en-GB"/>
              <a:pPr/>
              <a:t>0.0%</a:t>
            </a:fld>
            <a:endParaRPr lang="en-GB"/>
          </a:p>
        </cdr:txBody>
      </cdr:sp>
      <cdr:sp macro="" textlink="#REF!">
        <cdr:nvSpPr>
          <cdr:cNvPr id="12377" name="Text 54"/>
          <cdr:cNvSpPr txBox="1">
            <a:spLocks xmlns:a="http://schemas.openxmlformats.org/drawingml/2006/main" noChangeArrowheads="1" noTextEdit="1"/>
          </cdr:cNvSpPr>
        </cdr:nvSpPr>
        <cdr:spPr bwMode="auto">
          <a:xfrm xmlns:a="http://schemas.openxmlformats.org/drawingml/2006/main">
            <a:off x="8575138" y="4113697"/>
            <a:ext cx="485864" cy="17952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360E78D6-A2E0-4C37-B371-D688D2D09105}" type="TxLink">
              <a:rPr lang="en-GB"/>
              <a:pPr/>
              <a:t>0.5%</a:t>
            </a:fld>
            <a:endParaRPr lang="en-GB"/>
          </a:p>
        </cdr:txBody>
      </cdr:sp>
      <cdr:sp macro="" textlink="#REF!">
        <cdr:nvSpPr>
          <cdr:cNvPr id="12378" name="Text 54"/>
          <cdr:cNvSpPr txBox="1">
            <a:spLocks xmlns:a="http://schemas.openxmlformats.org/drawingml/2006/main" noChangeArrowheads="1"/>
          </cdr:cNvSpPr>
        </cdr:nvSpPr>
        <cdr:spPr bwMode="auto">
          <a:xfrm xmlns:a="http://schemas.openxmlformats.org/drawingml/2006/main">
            <a:off x="8575138" y="3903314"/>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194EF6A8-D6CB-4E56-919C-57DFE2378640}" type="TxLink">
              <a:rPr lang="en-GB"/>
              <a:pPr/>
              <a:t>0.2%</a:t>
            </a:fld>
            <a:endParaRPr lang="en-GB"/>
          </a:p>
        </cdr:txBody>
      </cdr:sp>
      <cdr:sp macro="" textlink="#REF!">
        <cdr:nvSpPr>
          <cdr:cNvPr id="12379" name="Text 54"/>
          <cdr:cNvSpPr txBox="1">
            <a:spLocks xmlns:a="http://schemas.openxmlformats.org/drawingml/2006/main" noChangeArrowheads="1" noTextEdit="1"/>
          </cdr:cNvSpPr>
        </cdr:nvSpPr>
        <cdr:spPr bwMode="auto">
          <a:xfrm xmlns:a="http://schemas.openxmlformats.org/drawingml/2006/main">
            <a:off x="8575138" y="3692931"/>
            <a:ext cx="474350" cy="17812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59059D74-7EB9-4E3C-9D50-6994EAC618CB}" type="TxLink">
              <a:rPr lang="en-GB"/>
              <a:pPr/>
              <a:t>0.1%</a:t>
            </a:fld>
            <a:endParaRPr lang="en-GB"/>
          </a:p>
        </cdr:txBody>
      </cdr:sp>
      <cdr:sp macro="" textlink="#REF!">
        <cdr:nvSpPr>
          <cdr:cNvPr id="12380" name="Text 54"/>
          <cdr:cNvSpPr txBox="1">
            <a:spLocks xmlns:a="http://schemas.openxmlformats.org/drawingml/2006/main" noChangeArrowheads="1" noTextEdit="1"/>
          </cdr:cNvSpPr>
        </cdr:nvSpPr>
        <cdr:spPr bwMode="auto">
          <a:xfrm xmlns:a="http://schemas.openxmlformats.org/drawingml/2006/main">
            <a:off x="8575138" y="3476937"/>
            <a:ext cx="474350"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A15FFA45-B3FD-4609-8992-A4E5461627FD}" type="TxLink">
              <a:rPr lang="en-GB"/>
              <a:pPr/>
              <a:t>0.1%</a:t>
            </a:fld>
            <a:endParaRPr lang="en-GB"/>
          </a:p>
        </cdr:txBody>
      </cdr:sp>
      <cdr:sp macro="" textlink="#REF!">
        <cdr:nvSpPr>
          <cdr:cNvPr id="12381" name="Text 54"/>
          <cdr:cNvSpPr txBox="1">
            <a:spLocks xmlns:a="http://schemas.openxmlformats.org/drawingml/2006/main" noChangeArrowheads="1" noTextEdit="1"/>
          </cdr:cNvSpPr>
        </cdr:nvSpPr>
        <cdr:spPr bwMode="auto">
          <a:xfrm xmlns:a="http://schemas.openxmlformats.org/drawingml/2006/main">
            <a:off x="8575138" y="3270761"/>
            <a:ext cx="485864" cy="1781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fld id="{C79F3C6D-35C9-4B3D-80D4-68CFD97EDD8D}" type="TxLink">
              <a:rPr lang="en-GB"/>
              <a:pPr/>
              <a:t>0.1%</a:t>
            </a:fld>
            <a:endParaRPr lang="en-GB"/>
          </a:p>
        </cdr:txBody>
      </cdr:sp>
    </cdr:grpSp>
  </cdr:relSizeAnchor>
  <cdr:relSizeAnchor xmlns:cdr="http://schemas.openxmlformats.org/drawingml/2006/chartDrawing">
    <cdr:from>
      <cdr:x>0.5295</cdr:x>
      <cdr:y>0</cdr:y>
    </cdr:from>
    <cdr:to>
      <cdr:x>0.71075</cdr:x>
      <cdr:y>0.189</cdr:y>
    </cdr:to>
    <cdr:sp macro="" textlink="">
      <cdr:nvSpPr>
        <cdr:cNvPr id="12414" name="Rectangle 126"/>
        <cdr:cNvSpPr>
          <a:spLocks xmlns:a="http://schemas.openxmlformats.org/drawingml/2006/main" noChangeArrowheads="1"/>
        </cdr:cNvSpPr>
      </cdr:nvSpPr>
      <cdr:spPr bwMode="auto">
        <a:xfrm xmlns:a="http://schemas.openxmlformats.org/drawingml/2006/main">
          <a:off x="4877052" y="0"/>
          <a:ext cx="1669435" cy="10621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0.016</cdr:x>
      <cdr:y>0.09425</cdr:y>
    </cdr:from>
    <cdr:to>
      <cdr:x>0.14675</cdr:x>
      <cdr:y>0.1715</cdr:y>
    </cdr:to>
    <cdr:sp macro="" textlink="">
      <cdr:nvSpPr>
        <cdr:cNvPr id="12474" name="Rectangle 186"/>
        <cdr:cNvSpPr>
          <a:spLocks xmlns:a="http://schemas.openxmlformats.org/drawingml/2006/main" noChangeArrowheads="1"/>
        </cdr:cNvSpPr>
      </cdr:nvSpPr>
      <cdr:spPr bwMode="auto">
        <a:xfrm xmlns:a="http://schemas.openxmlformats.org/drawingml/2006/main">
          <a:off x="147371" y="529661"/>
          <a:ext cx="1204296" cy="434126"/>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cdr:x>
      <cdr:y>0</cdr:y>
    </cdr:from>
    <cdr:to>
      <cdr:x>0.37275</cdr:x>
      <cdr:y>0.20925</cdr:y>
    </cdr:to>
    <cdr:sp macro="" textlink="">
      <cdr:nvSpPr>
        <cdr:cNvPr id="12329" name="Rectangle 41"/>
        <cdr:cNvSpPr>
          <a:spLocks xmlns:a="http://schemas.openxmlformats.org/drawingml/2006/main" noChangeArrowheads="1"/>
        </cdr:cNvSpPr>
      </cdr:nvSpPr>
      <cdr:spPr bwMode="auto">
        <a:xfrm xmlns:a="http://schemas.openxmlformats.org/drawingml/2006/main">
          <a:off x="0" y="0"/>
          <a:ext cx="3433279" cy="1175933"/>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dr:relSizeAnchor xmlns:cdr="http://schemas.openxmlformats.org/drawingml/2006/chartDrawing">
    <cdr:from>
      <cdr:x>0.76725</cdr:x>
      <cdr:y>0</cdr:y>
    </cdr:from>
    <cdr:to>
      <cdr:x>1</cdr:x>
      <cdr:y>0.8015</cdr:y>
    </cdr:to>
    <cdr:sp macro="" textlink="">
      <cdr:nvSpPr>
        <cdr:cNvPr id="12328" name="Rectangle 40"/>
        <cdr:cNvSpPr>
          <a:spLocks xmlns:a="http://schemas.openxmlformats.org/drawingml/2006/main" noChangeArrowheads="1"/>
        </cdr:cNvSpPr>
      </cdr:nvSpPr>
      <cdr:spPr bwMode="auto">
        <a:xfrm xmlns:a="http://schemas.openxmlformats.org/drawingml/2006/main">
          <a:off x="7066890" y="0"/>
          <a:ext cx="2143785" cy="4504230"/>
        </a:xfrm>
        <a:prstGeom xmlns:a="http://schemas.openxmlformats.org/drawingml/2006/main" prst="rect">
          <a:avLst/>
        </a:prstGeom>
        <a:solidFill xmlns:a="http://schemas.openxmlformats.org/drawingml/2006/main">
          <a:srgbClr val="FFFFFF"/>
        </a:solidFill>
        <a:ln xmlns:a="http://schemas.openxmlformats.org/drawingml/2006/main" w="9525">
          <a:noFill/>
          <a:miter lim="800000"/>
          <a:headEnd/>
          <a:tailEnd/>
        </a:ln>
      </cdr:spPr>
    </cdr:sp>
  </cdr:relSizeAnchor>
</c:userShapes>
</file>

<file path=xl/drawings/drawing5.xml><?xml version="1.0" encoding="utf-8"?>
<xdr:wsDr xmlns:xdr="http://schemas.openxmlformats.org/drawingml/2006/spreadsheetDrawing" xmlns:a="http://schemas.openxmlformats.org/drawingml/2006/main">
  <xdr:twoCellAnchor editAs="absolute">
    <xdr:from>
      <xdr:col>26</xdr:col>
      <xdr:colOff>238125</xdr:colOff>
      <xdr:row>12</xdr:row>
      <xdr:rowOff>9525</xdr:rowOff>
    </xdr:from>
    <xdr:to>
      <xdr:col>77</xdr:col>
      <xdr:colOff>466725</xdr:colOff>
      <xdr:row>23</xdr:row>
      <xdr:rowOff>123825</xdr:rowOff>
    </xdr:to>
    <xdr:sp macro="" textlink="">
      <xdr:nvSpPr>
        <xdr:cNvPr id="8193" name="Rectangle 1"/>
        <xdr:cNvSpPr>
          <a:spLocks noChangeArrowheads="1"/>
        </xdr:cNvSpPr>
      </xdr:nvSpPr>
      <xdr:spPr bwMode="auto">
        <a:xfrm>
          <a:off x="25003125" y="2352675"/>
          <a:ext cx="3819525" cy="2657475"/>
        </a:xfrm>
        <a:prstGeom prst="rect">
          <a:avLst/>
        </a:prstGeom>
        <a:noFill/>
        <a:ln w="76200" cmpd="tri">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8.emf"/><Relationship Id="rId18" Type="http://schemas.openxmlformats.org/officeDocument/2006/relationships/oleObject" Target="../embeddings/oleObject8.bin"/><Relationship Id="rId26" Type="http://schemas.openxmlformats.org/officeDocument/2006/relationships/oleObject" Target="../embeddings/oleObject12.bin"/><Relationship Id="rId39" Type="http://schemas.openxmlformats.org/officeDocument/2006/relationships/oleObject" Target="../embeddings/oleObject19.bin"/><Relationship Id="rId3" Type="http://schemas.openxmlformats.org/officeDocument/2006/relationships/vmlDrawing" Target="../drawings/vmlDrawing2.vml"/><Relationship Id="rId21" Type="http://schemas.openxmlformats.org/officeDocument/2006/relationships/image" Target="../media/image12.emf"/><Relationship Id="rId34" Type="http://schemas.openxmlformats.org/officeDocument/2006/relationships/oleObject" Target="../embeddings/oleObject16.bin"/><Relationship Id="rId42" Type="http://schemas.openxmlformats.org/officeDocument/2006/relationships/image" Target="../media/image22.emf"/><Relationship Id="rId7" Type="http://schemas.openxmlformats.org/officeDocument/2006/relationships/image" Target="../media/image5.emf"/><Relationship Id="rId12" Type="http://schemas.openxmlformats.org/officeDocument/2006/relationships/oleObject" Target="../embeddings/oleObject5.bin"/><Relationship Id="rId17" Type="http://schemas.openxmlformats.org/officeDocument/2006/relationships/image" Target="../media/image10.emf"/><Relationship Id="rId25" Type="http://schemas.openxmlformats.org/officeDocument/2006/relationships/image" Target="../media/image14.emf"/><Relationship Id="rId33" Type="http://schemas.openxmlformats.org/officeDocument/2006/relationships/image" Target="../media/image18.emf"/><Relationship Id="rId38" Type="http://schemas.openxmlformats.org/officeDocument/2006/relationships/image" Target="../media/image20.emf"/><Relationship Id="rId2" Type="http://schemas.openxmlformats.org/officeDocument/2006/relationships/drawing" Target="../drawings/drawing2.xml"/><Relationship Id="rId16" Type="http://schemas.openxmlformats.org/officeDocument/2006/relationships/oleObject" Target="../embeddings/oleObject7.bin"/><Relationship Id="rId20" Type="http://schemas.openxmlformats.org/officeDocument/2006/relationships/oleObject" Target="../embeddings/oleObject9.bin"/><Relationship Id="rId29" Type="http://schemas.openxmlformats.org/officeDocument/2006/relationships/image" Target="../media/image16.emf"/><Relationship Id="rId41" Type="http://schemas.openxmlformats.org/officeDocument/2006/relationships/oleObject" Target="../embeddings/oleObject20.bin"/><Relationship Id="rId1" Type="http://schemas.openxmlformats.org/officeDocument/2006/relationships/printerSettings" Target="../printerSettings/printerSettings2.bin"/><Relationship Id="rId6" Type="http://schemas.openxmlformats.org/officeDocument/2006/relationships/oleObject" Target="../embeddings/oleObject2.bin"/><Relationship Id="rId11" Type="http://schemas.openxmlformats.org/officeDocument/2006/relationships/image" Target="../media/image7.emf"/><Relationship Id="rId24" Type="http://schemas.openxmlformats.org/officeDocument/2006/relationships/oleObject" Target="../embeddings/oleObject11.bin"/><Relationship Id="rId32" Type="http://schemas.openxmlformats.org/officeDocument/2006/relationships/oleObject" Target="../embeddings/oleObject15.bin"/><Relationship Id="rId37" Type="http://schemas.openxmlformats.org/officeDocument/2006/relationships/oleObject" Target="../embeddings/oleObject18.bin"/><Relationship Id="rId40" Type="http://schemas.openxmlformats.org/officeDocument/2006/relationships/image" Target="../media/image21.emf"/><Relationship Id="rId5" Type="http://schemas.openxmlformats.org/officeDocument/2006/relationships/image" Target="../media/image4.emf"/><Relationship Id="rId15" Type="http://schemas.openxmlformats.org/officeDocument/2006/relationships/image" Target="../media/image9.emf"/><Relationship Id="rId23" Type="http://schemas.openxmlformats.org/officeDocument/2006/relationships/image" Target="../media/image13.emf"/><Relationship Id="rId28" Type="http://schemas.openxmlformats.org/officeDocument/2006/relationships/oleObject" Target="../embeddings/oleObject13.bin"/><Relationship Id="rId36" Type="http://schemas.openxmlformats.org/officeDocument/2006/relationships/oleObject" Target="../embeddings/oleObject17.bin"/><Relationship Id="rId10" Type="http://schemas.openxmlformats.org/officeDocument/2006/relationships/oleObject" Target="../embeddings/oleObject4.bin"/><Relationship Id="rId19" Type="http://schemas.openxmlformats.org/officeDocument/2006/relationships/image" Target="../media/image11.emf"/><Relationship Id="rId31" Type="http://schemas.openxmlformats.org/officeDocument/2006/relationships/image" Target="../media/image17.emf"/><Relationship Id="rId4" Type="http://schemas.openxmlformats.org/officeDocument/2006/relationships/oleObject" Target="../embeddings/oleObject1.bin"/><Relationship Id="rId9" Type="http://schemas.openxmlformats.org/officeDocument/2006/relationships/image" Target="../media/image6.emf"/><Relationship Id="rId14" Type="http://schemas.openxmlformats.org/officeDocument/2006/relationships/oleObject" Target="../embeddings/oleObject6.bin"/><Relationship Id="rId22" Type="http://schemas.openxmlformats.org/officeDocument/2006/relationships/oleObject" Target="../embeddings/oleObject10.bin"/><Relationship Id="rId27" Type="http://schemas.openxmlformats.org/officeDocument/2006/relationships/image" Target="../media/image15.emf"/><Relationship Id="rId30" Type="http://schemas.openxmlformats.org/officeDocument/2006/relationships/oleObject" Target="../embeddings/oleObject14.bin"/><Relationship Id="rId35" Type="http://schemas.openxmlformats.org/officeDocument/2006/relationships/image" Target="../media/image19.emf"/></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E1:E61"/>
  <sheetViews>
    <sheetView showGridLines="0" workbookViewId="0"/>
  </sheetViews>
  <sheetFormatPr defaultRowHeight="12.75" x14ac:dyDescent="0.2"/>
  <sheetData>
    <row r="1" spans="5:5" ht="18" x14ac:dyDescent="0.25">
      <c r="E1" s="10" t="s">
        <v>3</v>
      </c>
    </row>
    <row r="2" spans="5:5" ht="15.75" x14ac:dyDescent="0.25">
      <c r="E2" s="189" t="s">
        <v>143</v>
      </c>
    </row>
    <row r="4" spans="5:5" x14ac:dyDescent="0.2">
      <c r="E4" s="12" t="s">
        <v>4</v>
      </c>
    </row>
    <row r="5" spans="5:5" x14ac:dyDescent="0.2">
      <c r="E5" s="12" t="s">
        <v>5</v>
      </c>
    </row>
    <row r="7" spans="5:5" x14ac:dyDescent="0.2">
      <c r="E7" s="8" t="s">
        <v>142</v>
      </c>
    </row>
    <row r="8" spans="5:5" x14ac:dyDescent="0.2">
      <c r="E8" s="8"/>
    </row>
    <row r="9" spans="5:5" x14ac:dyDescent="0.2">
      <c r="E9" s="8" t="s">
        <v>135</v>
      </c>
    </row>
    <row r="10" spans="5:5" x14ac:dyDescent="0.2">
      <c r="E10" s="8" t="s">
        <v>136</v>
      </c>
    </row>
    <row r="11" spans="5:5" x14ac:dyDescent="0.2">
      <c r="E11" s="8" t="s">
        <v>137</v>
      </c>
    </row>
    <row r="12" spans="5:5" x14ac:dyDescent="0.2">
      <c r="E12" s="8" t="s">
        <v>138</v>
      </c>
    </row>
    <row r="13" spans="5:5" x14ac:dyDescent="0.2">
      <c r="E13" s="8" t="s">
        <v>140</v>
      </c>
    </row>
    <row r="14" spans="5:5" x14ac:dyDescent="0.2">
      <c r="E14" s="8" t="s">
        <v>139</v>
      </c>
    </row>
    <row r="15" spans="5:5" x14ac:dyDescent="0.2">
      <c r="E15" s="8"/>
    </row>
    <row r="16" spans="5:5" x14ac:dyDescent="0.2">
      <c r="E16" s="8" t="s">
        <v>134</v>
      </c>
    </row>
    <row r="17" spans="5:5" x14ac:dyDescent="0.2">
      <c r="E17" s="8" t="s">
        <v>141</v>
      </c>
    </row>
    <row r="18" spans="5:5" x14ac:dyDescent="0.2">
      <c r="E18" s="8"/>
    </row>
    <row r="19" spans="5:5" x14ac:dyDescent="0.2">
      <c r="E19" s="8"/>
    </row>
    <row r="20" spans="5:5" x14ac:dyDescent="0.2">
      <c r="E20" s="8"/>
    </row>
    <row r="21" spans="5:5" x14ac:dyDescent="0.2">
      <c r="E21" s="8"/>
    </row>
    <row r="22" spans="5:5" x14ac:dyDescent="0.2">
      <c r="E22" s="8"/>
    </row>
    <row r="23" spans="5:5" x14ac:dyDescent="0.2">
      <c r="E23" s="8"/>
    </row>
    <row r="24" spans="5:5" x14ac:dyDescent="0.2">
      <c r="E24" s="8"/>
    </row>
    <row r="25" spans="5:5" x14ac:dyDescent="0.2">
      <c r="E25" s="8"/>
    </row>
    <row r="26" spans="5:5" x14ac:dyDescent="0.2">
      <c r="E26" s="8"/>
    </row>
    <row r="27" spans="5:5" x14ac:dyDescent="0.2">
      <c r="E27" s="8"/>
    </row>
    <row r="28" spans="5:5" x14ac:dyDescent="0.2">
      <c r="E28" s="8"/>
    </row>
    <row r="29" spans="5:5" x14ac:dyDescent="0.2">
      <c r="E29" s="8"/>
    </row>
    <row r="30" spans="5:5" x14ac:dyDescent="0.2">
      <c r="E30" s="8"/>
    </row>
    <row r="31" spans="5:5" x14ac:dyDescent="0.2">
      <c r="E31" s="8"/>
    </row>
    <row r="32" spans="5:5" x14ac:dyDescent="0.2">
      <c r="E32" s="8"/>
    </row>
    <row r="33" spans="5:5" x14ac:dyDescent="0.2">
      <c r="E33" s="8"/>
    </row>
    <row r="34" spans="5:5" x14ac:dyDescent="0.2">
      <c r="E34" s="8"/>
    </row>
    <row r="35" spans="5:5" x14ac:dyDescent="0.2">
      <c r="E35" s="8"/>
    </row>
    <row r="36" spans="5:5" x14ac:dyDescent="0.2">
      <c r="E36" s="8"/>
    </row>
    <row r="37" spans="5:5" x14ac:dyDescent="0.2">
      <c r="E37" s="8"/>
    </row>
    <row r="38" spans="5:5" x14ac:dyDescent="0.2">
      <c r="E38" s="8"/>
    </row>
    <row r="39" spans="5:5" x14ac:dyDescent="0.2">
      <c r="E39" s="8"/>
    </row>
    <row r="40" spans="5:5" x14ac:dyDescent="0.2">
      <c r="E40" s="8"/>
    </row>
    <row r="41" spans="5:5" x14ac:dyDescent="0.2">
      <c r="E41" s="8"/>
    </row>
    <row r="61" spans="5:5" ht="15.75" x14ac:dyDescent="0.25">
      <c r="E61" s="11" t="s">
        <v>6</v>
      </c>
    </row>
  </sheetData>
  <phoneticPr fontId="0" type="noConversion"/>
  <pageMargins left="0.75" right="0.75" top="1" bottom="1" header="0.5" footer="0.5"/>
  <pageSetup paperSize="9" orientation="portrait" horizontalDpi="4294967292" verticalDpi="300" r:id="rId1"/>
  <headerFooter alignWithMargins="0"/>
  <drawing r:id="rId2"/>
  <legacyDrawing r:id="rId3"/>
  <oleObjects>
    <mc:AlternateContent xmlns:mc="http://schemas.openxmlformats.org/markup-compatibility/2006">
      <mc:Choice Requires="x14">
        <oleObject progId="Word.Document.8" shapeId="3078" r:id="rId4">
          <objectPr defaultSize="0" r:id="rId5">
            <anchor moveWithCells="1">
              <from>
                <xdr:col>0</xdr:col>
                <xdr:colOff>85725</xdr:colOff>
                <xdr:row>254</xdr:row>
                <xdr:rowOff>57150</xdr:rowOff>
              </from>
              <to>
                <xdr:col>9</xdr:col>
                <xdr:colOff>142875</xdr:colOff>
                <xdr:row>300</xdr:row>
                <xdr:rowOff>9525</xdr:rowOff>
              </to>
            </anchor>
          </objectPr>
        </oleObject>
      </mc:Choice>
      <mc:Fallback>
        <oleObject progId="Word.Document.8" shapeId="3078"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2:JC76"/>
  <sheetViews>
    <sheetView showGridLines="0" tabSelected="1" zoomScale="66" zoomScaleNormal="66" workbookViewId="0">
      <pane xSplit="2" topLeftCell="C1" activePane="topRight" state="frozen"/>
      <selection pane="topRight" activeCell="A46" sqref="A46"/>
    </sheetView>
  </sheetViews>
  <sheetFormatPr defaultColWidth="28.7109375" defaultRowHeight="12.75" x14ac:dyDescent="0.2"/>
  <cols>
    <col min="1" max="1" width="16" style="14" customWidth="1"/>
    <col min="2" max="2" width="24.28515625" style="14" customWidth="1"/>
    <col min="3" max="57" width="41.42578125" style="14" customWidth="1"/>
    <col min="58" max="16384" width="28.7109375" style="14"/>
  </cols>
  <sheetData>
    <row r="2" spans="1:263" ht="15.75" x14ac:dyDescent="0.25">
      <c r="B2" s="15" t="s">
        <v>41</v>
      </c>
    </row>
    <row r="3" spans="1:263" ht="13.5" thickBot="1" x14ac:dyDescent="0.25">
      <c r="B3" s="14" t="s">
        <v>144</v>
      </c>
    </row>
    <row r="4" spans="1:263" s="17" customFormat="1" ht="14.25" customHeight="1" thickBot="1" x14ac:dyDescent="0.25">
      <c r="A4" s="14"/>
      <c r="B4" s="14"/>
      <c r="C4" s="16" t="s">
        <v>145</v>
      </c>
      <c r="D4" s="17" t="s">
        <v>146</v>
      </c>
      <c r="E4" s="17" t="s">
        <v>147</v>
      </c>
      <c r="F4" s="17" t="s">
        <v>148</v>
      </c>
      <c r="G4" s="192" t="s">
        <v>233</v>
      </c>
      <c r="H4" s="17" t="s">
        <v>231</v>
      </c>
      <c r="I4" s="17" t="s">
        <v>149</v>
      </c>
      <c r="J4" s="17" t="s">
        <v>150</v>
      </c>
      <c r="K4" s="17" t="s">
        <v>151</v>
      </c>
      <c r="L4" s="17" t="s">
        <v>152</v>
      </c>
      <c r="M4" s="17" t="s">
        <v>153</v>
      </c>
      <c r="N4" s="192" t="s">
        <v>234</v>
      </c>
      <c r="O4" s="17" t="s">
        <v>231</v>
      </c>
      <c r="P4" s="17" t="s">
        <v>154</v>
      </c>
      <c r="Q4" s="17" t="s">
        <v>155</v>
      </c>
      <c r="R4" s="17" t="s">
        <v>156</v>
      </c>
      <c r="S4" s="17" t="s">
        <v>157</v>
      </c>
      <c r="T4" s="17" t="s">
        <v>158</v>
      </c>
      <c r="U4" s="192" t="s">
        <v>234</v>
      </c>
      <c r="V4" s="17" t="s">
        <v>231</v>
      </c>
      <c r="W4" s="17" t="s">
        <v>159</v>
      </c>
      <c r="X4" s="17" t="s">
        <v>160</v>
      </c>
      <c r="Y4" s="17" t="s">
        <v>161</v>
      </c>
      <c r="Z4" s="17" t="s">
        <v>162</v>
      </c>
      <c r="AA4" s="17" t="s">
        <v>163</v>
      </c>
      <c r="AB4" s="17" t="s">
        <v>164</v>
      </c>
      <c r="AC4" s="192" t="s">
        <v>232</v>
      </c>
      <c r="AD4" s="17" t="s">
        <v>231</v>
      </c>
      <c r="AE4" s="17" t="s">
        <v>165</v>
      </c>
      <c r="AF4" s="17" t="s">
        <v>166</v>
      </c>
      <c r="AG4" s="17" t="s">
        <v>167</v>
      </c>
      <c r="AH4" s="17" t="s">
        <v>168</v>
      </c>
      <c r="AI4" s="17" t="s">
        <v>169</v>
      </c>
      <c r="AJ4" s="17" t="s">
        <v>170</v>
      </c>
      <c r="AK4" s="192" t="s">
        <v>232</v>
      </c>
      <c r="AL4" s="17" t="s">
        <v>231</v>
      </c>
      <c r="AM4" s="17" t="s">
        <v>171</v>
      </c>
      <c r="AN4" s="17" t="s">
        <v>172</v>
      </c>
      <c r="AO4" s="17" t="s">
        <v>173</v>
      </c>
      <c r="AP4" s="17" t="s">
        <v>174</v>
      </c>
      <c r="AQ4" s="192" t="s">
        <v>233</v>
      </c>
      <c r="AR4" s="17" t="s">
        <v>231</v>
      </c>
      <c r="AS4" s="17" t="s">
        <v>175</v>
      </c>
      <c r="AT4" s="17" t="s">
        <v>176</v>
      </c>
      <c r="AU4" s="17" t="s">
        <v>177</v>
      </c>
      <c r="AV4" s="192" t="s">
        <v>235</v>
      </c>
      <c r="AW4" s="17" t="s">
        <v>231</v>
      </c>
      <c r="AX4" s="17" t="s">
        <v>178</v>
      </c>
      <c r="AY4" s="17" t="s">
        <v>179</v>
      </c>
      <c r="AZ4" s="17" t="s">
        <v>180</v>
      </c>
      <c r="BA4" s="17" t="s">
        <v>181</v>
      </c>
      <c r="BB4" s="17" t="s">
        <v>182</v>
      </c>
      <c r="BC4" s="17" t="s">
        <v>183</v>
      </c>
      <c r="BD4" s="192" t="s">
        <v>232</v>
      </c>
      <c r="BE4" s="17" t="s">
        <v>231</v>
      </c>
    </row>
    <row r="5" spans="1:263" s="20" customFormat="1" ht="13.5" customHeight="1" x14ac:dyDescent="0.2">
      <c r="A5" s="34"/>
      <c r="B5" s="50" t="s">
        <v>45</v>
      </c>
      <c r="C5" s="18" t="s">
        <v>185</v>
      </c>
      <c r="D5" s="19" t="s">
        <v>193</v>
      </c>
      <c r="E5" s="19" t="s">
        <v>194</v>
      </c>
      <c r="F5" s="19" t="s">
        <v>195</v>
      </c>
      <c r="G5" s="19"/>
      <c r="H5" s="19"/>
      <c r="I5" s="19" t="s">
        <v>196</v>
      </c>
      <c r="J5" s="19" t="s">
        <v>197</v>
      </c>
      <c r="K5" s="19" t="s">
        <v>198</v>
      </c>
      <c r="L5" s="19" t="s">
        <v>199</v>
      </c>
      <c r="M5" s="19" t="s">
        <v>200</v>
      </c>
      <c r="N5" s="19"/>
      <c r="O5" s="19"/>
      <c r="P5" s="19" t="s">
        <v>201</v>
      </c>
      <c r="Q5" s="19" t="s">
        <v>202</v>
      </c>
      <c r="R5" s="19" t="s">
        <v>203</v>
      </c>
      <c r="S5" s="19" t="s">
        <v>204</v>
      </c>
      <c r="T5" s="19" t="s">
        <v>205</v>
      </c>
      <c r="U5" s="19"/>
      <c r="V5" s="19"/>
      <c r="W5" s="19" t="s">
        <v>206</v>
      </c>
      <c r="X5" s="19" t="s">
        <v>207</v>
      </c>
      <c r="Y5" s="19" t="s">
        <v>208</v>
      </c>
      <c r="Z5" s="19" t="s">
        <v>209</v>
      </c>
      <c r="AA5" s="19" t="s">
        <v>210</v>
      </c>
      <c r="AB5" s="19" t="s">
        <v>211</v>
      </c>
      <c r="AC5" s="19"/>
      <c r="AD5" s="19"/>
      <c r="AE5" s="19" t="s">
        <v>212</v>
      </c>
      <c r="AF5" s="19" t="s">
        <v>213</v>
      </c>
      <c r="AG5" s="19" t="s">
        <v>214</v>
      </c>
      <c r="AH5" s="19" t="s">
        <v>215</v>
      </c>
      <c r="AI5" s="19" t="s">
        <v>216</v>
      </c>
      <c r="AJ5" s="19" t="s">
        <v>217</v>
      </c>
      <c r="AK5" s="19"/>
      <c r="AL5" s="19"/>
      <c r="AM5" s="19" t="s">
        <v>218</v>
      </c>
      <c r="AN5" s="19" t="s">
        <v>219</v>
      </c>
      <c r="AO5" s="19" t="s">
        <v>220</v>
      </c>
      <c r="AP5" s="19" t="s">
        <v>221</v>
      </c>
      <c r="AQ5" s="19"/>
      <c r="AR5" s="19"/>
      <c r="AS5" s="19" t="s">
        <v>222</v>
      </c>
      <c r="AT5" s="19" t="s">
        <v>223</v>
      </c>
      <c r="AU5" s="19" t="s">
        <v>224</v>
      </c>
      <c r="AV5" s="19"/>
      <c r="AW5" s="19"/>
      <c r="AX5" s="19" t="s">
        <v>225</v>
      </c>
      <c r="AY5" s="19" t="s">
        <v>226</v>
      </c>
      <c r="AZ5" s="19" t="s">
        <v>227</v>
      </c>
      <c r="BA5" s="19" t="s">
        <v>228</v>
      </c>
      <c r="BB5" s="19" t="s">
        <v>229</v>
      </c>
      <c r="BC5" s="19" t="s">
        <v>230</v>
      </c>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row>
    <row r="6" spans="1:263" s="26" customFormat="1" ht="13.5" customHeight="1" x14ac:dyDescent="0.2">
      <c r="A6" s="34"/>
      <c r="B6" s="186" t="s">
        <v>133</v>
      </c>
      <c r="C6" s="25"/>
    </row>
    <row r="7" spans="1:263" s="22" customFormat="1" ht="13.5" customHeight="1" x14ac:dyDescent="0.2">
      <c r="A7" s="34"/>
      <c r="B7" s="51" t="s">
        <v>1</v>
      </c>
      <c r="C7" s="21" t="s">
        <v>190</v>
      </c>
      <c r="D7" s="22" t="s">
        <v>190</v>
      </c>
      <c r="E7" s="22" t="s">
        <v>190</v>
      </c>
      <c r="F7" s="22" t="s">
        <v>190</v>
      </c>
      <c r="I7" s="22" t="s">
        <v>190</v>
      </c>
      <c r="J7" s="22" t="s">
        <v>190</v>
      </c>
      <c r="K7" s="22" t="s">
        <v>190</v>
      </c>
      <c r="L7" s="22" t="s">
        <v>190</v>
      </c>
      <c r="M7" s="22" t="s">
        <v>190</v>
      </c>
      <c r="P7" s="22" t="s">
        <v>190</v>
      </c>
      <c r="Q7" s="22" t="s">
        <v>190</v>
      </c>
      <c r="R7" s="22" t="s">
        <v>190</v>
      </c>
      <c r="S7" s="22" t="s">
        <v>190</v>
      </c>
      <c r="T7" s="22" t="s">
        <v>190</v>
      </c>
      <c r="W7" s="22" t="s">
        <v>190</v>
      </c>
      <c r="X7" s="22" t="s">
        <v>190</v>
      </c>
      <c r="Y7" s="22" t="s">
        <v>190</v>
      </c>
      <c r="Z7" s="22" t="s">
        <v>190</v>
      </c>
      <c r="AA7" s="22" t="s">
        <v>190</v>
      </c>
      <c r="AB7" s="22" t="s">
        <v>190</v>
      </c>
      <c r="AE7" s="22" t="s">
        <v>190</v>
      </c>
      <c r="AF7" s="22" t="s">
        <v>190</v>
      </c>
      <c r="AG7" s="22" t="s">
        <v>190</v>
      </c>
      <c r="AH7" s="22" t="s">
        <v>190</v>
      </c>
      <c r="AI7" s="22" t="s">
        <v>190</v>
      </c>
      <c r="AJ7" s="22" t="s">
        <v>190</v>
      </c>
      <c r="AM7" s="22" t="s">
        <v>190</v>
      </c>
      <c r="AN7" s="22" t="s">
        <v>190</v>
      </c>
      <c r="AO7" s="22" t="s">
        <v>190</v>
      </c>
      <c r="AP7" s="22" t="s">
        <v>190</v>
      </c>
      <c r="AS7" s="22" t="s">
        <v>190</v>
      </c>
      <c r="AT7" s="22" t="s">
        <v>190</v>
      </c>
      <c r="AU7" s="22" t="s">
        <v>190</v>
      </c>
      <c r="AX7" s="22" t="s">
        <v>190</v>
      </c>
      <c r="AY7" s="22" t="s">
        <v>190</v>
      </c>
      <c r="AZ7" s="22" t="s">
        <v>190</v>
      </c>
      <c r="BA7" s="22" t="s">
        <v>190</v>
      </c>
      <c r="BB7" s="22" t="s">
        <v>190</v>
      </c>
      <c r="BC7" s="22" t="s">
        <v>190</v>
      </c>
    </row>
    <row r="8" spans="1:263" s="39" customFormat="1" ht="13.5" customHeight="1" x14ac:dyDescent="0.2">
      <c r="A8" s="34"/>
      <c r="B8" s="51" t="s">
        <v>46</v>
      </c>
      <c r="C8" s="38" t="s">
        <v>191</v>
      </c>
      <c r="D8" s="39" t="s">
        <v>191</v>
      </c>
      <c r="E8" s="39" t="s">
        <v>191</v>
      </c>
      <c r="F8" s="39" t="s">
        <v>191</v>
      </c>
      <c r="I8" s="39" t="s">
        <v>191</v>
      </c>
      <c r="J8" s="39" t="s">
        <v>191</v>
      </c>
      <c r="K8" s="39" t="s">
        <v>191</v>
      </c>
      <c r="L8" s="39" t="s">
        <v>191</v>
      </c>
      <c r="M8" s="39" t="s">
        <v>191</v>
      </c>
      <c r="P8" s="39" t="s">
        <v>191</v>
      </c>
      <c r="Q8" s="39" t="s">
        <v>191</v>
      </c>
      <c r="R8" s="39" t="s">
        <v>191</v>
      </c>
      <c r="S8" s="39" t="s">
        <v>191</v>
      </c>
      <c r="T8" s="39" t="s">
        <v>191</v>
      </c>
      <c r="W8" s="39" t="s">
        <v>191</v>
      </c>
      <c r="X8" s="39" t="s">
        <v>191</v>
      </c>
      <c r="Y8" s="39" t="s">
        <v>191</v>
      </c>
      <c r="Z8" s="39" t="s">
        <v>191</v>
      </c>
      <c r="AA8" s="39" t="s">
        <v>191</v>
      </c>
      <c r="AB8" s="39" t="s">
        <v>191</v>
      </c>
      <c r="AE8" s="39" t="s">
        <v>191</v>
      </c>
      <c r="AF8" s="39" t="s">
        <v>191</v>
      </c>
      <c r="AG8" s="39" t="s">
        <v>191</v>
      </c>
      <c r="AH8" s="39" t="s">
        <v>191</v>
      </c>
      <c r="AI8" s="39" t="s">
        <v>191</v>
      </c>
      <c r="AJ8" s="39" t="s">
        <v>191</v>
      </c>
      <c r="AM8" s="39" t="s">
        <v>191</v>
      </c>
      <c r="AN8" s="39" t="s">
        <v>191</v>
      </c>
      <c r="AO8" s="39" t="s">
        <v>191</v>
      </c>
      <c r="AP8" s="39" t="s">
        <v>191</v>
      </c>
      <c r="AS8" s="39" t="s">
        <v>191</v>
      </c>
      <c r="AT8" s="39" t="s">
        <v>191</v>
      </c>
      <c r="AU8" s="39" t="s">
        <v>191</v>
      </c>
      <c r="AX8" s="39" t="s">
        <v>191</v>
      </c>
      <c r="AY8" s="39" t="s">
        <v>191</v>
      </c>
      <c r="AZ8" s="39" t="s">
        <v>191</v>
      </c>
      <c r="BA8" s="39" t="s">
        <v>191</v>
      </c>
      <c r="BB8" s="39" t="s">
        <v>191</v>
      </c>
      <c r="BC8" s="39" t="s">
        <v>191</v>
      </c>
    </row>
    <row r="9" spans="1:263" s="39" customFormat="1" ht="13.5" customHeight="1" thickBot="1" x14ac:dyDescent="0.25">
      <c r="A9" s="34"/>
      <c r="B9" s="52" t="s">
        <v>47</v>
      </c>
      <c r="C9" s="38" t="s">
        <v>192</v>
      </c>
      <c r="D9" s="39" t="s">
        <v>192</v>
      </c>
      <c r="E9" s="39" t="s">
        <v>192</v>
      </c>
      <c r="F9" s="39" t="s">
        <v>192</v>
      </c>
      <c r="I9" s="39" t="s">
        <v>192</v>
      </c>
      <c r="J9" s="39" t="s">
        <v>192</v>
      </c>
      <c r="K9" s="39" t="s">
        <v>192</v>
      </c>
      <c r="L9" s="39" t="s">
        <v>192</v>
      </c>
      <c r="M9" s="39" t="s">
        <v>192</v>
      </c>
      <c r="P9" s="39" t="s">
        <v>192</v>
      </c>
      <c r="Q9" s="39" t="s">
        <v>192</v>
      </c>
      <c r="R9" s="39" t="s">
        <v>192</v>
      </c>
      <c r="S9" s="39" t="s">
        <v>192</v>
      </c>
      <c r="T9" s="39" t="s">
        <v>192</v>
      </c>
      <c r="W9" s="39" t="s">
        <v>192</v>
      </c>
      <c r="X9" s="39" t="s">
        <v>192</v>
      </c>
      <c r="Y9" s="39" t="s">
        <v>192</v>
      </c>
      <c r="Z9" s="39" t="s">
        <v>192</v>
      </c>
      <c r="AA9" s="39" t="s">
        <v>192</v>
      </c>
      <c r="AB9" s="39" t="s">
        <v>192</v>
      </c>
      <c r="AE9" s="39" t="s">
        <v>192</v>
      </c>
      <c r="AF9" s="39" t="s">
        <v>192</v>
      </c>
      <c r="AG9" s="39" t="s">
        <v>192</v>
      </c>
      <c r="AH9" s="39" t="s">
        <v>192</v>
      </c>
      <c r="AI9" s="39" t="s">
        <v>192</v>
      </c>
      <c r="AJ9" s="39" t="s">
        <v>192</v>
      </c>
      <c r="AM9" s="39" t="s">
        <v>192</v>
      </c>
      <c r="AN9" s="39" t="s">
        <v>192</v>
      </c>
      <c r="AO9" s="39" t="s">
        <v>192</v>
      </c>
      <c r="AP9" s="39" t="s">
        <v>192</v>
      </c>
      <c r="AS9" s="39" t="s">
        <v>192</v>
      </c>
      <c r="AT9" s="39" t="s">
        <v>192</v>
      </c>
      <c r="AU9" s="39" t="s">
        <v>192</v>
      </c>
      <c r="AX9" s="39" t="s">
        <v>192</v>
      </c>
      <c r="AY9" s="39" t="s">
        <v>192</v>
      </c>
      <c r="AZ9" s="39" t="s">
        <v>192</v>
      </c>
      <c r="BA9" s="39" t="s">
        <v>192</v>
      </c>
      <c r="BB9" s="39" t="s">
        <v>192</v>
      </c>
      <c r="BC9" s="39" t="s">
        <v>192</v>
      </c>
    </row>
    <row r="10" spans="1:263" s="41" customFormat="1" ht="13.5" customHeight="1" x14ac:dyDescent="0.2">
      <c r="A10" s="35" t="s">
        <v>2</v>
      </c>
      <c r="B10" s="40" t="s">
        <v>122</v>
      </c>
      <c r="C10" s="62">
        <v>217.14355849152801</v>
      </c>
      <c r="D10" s="63">
        <v>215.81146339277399</v>
      </c>
      <c r="E10" s="63">
        <v>216.976234772954</v>
      </c>
      <c r="F10" s="63">
        <v>218.276782272643</v>
      </c>
      <c r="G10" s="63">
        <v>217.05200973247474</v>
      </c>
      <c r="H10" s="63">
        <v>0.8736626946181405</v>
      </c>
      <c r="I10" s="63">
        <v>188.92888478203901</v>
      </c>
      <c r="J10" s="63">
        <v>188.79954016439399</v>
      </c>
      <c r="K10" s="63">
        <v>188.585967121317</v>
      </c>
      <c r="L10" s="63">
        <v>189.25502880392199</v>
      </c>
      <c r="M10" s="63">
        <v>189.38349187594</v>
      </c>
      <c r="N10" s="63">
        <v>188.99058254952237</v>
      </c>
      <c r="O10" s="63">
        <v>0.29268652596992867</v>
      </c>
      <c r="P10" s="63">
        <v>189.50378038591199</v>
      </c>
      <c r="Q10" s="63">
        <v>189.45885199660199</v>
      </c>
      <c r="R10" s="63">
        <v>189.82543757763099</v>
      </c>
      <c r="S10" s="63">
        <v>189.83910240857401</v>
      </c>
      <c r="T10" s="63">
        <v>189.57854235519201</v>
      </c>
      <c r="U10" s="63">
        <v>189.64114294478219</v>
      </c>
      <c r="V10" s="63">
        <v>0.16072943550355651</v>
      </c>
      <c r="W10" s="63">
        <v>191.24093158151601</v>
      </c>
      <c r="X10" s="63">
        <v>190.92996335411399</v>
      </c>
      <c r="Y10" s="63">
        <v>191.395779370898</v>
      </c>
      <c r="Z10" s="63">
        <v>192.76844228389999</v>
      </c>
      <c r="AA10" s="63">
        <v>192.49323045426601</v>
      </c>
      <c r="AB10" s="63">
        <v>192.47073841176299</v>
      </c>
      <c r="AC10" s="63">
        <v>191.8831809094095</v>
      </c>
      <c r="AD10" s="63">
        <v>0.71411251839408574</v>
      </c>
      <c r="AE10" s="63">
        <v>194.13567927979301</v>
      </c>
      <c r="AF10" s="63">
        <v>194.09466556517299</v>
      </c>
      <c r="AG10" s="63">
        <v>194.01194243800299</v>
      </c>
      <c r="AH10" s="63">
        <v>192.69863219425699</v>
      </c>
      <c r="AI10" s="63">
        <v>192.57621154103299</v>
      </c>
      <c r="AJ10" s="63">
        <v>192.267320570826</v>
      </c>
      <c r="AK10" s="63">
        <v>193.29740859818082</v>
      </c>
      <c r="AL10" s="63">
        <v>0.79462934090403847</v>
      </c>
      <c r="AM10" s="63">
        <v>188.546346635123</v>
      </c>
      <c r="AN10" s="63">
        <v>188.46014747063401</v>
      </c>
      <c r="AO10" s="63">
        <v>188.34952801100499</v>
      </c>
      <c r="AP10" s="63">
        <v>188.51963230890999</v>
      </c>
      <c r="AQ10" s="63">
        <v>188.468913606418</v>
      </c>
      <c r="AR10" s="63">
        <v>7.566046894779721E-2</v>
      </c>
      <c r="AS10" s="63">
        <v>187.93233025411001</v>
      </c>
      <c r="AT10" s="63">
        <v>188.02813427982599</v>
      </c>
      <c r="AU10" s="63">
        <v>187.86912753028901</v>
      </c>
      <c r="AV10" s="63">
        <v>187.94319735474167</v>
      </c>
      <c r="AW10" s="63">
        <v>6.5367458808815559E-2</v>
      </c>
      <c r="AX10" s="63">
        <v>190.27755057632399</v>
      </c>
      <c r="AY10" s="63">
        <v>190.17848759934901</v>
      </c>
      <c r="AZ10" s="63">
        <v>190.14671892477699</v>
      </c>
      <c r="BA10" s="63">
        <v>189.87122706489399</v>
      </c>
      <c r="BB10" s="63">
        <v>189.62764242951701</v>
      </c>
      <c r="BC10" s="63">
        <v>189.466482445628</v>
      </c>
      <c r="BD10" s="63">
        <v>189.92801817341487</v>
      </c>
      <c r="BE10" s="63">
        <v>0.29977877904952233</v>
      </c>
      <c r="BG10" s="63"/>
      <c r="BH10" s="63"/>
      <c r="BI10" s="63"/>
      <c r="BJ10" s="63"/>
      <c r="BK10" s="63"/>
      <c r="BL10" s="63"/>
      <c r="BM10" s="63"/>
      <c r="BN10" s="63"/>
      <c r="BO10" s="63"/>
      <c r="BP10" s="63"/>
      <c r="BQ10" s="63"/>
      <c r="BR10" s="63"/>
      <c r="BS10" s="63"/>
      <c r="BT10" s="63"/>
      <c r="BU10" s="63"/>
      <c r="BV10" s="169"/>
      <c r="BW10" s="169"/>
      <c r="BX10" s="169"/>
      <c r="BY10" s="169"/>
      <c r="BZ10" s="63"/>
      <c r="CA10" s="63"/>
      <c r="CB10" s="63"/>
      <c r="CC10" s="63"/>
      <c r="CD10" s="169"/>
      <c r="CE10" s="169"/>
      <c r="CF10" s="169"/>
      <c r="CG10" s="169"/>
      <c r="CH10" s="63"/>
      <c r="CI10" s="63"/>
      <c r="CJ10" s="169"/>
      <c r="CK10" s="169"/>
      <c r="CL10" s="169"/>
      <c r="CM10" s="169"/>
      <c r="CN10" s="169"/>
      <c r="CO10" s="169"/>
      <c r="CP10" s="169"/>
      <c r="CQ10" s="169"/>
      <c r="CR10" s="63"/>
      <c r="CS10" s="63"/>
      <c r="CT10" s="63"/>
      <c r="CU10" s="63"/>
      <c r="CW10" s="63"/>
      <c r="CX10" s="63"/>
      <c r="CY10" s="63"/>
      <c r="CZ10" s="63"/>
      <c r="DA10" s="63"/>
      <c r="DB10" s="63"/>
      <c r="DC10" s="63"/>
      <c r="DD10" s="63"/>
      <c r="DE10" s="63"/>
      <c r="DF10" s="63"/>
      <c r="DG10" s="63"/>
      <c r="DI10" s="63"/>
      <c r="DJ10" s="63"/>
      <c r="DK10" s="63"/>
      <c r="DL10" s="63"/>
      <c r="DM10" s="63"/>
      <c r="DN10" s="63"/>
      <c r="DO10" s="63"/>
      <c r="DP10" s="63"/>
      <c r="DQ10" s="63"/>
      <c r="DR10" s="63"/>
      <c r="DS10" s="63"/>
      <c r="DT10" s="63"/>
      <c r="DU10" s="63"/>
      <c r="DV10" s="63"/>
      <c r="DW10" s="63"/>
      <c r="DX10" s="63"/>
      <c r="DY10" s="63"/>
      <c r="DZ10" s="63"/>
      <c r="EA10" s="63"/>
      <c r="EB10" s="63"/>
      <c r="EC10" s="63"/>
      <c r="EE10" s="63"/>
      <c r="EF10" s="63"/>
      <c r="EG10" s="63"/>
      <c r="EH10" s="63"/>
      <c r="EI10" s="63"/>
      <c r="EJ10" s="63"/>
      <c r="EK10" s="63"/>
      <c r="EL10" s="63"/>
      <c r="EM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c r="FO10" s="63"/>
      <c r="FP10" s="63"/>
      <c r="FQ10" s="63"/>
      <c r="FR10" s="63"/>
      <c r="FS10" s="63"/>
      <c r="FT10" s="63"/>
      <c r="FU10" s="63"/>
      <c r="FV10" s="63"/>
    </row>
    <row r="11" spans="1:263" s="24" customFormat="1" ht="13.5" customHeight="1" x14ac:dyDescent="0.2">
      <c r="A11" s="36" t="s">
        <v>100</v>
      </c>
      <c r="B11" s="33" t="s">
        <v>121</v>
      </c>
      <c r="C11" s="179">
        <v>119.69954541605701</v>
      </c>
      <c r="D11" s="56">
        <v>111.86396590773801</v>
      </c>
      <c r="E11" s="56">
        <v>120.355214538498</v>
      </c>
      <c r="F11" s="56">
        <v>125.576883269541</v>
      </c>
      <c r="G11" s="56">
        <v>119.3739022829585</v>
      </c>
      <c r="H11" s="56">
        <v>4.8975793682382056</v>
      </c>
      <c r="I11" s="64">
        <v>55.967483433768002</v>
      </c>
      <c r="J11" s="64">
        <v>56.178334796517198</v>
      </c>
      <c r="K11" s="64">
        <v>56.2447419652053</v>
      </c>
      <c r="L11" s="64">
        <v>56.127951478038597</v>
      </c>
      <c r="M11" s="64">
        <v>56.5913724178927</v>
      </c>
      <c r="N11" s="64">
        <v>56.221976818284361</v>
      </c>
      <c r="O11" s="64">
        <v>0.20614734262618301</v>
      </c>
      <c r="P11" s="64">
        <v>55.073747151852402</v>
      </c>
      <c r="Q11" s="64">
        <v>55.434689821453901</v>
      </c>
      <c r="R11" s="64">
        <v>55.487404757207997</v>
      </c>
      <c r="S11" s="64">
        <v>55.838424233318598</v>
      </c>
      <c r="T11" s="64">
        <v>55.670463748424503</v>
      </c>
      <c r="U11" s="64">
        <v>55.50094594245148</v>
      </c>
      <c r="V11" s="64">
        <v>0.25678782187060883</v>
      </c>
      <c r="W11" s="64">
        <v>54.928382551387799</v>
      </c>
      <c r="X11" s="64">
        <v>54.843458834135603</v>
      </c>
      <c r="Y11" s="64">
        <v>54.727972611384097</v>
      </c>
      <c r="Z11" s="64">
        <v>55.023176816100197</v>
      </c>
      <c r="AA11" s="64">
        <v>54.978785269119399</v>
      </c>
      <c r="AB11" s="64">
        <v>55.180825578788003</v>
      </c>
      <c r="AC11" s="64">
        <v>54.947100276819185</v>
      </c>
      <c r="AD11" s="64">
        <v>0.14173210115822152</v>
      </c>
      <c r="AE11" s="64">
        <v>55.477196019139598</v>
      </c>
      <c r="AF11" s="64">
        <v>55.644698928978897</v>
      </c>
      <c r="AG11" s="64">
        <v>55.910483589255399</v>
      </c>
      <c r="AH11" s="64">
        <v>55.108155705610102</v>
      </c>
      <c r="AI11" s="64">
        <v>55.250246249125297</v>
      </c>
      <c r="AJ11" s="64">
        <v>55.204598161154301</v>
      </c>
      <c r="AK11" s="64">
        <v>55.432563108877268</v>
      </c>
      <c r="AL11" s="64">
        <v>0.27864233539558686</v>
      </c>
      <c r="AM11" s="64">
        <v>53.129937719230703</v>
      </c>
      <c r="AN11" s="64">
        <v>53.314074529455503</v>
      </c>
      <c r="AO11" s="64">
        <v>53.3475346341909</v>
      </c>
      <c r="AP11" s="64">
        <v>53.315250829642601</v>
      </c>
      <c r="AQ11" s="64">
        <v>53.276699428129923</v>
      </c>
      <c r="AR11" s="64">
        <v>8.5790055330454015E-2</v>
      </c>
      <c r="AS11" s="64">
        <v>53.182970545213401</v>
      </c>
      <c r="AT11" s="64">
        <v>53.344737840075801</v>
      </c>
      <c r="AU11" s="64">
        <v>53.391999474554197</v>
      </c>
      <c r="AV11" s="64">
        <v>53.306569286614469</v>
      </c>
      <c r="AW11" s="64">
        <v>8.9501963406165896E-2</v>
      </c>
      <c r="AX11" s="64">
        <v>53.271182953151701</v>
      </c>
      <c r="AY11" s="64">
        <v>53.409091417072297</v>
      </c>
      <c r="AZ11" s="64">
        <v>53.627357554540701</v>
      </c>
      <c r="BA11" s="64">
        <v>53.221746928625699</v>
      </c>
      <c r="BB11" s="64">
        <v>53.210426267615297</v>
      </c>
      <c r="BC11" s="64">
        <v>53.355908324884901</v>
      </c>
      <c r="BD11" s="64">
        <v>53.349285574315104</v>
      </c>
      <c r="BE11" s="64">
        <v>0.14294093096662083</v>
      </c>
      <c r="BG11" s="64"/>
      <c r="BH11" s="64"/>
      <c r="BI11" s="64"/>
      <c r="BJ11" s="64"/>
      <c r="BK11" s="64"/>
      <c r="BL11" s="64"/>
      <c r="BM11" s="64"/>
      <c r="BN11" s="64"/>
      <c r="BO11" s="64"/>
      <c r="BP11" s="64"/>
      <c r="BQ11" s="64"/>
      <c r="BR11" s="64"/>
      <c r="BS11" s="64"/>
      <c r="BT11" s="64"/>
      <c r="BU11" s="56"/>
      <c r="BV11" s="64"/>
      <c r="BW11" s="64"/>
      <c r="BX11" s="64"/>
      <c r="BY11" s="64"/>
      <c r="BZ11" s="64"/>
      <c r="CA11" s="64"/>
      <c r="CB11" s="64"/>
      <c r="CC11" s="64"/>
      <c r="CD11" s="64"/>
      <c r="CE11" s="64"/>
      <c r="CF11" s="64"/>
      <c r="CG11" s="64"/>
      <c r="CH11" s="64"/>
      <c r="CI11" s="64"/>
      <c r="CJ11" s="64"/>
      <c r="CK11" s="64"/>
      <c r="CL11" s="64"/>
      <c r="CM11" s="64"/>
      <c r="CN11" s="64"/>
      <c r="CO11" s="64"/>
      <c r="CP11" s="64"/>
      <c r="CQ11" s="64"/>
      <c r="CR11" s="64"/>
      <c r="CS11" s="64"/>
      <c r="CT11" s="64"/>
      <c r="CU11" s="64"/>
      <c r="CW11" s="56"/>
      <c r="CX11" s="56"/>
      <c r="CY11" s="56"/>
      <c r="CZ11" s="56"/>
      <c r="DA11" s="56"/>
      <c r="DB11" s="56"/>
      <c r="DC11" s="56"/>
      <c r="DD11" s="56"/>
      <c r="DE11" s="56"/>
      <c r="DF11" s="56"/>
      <c r="DG11" s="56"/>
      <c r="DI11" s="64"/>
      <c r="DJ11" s="64"/>
      <c r="DK11" s="64"/>
      <c r="DL11" s="64"/>
      <c r="DM11" s="64"/>
      <c r="DN11" s="64"/>
      <c r="DO11" s="64"/>
      <c r="DP11" s="64"/>
      <c r="DQ11" s="64"/>
      <c r="DR11" s="64"/>
      <c r="DS11" s="64"/>
      <c r="DT11" s="64"/>
      <c r="DU11" s="64"/>
      <c r="DV11" s="56"/>
      <c r="DW11" s="56"/>
      <c r="DX11" s="56"/>
      <c r="DY11" s="64"/>
      <c r="DZ11" s="56"/>
      <c r="EA11" s="56"/>
      <c r="EB11" s="56"/>
      <c r="EC11" s="64"/>
      <c r="EE11" s="56"/>
      <c r="EF11" s="56"/>
      <c r="EG11" s="56"/>
      <c r="EH11" s="56"/>
      <c r="EI11" s="56"/>
      <c r="EJ11" s="56"/>
      <c r="EK11" s="56"/>
      <c r="EL11" s="56"/>
      <c r="EM11" s="56"/>
      <c r="EN11" s="56"/>
      <c r="EO11" s="56"/>
      <c r="EP11" s="56"/>
      <c r="EQ11" s="56"/>
      <c r="ER11" s="56"/>
      <c r="ES11" s="56"/>
      <c r="ET11" s="56"/>
      <c r="EU11" s="56"/>
      <c r="EV11" s="56"/>
      <c r="EW11" s="56"/>
      <c r="EX11" s="56"/>
      <c r="EY11" s="56"/>
      <c r="EZ11" s="56"/>
      <c r="FA11" s="56"/>
      <c r="FB11" s="56"/>
      <c r="FC11" s="56"/>
      <c r="FD11" s="56"/>
      <c r="FE11" s="56"/>
      <c r="FF11" s="56"/>
      <c r="FG11" s="56"/>
      <c r="FH11" s="56"/>
      <c r="FI11" s="56"/>
      <c r="FJ11" s="56"/>
      <c r="FK11" s="56"/>
      <c r="FL11" s="56"/>
      <c r="FM11" s="56"/>
      <c r="FN11" s="56"/>
      <c r="FO11" s="56"/>
      <c r="FP11" s="56"/>
      <c r="FQ11" s="56"/>
      <c r="FR11" s="56"/>
      <c r="FS11" s="56"/>
      <c r="FT11" s="56"/>
      <c r="FU11" s="56"/>
      <c r="FV11" s="56"/>
    </row>
    <row r="12" spans="1:263" s="24" customFormat="1" ht="13.5" customHeight="1" x14ac:dyDescent="0.2">
      <c r="A12" s="36" t="s">
        <v>108</v>
      </c>
      <c r="B12" s="33" t="s">
        <v>123</v>
      </c>
      <c r="C12" s="23">
        <v>4.5879478643632297</v>
      </c>
      <c r="D12" s="24">
        <v>4.0463935699730804</v>
      </c>
      <c r="E12" s="24">
        <v>4.4953490260836402</v>
      </c>
      <c r="F12" s="24">
        <v>4.7709173222016297</v>
      </c>
      <c r="G12" s="24">
        <v>4.4751519456553952</v>
      </c>
      <c r="H12" s="24">
        <v>0.26666540083794255</v>
      </c>
      <c r="I12" s="24">
        <v>3.8127733014379599E-2</v>
      </c>
      <c r="J12" s="24">
        <v>1.8858874342271199E-2</v>
      </c>
      <c r="K12" s="24">
        <v>2.1569810372593502E-3</v>
      </c>
      <c r="L12" s="24">
        <v>2.3525752457239601E-2</v>
      </c>
      <c r="M12" s="24">
        <v>2.8442490743290201E-2</v>
      </c>
      <c r="N12" s="24">
        <v>2.2222366318887993E-2</v>
      </c>
      <c r="O12" s="24">
        <v>1.189371445575948E-2</v>
      </c>
      <c r="P12" s="24">
        <v>1.7417177703294699E-2</v>
      </c>
      <c r="Q12" s="24">
        <v>2.0756612682599599E-2</v>
      </c>
      <c r="R12" s="24">
        <v>5.64684703992289E-2</v>
      </c>
      <c r="S12" s="24">
        <v>5.5342671990096001E-2</v>
      </c>
      <c r="T12" s="24">
        <v>1.9594355194268401E-2</v>
      </c>
      <c r="U12" s="24">
        <v>3.3915857593897515E-2</v>
      </c>
      <c r="V12" s="24">
        <v>1.7990032324968302E-2</v>
      </c>
      <c r="W12" s="24">
        <v>4.5822961000968401E-3</v>
      </c>
      <c r="X12" s="24">
        <v>-1.93387251577853E-2</v>
      </c>
      <c r="Y12" s="24">
        <v>1.40065727930343E-2</v>
      </c>
      <c r="Z12" s="24">
        <v>5.83820450246103E-2</v>
      </c>
      <c r="AA12" s="24">
        <v>2.5763468485087E-2</v>
      </c>
      <c r="AB12" s="24">
        <v>2.1938319190480299E-2</v>
      </c>
      <c r="AC12" s="24">
        <v>1.7555662739253904E-2</v>
      </c>
      <c r="AD12" s="24">
        <v>2.3435974423019031E-2</v>
      </c>
      <c r="AE12" s="24">
        <v>5.8018601403909402E-2</v>
      </c>
      <c r="AF12" s="24">
        <v>4.4998945832035203E-2</v>
      </c>
      <c r="AG12" s="24">
        <v>4.3703422854176298E-2</v>
      </c>
      <c r="AH12" s="24">
        <v>3.09203865706403E-2</v>
      </c>
      <c r="AI12" s="24">
        <v>1.4548291923475299E-2</v>
      </c>
      <c r="AJ12" s="24">
        <v>-1.3648641727567501E-2</v>
      </c>
      <c r="AK12" s="24">
        <v>2.9756834476111504E-2</v>
      </c>
      <c r="AL12" s="24">
        <v>2.3601715122616596E-2</v>
      </c>
      <c r="AM12" s="24">
        <v>2.7307199810024201E-2</v>
      </c>
      <c r="AN12" s="24">
        <v>1.4594232898515001E-2</v>
      </c>
      <c r="AO12" s="24">
        <v>-4.3139386475222804E-3</v>
      </c>
      <c r="AP12" s="24">
        <v>8.6452100437482797E-3</v>
      </c>
      <c r="AQ12" s="24">
        <v>1.1558176026191299E-2</v>
      </c>
      <c r="AR12" s="24">
        <v>1.1376058044266724E-2</v>
      </c>
      <c r="AS12" s="24">
        <v>-1.3418858904147099E-4</v>
      </c>
      <c r="AT12" s="24">
        <v>-1.00641687860535E-2</v>
      </c>
      <c r="AU12" s="24">
        <v>-2.9107479306548199E-2</v>
      </c>
      <c r="AV12" s="24">
        <v>-1.3101945560547723E-2</v>
      </c>
      <c r="AW12" s="24">
        <v>1.2021756930638517E-2</v>
      </c>
      <c r="AX12" s="24">
        <v>8.0593397787963299E-3</v>
      </c>
      <c r="AY12" s="24">
        <v>-1.2074154449955399E-2</v>
      </c>
      <c r="AZ12" s="24">
        <v>-1.8743875687019001E-2</v>
      </c>
      <c r="BA12" s="24">
        <v>2.28692469405299E-2</v>
      </c>
      <c r="BB12" s="24">
        <v>-5.3675977034226105E-4</v>
      </c>
      <c r="BC12" s="24">
        <v>-1.2149821984982099E-2</v>
      </c>
      <c r="BD12" s="24">
        <v>-2.0960041954954218E-3</v>
      </c>
      <c r="BE12" s="24">
        <v>1.4181092920631041E-2</v>
      </c>
      <c r="DE12" s="64"/>
      <c r="DF12" s="64"/>
      <c r="DV12" s="64"/>
      <c r="DX12" s="64"/>
      <c r="DZ12" s="64"/>
      <c r="EF12" s="64"/>
    </row>
    <row r="13" spans="1:263" s="43" customFormat="1" ht="13.5" customHeight="1" thickBot="1" x14ac:dyDescent="0.25">
      <c r="A13" s="37"/>
      <c r="B13" s="42" t="s">
        <v>124</v>
      </c>
      <c r="C13" s="190">
        <v>34.002824606983701</v>
      </c>
      <c r="D13" s="66">
        <v>28.4333110948895</v>
      </c>
      <c r="E13" s="66">
        <v>32.653526426784403</v>
      </c>
      <c r="F13" s="66">
        <v>37.1299665408688</v>
      </c>
      <c r="G13" s="66">
        <v>33.0549071673816</v>
      </c>
      <c r="H13" s="66">
        <v>3.1234961631937557</v>
      </c>
      <c r="I13" s="43">
        <v>3.4917835954810501</v>
      </c>
      <c r="J13" s="43">
        <v>3.51818081677995</v>
      </c>
      <c r="K13" s="43">
        <v>3.5359293279340198</v>
      </c>
      <c r="L13" s="43">
        <v>3.54084358906456</v>
      </c>
      <c r="M13" s="43">
        <v>3.57715849022664</v>
      </c>
      <c r="N13" s="43">
        <v>3.5327791638972434</v>
      </c>
      <c r="O13" s="43">
        <v>2.8065036827029811E-2</v>
      </c>
      <c r="P13" s="43">
        <v>3.47896091350818</v>
      </c>
      <c r="Q13" s="43">
        <v>3.5113169460349001</v>
      </c>
      <c r="R13" s="43">
        <v>3.4944612739849799</v>
      </c>
      <c r="S13" s="43">
        <v>3.5385963355310102</v>
      </c>
      <c r="T13" s="43">
        <v>3.5307113883400798</v>
      </c>
      <c r="U13" s="43">
        <v>3.5108093714798301</v>
      </c>
      <c r="V13" s="43">
        <v>2.2136159762204826E-2</v>
      </c>
      <c r="W13" s="43">
        <v>3.5570037361768598</v>
      </c>
      <c r="X13" s="43">
        <v>3.5842497828286</v>
      </c>
      <c r="Y13" s="43">
        <v>3.5266062487401699</v>
      </c>
      <c r="Z13" s="43">
        <v>3.56943042929896</v>
      </c>
      <c r="AA13" s="43">
        <v>3.5814059003443099</v>
      </c>
      <c r="AB13" s="43">
        <v>3.6173226360982502</v>
      </c>
      <c r="AC13" s="43">
        <v>3.5726697889145247</v>
      </c>
      <c r="AD13" s="43">
        <v>2.7634703593095382E-2</v>
      </c>
      <c r="AE13" s="43">
        <v>3.5755496464782999</v>
      </c>
      <c r="AF13" s="43">
        <v>3.5966187131586298</v>
      </c>
      <c r="AG13" s="43">
        <v>3.63245100390054</v>
      </c>
      <c r="AH13" s="43">
        <v>3.5698298444912901</v>
      </c>
      <c r="AI13" s="43">
        <v>3.6010211887282999</v>
      </c>
      <c r="AJ13" s="43">
        <v>3.6076191462334402</v>
      </c>
      <c r="AK13" s="43">
        <v>3.5971815904984168</v>
      </c>
      <c r="AL13" s="43">
        <v>2.0752479565287269E-2</v>
      </c>
      <c r="AM13" s="43">
        <v>3.6170533507354001</v>
      </c>
      <c r="AN13" s="43">
        <v>3.6302431070212098</v>
      </c>
      <c r="AO13" s="43">
        <v>3.6605251031359298</v>
      </c>
      <c r="AP13" s="43">
        <v>3.6178535754609502</v>
      </c>
      <c r="AQ13" s="43">
        <v>3.6314187840883725</v>
      </c>
      <c r="AR13" s="43">
        <v>1.7599293917574033E-2</v>
      </c>
      <c r="AS13" s="43">
        <v>3.6230050004747198</v>
      </c>
      <c r="AT13" s="43">
        <v>3.64990774985761</v>
      </c>
      <c r="AU13" s="43">
        <v>3.67465360921768</v>
      </c>
      <c r="AV13" s="43">
        <v>3.6491887865166697</v>
      </c>
      <c r="AW13" s="43">
        <v>2.1091584063871818E-2</v>
      </c>
      <c r="AX13" s="43">
        <v>3.6573100149962201</v>
      </c>
      <c r="AY13" s="43">
        <v>3.6846708476867902</v>
      </c>
      <c r="AZ13" s="43">
        <v>3.69907892259558</v>
      </c>
      <c r="BA13" s="43">
        <v>3.6488902430018899</v>
      </c>
      <c r="BB13" s="43">
        <v>3.68022665388327</v>
      </c>
      <c r="BC13" s="43">
        <v>3.6980353633179899</v>
      </c>
      <c r="BD13" s="43">
        <v>3.6780353409136239</v>
      </c>
      <c r="BE13" s="43">
        <v>1.9020343913448506E-2</v>
      </c>
      <c r="BU13" s="66"/>
      <c r="CD13" s="57"/>
      <c r="CE13" s="66"/>
      <c r="CF13" s="66"/>
      <c r="CG13" s="66"/>
      <c r="CJ13" s="66"/>
      <c r="CK13" s="66"/>
      <c r="CL13" s="66"/>
      <c r="CM13" s="66"/>
      <c r="CW13" s="66"/>
      <c r="CX13" s="66"/>
      <c r="CY13" s="66"/>
      <c r="DB13" s="66"/>
      <c r="DC13" s="66"/>
      <c r="DD13" s="66"/>
      <c r="DE13" s="57"/>
      <c r="DF13" s="57"/>
      <c r="DG13" s="66"/>
      <c r="DI13" s="66"/>
      <c r="DJ13" s="66"/>
      <c r="DK13" s="66"/>
      <c r="DL13" s="66"/>
      <c r="DM13" s="66"/>
      <c r="DN13" s="66"/>
      <c r="DO13" s="66"/>
      <c r="DP13" s="66"/>
      <c r="DQ13" s="66"/>
      <c r="DR13" s="66"/>
      <c r="DS13" s="66"/>
      <c r="DT13" s="66"/>
      <c r="DU13" s="66"/>
      <c r="DV13" s="57"/>
      <c r="DW13" s="66"/>
      <c r="DX13" s="57"/>
      <c r="DY13" s="66"/>
      <c r="DZ13" s="57"/>
      <c r="EA13" s="57"/>
      <c r="EB13" s="66"/>
      <c r="EC13" s="66"/>
      <c r="EE13" s="66"/>
      <c r="EF13" s="57"/>
      <c r="EG13" s="66"/>
      <c r="EI13" s="66"/>
      <c r="EJ13" s="66"/>
      <c r="EK13" s="66"/>
      <c r="EL13" s="66"/>
      <c r="EM13" s="57"/>
      <c r="EP13" s="66"/>
      <c r="EQ13" s="66"/>
      <c r="ER13" s="66"/>
      <c r="ES13" s="66"/>
      <c r="ET13" s="66"/>
      <c r="EV13" s="66"/>
      <c r="EW13" s="66"/>
      <c r="EX13" s="66"/>
      <c r="EY13" s="66"/>
      <c r="FA13" s="66"/>
      <c r="FC13" s="66"/>
      <c r="FD13" s="66"/>
      <c r="FE13" s="66"/>
      <c r="FF13" s="66"/>
      <c r="FH13" s="66"/>
      <c r="FI13" s="66"/>
      <c r="FJ13" s="66"/>
      <c r="FK13" s="66"/>
      <c r="FL13" s="66"/>
      <c r="FM13" s="66"/>
      <c r="FN13" s="66"/>
      <c r="FO13" s="66"/>
      <c r="FQ13" s="66"/>
      <c r="FR13" s="66"/>
      <c r="FS13" s="66"/>
      <c r="FT13" s="66"/>
      <c r="FU13" s="66"/>
      <c r="FV13" s="66"/>
    </row>
    <row r="14" spans="1:263" s="55" customFormat="1" ht="13.5" customHeight="1" x14ac:dyDescent="0.2">
      <c r="A14" s="35" t="s">
        <v>2</v>
      </c>
      <c r="B14" s="32" t="s">
        <v>122</v>
      </c>
      <c r="C14" s="70">
        <v>194.443843336078</v>
      </c>
      <c r="D14" s="55">
        <v>193.68899690343201</v>
      </c>
      <c r="E14" s="55">
        <v>193.461931890518</v>
      </c>
      <c r="F14" s="55">
        <v>194.13519787381901</v>
      </c>
      <c r="G14" s="55">
        <v>193.93249250096176</v>
      </c>
      <c r="H14" s="55">
        <v>0.38186599052444009</v>
      </c>
      <c r="I14" s="55">
        <v>175.94822142952901</v>
      </c>
      <c r="J14" s="55">
        <v>175.515218473126</v>
      </c>
      <c r="K14" s="55">
        <v>175.094736922311</v>
      </c>
      <c r="L14" s="55">
        <v>176.02111879102799</v>
      </c>
      <c r="M14" s="55">
        <v>175.82676761978399</v>
      </c>
      <c r="N14" s="55">
        <v>175.6812126471556</v>
      </c>
      <c r="O14" s="55">
        <v>0.34044793088146391</v>
      </c>
      <c r="P14" s="55">
        <v>176.91838551647399</v>
      </c>
      <c r="Q14" s="55">
        <v>176.616408943891</v>
      </c>
      <c r="R14" s="55">
        <v>177.212846641769</v>
      </c>
      <c r="S14" s="55">
        <v>176.938907928123</v>
      </c>
      <c r="T14" s="55">
        <v>176.53837165123801</v>
      </c>
      <c r="U14" s="55">
        <v>176.84498413629902</v>
      </c>
      <c r="V14" s="55">
        <v>0.24322421704776459</v>
      </c>
      <c r="W14" s="55">
        <v>178.65161252890499</v>
      </c>
      <c r="X14" s="55">
        <v>178.183664221443</v>
      </c>
      <c r="Y14" s="55">
        <v>179.03136088933499</v>
      </c>
      <c r="Z14" s="55">
        <v>180.508206449266</v>
      </c>
      <c r="AA14" s="55">
        <v>180.029508322406</v>
      </c>
      <c r="AB14" s="55">
        <v>179.81219755052601</v>
      </c>
      <c r="AC14" s="55">
        <v>179.36942499364682</v>
      </c>
      <c r="AD14" s="55">
        <v>0.81282956636611703</v>
      </c>
      <c r="AE14" s="55">
        <v>181.76540771359001</v>
      </c>
      <c r="AF14" s="55">
        <v>181.52202907628001</v>
      </c>
      <c r="AG14" s="55">
        <v>181.216309652473</v>
      </c>
      <c r="AH14" s="55">
        <v>180.27149978704</v>
      </c>
      <c r="AI14" s="55">
        <v>179.91462840576699</v>
      </c>
      <c r="AJ14" s="55">
        <v>179.423021510111</v>
      </c>
      <c r="AK14" s="55">
        <v>180.68548269087685</v>
      </c>
      <c r="AL14" s="55">
        <v>0.86672098348244231</v>
      </c>
      <c r="AM14" s="55">
        <v>176.66935712232899</v>
      </c>
      <c r="AN14" s="55">
        <v>176.39252687682099</v>
      </c>
      <c r="AO14" s="55">
        <v>176.11155152057</v>
      </c>
      <c r="AP14" s="55">
        <v>176.47968238047301</v>
      </c>
      <c r="AQ14" s="55">
        <v>176.41327947504826</v>
      </c>
      <c r="AR14" s="55">
        <v>0.2009076505091934</v>
      </c>
      <c r="AS14" s="55">
        <v>175.87308810972601</v>
      </c>
      <c r="AT14" s="55">
        <v>175.763031760601</v>
      </c>
      <c r="AU14" s="55">
        <v>175.41422134080599</v>
      </c>
      <c r="AV14" s="55">
        <v>175.68344707037764</v>
      </c>
      <c r="AW14" s="55">
        <v>0.19560158501953501</v>
      </c>
      <c r="AX14" s="55">
        <v>178.30632872598599</v>
      </c>
      <c r="AY14" s="55">
        <v>177.97916111808499</v>
      </c>
      <c r="AZ14" s="55">
        <v>177.75797136450799</v>
      </c>
      <c r="BA14" s="55">
        <v>177.96144189258001</v>
      </c>
      <c r="BB14" s="55">
        <v>177.545123518785</v>
      </c>
      <c r="BC14" s="55">
        <v>177.196503742641</v>
      </c>
      <c r="BD14" s="55">
        <v>177.79108839376417</v>
      </c>
      <c r="BE14" s="55">
        <v>0.35237069232127333</v>
      </c>
      <c r="BF14" s="67"/>
      <c r="BV14" s="170"/>
      <c r="BW14" s="170"/>
      <c r="BX14" s="170"/>
      <c r="BY14" s="170"/>
      <c r="CD14" s="170"/>
      <c r="CE14" s="170"/>
      <c r="CF14" s="67"/>
      <c r="CG14" s="67"/>
      <c r="CJ14" s="170"/>
      <c r="CK14" s="67"/>
      <c r="CL14" s="67"/>
      <c r="CM14" s="67"/>
      <c r="CN14" s="170"/>
      <c r="CO14" s="170"/>
      <c r="CP14" s="170"/>
      <c r="CQ14" s="170"/>
      <c r="CV14" s="67"/>
      <c r="DH14" s="67"/>
      <c r="ED14" s="67"/>
      <c r="FW14" s="67"/>
    </row>
    <row r="15" spans="1:263" s="56" customFormat="1" ht="13.5" customHeight="1" x14ac:dyDescent="0.2">
      <c r="A15" s="36" t="s">
        <v>100</v>
      </c>
      <c r="B15" s="33" t="s">
        <v>121</v>
      </c>
      <c r="C15" s="23">
        <v>1.7191651191608499</v>
      </c>
      <c r="D15" s="24">
        <v>1.72864058695238</v>
      </c>
      <c r="E15" s="24">
        <v>1.7496710996174201</v>
      </c>
      <c r="F15" s="24">
        <v>1.74755960836056</v>
      </c>
      <c r="G15" s="24">
        <v>1.7362591035228025</v>
      </c>
      <c r="H15" s="24">
        <v>1.2824090074257706E-2</v>
      </c>
      <c r="I15" s="24">
        <v>1.6495358708280099</v>
      </c>
      <c r="J15" s="24">
        <v>1.66372175782628</v>
      </c>
      <c r="K15" s="24">
        <v>1.6742188118361301</v>
      </c>
      <c r="L15" s="24">
        <v>1.6613334396088499</v>
      </c>
      <c r="M15" s="24">
        <v>1.67457568652239</v>
      </c>
      <c r="N15" s="24">
        <v>1.6646771133243319</v>
      </c>
      <c r="O15" s="24">
        <v>9.277670442768008E-3</v>
      </c>
      <c r="P15" s="24">
        <v>1.6377606806846701</v>
      </c>
      <c r="Q15" s="24">
        <v>1.6484168022858301</v>
      </c>
      <c r="R15" s="24">
        <v>1.6355322660592999</v>
      </c>
      <c r="S15" s="24">
        <v>1.64803111206968</v>
      </c>
      <c r="T15" s="24">
        <v>1.65689720962339</v>
      </c>
      <c r="U15" s="24">
        <v>1.6453276141445741</v>
      </c>
      <c r="V15" s="24">
        <v>7.7963433742347047E-3</v>
      </c>
      <c r="W15" s="24">
        <v>1.63876663095661</v>
      </c>
      <c r="X15" s="24">
        <v>1.64794834251962</v>
      </c>
      <c r="Y15" s="24">
        <v>1.6286011922799799</v>
      </c>
      <c r="Z15" s="24">
        <v>1.62015963594653</v>
      </c>
      <c r="AA15" s="24">
        <v>1.63138729733535</v>
      </c>
      <c r="AB15" s="24">
        <v>1.6399631508893699</v>
      </c>
      <c r="AC15" s="24">
        <v>1.6344710416545769</v>
      </c>
      <c r="AD15" s="24">
        <v>8.9352665876352832E-3</v>
      </c>
      <c r="AE15" s="24">
        <v>1.6206167317522899</v>
      </c>
      <c r="AF15" s="24">
        <v>1.6295913350143401</v>
      </c>
      <c r="AG15" s="24">
        <v>1.6392212912566799</v>
      </c>
      <c r="AH15" s="24">
        <v>1.62774663103046</v>
      </c>
      <c r="AI15" s="24">
        <v>1.6388200294011901</v>
      </c>
      <c r="AJ15" s="24">
        <v>1.6489250657113299</v>
      </c>
      <c r="AK15" s="24">
        <v>1.634153514027715</v>
      </c>
      <c r="AL15" s="24">
        <v>9.226443630293105E-3</v>
      </c>
      <c r="AM15" s="24">
        <v>1.62031976077547</v>
      </c>
      <c r="AN15" s="24">
        <v>1.62876897778204</v>
      </c>
      <c r="AO15" s="24">
        <v>1.6378092643025</v>
      </c>
      <c r="AP15" s="24">
        <v>1.6270089453585499</v>
      </c>
      <c r="AQ15" s="24">
        <v>1.6284767370546398</v>
      </c>
      <c r="AR15" s="24">
        <v>6.2424383047983067E-3</v>
      </c>
      <c r="AS15" s="24">
        <v>1.62945438725503</v>
      </c>
      <c r="AT15" s="24">
        <v>1.6392450421515199</v>
      </c>
      <c r="AU15" s="24">
        <v>1.64929309844899</v>
      </c>
      <c r="AV15" s="24">
        <v>1.6393308426185136</v>
      </c>
      <c r="AW15" s="24">
        <v>8.0993471650267525E-3</v>
      </c>
      <c r="AX15" s="24">
        <v>1.6231354503191</v>
      </c>
      <c r="AY15" s="24">
        <v>1.6341591321059801</v>
      </c>
      <c r="AZ15" s="24">
        <v>1.6423279801622099</v>
      </c>
      <c r="BA15" s="24">
        <v>1.62086006103212</v>
      </c>
      <c r="BB15" s="24">
        <v>1.63019834552466</v>
      </c>
      <c r="BC15" s="24">
        <v>1.6390816933357</v>
      </c>
      <c r="BD15" s="24">
        <v>1.6316271104132951</v>
      </c>
      <c r="BE15" s="24">
        <v>7.8163244390770971E-3</v>
      </c>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row>
    <row r="16" spans="1:263" s="24" customFormat="1" ht="13.5" customHeight="1" x14ac:dyDescent="0.2">
      <c r="A16" s="36" t="s">
        <v>109</v>
      </c>
      <c r="B16" s="33" t="s">
        <v>123</v>
      </c>
      <c r="C16" s="23">
        <v>-4.1033628203469004</v>
      </c>
      <c r="D16" s="24">
        <v>-4.25485971739473</v>
      </c>
      <c r="E16" s="24">
        <v>-4.1222647640977499</v>
      </c>
      <c r="F16" s="24">
        <v>-3.98926087027154</v>
      </c>
      <c r="G16" s="24">
        <v>-4.1174370430277296</v>
      </c>
      <c r="H16" s="24">
        <v>9.4254327921059797E-2</v>
      </c>
      <c r="I16" s="24">
        <v>-6.0022861892302304</v>
      </c>
      <c r="J16" s="24">
        <v>-5.9427974963938404</v>
      </c>
      <c r="K16" s="24">
        <v>-5.9043702286865596</v>
      </c>
      <c r="L16" s="24">
        <v>-5.9680435142473396</v>
      </c>
      <c r="M16" s="24">
        <v>-5.9089843443836898</v>
      </c>
      <c r="N16" s="24">
        <v>-5.9452963545883319</v>
      </c>
      <c r="O16" s="24">
        <v>3.6783226296150932E-2</v>
      </c>
      <c r="P16" s="24">
        <v>-6.18862488147857</v>
      </c>
      <c r="Q16" s="24">
        <v>-6.1252130693291198</v>
      </c>
      <c r="R16" s="24">
        <v>-6.1608580624062004</v>
      </c>
      <c r="S16" s="24">
        <v>-6.1033831496408002</v>
      </c>
      <c r="T16" s="24">
        <v>-6.0841713278325003</v>
      </c>
      <c r="U16" s="24">
        <v>-6.1324500981374381</v>
      </c>
      <c r="V16" s="24">
        <v>3.7922870303693956E-2</v>
      </c>
      <c r="W16" s="24">
        <v>-6.2732159467595601</v>
      </c>
      <c r="X16" s="24">
        <v>-6.2406991144934896</v>
      </c>
      <c r="Y16" s="24">
        <v>-6.3331468615439404</v>
      </c>
      <c r="Z16" s="24">
        <v>-6.3805883478956797</v>
      </c>
      <c r="AA16" s="24">
        <v>-6.3426120208411501</v>
      </c>
      <c r="AB16" s="24">
        <v>-6.2949040317148004</v>
      </c>
      <c r="AC16" s="24">
        <v>-6.3108610538747705</v>
      </c>
      <c r="AD16" s="24">
        <v>4.6477871153768197E-2</v>
      </c>
      <c r="AE16" s="24">
        <v>-6.3698310167503296</v>
      </c>
      <c r="AF16" s="24">
        <v>-6.3174366552616004</v>
      </c>
      <c r="AG16" s="24">
        <v>-6.2665781379361896</v>
      </c>
      <c r="AH16" s="24">
        <v>-6.3398667613736697</v>
      </c>
      <c r="AI16" s="24">
        <v>-6.2834343702459803</v>
      </c>
      <c r="AJ16" s="24">
        <v>-6.2456542795824399</v>
      </c>
      <c r="AK16" s="24">
        <v>-6.3038002035250358</v>
      </c>
      <c r="AL16" s="24">
        <v>4.287193236682741E-2</v>
      </c>
      <c r="AM16" s="24">
        <v>-6.4512159243260996</v>
      </c>
      <c r="AN16" s="24">
        <v>-6.3934616390775396</v>
      </c>
      <c r="AO16" s="24">
        <v>-6.3616771191540602</v>
      </c>
      <c r="AP16" s="24">
        <v>-6.4026892664278199</v>
      </c>
      <c r="AQ16" s="24">
        <v>-6.4022609872463798</v>
      </c>
      <c r="AR16" s="24">
        <v>3.2098474126770596E-2</v>
      </c>
      <c r="AS16" s="24">
        <v>-6.3822118931299796</v>
      </c>
      <c r="AT16" s="24">
        <v>-6.3394879218500897</v>
      </c>
      <c r="AU16" s="24">
        <v>-6.3022938492913196</v>
      </c>
      <c r="AV16" s="24">
        <v>-6.3413312214237969</v>
      </c>
      <c r="AW16" s="24">
        <v>3.2652429697633163E-2</v>
      </c>
      <c r="AX16" s="24">
        <v>-6.4962509582973498</v>
      </c>
      <c r="AY16" s="24">
        <v>-6.4416517578280601</v>
      </c>
      <c r="AZ16" s="24">
        <v>-6.3893787871330199</v>
      </c>
      <c r="BA16" s="24">
        <v>-6.5009497620217704</v>
      </c>
      <c r="BB16" s="24">
        <v>-6.4554985250988404</v>
      </c>
      <c r="BC16" s="24">
        <v>-6.4052550323620299</v>
      </c>
      <c r="BD16" s="24">
        <v>-6.4481641371235119</v>
      </c>
      <c r="BE16" s="24">
        <v>4.1816618591379175E-2</v>
      </c>
    </row>
    <row r="17" spans="1:179" s="46" customFormat="1" ht="13.5" customHeight="1" thickBot="1" x14ac:dyDescent="0.25">
      <c r="A17" s="37"/>
      <c r="B17" s="44" t="s">
        <v>124</v>
      </c>
      <c r="C17" s="172">
        <v>42.020524467645899</v>
      </c>
      <c r="D17" s="65">
        <v>41.7994764534157</v>
      </c>
      <c r="E17" s="65">
        <v>40.055348669922402</v>
      </c>
      <c r="F17" s="65">
        <v>39.6158857439939</v>
      </c>
      <c r="G17" s="65">
        <v>40.872808833744472</v>
      </c>
      <c r="H17" s="65">
        <v>1.0516725757849996</v>
      </c>
      <c r="I17" s="65">
        <v>57.171163561087802</v>
      </c>
      <c r="J17" s="65">
        <v>55.359046273657398</v>
      </c>
      <c r="K17" s="65">
        <v>54.113399794274301</v>
      </c>
      <c r="L17" s="65">
        <v>55.737041561735303</v>
      </c>
      <c r="M17" s="65">
        <v>54.173009338702798</v>
      </c>
      <c r="N17" s="65">
        <v>55.310732105891518</v>
      </c>
      <c r="O17" s="65">
        <v>1.1290081461047732</v>
      </c>
      <c r="P17" s="65">
        <v>60.262120008563201</v>
      </c>
      <c r="Q17" s="65">
        <v>58.652402595911497</v>
      </c>
      <c r="R17" s="65">
        <v>60.1654234477312</v>
      </c>
      <c r="S17" s="65">
        <v>58.475702391038901</v>
      </c>
      <c r="T17" s="65">
        <v>57.438943434892998</v>
      </c>
      <c r="U17" s="65">
        <v>58.998918375627568</v>
      </c>
      <c r="V17" s="65">
        <v>1.0755242829928016</v>
      </c>
      <c r="W17" s="65">
        <v>60.926377280938098</v>
      </c>
      <c r="X17" s="65">
        <v>59.663236046668501</v>
      </c>
      <c r="Y17" s="65">
        <v>62.581722794627098</v>
      </c>
      <c r="Z17" s="65">
        <v>63.912987870438798</v>
      </c>
      <c r="AA17" s="65">
        <v>62.3505632418847</v>
      </c>
      <c r="AB17" s="65">
        <v>60.9963820654852</v>
      </c>
      <c r="AC17" s="65">
        <v>61.738544883340403</v>
      </c>
      <c r="AD17" s="65">
        <v>1.3742298689075276</v>
      </c>
      <c r="AE17" s="65">
        <v>63.796440709040198</v>
      </c>
      <c r="AF17" s="65">
        <v>62.2603542544352</v>
      </c>
      <c r="AG17" s="65">
        <v>60.856104972391798</v>
      </c>
      <c r="AH17" s="65">
        <v>62.740196134081799</v>
      </c>
      <c r="AI17" s="65">
        <v>60.999102936662403</v>
      </c>
      <c r="AJ17" s="65">
        <v>59.629318765622799</v>
      </c>
      <c r="AK17" s="65">
        <v>61.713586295372373</v>
      </c>
      <c r="AL17" s="65">
        <v>1.3711976088581987</v>
      </c>
      <c r="AM17" s="65">
        <v>64.335247008797595</v>
      </c>
      <c r="AN17" s="65">
        <v>62.814700720310398</v>
      </c>
      <c r="AO17" s="65">
        <v>61.620682028262102</v>
      </c>
      <c r="AP17" s="65">
        <v>63.190853909064899</v>
      </c>
      <c r="AQ17" s="65">
        <v>62.990370916608754</v>
      </c>
      <c r="AR17" s="65">
        <v>0.96899339553129638</v>
      </c>
      <c r="AS17" s="65">
        <v>62.671593636748099</v>
      </c>
      <c r="AT17" s="65">
        <v>61.228932704799398</v>
      </c>
      <c r="AU17" s="65">
        <v>59.931140211431497</v>
      </c>
      <c r="AV17" s="65">
        <v>61.277222184326341</v>
      </c>
      <c r="AW17" s="65">
        <v>1.1193063773179979</v>
      </c>
      <c r="AX17" s="65">
        <v>64.552414121661101</v>
      </c>
      <c r="AY17" s="65">
        <v>62.872034980666498</v>
      </c>
      <c r="AZ17" s="65">
        <v>61.540490556291203</v>
      </c>
      <c r="BA17" s="65">
        <v>64.857808559083907</v>
      </c>
      <c r="BB17" s="65">
        <v>63.339753977976201</v>
      </c>
      <c r="BC17" s="65">
        <v>61.943460087770099</v>
      </c>
      <c r="BD17" s="65">
        <v>63.184327047241503</v>
      </c>
      <c r="BE17" s="65">
        <v>1.2271807595326785</v>
      </c>
      <c r="BG17" s="65"/>
      <c r="BH17" s="65"/>
      <c r="BI17" s="65"/>
      <c r="BJ17" s="65"/>
      <c r="BK17" s="65"/>
      <c r="BL17" s="65"/>
      <c r="BM17" s="65"/>
      <c r="BN17" s="65"/>
      <c r="BO17" s="65"/>
      <c r="BP17" s="65"/>
      <c r="BQ17" s="65"/>
      <c r="BR17" s="65"/>
      <c r="BS17" s="65"/>
      <c r="BT17" s="65"/>
      <c r="BU17" s="65"/>
      <c r="BZ17" s="65"/>
      <c r="CA17" s="65"/>
      <c r="CB17" s="65"/>
      <c r="CC17" s="65"/>
      <c r="CH17" s="65"/>
      <c r="CI17" s="65"/>
      <c r="CN17" s="65"/>
      <c r="CO17" s="65"/>
      <c r="CP17" s="65"/>
      <c r="CQ17" s="65"/>
      <c r="CR17" s="65"/>
      <c r="CS17" s="65"/>
      <c r="CT17" s="65"/>
      <c r="CU17" s="65"/>
      <c r="DE17" s="65"/>
      <c r="DF17" s="65"/>
      <c r="DK17" s="65"/>
      <c r="DM17" s="65"/>
      <c r="DN17" s="65"/>
      <c r="DO17" s="65"/>
      <c r="DP17" s="65"/>
      <c r="DS17" s="65"/>
      <c r="DV17" s="65"/>
      <c r="DW17" s="65"/>
      <c r="DX17" s="65"/>
      <c r="DZ17" s="65"/>
      <c r="EA17" s="65"/>
      <c r="EB17" s="65"/>
      <c r="EF17" s="65"/>
      <c r="EG17" s="65"/>
      <c r="EJ17" s="65"/>
      <c r="EL17" s="65"/>
      <c r="EM17" s="65"/>
    </row>
    <row r="18" spans="1:179" s="41" customFormat="1" ht="13.5" customHeight="1" x14ac:dyDescent="0.2">
      <c r="A18" s="36" t="s">
        <v>2</v>
      </c>
      <c r="B18" s="50" t="s">
        <v>122</v>
      </c>
      <c r="C18" s="47">
        <v>2.3625745393598998</v>
      </c>
      <c r="D18" s="41">
        <v>2.3681860953278902</v>
      </c>
      <c r="E18" s="41">
        <v>2.3698783842069</v>
      </c>
      <c r="F18" s="41">
        <v>2.3646971502908398</v>
      </c>
      <c r="G18" s="41">
        <v>2.3663340422963826</v>
      </c>
      <c r="H18" s="41">
        <v>2.8638146665505024E-3</v>
      </c>
      <c r="I18" s="41">
        <v>2.5067771641914698</v>
      </c>
      <c r="J18" s="41">
        <v>2.5103319665579602</v>
      </c>
      <c r="K18" s="41">
        <v>2.5137923756515699</v>
      </c>
      <c r="L18" s="41">
        <v>2.50617956291536</v>
      </c>
      <c r="M18" s="41">
        <v>2.5077733738222499</v>
      </c>
      <c r="N18" s="41">
        <v>2.5089708886277222</v>
      </c>
      <c r="O18" s="41">
        <v>2.7977576055599625E-3</v>
      </c>
      <c r="P18" s="41">
        <v>2.49884411291236</v>
      </c>
      <c r="Q18" s="41">
        <v>2.50130870885318</v>
      </c>
      <c r="R18" s="41">
        <v>2.4964449023117399</v>
      </c>
      <c r="S18" s="41">
        <v>2.49867677098048</v>
      </c>
      <c r="T18" s="41">
        <v>2.5019462990721602</v>
      </c>
      <c r="U18" s="41">
        <v>2.4994441588259839</v>
      </c>
      <c r="V18" s="41">
        <v>1.9840227547874073E-3</v>
      </c>
      <c r="W18" s="41">
        <v>2.48477915898289</v>
      </c>
      <c r="X18" s="41">
        <v>2.48856301743835</v>
      </c>
      <c r="Y18" s="41">
        <v>2.4817157686459801</v>
      </c>
      <c r="Z18" s="41">
        <v>2.4698636670019098</v>
      </c>
      <c r="AA18" s="41">
        <v>2.4736946993252</v>
      </c>
      <c r="AB18" s="41">
        <v>2.4754372055767999</v>
      </c>
      <c r="AC18" s="41">
        <v>2.4790089194951883</v>
      </c>
      <c r="AD18" s="41">
        <v>6.538822563145902E-3</v>
      </c>
      <c r="AE18" s="41">
        <v>2.4598504325866002</v>
      </c>
      <c r="AF18" s="41">
        <v>2.4617834540460599</v>
      </c>
      <c r="AG18" s="41">
        <v>2.4642152896364702</v>
      </c>
      <c r="AH18" s="41">
        <v>2.4717567644840401</v>
      </c>
      <c r="AI18" s="41">
        <v>2.47461560162502</v>
      </c>
      <c r="AJ18" s="41">
        <v>2.4785630826256</v>
      </c>
      <c r="AK18" s="41">
        <v>2.4684641041672983</v>
      </c>
      <c r="AL18" s="41">
        <v>6.922797458337078E-3</v>
      </c>
      <c r="AM18" s="41">
        <v>2.5008762653054002</v>
      </c>
      <c r="AN18" s="41">
        <v>2.5031386545482301</v>
      </c>
      <c r="AO18" s="41">
        <v>2.5054385532658001</v>
      </c>
      <c r="AP18" s="41">
        <v>2.5024259953352699</v>
      </c>
      <c r="AQ18" s="41">
        <v>2.5029698671136753</v>
      </c>
      <c r="AR18" s="41">
        <v>1.6433095842472223E-3</v>
      </c>
      <c r="AS18" s="41">
        <v>2.5073933546642699</v>
      </c>
      <c r="AT18" s="41">
        <v>2.5082964345546102</v>
      </c>
      <c r="AU18" s="41">
        <v>2.51116237888268</v>
      </c>
      <c r="AV18" s="41">
        <v>2.5089507227005203</v>
      </c>
      <c r="AW18" s="41">
        <v>1.6067473610058853E-3</v>
      </c>
      <c r="AX18" s="41">
        <v>2.48757018463585</v>
      </c>
      <c r="AY18" s="41">
        <v>2.4902197633112699</v>
      </c>
      <c r="AZ18" s="41">
        <v>2.4920138374889</v>
      </c>
      <c r="BA18" s="41">
        <v>2.4903634021013898</v>
      </c>
      <c r="BB18" s="41">
        <v>2.4937423592645001</v>
      </c>
      <c r="BC18" s="41">
        <v>2.4965779564736299</v>
      </c>
      <c r="BD18" s="41">
        <v>2.4917479172125896</v>
      </c>
      <c r="BE18" s="41">
        <v>2.8601683481042049E-3</v>
      </c>
    </row>
    <row r="19" spans="1:179" s="24" customFormat="1" ht="13.5" customHeight="1" x14ac:dyDescent="0.2">
      <c r="A19" s="36" t="s">
        <v>100</v>
      </c>
      <c r="B19" s="51" t="s">
        <v>121</v>
      </c>
      <c r="C19" s="48">
        <v>0.78170811674980201</v>
      </c>
      <c r="D19" s="24">
        <v>0.78963793993305098</v>
      </c>
      <c r="E19" s="24">
        <v>0.807083752031172</v>
      </c>
      <c r="F19" s="24">
        <v>0.80479131124325698</v>
      </c>
      <c r="G19" s="24">
        <v>0.79580527998932049</v>
      </c>
      <c r="H19" s="24">
        <v>1.0544178299740184E-2</v>
      </c>
      <c r="I19" s="24">
        <v>0.72206015110865696</v>
      </c>
      <c r="J19" s="24">
        <v>0.73441417616584004</v>
      </c>
      <c r="K19" s="24">
        <v>0.74348809307414199</v>
      </c>
      <c r="L19" s="24">
        <v>0.73234165992998002</v>
      </c>
      <c r="M19" s="24">
        <v>0.74379558363068998</v>
      </c>
      <c r="N19" s="24">
        <v>0.73521993278186171</v>
      </c>
      <c r="O19" s="24">
        <v>8.0500660136474285E-3</v>
      </c>
      <c r="P19" s="24">
        <v>0.71172455721441397</v>
      </c>
      <c r="Q19" s="24">
        <v>0.72108107417323697</v>
      </c>
      <c r="R19" s="24">
        <v>0.70976022143509698</v>
      </c>
      <c r="S19" s="24">
        <v>0.72074347844647202</v>
      </c>
      <c r="T19" s="24">
        <v>0.72848410360556004</v>
      </c>
      <c r="U19" s="24">
        <v>0.71835868697495597</v>
      </c>
      <c r="V19" s="24">
        <v>6.8347344013230688E-3</v>
      </c>
      <c r="W19" s="24">
        <v>0.71261042165336697</v>
      </c>
      <c r="X19" s="24">
        <v>0.72067101973058201</v>
      </c>
      <c r="Y19" s="24">
        <v>0.70363336361770801</v>
      </c>
      <c r="Z19" s="24">
        <v>0.69613597029625196</v>
      </c>
      <c r="AA19" s="24">
        <v>0.70609932381247198</v>
      </c>
      <c r="AB19" s="24">
        <v>0.71366339860773598</v>
      </c>
      <c r="AC19" s="24">
        <v>0.70880224961968608</v>
      </c>
      <c r="AD19" s="24">
        <v>7.8894282639008755E-3</v>
      </c>
      <c r="AE19" s="24">
        <v>0.69654294059085398</v>
      </c>
      <c r="AF19" s="24">
        <v>0.70451021423021398</v>
      </c>
      <c r="AG19" s="24">
        <v>0.71301062823128103</v>
      </c>
      <c r="AH19" s="24">
        <v>0.70287615255057301</v>
      </c>
      <c r="AI19" s="24">
        <v>0.71265743043096197</v>
      </c>
      <c r="AJ19" s="24">
        <v>0.72152583796091097</v>
      </c>
      <c r="AK19" s="24">
        <v>0.70852053399913251</v>
      </c>
      <c r="AL19" s="24">
        <v>8.1426576320773585E-3</v>
      </c>
      <c r="AM19" s="24">
        <v>0.69627854876600404</v>
      </c>
      <c r="AN19" s="24">
        <v>0.703781988612312</v>
      </c>
      <c r="AO19" s="24">
        <v>0.71176735364111499</v>
      </c>
      <c r="AP19" s="24">
        <v>0.70222218302577399</v>
      </c>
      <c r="AQ19" s="24">
        <v>0.70351251851130125</v>
      </c>
      <c r="AR19" s="24">
        <v>5.5274361393152253E-3</v>
      </c>
      <c r="AS19" s="24">
        <v>0.70438896778559301</v>
      </c>
      <c r="AT19" s="24">
        <v>0.71303153147976195</v>
      </c>
      <c r="AU19" s="24">
        <v>0.72184780514518598</v>
      </c>
      <c r="AV19" s="24">
        <v>0.71308943480351361</v>
      </c>
      <c r="AW19" s="24">
        <v>7.1276581045649646E-3</v>
      </c>
      <c r="AX19" s="24">
        <v>0.69878339751361995</v>
      </c>
      <c r="AY19" s="24">
        <v>0.708548477927747</v>
      </c>
      <c r="AZ19" s="24">
        <v>0.71574226846941802</v>
      </c>
      <c r="BA19" s="24">
        <v>0.69675953936260104</v>
      </c>
      <c r="BB19" s="24">
        <v>0.7050475072147</v>
      </c>
      <c r="BC19" s="24">
        <v>0.71288776147407196</v>
      </c>
      <c r="BD19" s="24">
        <v>0.70629482532702637</v>
      </c>
      <c r="BE19" s="24">
        <v>6.9125365304061586E-3</v>
      </c>
    </row>
    <row r="20" spans="1:179" s="24" customFormat="1" ht="13.5" customHeight="1" x14ac:dyDescent="0.2">
      <c r="A20" s="36" t="s">
        <v>101</v>
      </c>
      <c r="B20" s="51" t="s">
        <v>123</v>
      </c>
      <c r="C20" s="48">
        <v>4.1033628203469199</v>
      </c>
      <c r="D20" s="24">
        <v>4.2548597173947202</v>
      </c>
      <c r="E20" s="24">
        <v>4.1222647640977703</v>
      </c>
      <c r="F20" s="24">
        <v>3.9833444202792099</v>
      </c>
      <c r="G20" s="24">
        <v>4.115957930529655</v>
      </c>
      <c r="H20" s="24">
        <v>9.6278843010061232E-2</v>
      </c>
      <c r="I20" s="24">
        <v>6.0022861892302597</v>
      </c>
      <c r="J20" s="24">
        <v>5.9427974963938404</v>
      </c>
      <c r="K20" s="24">
        <v>5.9043702286865702</v>
      </c>
      <c r="L20" s="24">
        <v>5.9680435142473698</v>
      </c>
      <c r="M20" s="24">
        <v>5.9089843443836898</v>
      </c>
      <c r="N20" s="24">
        <v>5.9452963545883462</v>
      </c>
      <c r="O20" s="24">
        <v>3.6783226296161375E-2</v>
      </c>
      <c r="P20" s="24">
        <v>6.1886248814785896</v>
      </c>
      <c r="Q20" s="24">
        <v>6.12521306932911</v>
      </c>
      <c r="R20" s="24">
        <v>6.1608580624062004</v>
      </c>
      <c r="S20" s="24">
        <v>6.1033831496408304</v>
      </c>
      <c r="T20" s="24">
        <v>6.08417132783251</v>
      </c>
      <c r="U20" s="24">
        <v>6.1324500981374488</v>
      </c>
      <c r="V20" s="24">
        <v>3.7922870303693006E-2</v>
      </c>
      <c r="W20" s="24">
        <v>6.2732159467596098</v>
      </c>
      <c r="X20" s="24">
        <v>6.2406991144935002</v>
      </c>
      <c r="Y20" s="24">
        <v>6.3331468615439199</v>
      </c>
      <c r="Z20" s="24">
        <v>6.3805883478956904</v>
      </c>
      <c r="AA20" s="24">
        <v>6.3426120208411803</v>
      </c>
      <c r="AB20" s="24">
        <v>6.2949040317148297</v>
      </c>
      <c r="AC20" s="24">
        <v>6.3108610538747882</v>
      </c>
      <c r="AD20" s="24">
        <v>4.6477871153761591E-2</v>
      </c>
      <c r="AE20" s="24">
        <v>6.3698310167503198</v>
      </c>
      <c r="AF20" s="24">
        <v>6.3174366552616101</v>
      </c>
      <c r="AG20" s="24">
        <v>6.2665781379362002</v>
      </c>
      <c r="AH20" s="24">
        <v>6.3398667613736599</v>
      </c>
      <c r="AI20" s="24">
        <v>6.2834343702459998</v>
      </c>
      <c r="AJ20" s="24">
        <v>6.2456542795824497</v>
      </c>
      <c r="AK20" s="24">
        <v>6.3038002035250402</v>
      </c>
      <c r="AL20" s="24">
        <v>4.2871932366818757E-2</v>
      </c>
      <c r="AM20" s="24">
        <v>6.4512159243260996</v>
      </c>
      <c r="AN20" s="24">
        <v>6.3934616390775902</v>
      </c>
      <c r="AO20" s="24">
        <v>6.3616771191540904</v>
      </c>
      <c r="AP20" s="24">
        <v>6.4026892664278598</v>
      </c>
      <c r="AQ20" s="24">
        <v>6.40226098724641</v>
      </c>
      <c r="AR20" s="24">
        <v>3.2098474126757717E-2</v>
      </c>
      <c r="AS20" s="24">
        <v>6.3822118931299903</v>
      </c>
      <c r="AT20" s="24">
        <v>6.3394879218501101</v>
      </c>
      <c r="AU20" s="24">
        <v>6.3022938492913596</v>
      </c>
      <c r="AV20" s="24">
        <v>6.3413312214238191</v>
      </c>
      <c r="AW20" s="24">
        <v>3.2652429697621305E-2</v>
      </c>
      <c r="AX20" s="24">
        <v>6.4962509582973702</v>
      </c>
      <c r="AY20" s="24">
        <v>6.4416517578280699</v>
      </c>
      <c r="AZ20" s="24">
        <v>6.3893787871330199</v>
      </c>
      <c r="BA20" s="24">
        <v>6.5009497620218104</v>
      </c>
      <c r="BB20" s="24">
        <v>6.4554985250988404</v>
      </c>
      <c r="BC20" s="24">
        <v>6.4052550323620503</v>
      </c>
      <c r="BD20" s="24">
        <v>6.448164137123527</v>
      </c>
      <c r="BE20" s="24">
        <v>4.1816618591387744E-2</v>
      </c>
    </row>
    <row r="21" spans="1:179" s="43" customFormat="1" ht="13.5" customHeight="1" thickBot="1" x14ac:dyDescent="0.25">
      <c r="A21" s="37"/>
      <c r="B21" s="52" t="s">
        <v>124</v>
      </c>
      <c r="C21" s="173">
        <v>42.020524467646098</v>
      </c>
      <c r="D21" s="66">
        <v>41.7994764534156</v>
      </c>
      <c r="E21" s="66">
        <v>40.055348669922502</v>
      </c>
      <c r="F21" s="66">
        <v>39.5938624559696</v>
      </c>
      <c r="G21" s="66">
        <v>40.86730301173845</v>
      </c>
      <c r="H21" s="66">
        <v>1.0582754549270983</v>
      </c>
      <c r="I21" s="66">
        <v>57.171163561088001</v>
      </c>
      <c r="J21" s="66">
        <v>55.359046273657398</v>
      </c>
      <c r="K21" s="66">
        <v>54.1133997942745</v>
      </c>
      <c r="L21" s="66">
        <v>55.737041561735502</v>
      </c>
      <c r="M21" s="66">
        <v>54.173009338702798</v>
      </c>
      <c r="N21" s="66">
        <v>55.310732105891631</v>
      </c>
      <c r="O21" s="66">
        <v>1.1290081461048116</v>
      </c>
      <c r="P21" s="66">
        <v>60.262120008563301</v>
      </c>
      <c r="Q21" s="66">
        <v>58.652402595911298</v>
      </c>
      <c r="R21" s="66">
        <v>60.1654234477312</v>
      </c>
      <c r="S21" s="66">
        <v>58.4757023910391</v>
      </c>
      <c r="T21" s="66">
        <v>57.438943434893098</v>
      </c>
      <c r="U21" s="66">
        <v>58.998918375627603</v>
      </c>
      <c r="V21" s="66">
        <v>1.0755242829927896</v>
      </c>
      <c r="W21" s="66">
        <v>60.926377280938503</v>
      </c>
      <c r="X21" s="66">
        <v>59.663236046668601</v>
      </c>
      <c r="Y21" s="66">
        <v>62.581722794626998</v>
      </c>
      <c r="Z21" s="66">
        <v>63.912987870438897</v>
      </c>
      <c r="AA21" s="66">
        <v>62.350563241884998</v>
      </c>
      <c r="AB21" s="66">
        <v>60.996382065485399</v>
      </c>
      <c r="AC21" s="66">
        <v>61.738544883340573</v>
      </c>
      <c r="AD21" s="66">
        <v>1.374229868907483</v>
      </c>
      <c r="AE21" s="66">
        <v>63.796440709040098</v>
      </c>
      <c r="AF21" s="66">
        <v>62.260354254435399</v>
      </c>
      <c r="AG21" s="66">
        <v>60.856104972391897</v>
      </c>
      <c r="AH21" s="66">
        <v>62.7401961340817</v>
      </c>
      <c r="AI21" s="66">
        <v>60.999102936662602</v>
      </c>
      <c r="AJ21" s="66">
        <v>59.629318765622799</v>
      </c>
      <c r="AK21" s="66">
        <v>61.713586295372409</v>
      </c>
      <c r="AL21" s="66">
        <v>1.3711976088581468</v>
      </c>
      <c r="AM21" s="66">
        <v>64.335247008797595</v>
      </c>
      <c r="AN21" s="66">
        <v>62.814700720310903</v>
      </c>
      <c r="AO21" s="66">
        <v>61.620682028262301</v>
      </c>
      <c r="AP21" s="66">
        <v>63.190853909065297</v>
      </c>
      <c r="AQ21" s="66">
        <v>62.990370916609024</v>
      </c>
      <c r="AR21" s="66">
        <v>0.96899339553122388</v>
      </c>
      <c r="AS21" s="66">
        <v>62.671593636748099</v>
      </c>
      <c r="AT21" s="66">
        <v>61.228932704799597</v>
      </c>
      <c r="AU21" s="66">
        <v>59.931140211431803</v>
      </c>
      <c r="AV21" s="66">
        <v>61.277222184326497</v>
      </c>
      <c r="AW21" s="66">
        <v>1.1193063773178726</v>
      </c>
      <c r="AX21" s="66">
        <v>64.5524141216613</v>
      </c>
      <c r="AY21" s="66">
        <v>62.872034980666598</v>
      </c>
      <c r="AZ21" s="66">
        <v>61.540490556291303</v>
      </c>
      <c r="BA21" s="66">
        <v>64.857808559084205</v>
      </c>
      <c r="BB21" s="66">
        <v>63.339753977976102</v>
      </c>
      <c r="BC21" s="66">
        <v>61.943460087770198</v>
      </c>
      <c r="BD21" s="66">
        <v>63.184327047241617</v>
      </c>
      <c r="BE21" s="66">
        <v>1.227180759532738</v>
      </c>
      <c r="BG21" s="66"/>
      <c r="BH21" s="66"/>
      <c r="BI21" s="66"/>
      <c r="BJ21" s="66"/>
      <c r="BK21" s="66"/>
      <c r="BL21" s="66"/>
      <c r="BM21" s="66"/>
      <c r="BN21" s="66"/>
      <c r="BO21" s="66"/>
      <c r="BP21" s="66"/>
      <c r="BQ21" s="66"/>
      <c r="BR21" s="66"/>
      <c r="BS21" s="66"/>
      <c r="BT21" s="66"/>
      <c r="BU21" s="66"/>
      <c r="BZ21" s="66"/>
      <c r="CA21" s="66"/>
      <c r="CB21" s="66"/>
      <c r="CC21" s="66"/>
      <c r="CH21" s="66"/>
      <c r="CI21" s="66"/>
      <c r="CN21" s="66"/>
      <c r="CO21" s="66"/>
      <c r="CP21" s="66"/>
      <c r="CQ21" s="66"/>
      <c r="CR21" s="66"/>
      <c r="CS21" s="66"/>
      <c r="CT21" s="66"/>
      <c r="CU21" s="66"/>
      <c r="DE21" s="66"/>
      <c r="DF21" s="66"/>
      <c r="DV21" s="66"/>
      <c r="DW21" s="66"/>
      <c r="DX21" s="66"/>
      <c r="DZ21" s="66"/>
      <c r="EA21" s="66"/>
      <c r="EB21" s="66"/>
      <c r="EF21" s="66"/>
      <c r="EG21" s="66"/>
      <c r="EJ21" s="66"/>
      <c r="EL21" s="66"/>
      <c r="EM21" s="66"/>
    </row>
    <row r="22" spans="1:179" s="63" customFormat="1" ht="13.5" customHeight="1" x14ac:dyDescent="0.2">
      <c r="A22" s="35" t="s">
        <v>42</v>
      </c>
      <c r="B22" s="40" t="s">
        <v>122</v>
      </c>
      <c r="C22" s="62">
        <v>196.92166468724801</v>
      </c>
      <c r="D22" s="63">
        <v>196.90456743673701</v>
      </c>
      <c r="E22" s="63">
        <v>196.73871596324901</v>
      </c>
      <c r="F22" s="63">
        <v>196.77558617990601</v>
      </c>
      <c r="G22" s="63">
        <v>196.835133566785</v>
      </c>
      <c r="H22" s="63">
        <v>7.9295243648084796E-2</v>
      </c>
      <c r="I22" s="63">
        <v>183.42437966157701</v>
      </c>
      <c r="J22" s="63">
        <v>183.36296234480201</v>
      </c>
      <c r="K22" s="63">
        <v>183.214816415711</v>
      </c>
      <c r="L22" s="63">
        <v>183.83401765084301</v>
      </c>
      <c r="M22" s="63">
        <v>183.907253345062</v>
      </c>
      <c r="N22" s="63">
        <v>183.54868588359903</v>
      </c>
      <c r="O22" s="63">
        <v>0.2725431830382426</v>
      </c>
      <c r="P22" s="63">
        <v>184.22808308302299</v>
      </c>
      <c r="Q22" s="63">
        <v>184.15395058462599</v>
      </c>
      <c r="R22" s="63">
        <v>184.341872065335</v>
      </c>
      <c r="S22" s="63">
        <v>184.336611716313</v>
      </c>
      <c r="T22" s="63">
        <v>184.23553159899399</v>
      </c>
      <c r="U22" s="63">
        <v>184.25920980965822</v>
      </c>
      <c r="V22" s="63">
        <v>7.132059855755285E-2</v>
      </c>
      <c r="W22" s="63">
        <v>186.241503510614</v>
      </c>
      <c r="X22" s="63">
        <v>186.01889767725501</v>
      </c>
      <c r="Y22" s="63">
        <v>186.38566460330901</v>
      </c>
      <c r="Z22" s="63">
        <v>187.57063123980899</v>
      </c>
      <c r="AA22" s="63">
        <v>187.42328441063199</v>
      </c>
      <c r="AB22" s="63">
        <v>187.41568108297301</v>
      </c>
      <c r="AC22" s="63">
        <v>186.84261042076534</v>
      </c>
      <c r="AD22" s="63">
        <v>0.63825781894879308</v>
      </c>
      <c r="AE22" s="63">
        <v>188.895573388164</v>
      </c>
      <c r="AF22" s="63">
        <v>188.89942202772099</v>
      </c>
      <c r="AG22" s="63">
        <v>188.81347723945299</v>
      </c>
      <c r="AH22" s="63">
        <v>187.58557276764799</v>
      </c>
      <c r="AI22" s="63">
        <v>187.520946689862</v>
      </c>
      <c r="AJ22" s="63">
        <v>187.314150634009</v>
      </c>
      <c r="AK22" s="63">
        <v>188.17152379114282</v>
      </c>
      <c r="AL22" s="63">
        <v>0.70330953223274673</v>
      </c>
      <c r="AM22" s="63">
        <v>183.681160639513</v>
      </c>
      <c r="AN22" s="63">
        <v>183.61434209065999</v>
      </c>
      <c r="AO22" s="63">
        <v>183.58393690111001</v>
      </c>
      <c r="AP22" s="63">
        <v>183.690837764977</v>
      </c>
      <c r="AQ22" s="63">
        <v>183.64256934906501</v>
      </c>
      <c r="AR22" s="63">
        <v>4.4871120287312882E-2</v>
      </c>
      <c r="AS22" s="63">
        <v>183.13913872264399</v>
      </c>
      <c r="AT22" s="63">
        <v>183.248169092398</v>
      </c>
      <c r="AU22" s="63">
        <v>183.163528810797</v>
      </c>
      <c r="AV22" s="63">
        <v>183.183612208613</v>
      </c>
      <c r="AW22" s="63">
        <v>4.6721961524538128E-2</v>
      </c>
      <c r="AX22" s="63">
        <v>185.512243384008</v>
      </c>
      <c r="AY22" s="63">
        <v>185.49444233183999</v>
      </c>
      <c r="AZ22" s="63">
        <v>185.45893855994899</v>
      </c>
      <c r="BA22" s="63">
        <v>185.080430020503</v>
      </c>
      <c r="BB22" s="63">
        <v>184.93762943722999</v>
      </c>
      <c r="BC22" s="63">
        <v>184.815919631968</v>
      </c>
      <c r="BD22" s="63">
        <v>185.21660056091631</v>
      </c>
      <c r="BE22" s="63">
        <v>0.28291369268174898</v>
      </c>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row>
    <row r="23" spans="1:179" s="56" customFormat="1" ht="13.5" customHeight="1" x14ac:dyDescent="0.2">
      <c r="A23" s="36" t="s">
        <v>43</v>
      </c>
      <c r="B23" s="33" t="s">
        <v>121</v>
      </c>
      <c r="C23" s="23">
        <v>1.36914484095779</v>
      </c>
      <c r="D23" s="24">
        <v>1.37075858240301</v>
      </c>
      <c r="E23" s="24">
        <v>1.37048429775553</v>
      </c>
      <c r="F23" s="24">
        <v>1.3752001372673801</v>
      </c>
      <c r="G23" s="24">
        <v>1.3713969645959274</v>
      </c>
      <c r="H23" s="24">
        <v>2.279071951263111E-3</v>
      </c>
      <c r="I23" s="24">
        <v>1.34329932604573</v>
      </c>
      <c r="J23" s="24">
        <v>1.34427371826935</v>
      </c>
      <c r="K23" s="24">
        <v>1.34470217740211</v>
      </c>
      <c r="L23" s="24">
        <v>1.3420523105558499</v>
      </c>
      <c r="M23" s="24">
        <v>1.3439737434154799</v>
      </c>
      <c r="N23" s="24">
        <v>1.3436602551377039</v>
      </c>
      <c r="O23" s="24">
        <v>9.2476694437071145E-4</v>
      </c>
      <c r="P23" s="24">
        <v>1.33653957985604</v>
      </c>
      <c r="Q23" s="24">
        <v>1.33810170288022</v>
      </c>
      <c r="R23" s="24">
        <v>1.33795512862607</v>
      </c>
      <c r="S23" s="24">
        <v>1.3391808603662101</v>
      </c>
      <c r="T23" s="24">
        <v>1.33886588655895</v>
      </c>
      <c r="U23" s="24">
        <v>1.3381286316574981</v>
      </c>
      <c r="V23" s="24">
        <v>9.172397869510714E-4</v>
      </c>
      <c r="W23" s="24">
        <v>1.3287010336737299</v>
      </c>
      <c r="X23" s="24">
        <v>1.3281854617461599</v>
      </c>
      <c r="Y23" s="24">
        <v>1.32773705779702</v>
      </c>
      <c r="Z23" s="24">
        <v>1.3257293617042101</v>
      </c>
      <c r="AA23" s="24">
        <v>1.32576611377898</v>
      </c>
      <c r="AB23" s="24">
        <v>1.3263259438624</v>
      </c>
      <c r="AC23" s="24">
        <v>1.3270741620937498</v>
      </c>
      <c r="AD23" s="24">
        <v>1.1832467882772477E-3</v>
      </c>
      <c r="AE23" s="24">
        <v>1.3260887912174999</v>
      </c>
      <c r="AF23" s="24">
        <v>1.32687778009248</v>
      </c>
      <c r="AG23" s="24">
        <v>1.32793316523662</v>
      </c>
      <c r="AH23" s="24">
        <v>1.32690387896485</v>
      </c>
      <c r="AI23" s="24">
        <v>1.32735144327357</v>
      </c>
      <c r="AJ23" s="24">
        <v>1.3275038988718799</v>
      </c>
      <c r="AK23" s="24">
        <v>1.32710982627615</v>
      </c>
      <c r="AL23" s="24">
        <v>5.8171174782640275E-4</v>
      </c>
      <c r="AM23" s="24">
        <v>1.3205654050420399</v>
      </c>
      <c r="AN23" s="24">
        <v>1.32173097190626</v>
      </c>
      <c r="AO23" s="24">
        <v>1.32159134471005</v>
      </c>
      <c r="AP23" s="24">
        <v>1.32223209655121</v>
      </c>
      <c r="AQ23" s="24">
        <v>1.32152995455239</v>
      </c>
      <c r="AR23" s="24">
        <v>6.0570947500389327E-4</v>
      </c>
      <c r="AS23" s="24">
        <v>1.3227414400197799</v>
      </c>
      <c r="AT23" s="24">
        <v>1.3230112213102501</v>
      </c>
      <c r="AU23" s="24">
        <v>1.3231207792442601</v>
      </c>
      <c r="AV23" s="24">
        <v>1.3229578135247633</v>
      </c>
      <c r="AW23" s="24">
        <v>1.5940275085508951E-4</v>
      </c>
      <c r="AX23" s="24">
        <v>1.3164072412152299</v>
      </c>
      <c r="AY23" s="24">
        <v>1.31696651025344</v>
      </c>
      <c r="AZ23" s="24">
        <v>1.3180306040419001</v>
      </c>
      <c r="BA23" s="24">
        <v>1.3168305020149</v>
      </c>
      <c r="BB23" s="24">
        <v>1.31678277058135</v>
      </c>
      <c r="BC23" s="24">
        <v>1.3176717154086</v>
      </c>
      <c r="BD23" s="24">
        <v>1.3171148905859034</v>
      </c>
      <c r="BE23" s="24">
        <v>5.5715795610145535E-4</v>
      </c>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row>
    <row r="24" spans="1:179" s="24" customFormat="1" ht="13.5" customHeight="1" x14ac:dyDescent="0.2">
      <c r="A24" s="36" t="s">
        <v>126</v>
      </c>
      <c r="B24" s="33" t="s">
        <v>123</v>
      </c>
      <c r="C24" s="23">
        <v>-4.5627570135529797E-3</v>
      </c>
      <c r="D24" s="24">
        <v>-8.2538399442522795E-3</v>
      </c>
      <c r="E24" s="24">
        <v>-1.1100674578514399E-2</v>
      </c>
      <c r="F24" s="24">
        <v>-4.0568016438480197E-3</v>
      </c>
      <c r="G24" s="24">
        <v>-6.9935182950419195E-3</v>
      </c>
      <c r="H24" s="24">
        <v>2.871848206874843E-3</v>
      </c>
      <c r="I24" s="24">
        <v>-9.06122887859072E-2</v>
      </c>
      <c r="J24" s="24">
        <v>-9.2638733507451804E-2</v>
      </c>
      <c r="K24" s="24">
        <v>-9.4222783339417401E-2</v>
      </c>
      <c r="L24" s="24">
        <v>-8.8910431507749604E-2</v>
      </c>
      <c r="M24" s="24">
        <v>-8.9169194527342399E-2</v>
      </c>
      <c r="N24" s="24">
        <v>-9.1110686333573693E-2</v>
      </c>
      <c r="O24" s="24">
        <v>2.0434768306552276E-3</v>
      </c>
      <c r="P24" s="24">
        <v>-8.9417652988276503E-2</v>
      </c>
      <c r="Q24" s="24">
        <v>-8.7265285606320603E-2</v>
      </c>
      <c r="R24" s="24">
        <v>-8.3134837323571506E-2</v>
      </c>
      <c r="S24" s="24">
        <v>-8.4046937039815195E-2</v>
      </c>
      <c r="T24" s="24">
        <v>-8.6439931245815504E-2</v>
      </c>
      <c r="U24" s="24">
        <v>-8.6060928840759859E-2</v>
      </c>
      <c r="V24" s="24">
        <v>2.2574272783655825E-3</v>
      </c>
      <c r="W24" s="24">
        <v>-7.9412476259536693E-2</v>
      </c>
      <c r="X24" s="24">
        <v>-8.0956041435098006E-2</v>
      </c>
      <c r="Y24" s="24">
        <v>-7.7575493429447306E-2</v>
      </c>
      <c r="Z24" s="24">
        <v>-6.8059380654685295E-2</v>
      </c>
      <c r="AA24" s="24">
        <v>-7.0983915804367206E-2</v>
      </c>
      <c r="AB24" s="24">
        <v>-7.1779289805652194E-2</v>
      </c>
      <c r="AC24" s="24">
        <v>-7.4794432898131105E-2</v>
      </c>
      <c r="AD24" s="24">
        <v>4.7609190121485467E-3</v>
      </c>
      <c r="AE24" s="24">
        <v>-6.8890598243199805E-2</v>
      </c>
      <c r="AF24" s="24">
        <v>-7.0221639529166505E-2</v>
      </c>
      <c r="AG24" s="24">
        <v>-7.1385547309342906E-2</v>
      </c>
      <c r="AH24" s="24">
        <v>-7.4430513527048298E-2</v>
      </c>
      <c r="AI24" s="24">
        <v>-7.5884649910929705E-2</v>
      </c>
      <c r="AJ24" s="24">
        <v>-7.8459645174361395E-2</v>
      </c>
      <c r="AK24" s="24">
        <v>-7.3212098949008098E-2</v>
      </c>
      <c r="AL24" s="24">
        <v>3.3446053803015663E-3</v>
      </c>
      <c r="AM24" s="24">
        <v>-6.4824656445143E-2</v>
      </c>
      <c r="AN24" s="24">
        <v>-6.6505228771466404E-2</v>
      </c>
      <c r="AO24" s="24">
        <v>-6.9177301675090494E-2</v>
      </c>
      <c r="AP24" s="24">
        <v>-7.1110808537618697E-2</v>
      </c>
      <c r="AQ24" s="24">
        <v>-6.7904498857329645E-2</v>
      </c>
      <c r="AR24" s="24">
        <v>2.4157729009527474E-3</v>
      </c>
      <c r="AS24" s="24">
        <v>-7.3956269847966105E-2</v>
      </c>
      <c r="AT24" s="24">
        <v>-7.3312884689295602E-2</v>
      </c>
      <c r="AU24" s="24">
        <v>-7.4924889027353406E-2</v>
      </c>
      <c r="AV24" s="24">
        <v>-7.4064681188205028E-2</v>
      </c>
      <c r="AW24" s="24">
        <v>6.6254773941133032E-4</v>
      </c>
      <c r="AX24" s="24">
        <v>-6.3773219479053095E-2</v>
      </c>
      <c r="AY24" s="24">
        <v>-6.5696713988135994E-2</v>
      </c>
      <c r="AZ24" s="24">
        <v>-6.5726952993962098E-2</v>
      </c>
      <c r="BA24" s="24">
        <v>-5.9136978888756402E-2</v>
      </c>
      <c r="BB24" s="24">
        <v>-6.2641334744671706E-2</v>
      </c>
      <c r="BC24" s="24">
        <v>-6.3454656420074695E-2</v>
      </c>
      <c r="BD24" s="24">
        <v>-6.3404976085775666E-2</v>
      </c>
      <c r="BE24" s="24">
        <v>2.2203850596680236E-3</v>
      </c>
    </row>
    <row r="25" spans="1:179" s="43" customFormat="1" ht="13.5" customHeight="1" thickBot="1" x14ac:dyDescent="0.25">
      <c r="A25" s="37"/>
      <c r="B25" s="42" t="s">
        <v>124</v>
      </c>
      <c r="C25" s="171">
        <v>1.07176151641814</v>
      </c>
      <c r="D25" s="43">
        <v>1.0760581185868701</v>
      </c>
      <c r="E25" s="43">
        <v>1.07688865024184</v>
      </c>
      <c r="F25" s="43">
        <v>1.0927585508420801</v>
      </c>
      <c r="G25" s="43">
        <v>1.0793667090222325</v>
      </c>
      <c r="H25" s="43">
        <v>7.9728904398156299E-3</v>
      </c>
      <c r="I25" s="43">
        <v>1.01444153055849</v>
      </c>
      <c r="J25" s="43">
        <v>1.0179213025</v>
      </c>
      <c r="K25" s="43">
        <v>1.0191901103277301</v>
      </c>
      <c r="L25" s="43">
        <v>1.01683571828459</v>
      </c>
      <c r="M25" s="43">
        <v>1.01999135811216</v>
      </c>
      <c r="N25" s="43">
        <v>1.0176760039565937</v>
      </c>
      <c r="O25" s="43">
        <v>1.9432679958166796E-3</v>
      </c>
      <c r="P25" s="43">
        <v>1.01365925432</v>
      </c>
      <c r="Q25" s="43">
        <v>1.0153903463490299</v>
      </c>
      <c r="R25" s="43">
        <v>1.01140323882867</v>
      </c>
      <c r="S25" s="43">
        <v>1.01502807290596</v>
      </c>
      <c r="T25" s="43">
        <v>1.01584249881067</v>
      </c>
      <c r="U25" s="43">
        <v>1.014264682242866</v>
      </c>
      <c r="V25" s="43">
        <v>1.6058512688585541E-3</v>
      </c>
      <c r="W25" s="43">
        <v>1.0111095271917301</v>
      </c>
      <c r="X25" s="43">
        <v>1.0134253822545201</v>
      </c>
      <c r="Y25" s="43">
        <v>1.00766149525147</v>
      </c>
      <c r="Z25" s="43">
        <v>0.99889841178869898</v>
      </c>
      <c r="AA25" s="43">
        <v>1.0014524051246601</v>
      </c>
      <c r="AB25" s="43">
        <v>1.00411919945371</v>
      </c>
      <c r="AC25" s="43">
        <v>1.0061110701774647</v>
      </c>
      <c r="AD25" s="43">
        <v>5.1410229475194261E-3</v>
      </c>
      <c r="AE25" s="43">
        <v>0.99429177168187199</v>
      </c>
      <c r="AF25" s="43">
        <v>0.99712307778494003</v>
      </c>
      <c r="AG25" s="43">
        <v>1.00103511158398</v>
      </c>
      <c r="AH25" s="43">
        <v>1.0029593383266</v>
      </c>
      <c r="AI25" s="43">
        <v>1.0056052877742401</v>
      </c>
      <c r="AJ25" s="43">
        <v>1.0072239759264501</v>
      </c>
      <c r="AK25" s="43">
        <v>1.001373093846347</v>
      </c>
      <c r="AL25" s="43">
        <v>4.5273695497252487E-3</v>
      </c>
      <c r="AM25" s="43">
        <v>1.0005670114295999</v>
      </c>
      <c r="AN25" s="43">
        <v>1.00096451455651</v>
      </c>
      <c r="AO25" s="43">
        <v>1.00380403121781</v>
      </c>
      <c r="AP25" s="43">
        <v>1.00500088462699</v>
      </c>
      <c r="AQ25" s="43">
        <v>1.0025841104577276</v>
      </c>
      <c r="AR25" s="43">
        <v>1.8722168289629574E-3</v>
      </c>
      <c r="AS25" s="43">
        <v>1.0052555723102901</v>
      </c>
      <c r="AT25" s="43">
        <v>1.0056459327843199</v>
      </c>
      <c r="AU25" s="43">
        <v>1.0067690315742499</v>
      </c>
      <c r="AV25" s="43">
        <v>1.0058901788896202</v>
      </c>
      <c r="AW25" s="43">
        <v>6.415511701504691E-4</v>
      </c>
      <c r="AX25" s="43">
        <v>0.99926301471101397</v>
      </c>
      <c r="AY25" s="43">
        <v>1.00232595447788</v>
      </c>
      <c r="AZ25" s="43">
        <v>1.0040683600132601</v>
      </c>
      <c r="BA25" s="43">
        <v>1.00031773111281</v>
      </c>
      <c r="BB25" s="43">
        <v>1.0034188401739701</v>
      </c>
      <c r="BC25" s="43">
        <v>1.00473107819005</v>
      </c>
      <c r="BD25" s="43">
        <v>1.0023541631131641</v>
      </c>
      <c r="BE25" s="43">
        <v>1.975887269140917E-3</v>
      </c>
    </row>
    <row r="26" spans="1:179" s="55" customFormat="1" ht="13.5" customHeight="1" x14ac:dyDescent="0.2">
      <c r="A26" s="36" t="s">
        <v>42</v>
      </c>
      <c r="B26" s="32" t="s">
        <v>122</v>
      </c>
      <c r="C26" s="178">
        <v>2.34430625425493</v>
      </c>
      <c r="D26" s="67">
        <v>2.3444315182243098</v>
      </c>
      <c r="E26" s="67">
        <v>2.3456472031988702</v>
      </c>
      <c r="F26" s="67">
        <v>2.3453768573507299</v>
      </c>
      <c r="G26" s="67">
        <v>2.3449404582572102</v>
      </c>
      <c r="H26" s="67">
        <v>5.8119860094972011E-4</v>
      </c>
      <c r="I26" s="67">
        <v>2.4467426888917001</v>
      </c>
      <c r="J26" s="67">
        <v>2.4472258378394098</v>
      </c>
      <c r="K26" s="67">
        <v>2.4483919172978399</v>
      </c>
      <c r="L26" s="67">
        <v>2.4435243393858399</v>
      </c>
      <c r="M26" s="67">
        <v>2.4429497137857399</v>
      </c>
      <c r="N26" s="67">
        <v>2.4457668994401063</v>
      </c>
      <c r="O26" s="67">
        <v>2.1418214523336709E-3</v>
      </c>
      <c r="P26" s="67">
        <v>2.4404350973210498</v>
      </c>
      <c r="Q26" s="67">
        <v>2.4410157477300101</v>
      </c>
      <c r="R26" s="67">
        <v>2.43954428783747</v>
      </c>
      <c r="S26" s="67">
        <v>2.4395854569307698</v>
      </c>
      <c r="T26" s="67">
        <v>2.4403767689725999</v>
      </c>
      <c r="U26" s="67">
        <v>2.4401914717583795</v>
      </c>
      <c r="V26" s="67">
        <v>5.5843000430821975E-4</v>
      </c>
      <c r="W26" s="67">
        <v>2.4247534847364798</v>
      </c>
      <c r="X26" s="67">
        <v>2.4264789025843898</v>
      </c>
      <c r="Y26" s="67">
        <v>2.4236371919822601</v>
      </c>
      <c r="Z26" s="67">
        <v>2.41449413847092</v>
      </c>
      <c r="AA26" s="67">
        <v>2.4156278984697499</v>
      </c>
      <c r="AB26" s="67">
        <v>2.4156864264464</v>
      </c>
      <c r="AC26" s="67">
        <v>2.4201130071150332</v>
      </c>
      <c r="AD26" s="67">
        <v>4.928844311398361E-3</v>
      </c>
      <c r="AE26" s="67">
        <v>2.4043392011323399</v>
      </c>
      <c r="AF26" s="67">
        <v>2.40430980734327</v>
      </c>
      <c r="AG26" s="67">
        <v>2.4049663489769002</v>
      </c>
      <c r="AH26" s="67">
        <v>2.41437922064258</v>
      </c>
      <c r="AI26" s="67">
        <v>2.4148763366244101</v>
      </c>
      <c r="AJ26" s="67">
        <v>2.4164682028965601</v>
      </c>
      <c r="AK26" s="67">
        <v>2.40988985293601</v>
      </c>
      <c r="AL26" s="67">
        <v>5.392613245309986E-3</v>
      </c>
      <c r="AM26" s="67">
        <v>2.4447244316702101</v>
      </c>
      <c r="AN26" s="67">
        <v>2.4452493430258699</v>
      </c>
      <c r="AO26" s="67">
        <v>2.4454882625349801</v>
      </c>
      <c r="AP26" s="67">
        <v>2.44464842619902</v>
      </c>
      <c r="AQ26" s="67">
        <v>2.4450276158575202</v>
      </c>
      <c r="AR26" s="67">
        <v>3.5251373986965962E-4</v>
      </c>
      <c r="AS26" s="67">
        <v>2.4489879519933302</v>
      </c>
      <c r="AT26" s="67">
        <v>2.4481293110140299</v>
      </c>
      <c r="AU26" s="67">
        <v>2.44879582967266</v>
      </c>
      <c r="AV26" s="67">
        <v>2.4486376975600064</v>
      </c>
      <c r="AW26" s="67">
        <v>3.6794058091182936E-4</v>
      </c>
      <c r="AX26" s="67">
        <v>2.4304136903242801</v>
      </c>
      <c r="AY26" s="67">
        <v>2.4305521325178798</v>
      </c>
      <c r="AZ26" s="67">
        <v>2.4308282918329498</v>
      </c>
      <c r="BA26" s="67">
        <v>2.4337757388738499</v>
      </c>
      <c r="BB26" s="67">
        <v>2.4348892937303699</v>
      </c>
      <c r="BC26" s="67">
        <v>2.4358390622411101</v>
      </c>
      <c r="BD26" s="67">
        <v>2.4327163682534065</v>
      </c>
      <c r="BE26" s="67">
        <v>2.2040176766697623E-3</v>
      </c>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7"/>
      <c r="DU26" s="67"/>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7"/>
      <c r="EZ26" s="67"/>
      <c r="FA26" s="67"/>
      <c r="FB26" s="67"/>
      <c r="FC26" s="67"/>
      <c r="FD26" s="67"/>
      <c r="FE26" s="67"/>
      <c r="FF26" s="67"/>
      <c r="FG26" s="67"/>
      <c r="FH26" s="67"/>
      <c r="FI26" s="67"/>
      <c r="FJ26" s="67"/>
      <c r="FK26" s="67"/>
      <c r="FL26" s="67"/>
      <c r="FM26" s="67"/>
      <c r="FN26" s="67"/>
      <c r="FO26" s="67"/>
      <c r="FP26" s="67"/>
      <c r="FQ26" s="67"/>
      <c r="FR26" s="67"/>
      <c r="FS26" s="67"/>
      <c r="FT26" s="67"/>
      <c r="FU26" s="67"/>
      <c r="FV26" s="67"/>
      <c r="FW26" s="67"/>
    </row>
    <row r="27" spans="1:179" s="56" customFormat="1" ht="13.5" customHeight="1" x14ac:dyDescent="0.2">
      <c r="A27" s="36" t="s">
        <v>43</v>
      </c>
      <c r="B27" s="33" t="s">
        <v>121</v>
      </c>
      <c r="C27" s="23">
        <v>0.45327507645569698</v>
      </c>
      <c r="D27" s="24">
        <v>0.45497450646455301</v>
      </c>
      <c r="E27" s="24">
        <v>0.454685798663505</v>
      </c>
      <c r="F27" s="24">
        <v>0.45964159393309301</v>
      </c>
      <c r="G27" s="24">
        <v>0.45564424387921199</v>
      </c>
      <c r="H27" s="24">
        <v>2.3957737356652149E-3</v>
      </c>
      <c r="I27" s="24">
        <v>0.42578081488106601</v>
      </c>
      <c r="J27" s="24">
        <v>0.42682692664607802</v>
      </c>
      <c r="K27" s="24">
        <v>0.42728668225212202</v>
      </c>
      <c r="L27" s="24">
        <v>0.42444090604531698</v>
      </c>
      <c r="M27" s="24">
        <v>0.426504953135797</v>
      </c>
      <c r="N27" s="24">
        <v>0.42616805659207602</v>
      </c>
      <c r="O27" s="24">
        <v>9.9317043355721252E-4</v>
      </c>
      <c r="P27" s="24">
        <v>0.418502561723543</v>
      </c>
      <c r="Q27" s="24">
        <v>0.42018777267952301</v>
      </c>
      <c r="R27" s="24">
        <v>0.42002973272514499</v>
      </c>
      <c r="S27" s="24">
        <v>0.42135081408507302</v>
      </c>
      <c r="T27" s="24">
        <v>0.421011453950774</v>
      </c>
      <c r="U27" s="24">
        <v>0.42021646703281162</v>
      </c>
      <c r="V27" s="24">
        <v>9.8913213590652344E-4</v>
      </c>
      <c r="W27" s="24">
        <v>0.410016525413752</v>
      </c>
      <c r="X27" s="24">
        <v>0.409456612091332</v>
      </c>
      <c r="Y27" s="24">
        <v>0.408969466735915</v>
      </c>
      <c r="Z27" s="24">
        <v>0.40678628949412798</v>
      </c>
      <c r="AA27" s="24">
        <v>0.40682628355521699</v>
      </c>
      <c r="AB27" s="24">
        <v>0.40743536052504398</v>
      </c>
      <c r="AC27" s="24">
        <v>0.40824842296923131</v>
      </c>
      <c r="AD27" s="24">
        <v>1.2862864295206859E-3</v>
      </c>
      <c r="AE27" s="24">
        <v>0.40717737753232103</v>
      </c>
      <c r="AF27" s="24">
        <v>0.40803548888820901</v>
      </c>
      <c r="AG27" s="24">
        <v>0.40918253779319602</v>
      </c>
      <c r="AH27" s="24">
        <v>0.40806386553601298</v>
      </c>
      <c r="AI27" s="24">
        <v>0.40855040412134003</v>
      </c>
      <c r="AJ27" s="24">
        <v>0.40871609822330002</v>
      </c>
      <c r="AK27" s="24">
        <v>0.40828762868239643</v>
      </c>
      <c r="AL27" s="24">
        <v>6.3242936800909455E-4</v>
      </c>
      <c r="AM27" s="24">
        <v>0.40115575716046997</v>
      </c>
      <c r="AN27" s="24">
        <v>0.40242855733427302</v>
      </c>
      <c r="AO27" s="24">
        <v>0.40227614348562801</v>
      </c>
      <c r="AP27" s="24">
        <v>0.40297544095561899</v>
      </c>
      <c r="AQ27" s="24">
        <v>0.40220897473399747</v>
      </c>
      <c r="AR27" s="24">
        <v>6.6133688193183691E-4</v>
      </c>
      <c r="AS27" s="24">
        <v>0.40353108152829498</v>
      </c>
      <c r="AT27" s="24">
        <v>0.40382529809429302</v>
      </c>
      <c r="AU27" s="24">
        <v>0.40394476204253399</v>
      </c>
      <c r="AV27" s="24">
        <v>0.40376704722170736</v>
      </c>
      <c r="AW27" s="24">
        <v>1.7383472051158065E-4</v>
      </c>
      <c r="AX27" s="24">
        <v>0.39660586748842402</v>
      </c>
      <c r="AY27" s="24">
        <v>0.397218659105742</v>
      </c>
      <c r="AZ27" s="24">
        <v>0.398383869425534</v>
      </c>
      <c r="BA27" s="24">
        <v>0.39706965870022698</v>
      </c>
      <c r="BB27" s="24">
        <v>0.39701736408036398</v>
      </c>
      <c r="BC27" s="24">
        <v>0.39799098222361501</v>
      </c>
      <c r="BD27" s="24">
        <v>0.39738106683731766</v>
      </c>
      <c r="BE27" s="24">
        <v>6.1021510339091323E-4</v>
      </c>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row>
    <row r="28" spans="1:179" s="24" customFormat="1" ht="13.5" customHeight="1" x14ac:dyDescent="0.2">
      <c r="A28" s="36" t="s">
        <v>74</v>
      </c>
      <c r="B28" s="33" t="s">
        <v>123</v>
      </c>
      <c r="C28" s="23">
        <v>4.5627570135526501E-3</v>
      </c>
      <c r="D28" s="24">
        <v>8.2538399442519308E-3</v>
      </c>
      <c r="E28" s="24">
        <v>1.1100674578514399E-2</v>
      </c>
      <c r="F28" s="24">
        <v>4.0568016438465504E-3</v>
      </c>
      <c r="G28" s="24">
        <v>6.9935182950413826E-3</v>
      </c>
      <c r="H28" s="24">
        <v>2.8718482068752515E-3</v>
      </c>
      <c r="I28" s="24">
        <v>9.0612288785906894E-2</v>
      </c>
      <c r="J28" s="24">
        <v>9.2638733507450596E-2</v>
      </c>
      <c r="K28" s="24">
        <v>9.4222783339416999E-2</v>
      </c>
      <c r="L28" s="24">
        <v>8.8910431507750506E-2</v>
      </c>
      <c r="M28" s="24">
        <v>8.9169194527342302E-2</v>
      </c>
      <c r="N28" s="24">
        <v>9.1110686333573457E-2</v>
      </c>
      <c r="O28" s="24">
        <v>2.043476830654764E-3</v>
      </c>
      <c r="P28" s="24">
        <v>8.9417652988276405E-2</v>
      </c>
      <c r="Q28" s="24">
        <v>8.7265285606320395E-2</v>
      </c>
      <c r="R28" s="24">
        <v>8.31348373235722E-2</v>
      </c>
      <c r="S28" s="24">
        <v>8.4046937039814196E-2</v>
      </c>
      <c r="T28" s="24">
        <v>8.6439931245814394E-2</v>
      </c>
      <c r="U28" s="24">
        <v>8.6060928840759526E-2</v>
      </c>
      <c r="V28" s="24">
        <v>2.2574272783654928E-3</v>
      </c>
      <c r="W28" s="24">
        <v>7.9412476259536499E-2</v>
      </c>
      <c r="X28" s="24">
        <v>8.09560414350987E-2</v>
      </c>
      <c r="Y28" s="24">
        <v>7.7575493429447903E-2</v>
      </c>
      <c r="Z28" s="24">
        <v>6.8059380654685697E-2</v>
      </c>
      <c r="AA28" s="24">
        <v>7.0983915804366707E-2</v>
      </c>
      <c r="AB28" s="24">
        <v>7.17792898056515E-2</v>
      </c>
      <c r="AC28" s="24">
        <v>7.4794432898131161E-2</v>
      </c>
      <c r="AD28" s="24">
        <v>4.7609190121487678E-3</v>
      </c>
      <c r="AE28" s="24">
        <v>6.8890598243198195E-2</v>
      </c>
      <c r="AF28" s="24">
        <v>7.0221639529167296E-2</v>
      </c>
      <c r="AG28" s="24">
        <v>7.1385547309341907E-2</v>
      </c>
      <c r="AH28" s="24">
        <v>7.4430513527048506E-2</v>
      </c>
      <c r="AI28" s="24">
        <v>7.5884649910928595E-2</v>
      </c>
      <c r="AJ28" s="24">
        <v>7.8459645174361298E-2</v>
      </c>
      <c r="AK28" s="24">
        <v>7.321209894900764E-2</v>
      </c>
      <c r="AL28" s="24">
        <v>3.3446053803017255E-3</v>
      </c>
      <c r="AM28" s="24">
        <v>6.4824656445141002E-2</v>
      </c>
      <c r="AN28" s="24">
        <v>6.6505228771466404E-2</v>
      </c>
      <c r="AO28" s="24">
        <v>6.9177301675090494E-2</v>
      </c>
      <c r="AP28" s="24">
        <v>7.1110808537619599E-2</v>
      </c>
      <c r="AQ28" s="24">
        <v>6.7904498857329368E-2</v>
      </c>
      <c r="AR28" s="24">
        <v>2.4157729009536837E-3</v>
      </c>
      <c r="AS28" s="24">
        <v>7.3956269847966702E-2</v>
      </c>
      <c r="AT28" s="24">
        <v>7.3312884689295796E-2</v>
      </c>
      <c r="AU28" s="24">
        <v>7.4924889027353905E-2</v>
      </c>
      <c r="AV28" s="24">
        <v>7.4064681188205472E-2</v>
      </c>
      <c r="AW28" s="24">
        <v>6.6254773941144037E-4</v>
      </c>
      <c r="AX28" s="24">
        <v>6.3773219479052595E-2</v>
      </c>
      <c r="AY28" s="24">
        <v>6.5696713988135896E-2</v>
      </c>
      <c r="AZ28" s="24">
        <v>6.5726952993963306E-2</v>
      </c>
      <c r="BA28" s="24">
        <v>5.9136978888755597E-2</v>
      </c>
      <c r="BB28" s="24">
        <v>6.2641334744671401E-2</v>
      </c>
      <c r="BC28" s="24">
        <v>6.3454656420075001E-2</v>
      </c>
      <c r="BD28" s="24">
        <v>6.3404976085775624E-2</v>
      </c>
      <c r="BE28" s="24">
        <v>2.2203850596684799E-3</v>
      </c>
    </row>
    <row r="29" spans="1:179" s="46" customFormat="1" ht="13.5" customHeight="1" thickBot="1" x14ac:dyDescent="0.25">
      <c r="A29" s="36"/>
      <c r="B29" s="44" t="s">
        <v>124</v>
      </c>
      <c r="C29" s="45">
        <v>1.07176151641814</v>
      </c>
      <c r="D29" s="46">
        <v>1.0760581185868701</v>
      </c>
      <c r="E29" s="46">
        <v>1.07688865024184</v>
      </c>
      <c r="F29" s="46">
        <v>1.0927585508420801</v>
      </c>
      <c r="G29" s="46">
        <v>1.0793667090222325</v>
      </c>
      <c r="H29" s="46">
        <v>7.9728904398156299E-3</v>
      </c>
      <c r="I29" s="46">
        <v>1.01444153055849</v>
      </c>
      <c r="J29" s="46">
        <v>1.0179213025</v>
      </c>
      <c r="K29" s="46">
        <v>1.0191901103277301</v>
      </c>
      <c r="L29" s="46">
        <v>1.0168357182846</v>
      </c>
      <c r="M29" s="46">
        <v>1.01999135811216</v>
      </c>
      <c r="N29" s="46">
        <v>1.017676003956596</v>
      </c>
      <c r="O29" s="46">
        <v>1.9432679958158155E-3</v>
      </c>
      <c r="P29" s="46">
        <v>1.01365925432</v>
      </c>
      <c r="Q29" s="46">
        <v>1.0153903463490299</v>
      </c>
      <c r="R29" s="46">
        <v>1.01140323882867</v>
      </c>
      <c r="S29" s="46">
        <v>1.01502807290596</v>
      </c>
      <c r="T29" s="46">
        <v>1.01584249881067</v>
      </c>
      <c r="U29" s="46">
        <v>1.014264682242866</v>
      </c>
      <c r="V29" s="46">
        <v>1.6058512688585541E-3</v>
      </c>
      <c r="W29" s="46">
        <v>1.0111095271917301</v>
      </c>
      <c r="X29" s="46">
        <v>1.0134253822545201</v>
      </c>
      <c r="Y29" s="46">
        <v>1.00766149525147</v>
      </c>
      <c r="Z29" s="46">
        <v>0.99889841178869898</v>
      </c>
      <c r="AA29" s="46">
        <v>1.0014524051246601</v>
      </c>
      <c r="AB29" s="46">
        <v>1.00411919945371</v>
      </c>
      <c r="AC29" s="46">
        <v>1.0061110701774647</v>
      </c>
      <c r="AD29" s="46">
        <v>5.1410229475194261E-3</v>
      </c>
      <c r="AE29" s="46">
        <v>0.99429177168187299</v>
      </c>
      <c r="AF29" s="46">
        <v>0.99712307778494103</v>
      </c>
      <c r="AG29" s="46">
        <v>1.00103511158397</v>
      </c>
      <c r="AH29" s="46">
        <v>1.0029593383266</v>
      </c>
      <c r="AI29" s="46">
        <v>1.0056052877742401</v>
      </c>
      <c r="AJ29" s="46">
        <v>1.0072239759264501</v>
      </c>
      <c r="AK29" s="46">
        <v>1.0013730938463457</v>
      </c>
      <c r="AL29" s="46">
        <v>4.5273695497249564E-3</v>
      </c>
      <c r="AM29" s="46">
        <v>1.0005670114295899</v>
      </c>
      <c r="AN29" s="46">
        <v>1.00096451455651</v>
      </c>
      <c r="AO29" s="46">
        <v>1.00380403121781</v>
      </c>
      <c r="AP29" s="46">
        <v>1.00500088462698</v>
      </c>
      <c r="AQ29" s="46">
        <v>1.0025841104577227</v>
      </c>
      <c r="AR29" s="46">
        <v>1.8722168289624242E-3</v>
      </c>
      <c r="AS29" s="46">
        <v>1.0052555723102901</v>
      </c>
      <c r="AT29" s="46">
        <v>1.0056459327843199</v>
      </c>
      <c r="AU29" s="46">
        <v>1.0067690315742499</v>
      </c>
      <c r="AV29" s="46">
        <v>1.0058901788896202</v>
      </c>
      <c r="AW29" s="46">
        <v>6.415511701504691E-4</v>
      </c>
      <c r="AX29" s="46">
        <v>0.99926301471101397</v>
      </c>
      <c r="AY29" s="46">
        <v>1.00232595447788</v>
      </c>
      <c r="AZ29" s="46">
        <v>1.0040683600132601</v>
      </c>
      <c r="BA29" s="46">
        <v>1.00031773111281</v>
      </c>
      <c r="BB29" s="46">
        <v>1.0034188401739701</v>
      </c>
      <c r="BC29" s="46">
        <v>1.00473107819006</v>
      </c>
      <c r="BD29" s="46">
        <v>1.0023541631131658</v>
      </c>
      <c r="BE29" s="46">
        <v>1.9758872691429201E-3</v>
      </c>
    </row>
    <row r="30" spans="1:179" s="41" customFormat="1" ht="13.5" customHeight="1" x14ac:dyDescent="0.2">
      <c r="A30" s="35" t="s">
        <v>42</v>
      </c>
      <c r="B30" s="40" t="s">
        <v>73</v>
      </c>
      <c r="C30" s="62" t="s">
        <v>186</v>
      </c>
      <c r="D30" s="63" t="s">
        <v>186</v>
      </c>
      <c r="E30" s="63" t="s">
        <v>186</v>
      </c>
      <c r="F30" s="63" t="s">
        <v>186</v>
      </c>
      <c r="G30" s="63"/>
      <c r="H30" s="63"/>
      <c r="I30" s="41" t="s">
        <v>186</v>
      </c>
      <c r="J30" s="63" t="s">
        <v>186</v>
      </c>
      <c r="K30" s="63" t="s">
        <v>186</v>
      </c>
      <c r="L30" s="63" t="s">
        <v>186</v>
      </c>
      <c r="M30" s="63" t="s">
        <v>186</v>
      </c>
      <c r="N30" s="63"/>
      <c r="O30" s="63"/>
      <c r="P30" s="63" t="s">
        <v>186</v>
      </c>
      <c r="Q30" s="63" t="s">
        <v>186</v>
      </c>
      <c r="R30" s="63" t="s">
        <v>186</v>
      </c>
      <c r="S30" s="63" t="s">
        <v>186</v>
      </c>
      <c r="T30" s="63" t="s">
        <v>186</v>
      </c>
      <c r="U30" s="63"/>
      <c r="V30" s="63"/>
      <c r="W30" s="63" t="s">
        <v>186</v>
      </c>
      <c r="X30" s="63" t="s">
        <v>186</v>
      </c>
      <c r="Y30" s="63" t="s">
        <v>186</v>
      </c>
      <c r="Z30" s="63" t="s">
        <v>186</v>
      </c>
      <c r="AA30" s="63" t="s">
        <v>186</v>
      </c>
      <c r="AB30" s="63" t="s">
        <v>186</v>
      </c>
      <c r="AC30" s="63"/>
      <c r="AD30" s="63"/>
      <c r="AE30" s="63" t="s">
        <v>186</v>
      </c>
      <c r="AF30" s="63" t="s">
        <v>186</v>
      </c>
      <c r="AG30" s="63" t="s">
        <v>186</v>
      </c>
      <c r="AH30" s="63" t="s">
        <v>186</v>
      </c>
      <c r="AI30" s="63" t="s">
        <v>186</v>
      </c>
      <c r="AJ30" s="63" t="s">
        <v>186</v>
      </c>
      <c r="AK30" s="63"/>
      <c r="AL30" s="63"/>
      <c r="AM30" s="63" t="s">
        <v>186</v>
      </c>
      <c r="AN30" s="63" t="s">
        <v>186</v>
      </c>
      <c r="AO30" s="63" t="s">
        <v>186</v>
      </c>
      <c r="AP30" s="63" t="s">
        <v>186</v>
      </c>
      <c r="AQ30" s="63"/>
      <c r="AR30" s="63"/>
      <c r="AS30" s="63" t="s">
        <v>186</v>
      </c>
      <c r="AT30" s="63" t="s">
        <v>186</v>
      </c>
      <c r="AU30" s="63" t="s">
        <v>186</v>
      </c>
      <c r="AV30" s="63"/>
      <c r="AW30" s="63"/>
      <c r="AX30" s="63" t="s">
        <v>186</v>
      </c>
      <c r="AY30" s="63" t="s">
        <v>186</v>
      </c>
      <c r="AZ30" s="63" t="s">
        <v>186</v>
      </c>
      <c r="BA30" s="63" t="s">
        <v>186</v>
      </c>
      <c r="BB30" s="63" t="s">
        <v>186</v>
      </c>
      <c r="BC30" s="63" t="s">
        <v>186</v>
      </c>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W30" s="63"/>
      <c r="CX30" s="63"/>
      <c r="CY30" s="63"/>
      <c r="CZ30" s="63"/>
      <c r="DA30" s="63"/>
      <c r="DB30" s="63"/>
      <c r="DC30" s="63"/>
      <c r="DD30" s="63"/>
      <c r="DE30" s="63"/>
      <c r="DF30" s="63"/>
      <c r="DG30" s="63"/>
      <c r="DI30" s="63"/>
      <c r="DJ30" s="63"/>
      <c r="DK30" s="63"/>
      <c r="DL30" s="63"/>
      <c r="DM30" s="63"/>
      <c r="DN30" s="63"/>
      <c r="DO30" s="63"/>
      <c r="DP30" s="63"/>
      <c r="DQ30" s="63"/>
      <c r="DR30" s="63"/>
      <c r="DS30" s="63"/>
      <c r="DT30" s="63"/>
      <c r="DU30" s="63"/>
      <c r="DV30" s="63"/>
      <c r="DW30" s="63"/>
      <c r="DX30" s="63"/>
      <c r="DY30" s="63"/>
      <c r="DZ30" s="63"/>
      <c r="EA30" s="63"/>
      <c r="EB30" s="63"/>
      <c r="EC30" s="63"/>
      <c r="EE30" s="63"/>
      <c r="EF30" s="63"/>
      <c r="EG30" s="63"/>
      <c r="EH30" s="63"/>
      <c r="EI30" s="63"/>
      <c r="EJ30" s="63"/>
      <c r="EK30" s="63"/>
      <c r="EL30" s="63"/>
      <c r="EM30" s="63"/>
      <c r="EN30" s="63"/>
      <c r="EO30" s="63"/>
      <c r="EP30" s="63"/>
      <c r="EQ30" s="63"/>
      <c r="ER30" s="63"/>
      <c r="ES30" s="63"/>
      <c r="ET30" s="63"/>
      <c r="EU30" s="63"/>
      <c r="EV30" s="63"/>
      <c r="EW30" s="63"/>
      <c r="EX30" s="63"/>
      <c r="EY30" s="63"/>
      <c r="EZ30" s="63"/>
      <c r="FA30" s="63"/>
      <c r="FB30" s="63"/>
      <c r="FC30" s="63"/>
      <c r="FD30" s="63"/>
      <c r="FE30" s="63"/>
      <c r="FF30" s="63"/>
      <c r="FG30" s="63"/>
      <c r="FH30" s="63"/>
      <c r="FI30" s="63"/>
      <c r="FJ30" s="63"/>
      <c r="FK30" s="63"/>
      <c r="FL30" s="63"/>
      <c r="FM30" s="63"/>
      <c r="FN30" s="63"/>
      <c r="FO30" s="63"/>
      <c r="FP30" s="63"/>
      <c r="FQ30" s="63"/>
      <c r="FR30" s="63"/>
      <c r="FS30" s="63"/>
      <c r="FT30" s="63"/>
      <c r="FU30" s="63"/>
      <c r="FV30" s="63"/>
    </row>
    <row r="31" spans="1:179" s="24" customFormat="1" ht="13.5" customHeight="1" x14ac:dyDescent="0.2">
      <c r="A31" s="36" t="s">
        <v>43</v>
      </c>
      <c r="B31" s="33" t="s">
        <v>110</v>
      </c>
      <c r="C31" s="179" t="s">
        <v>187</v>
      </c>
      <c r="D31" s="56" t="s">
        <v>187</v>
      </c>
      <c r="E31" s="56" t="s">
        <v>187</v>
      </c>
      <c r="F31" s="56" t="s">
        <v>187</v>
      </c>
      <c r="G31" s="56"/>
      <c r="H31" s="56"/>
      <c r="I31" s="24" t="s">
        <v>187</v>
      </c>
      <c r="J31" s="56" t="s">
        <v>187</v>
      </c>
      <c r="K31" s="56" t="s">
        <v>187</v>
      </c>
      <c r="L31" s="56" t="s">
        <v>187</v>
      </c>
      <c r="M31" s="56" t="s">
        <v>187</v>
      </c>
      <c r="N31" s="56"/>
      <c r="O31" s="56"/>
      <c r="P31" s="56" t="s">
        <v>187</v>
      </c>
      <c r="Q31" s="56" t="s">
        <v>187</v>
      </c>
      <c r="R31" s="56" t="s">
        <v>187</v>
      </c>
      <c r="S31" s="56" t="s">
        <v>187</v>
      </c>
      <c r="T31" s="56" t="s">
        <v>187</v>
      </c>
      <c r="U31" s="56"/>
      <c r="V31" s="56"/>
      <c r="W31" s="56" t="s">
        <v>187</v>
      </c>
      <c r="X31" s="56" t="s">
        <v>187</v>
      </c>
      <c r="Y31" s="56" t="s">
        <v>187</v>
      </c>
      <c r="Z31" s="56" t="s">
        <v>187</v>
      </c>
      <c r="AA31" s="56" t="s">
        <v>187</v>
      </c>
      <c r="AB31" s="56" t="s">
        <v>187</v>
      </c>
      <c r="AC31" s="56"/>
      <c r="AD31" s="56"/>
      <c r="AE31" s="56" t="s">
        <v>187</v>
      </c>
      <c r="AF31" s="56" t="s">
        <v>187</v>
      </c>
      <c r="AG31" s="56" t="s">
        <v>187</v>
      </c>
      <c r="AH31" s="56" t="s">
        <v>187</v>
      </c>
      <c r="AI31" s="56" t="s">
        <v>187</v>
      </c>
      <c r="AJ31" s="56" t="s">
        <v>187</v>
      </c>
      <c r="AK31" s="56"/>
      <c r="AL31" s="56"/>
      <c r="AM31" s="56" t="s">
        <v>187</v>
      </c>
      <c r="AN31" s="56" t="s">
        <v>187</v>
      </c>
      <c r="AO31" s="56" t="s">
        <v>187</v>
      </c>
      <c r="AP31" s="56" t="s">
        <v>187</v>
      </c>
      <c r="AQ31" s="56"/>
      <c r="AR31" s="56"/>
      <c r="AS31" s="56" t="s">
        <v>187</v>
      </c>
      <c r="AT31" s="56" t="s">
        <v>187</v>
      </c>
      <c r="AU31" s="56" t="s">
        <v>187</v>
      </c>
      <c r="AV31" s="56"/>
      <c r="AW31" s="56"/>
      <c r="AX31" s="56" t="s">
        <v>187</v>
      </c>
      <c r="AY31" s="56" t="s">
        <v>187</v>
      </c>
      <c r="AZ31" s="56" t="s">
        <v>187</v>
      </c>
      <c r="BA31" s="56" t="s">
        <v>187</v>
      </c>
      <c r="BB31" s="56" t="s">
        <v>187</v>
      </c>
      <c r="BC31" s="56" t="s">
        <v>187</v>
      </c>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W31" s="56"/>
      <c r="CX31" s="56"/>
      <c r="CY31" s="56"/>
      <c r="CZ31" s="56"/>
      <c r="DA31" s="56"/>
      <c r="DB31" s="56"/>
      <c r="DC31" s="56"/>
      <c r="DD31" s="56"/>
      <c r="DE31" s="56"/>
      <c r="DF31" s="56"/>
      <c r="DG31" s="56"/>
      <c r="DI31" s="56"/>
      <c r="DJ31" s="56"/>
      <c r="DK31" s="56"/>
      <c r="DL31" s="56"/>
      <c r="DM31" s="56"/>
      <c r="DN31" s="56"/>
      <c r="DO31" s="56"/>
      <c r="DP31" s="56"/>
      <c r="DQ31" s="56"/>
      <c r="DR31" s="56"/>
      <c r="DS31" s="56"/>
      <c r="DT31" s="56"/>
      <c r="DU31" s="56"/>
      <c r="DV31" s="56"/>
      <c r="DW31" s="56"/>
      <c r="DX31" s="56"/>
      <c r="DY31" s="56"/>
      <c r="DZ31" s="56"/>
      <c r="EA31" s="56"/>
      <c r="EB31" s="56"/>
      <c r="EC31" s="56"/>
      <c r="EE31" s="56"/>
      <c r="EF31" s="56"/>
      <c r="EG31" s="56"/>
      <c r="EH31" s="56"/>
      <c r="EI31" s="56"/>
      <c r="EJ31" s="56"/>
      <c r="EK31" s="56"/>
      <c r="EL31" s="56"/>
      <c r="EM31" s="56"/>
      <c r="EN31" s="56"/>
      <c r="EO31" s="56"/>
      <c r="EP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row>
    <row r="32" spans="1:179" s="24" customFormat="1" ht="13.5" customHeight="1" x14ac:dyDescent="0.2">
      <c r="A32" s="36" t="s">
        <v>77</v>
      </c>
      <c r="B32" s="33" t="s">
        <v>111</v>
      </c>
      <c r="C32" s="179" t="s">
        <v>188</v>
      </c>
      <c r="D32" s="56" t="s">
        <v>188</v>
      </c>
      <c r="E32" s="56" t="s">
        <v>188</v>
      </c>
      <c r="F32" s="56" t="s">
        <v>188</v>
      </c>
      <c r="G32" s="56"/>
      <c r="H32" s="56"/>
      <c r="I32" s="24" t="s">
        <v>188</v>
      </c>
      <c r="J32" s="56" t="s">
        <v>188</v>
      </c>
      <c r="K32" s="56" t="s">
        <v>188</v>
      </c>
      <c r="L32" s="56" t="s">
        <v>188</v>
      </c>
      <c r="M32" s="56" t="s">
        <v>188</v>
      </c>
      <c r="N32" s="56"/>
      <c r="O32" s="56"/>
      <c r="P32" s="56" t="s">
        <v>188</v>
      </c>
      <c r="Q32" s="56" t="s">
        <v>188</v>
      </c>
      <c r="R32" s="56" t="s">
        <v>188</v>
      </c>
      <c r="S32" s="56" t="s">
        <v>188</v>
      </c>
      <c r="T32" s="56" t="s">
        <v>188</v>
      </c>
      <c r="U32" s="56"/>
      <c r="V32" s="56"/>
      <c r="W32" s="56" t="s">
        <v>188</v>
      </c>
      <c r="X32" s="56" t="s">
        <v>188</v>
      </c>
      <c r="Y32" s="56" t="s">
        <v>188</v>
      </c>
      <c r="Z32" s="56" t="s">
        <v>188</v>
      </c>
      <c r="AA32" s="56" t="s">
        <v>188</v>
      </c>
      <c r="AB32" s="56" t="s">
        <v>188</v>
      </c>
      <c r="AC32" s="56"/>
      <c r="AD32" s="56"/>
      <c r="AE32" s="56" t="s">
        <v>188</v>
      </c>
      <c r="AF32" s="56" t="s">
        <v>188</v>
      </c>
      <c r="AG32" s="56" t="s">
        <v>188</v>
      </c>
      <c r="AH32" s="56" t="s">
        <v>188</v>
      </c>
      <c r="AI32" s="56" t="s">
        <v>188</v>
      </c>
      <c r="AJ32" s="56" t="s">
        <v>188</v>
      </c>
      <c r="AK32" s="56"/>
      <c r="AL32" s="56"/>
      <c r="AM32" s="56" t="s">
        <v>188</v>
      </c>
      <c r="AN32" s="56" t="s">
        <v>188</v>
      </c>
      <c r="AO32" s="56" t="s">
        <v>188</v>
      </c>
      <c r="AP32" s="56" t="s">
        <v>188</v>
      </c>
      <c r="AQ32" s="56"/>
      <c r="AR32" s="56"/>
      <c r="AS32" s="56" t="s">
        <v>188</v>
      </c>
      <c r="AT32" s="56" t="s">
        <v>188</v>
      </c>
      <c r="AU32" s="56" t="s">
        <v>188</v>
      </c>
      <c r="AV32" s="56"/>
      <c r="AW32" s="56"/>
      <c r="AX32" s="56" t="s">
        <v>188</v>
      </c>
      <c r="AY32" s="56" t="s">
        <v>188</v>
      </c>
      <c r="AZ32" s="56" t="s">
        <v>188</v>
      </c>
      <c r="BA32" s="56" t="s">
        <v>188</v>
      </c>
      <c r="BB32" s="56" t="s">
        <v>188</v>
      </c>
      <c r="BC32" s="56" t="s">
        <v>188</v>
      </c>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W32" s="56"/>
      <c r="CX32" s="56"/>
      <c r="CY32" s="56"/>
      <c r="CZ32" s="56"/>
      <c r="DA32" s="56"/>
      <c r="DB32" s="56"/>
      <c r="DC32" s="56"/>
      <c r="DD32" s="56"/>
      <c r="DE32" s="56"/>
      <c r="DF32" s="56"/>
      <c r="DG32" s="56"/>
      <c r="DI32" s="56"/>
      <c r="DJ32" s="56"/>
      <c r="DK32" s="56"/>
      <c r="DL32" s="56"/>
      <c r="DM32" s="56"/>
      <c r="DN32" s="56"/>
      <c r="DO32" s="56"/>
      <c r="DP32" s="56"/>
      <c r="DQ32" s="56"/>
      <c r="DR32" s="56"/>
      <c r="DS32" s="56"/>
      <c r="DT32" s="56"/>
      <c r="DU32" s="56"/>
      <c r="DV32" s="56"/>
      <c r="DW32" s="56"/>
      <c r="DX32" s="56"/>
      <c r="DY32" s="56"/>
      <c r="DZ32" s="56"/>
      <c r="EA32" s="56"/>
      <c r="EB32" s="56"/>
      <c r="EC32" s="56"/>
      <c r="EE32" s="56"/>
      <c r="EF32" s="56"/>
      <c r="EG32" s="56"/>
      <c r="EH32" s="56"/>
      <c r="EI32" s="56"/>
      <c r="EJ32" s="56"/>
      <c r="EK32" s="56"/>
      <c r="EL32" s="56"/>
      <c r="EM32" s="56"/>
      <c r="EN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row>
    <row r="33" spans="1:179" s="43" customFormat="1" ht="13.5" customHeight="1" thickBot="1" x14ac:dyDescent="0.25">
      <c r="A33" s="37"/>
      <c r="B33" s="44" t="s">
        <v>112</v>
      </c>
      <c r="C33" s="180" t="s">
        <v>189</v>
      </c>
      <c r="D33" s="57" t="s">
        <v>189</v>
      </c>
      <c r="E33" s="57" t="s">
        <v>189</v>
      </c>
      <c r="F33" s="57" t="s">
        <v>189</v>
      </c>
      <c r="G33" s="57"/>
      <c r="H33" s="57"/>
      <c r="I33" s="43" t="s">
        <v>189</v>
      </c>
      <c r="J33" s="57" t="s">
        <v>189</v>
      </c>
      <c r="K33" s="57" t="s">
        <v>189</v>
      </c>
      <c r="L33" s="57" t="s">
        <v>189</v>
      </c>
      <c r="M33" s="57" t="s">
        <v>189</v>
      </c>
      <c r="N33" s="57"/>
      <c r="O33" s="57"/>
      <c r="P33" s="57" t="s">
        <v>189</v>
      </c>
      <c r="Q33" s="57" t="s">
        <v>189</v>
      </c>
      <c r="R33" s="57" t="s">
        <v>189</v>
      </c>
      <c r="S33" s="57" t="s">
        <v>189</v>
      </c>
      <c r="T33" s="57" t="s">
        <v>189</v>
      </c>
      <c r="U33" s="57"/>
      <c r="V33" s="57"/>
      <c r="W33" s="57" t="s">
        <v>189</v>
      </c>
      <c r="X33" s="57" t="s">
        <v>189</v>
      </c>
      <c r="Y33" s="57" t="s">
        <v>189</v>
      </c>
      <c r="Z33" s="57" t="s">
        <v>189</v>
      </c>
      <c r="AA33" s="57" t="s">
        <v>189</v>
      </c>
      <c r="AB33" s="57" t="s">
        <v>189</v>
      </c>
      <c r="AC33" s="57"/>
      <c r="AD33" s="57"/>
      <c r="AE33" s="57" t="s">
        <v>189</v>
      </c>
      <c r="AF33" s="57" t="s">
        <v>189</v>
      </c>
      <c r="AG33" s="57" t="s">
        <v>189</v>
      </c>
      <c r="AH33" s="57" t="s">
        <v>189</v>
      </c>
      <c r="AI33" s="57" t="s">
        <v>189</v>
      </c>
      <c r="AJ33" s="57" t="s">
        <v>189</v>
      </c>
      <c r="AK33" s="57"/>
      <c r="AL33" s="57"/>
      <c r="AM33" s="57" t="s">
        <v>189</v>
      </c>
      <c r="AN33" s="57" t="s">
        <v>189</v>
      </c>
      <c r="AO33" s="57" t="s">
        <v>189</v>
      </c>
      <c r="AP33" s="57" t="s">
        <v>189</v>
      </c>
      <c r="AQ33" s="57"/>
      <c r="AR33" s="57"/>
      <c r="AS33" s="57" t="s">
        <v>189</v>
      </c>
      <c r="AT33" s="57" t="s">
        <v>189</v>
      </c>
      <c r="AU33" s="57" t="s">
        <v>189</v>
      </c>
      <c r="AV33" s="57"/>
      <c r="AW33" s="57"/>
      <c r="AX33" s="57" t="s">
        <v>189</v>
      </c>
      <c r="AY33" s="57" t="s">
        <v>189</v>
      </c>
      <c r="AZ33" s="57" t="s">
        <v>189</v>
      </c>
      <c r="BA33" s="57" t="s">
        <v>189</v>
      </c>
      <c r="BB33" s="57" t="s">
        <v>189</v>
      </c>
      <c r="BC33" s="57" t="s">
        <v>189</v>
      </c>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W33" s="57"/>
      <c r="CX33" s="57"/>
      <c r="CY33" s="57"/>
      <c r="CZ33" s="57"/>
      <c r="DA33" s="57"/>
      <c r="DB33" s="57"/>
      <c r="DC33" s="57"/>
      <c r="DD33" s="57"/>
      <c r="DE33" s="57"/>
      <c r="DF33" s="57"/>
      <c r="DG33" s="57"/>
      <c r="DI33" s="57"/>
      <c r="DJ33" s="57"/>
      <c r="DK33" s="57"/>
      <c r="DL33" s="57"/>
      <c r="DM33" s="57"/>
      <c r="DN33" s="57"/>
      <c r="DO33" s="57"/>
      <c r="DP33" s="57"/>
      <c r="DQ33" s="57"/>
      <c r="DR33" s="57"/>
      <c r="DS33" s="57"/>
      <c r="DT33" s="57"/>
      <c r="DU33" s="57"/>
      <c r="DV33" s="57"/>
      <c r="DW33" s="57"/>
      <c r="DX33" s="57"/>
      <c r="DY33" s="57"/>
      <c r="DZ33" s="57"/>
      <c r="EA33" s="57"/>
      <c r="EB33" s="57"/>
      <c r="EC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c r="FC33" s="57"/>
      <c r="FD33" s="57"/>
      <c r="FE33" s="57"/>
      <c r="FF33" s="57"/>
      <c r="FG33" s="57"/>
      <c r="FH33" s="57"/>
      <c r="FI33" s="57"/>
      <c r="FJ33" s="57"/>
      <c r="FK33" s="57"/>
      <c r="FL33" s="57"/>
      <c r="FM33" s="57"/>
      <c r="FN33" s="57"/>
      <c r="FO33" s="57"/>
      <c r="FP33" s="57"/>
      <c r="FQ33" s="57"/>
      <c r="FR33" s="57"/>
      <c r="FS33" s="57"/>
      <c r="FT33" s="57"/>
      <c r="FU33" s="57"/>
      <c r="FV33" s="57"/>
    </row>
    <row r="34" spans="1:179" s="41" customFormat="1" ht="13.5" customHeight="1" x14ac:dyDescent="0.2">
      <c r="A34" s="34"/>
      <c r="B34" s="50" t="s">
        <v>113</v>
      </c>
      <c r="C34" s="71">
        <v>194.45</v>
      </c>
      <c r="D34" s="63">
        <v>194.45</v>
      </c>
      <c r="E34" s="63">
        <v>194.45</v>
      </c>
      <c r="F34" s="63">
        <v>194.45</v>
      </c>
      <c r="G34" s="63">
        <v>194.45</v>
      </c>
      <c r="H34" s="63">
        <v>0</v>
      </c>
      <c r="I34" s="63">
        <v>194.45</v>
      </c>
      <c r="J34" s="63">
        <v>194.45</v>
      </c>
      <c r="K34" s="63">
        <v>194.45</v>
      </c>
      <c r="L34" s="63">
        <v>194.45</v>
      </c>
      <c r="M34" s="63">
        <v>194.45</v>
      </c>
      <c r="N34" s="63">
        <v>194.45</v>
      </c>
      <c r="O34" s="63">
        <v>3.113442275577916E-14</v>
      </c>
      <c r="P34" s="63">
        <v>194.45</v>
      </c>
      <c r="Q34" s="63">
        <v>194.45</v>
      </c>
      <c r="R34" s="63">
        <v>194.45</v>
      </c>
      <c r="S34" s="63">
        <v>194.45</v>
      </c>
      <c r="T34" s="63">
        <v>194.45</v>
      </c>
      <c r="U34" s="63">
        <v>194.45</v>
      </c>
      <c r="V34" s="63">
        <v>3.113442275577916E-14</v>
      </c>
      <c r="W34" s="63">
        <v>194.45</v>
      </c>
      <c r="X34" s="63">
        <v>194.45</v>
      </c>
      <c r="Y34" s="63">
        <v>194.45</v>
      </c>
      <c r="Z34" s="63">
        <v>194.45</v>
      </c>
      <c r="AA34" s="63">
        <v>194.45</v>
      </c>
      <c r="AB34" s="63">
        <v>194.45</v>
      </c>
      <c r="AC34" s="63">
        <v>194.45000000000002</v>
      </c>
      <c r="AD34" s="63">
        <v>2.8421709430404007E-14</v>
      </c>
      <c r="AE34" s="63">
        <v>194.45</v>
      </c>
      <c r="AF34" s="63">
        <v>194.45</v>
      </c>
      <c r="AG34" s="63">
        <v>194.45</v>
      </c>
      <c r="AH34" s="63">
        <v>194.45</v>
      </c>
      <c r="AI34" s="63">
        <v>194.45</v>
      </c>
      <c r="AJ34" s="63">
        <v>194.45</v>
      </c>
      <c r="AK34" s="63">
        <v>194.45000000000002</v>
      </c>
      <c r="AL34" s="63">
        <v>2.8421709430404007E-14</v>
      </c>
      <c r="AM34" s="63">
        <v>194.45</v>
      </c>
      <c r="AN34" s="63">
        <v>194.45</v>
      </c>
      <c r="AO34" s="63">
        <v>194.45</v>
      </c>
      <c r="AP34" s="63">
        <v>194.45</v>
      </c>
      <c r="AQ34" s="63">
        <v>194.45</v>
      </c>
      <c r="AR34" s="63">
        <v>0</v>
      </c>
      <c r="AS34" s="63">
        <v>194.45</v>
      </c>
      <c r="AT34" s="63">
        <v>194.45</v>
      </c>
      <c r="AU34" s="63">
        <v>194.45</v>
      </c>
      <c r="AV34" s="63">
        <v>194.44999999999996</v>
      </c>
      <c r="AW34" s="63">
        <v>2.8421709430404007E-14</v>
      </c>
      <c r="AX34" s="63">
        <v>194.45</v>
      </c>
      <c r="AY34" s="63">
        <v>194.45</v>
      </c>
      <c r="AZ34" s="63">
        <v>194.45</v>
      </c>
      <c r="BA34" s="63">
        <v>194.45</v>
      </c>
      <c r="BB34" s="63">
        <v>194.45</v>
      </c>
      <c r="BC34" s="63">
        <v>194.45</v>
      </c>
      <c r="BD34" s="63">
        <v>194.45000000000002</v>
      </c>
      <c r="BE34" s="63">
        <v>2.8421709430404007E-14</v>
      </c>
      <c r="BG34" s="63"/>
      <c r="BH34" s="63"/>
      <c r="BI34" s="63"/>
      <c r="BJ34" s="63"/>
      <c r="BK34" s="63"/>
      <c r="BL34" s="63"/>
      <c r="BM34" s="63"/>
      <c r="BN34" s="63"/>
      <c r="BO34" s="63"/>
      <c r="BP34" s="63"/>
      <c r="BQ34" s="63"/>
      <c r="BR34" s="63"/>
      <c r="BS34" s="63"/>
      <c r="BT34" s="63"/>
      <c r="BU34" s="63"/>
      <c r="BV34" s="169"/>
      <c r="BW34" s="169"/>
      <c r="BX34" s="169"/>
      <c r="BY34" s="169"/>
      <c r="BZ34" s="63"/>
      <c r="CA34" s="63"/>
      <c r="CB34" s="63"/>
      <c r="CC34" s="63"/>
      <c r="CD34" s="169"/>
      <c r="CE34" s="169"/>
      <c r="CF34" s="169"/>
      <c r="CG34" s="169"/>
      <c r="CH34" s="63"/>
      <c r="CI34" s="63"/>
      <c r="CJ34" s="169"/>
      <c r="CK34" s="169"/>
      <c r="CN34" s="169"/>
      <c r="CO34" s="169"/>
      <c r="CP34" s="169"/>
      <c r="CQ34" s="169"/>
      <c r="CR34" s="63"/>
      <c r="CS34" s="63"/>
      <c r="CT34" s="63"/>
      <c r="CU34" s="63"/>
      <c r="CW34" s="63"/>
      <c r="CX34" s="63"/>
      <c r="CY34" s="63"/>
      <c r="CZ34" s="63"/>
      <c r="DA34" s="63"/>
      <c r="DB34" s="63"/>
      <c r="DC34" s="63"/>
      <c r="DD34" s="63"/>
      <c r="DE34" s="63"/>
      <c r="DF34" s="63"/>
      <c r="DG34" s="63"/>
      <c r="DI34" s="63"/>
      <c r="DJ34" s="63"/>
      <c r="DK34" s="63"/>
      <c r="DL34" s="63"/>
      <c r="DM34" s="63"/>
      <c r="DN34" s="63"/>
      <c r="DO34" s="63"/>
      <c r="DP34" s="63"/>
      <c r="DQ34" s="63"/>
      <c r="DR34" s="63"/>
      <c r="DS34" s="63"/>
      <c r="DT34" s="63"/>
      <c r="DU34" s="63"/>
      <c r="DV34" s="63"/>
      <c r="DW34" s="63"/>
      <c r="DX34" s="63"/>
      <c r="DY34" s="63"/>
      <c r="DZ34" s="63"/>
      <c r="EA34" s="63"/>
      <c r="EB34" s="63"/>
      <c r="EC34" s="63"/>
      <c r="EE34" s="63"/>
      <c r="EF34" s="63"/>
      <c r="EG34" s="63"/>
      <c r="EH34" s="63"/>
      <c r="EI34" s="63"/>
      <c r="EJ34" s="63"/>
      <c r="EK34" s="63"/>
      <c r="EL34" s="63"/>
      <c r="EM34" s="63"/>
      <c r="EN34" s="63"/>
      <c r="EO34" s="63"/>
      <c r="EP34" s="63"/>
      <c r="EQ34" s="63"/>
      <c r="ER34" s="63"/>
      <c r="ES34" s="63"/>
      <c r="ET34" s="63"/>
      <c r="EU34" s="63"/>
      <c r="EV34" s="63"/>
      <c r="EW34" s="63"/>
      <c r="EX34" s="63"/>
      <c r="EY34" s="63"/>
      <c r="EZ34" s="63"/>
      <c r="FA34" s="63"/>
      <c r="FB34" s="63"/>
      <c r="FC34" s="63"/>
      <c r="FD34" s="63"/>
      <c r="FE34" s="63"/>
      <c r="FF34" s="63"/>
      <c r="FG34" s="63"/>
      <c r="FH34" s="63"/>
      <c r="FI34" s="63"/>
      <c r="FJ34" s="63"/>
      <c r="FK34" s="63"/>
      <c r="FL34" s="63"/>
      <c r="FM34" s="63"/>
      <c r="FN34" s="63"/>
      <c r="FO34" s="63"/>
      <c r="FP34" s="63"/>
      <c r="FQ34" s="63"/>
      <c r="FR34" s="63"/>
      <c r="FS34" s="63"/>
      <c r="FT34" s="63"/>
      <c r="FU34" s="63"/>
      <c r="FV34" s="63"/>
    </row>
    <row r="35" spans="1:179" s="24" customFormat="1" ht="13.5" customHeight="1" x14ac:dyDescent="0.2">
      <c r="A35" s="34"/>
      <c r="B35" s="51" t="s">
        <v>114</v>
      </c>
      <c r="C35" s="48"/>
      <c r="CK35" s="64"/>
      <c r="CL35" s="64"/>
      <c r="CM35" s="64"/>
      <c r="DA35" s="56"/>
      <c r="DC35" s="56"/>
      <c r="DD35" s="56"/>
      <c r="EI35" s="56"/>
      <c r="EN35" s="56"/>
      <c r="EO35" s="56"/>
      <c r="EU35" s="56"/>
      <c r="EZ35" s="56"/>
      <c r="FA35" s="56"/>
      <c r="FB35" s="56"/>
      <c r="FP35" s="56"/>
    </row>
    <row r="36" spans="1:179" s="24" customFormat="1" ht="13.5" customHeight="1" x14ac:dyDescent="0.2">
      <c r="A36" s="34"/>
      <c r="B36" s="51" t="s">
        <v>115</v>
      </c>
      <c r="C36" s="48"/>
      <c r="CL36" s="56"/>
      <c r="CM36" s="56"/>
      <c r="DA36" s="56"/>
      <c r="EI36" s="56"/>
    </row>
    <row r="37" spans="1:179" s="56" customFormat="1" ht="13.5" customHeight="1" x14ac:dyDescent="0.2">
      <c r="A37" s="34"/>
      <c r="B37" s="51" t="s">
        <v>48</v>
      </c>
      <c r="C37" s="48">
        <v>2.3640930756598801</v>
      </c>
      <c r="D37" s="24">
        <v>2.3640930756598801</v>
      </c>
      <c r="E37" s="24">
        <v>2.3640930756598801</v>
      </c>
      <c r="F37" s="24">
        <v>2.3640930756598801</v>
      </c>
      <c r="G37" s="24">
        <v>2.3640930756598801</v>
      </c>
      <c r="H37" s="24">
        <v>0</v>
      </c>
      <c r="I37" s="24">
        <v>2.3640930756598801</v>
      </c>
      <c r="J37" s="24">
        <v>2.3640930756598801</v>
      </c>
      <c r="K37" s="24">
        <v>2.3640930756598801</v>
      </c>
      <c r="L37" s="24">
        <v>2.3640930756598801</v>
      </c>
      <c r="M37" s="24">
        <v>2.3640930756598801</v>
      </c>
      <c r="N37" s="24">
        <v>2.3640930756598801</v>
      </c>
      <c r="O37" s="24">
        <v>0</v>
      </c>
      <c r="P37" s="24">
        <v>2.3640930756598801</v>
      </c>
      <c r="Q37" s="24">
        <v>2.3640930756598801</v>
      </c>
      <c r="R37" s="24">
        <v>2.3640930756598801</v>
      </c>
      <c r="S37" s="24">
        <v>2.3640930756598801</v>
      </c>
      <c r="T37" s="24">
        <v>2.3640930756598801</v>
      </c>
      <c r="U37" s="24">
        <v>2.3640930756598801</v>
      </c>
      <c r="V37" s="24">
        <v>0</v>
      </c>
      <c r="W37" s="24">
        <v>2.3640930756598801</v>
      </c>
      <c r="X37" s="24">
        <v>2.3640930756598801</v>
      </c>
      <c r="Y37" s="24">
        <v>2.3640930756598801</v>
      </c>
      <c r="Z37" s="24">
        <v>2.3640930756598801</v>
      </c>
      <c r="AA37" s="24">
        <v>2.3640930756598801</v>
      </c>
      <c r="AB37" s="24">
        <v>2.3640930756598801</v>
      </c>
      <c r="AC37" s="24">
        <v>2.3640930756598801</v>
      </c>
      <c r="AD37" s="24">
        <v>0</v>
      </c>
      <c r="AE37" s="24">
        <v>2.3640930756598801</v>
      </c>
      <c r="AF37" s="24">
        <v>2.3640930756598801</v>
      </c>
      <c r="AG37" s="24">
        <v>2.3640930756598801</v>
      </c>
      <c r="AH37" s="24">
        <v>2.3640930756598801</v>
      </c>
      <c r="AI37" s="24">
        <v>2.3640930756598801</v>
      </c>
      <c r="AJ37" s="24">
        <v>2.3640930756598801</v>
      </c>
      <c r="AK37" s="24">
        <v>2.3640930756598801</v>
      </c>
      <c r="AL37" s="24">
        <v>0</v>
      </c>
      <c r="AM37" s="24">
        <v>2.3640930756598801</v>
      </c>
      <c r="AN37" s="24">
        <v>2.3640930756598801</v>
      </c>
      <c r="AO37" s="24">
        <v>2.3640930756598801</v>
      </c>
      <c r="AP37" s="24">
        <v>2.3640930756598801</v>
      </c>
      <c r="AQ37" s="24">
        <v>2.3640930756598801</v>
      </c>
      <c r="AR37" s="24">
        <v>0</v>
      </c>
      <c r="AS37" s="24">
        <v>2.3640930756598801</v>
      </c>
      <c r="AT37" s="24">
        <v>2.3640930756598801</v>
      </c>
      <c r="AU37" s="24">
        <v>2.3640930756598801</v>
      </c>
      <c r="AV37" s="24">
        <v>2.3640930756598801</v>
      </c>
      <c r="AW37" s="24">
        <v>0</v>
      </c>
      <c r="AX37" s="24">
        <v>2.3640930756598801</v>
      </c>
      <c r="AY37" s="24">
        <v>2.3640930756598801</v>
      </c>
      <c r="AZ37" s="24">
        <v>2.3640930756598801</v>
      </c>
      <c r="BA37" s="24">
        <v>2.3640930756598801</v>
      </c>
      <c r="BB37" s="24">
        <v>2.3640930756598801</v>
      </c>
      <c r="BC37" s="24">
        <v>2.3640930756598801</v>
      </c>
      <c r="BD37" s="24">
        <v>2.3640930756598801</v>
      </c>
      <c r="BE37" s="24">
        <v>0</v>
      </c>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row>
    <row r="38" spans="1:179" s="56" customFormat="1" ht="13.5" customHeight="1" x14ac:dyDescent="0.2">
      <c r="A38" s="34"/>
      <c r="B38" s="51" t="s">
        <v>49</v>
      </c>
      <c r="C38" s="48"/>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row>
    <row r="39" spans="1:179" s="57" customFormat="1" ht="13.5" customHeight="1" thickBot="1" x14ac:dyDescent="0.25">
      <c r="A39" s="34"/>
      <c r="B39" s="61" t="s">
        <v>50</v>
      </c>
      <c r="C39" s="49"/>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c r="EJ39" s="43"/>
      <c r="EK39" s="43"/>
      <c r="EL39" s="43"/>
      <c r="EM39" s="43"/>
      <c r="EN39" s="43"/>
      <c r="EO39" s="43"/>
      <c r="EP39" s="43"/>
      <c r="EQ39" s="43"/>
      <c r="ER39" s="43"/>
      <c r="ES39" s="43"/>
      <c r="ET39" s="43"/>
      <c r="EU39" s="43"/>
      <c r="EV39" s="43"/>
      <c r="EW39" s="43"/>
      <c r="EX39" s="43"/>
      <c r="EY39" s="43"/>
      <c r="EZ39" s="43"/>
      <c r="FA39" s="43"/>
      <c r="FB39" s="43"/>
      <c r="FC39" s="43"/>
      <c r="FD39" s="43"/>
      <c r="FE39" s="43"/>
      <c r="FF39" s="43"/>
      <c r="FG39" s="43"/>
      <c r="FH39" s="43"/>
      <c r="FI39" s="43"/>
      <c r="FJ39" s="43"/>
      <c r="FK39" s="43"/>
      <c r="FL39" s="43"/>
      <c r="FM39" s="43"/>
      <c r="FN39" s="43"/>
      <c r="FO39" s="43"/>
      <c r="FP39" s="43"/>
      <c r="FQ39" s="43"/>
      <c r="FR39" s="43"/>
      <c r="FS39" s="43"/>
      <c r="FT39" s="43"/>
      <c r="FU39" s="43"/>
      <c r="FV39" s="43"/>
      <c r="FW39" s="43"/>
    </row>
    <row r="40" spans="1:179" s="41" customFormat="1" ht="13.5" customHeight="1" x14ac:dyDescent="0.2">
      <c r="A40" s="60"/>
      <c r="B40" s="50" t="s">
        <v>116</v>
      </c>
      <c r="C40" s="71">
        <v>132.054568928132</v>
      </c>
      <c r="D40" s="63">
        <v>131.830117544568</v>
      </c>
      <c r="E40" s="63">
        <v>131.71509068828499</v>
      </c>
      <c r="F40" s="63">
        <v>131.54525285690201</v>
      </c>
      <c r="G40" s="63">
        <v>131.78625750447173</v>
      </c>
      <c r="H40" s="63">
        <v>0.18510988564917938</v>
      </c>
      <c r="I40" s="63">
        <v>123.34503754463501</v>
      </c>
      <c r="J40" s="63">
        <v>123.146272289872</v>
      </c>
      <c r="K40" s="63">
        <v>122.93771318673301</v>
      </c>
      <c r="L40" s="63">
        <v>123.87960303522701</v>
      </c>
      <c r="M40" s="63">
        <v>123.696306447316</v>
      </c>
      <c r="N40" s="63">
        <v>123.4009865007566</v>
      </c>
      <c r="O40" s="63">
        <v>0.34609808907544531</v>
      </c>
      <c r="P40" s="63">
        <v>124.879870368185</v>
      </c>
      <c r="Q40" s="63">
        <v>124.667779612069</v>
      </c>
      <c r="R40" s="63">
        <v>124.91260365244899</v>
      </c>
      <c r="S40" s="63">
        <v>124.741035091352</v>
      </c>
      <c r="T40" s="63">
        <v>124.63981783093899</v>
      </c>
      <c r="U40" s="63">
        <v>124.7682213109988</v>
      </c>
      <c r="V40" s="63">
        <v>0.11011525925798328</v>
      </c>
      <c r="W40" s="63">
        <v>127.749998073242</v>
      </c>
      <c r="X40" s="63">
        <v>127.667442519019</v>
      </c>
      <c r="Y40" s="63">
        <v>127.914747909808</v>
      </c>
      <c r="Z40" s="63">
        <v>128.98842295239501</v>
      </c>
      <c r="AA40" s="63">
        <v>128.87751127962301</v>
      </c>
      <c r="AB40" s="63">
        <v>128.81562214503899</v>
      </c>
      <c r="AC40" s="63">
        <v>128.33562414652101</v>
      </c>
      <c r="AD40" s="63">
        <v>0.56520607100691145</v>
      </c>
      <c r="AE40" s="63">
        <v>129.72534159403801</v>
      </c>
      <c r="AF40" s="63">
        <v>129.63354256230801</v>
      </c>
      <c r="AG40" s="63">
        <v>129.48137339632399</v>
      </c>
      <c r="AH40" s="63">
        <v>128.77841935379601</v>
      </c>
      <c r="AI40" s="63">
        <v>128.69053733471</v>
      </c>
      <c r="AJ40" s="63">
        <v>128.51476404729701</v>
      </c>
      <c r="AK40" s="63">
        <v>129.1373297147455</v>
      </c>
      <c r="AL40" s="63">
        <v>0.48757551610828337</v>
      </c>
      <c r="AM40" s="63">
        <v>127.32981373336401</v>
      </c>
      <c r="AN40" s="63">
        <v>127.081206708387</v>
      </c>
      <c r="AO40" s="63">
        <v>127.049500469854</v>
      </c>
      <c r="AP40" s="63">
        <v>126.975051795493</v>
      </c>
      <c r="AQ40" s="63">
        <v>127.10889317677452</v>
      </c>
      <c r="AR40" s="63">
        <v>0.13324173692416469</v>
      </c>
      <c r="AS40" s="63">
        <v>126.405287490361</v>
      </c>
      <c r="AT40" s="63">
        <v>126.476538555974</v>
      </c>
      <c r="AU40" s="63">
        <v>126.368735773411</v>
      </c>
      <c r="AV40" s="63">
        <v>126.41685393991533</v>
      </c>
      <c r="AW40" s="63">
        <v>4.4763802702265182E-2</v>
      </c>
      <c r="AX40" s="63">
        <v>128.834033908132</v>
      </c>
      <c r="AY40" s="63">
        <v>128.749044862852</v>
      </c>
      <c r="AZ40" s="63">
        <v>128.63237057435501</v>
      </c>
      <c r="BA40" s="63">
        <v>128.57058474593799</v>
      </c>
      <c r="BB40" s="63">
        <v>128.45787325482101</v>
      </c>
      <c r="BC40" s="63">
        <v>128.31110965947801</v>
      </c>
      <c r="BD40" s="63">
        <v>128.59250283426269</v>
      </c>
      <c r="BE40" s="63">
        <v>0.17426978516620148</v>
      </c>
      <c r="BG40" s="169"/>
      <c r="BH40" s="169"/>
      <c r="BI40" s="169"/>
      <c r="BJ40" s="169"/>
      <c r="BK40" s="169"/>
      <c r="BL40" s="63"/>
      <c r="BM40" s="63"/>
      <c r="BN40" s="63"/>
      <c r="BO40" s="63"/>
      <c r="BP40" s="63"/>
      <c r="BQ40" s="63"/>
      <c r="BR40" s="63"/>
      <c r="BS40" s="63"/>
      <c r="BT40" s="63"/>
      <c r="BU40" s="63"/>
      <c r="BZ40" s="63"/>
      <c r="CA40" s="63"/>
      <c r="CB40" s="169"/>
      <c r="CC40" s="63"/>
      <c r="CH40" s="63"/>
      <c r="CI40" s="63"/>
      <c r="CN40" s="169"/>
      <c r="CO40" s="169"/>
      <c r="CP40" s="169"/>
      <c r="CQ40" s="169"/>
      <c r="CR40" s="63"/>
      <c r="CS40" s="63"/>
      <c r="CT40" s="169"/>
      <c r="CU40" s="63"/>
      <c r="CW40" s="63"/>
      <c r="CX40" s="63"/>
      <c r="CY40" s="63"/>
      <c r="CZ40" s="63"/>
      <c r="DA40" s="63"/>
      <c r="DB40" s="63"/>
      <c r="DC40" s="63"/>
      <c r="DD40" s="63"/>
      <c r="DE40" s="63"/>
      <c r="DF40" s="63"/>
      <c r="DG40" s="63"/>
      <c r="DI40" s="63"/>
      <c r="DJ40" s="63"/>
      <c r="DK40" s="63"/>
      <c r="DL40" s="63"/>
      <c r="DM40" s="63"/>
      <c r="DN40" s="63"/>
      <c r="DO40" s="63"/>
      <c r="DP40" s="63"/>
      <c r="DQ40" s="63"/>
      <c r="DR40" s="63"/>
      <c r="DS40" s="63"/>
      <c r="DT40" s="63"/>
      <c r="DU40" s="63"/>
      <c r="DV40" s="63"/>
      <c r="DW40" s="63"/>
      <c r="DX40" s="63"/>
      <c r="DY40" s="63"/>
      <c r="DZ40" s="63"/>
      <c r="EA40" s="63"/>
      <c r="EB40" s="63"/>
      <c r="EC40" s="63"/>
      <c r="EE40" s="63"/>
      <c r="EF40" s="63"/>
      <c r="EG40" s="63"/>
      <c r="EH40" s="63"/>
      <c r="EI40" s="63"/>
      <c r="EJ40" s="63"/>
      <c r="EK40" s="63"/>
      <c r="EL40" s="63"/>
      <c r="EM40" s="63"/>
      <c r="EN40" s="63"/>
      <c r="EO40" s="63"/>
      <c r="EP40" s="63"/>
      <c r="EQ40" s="63"/>
      <c r="ER40" s="63"/>
      <c r="ES40" s="63"/>
      <c r="ET40" s="63"/>
      <c r="EU40" s="63"/>
      <c r="EV40" s="63"/>
      <c r="EW40" s="63"/>
      <c r="EX40" s="63"/>
      <c r="EY40" s="63"/>
      <c r="EZ40" s="63"/>
      <c r="FA40" s="63"/>
      <c r="FB40" s="63"/>
      <c r="FC40" s="63"/>
      <c r="FD40" s="63"/>
      <c r="FE40" s="63"/>
      <c r="FF40" s="63"/>
      <c r="FG40" s="63"/>
      <c r="FH40" s="63"/>
      <c r="FI40" s="63"/>
      <c r="FJ40" s="63"/>
      <c r="FK40" s="63"/>
      <c r="FL40" s="63"/>
      <c r="FM40" s="63"/>
      <c r="FN40" s="63"/>
      <c r="FO40" s="63"/>
      <c r="FP40" s="63"/>
      <c r="FQ40" s="63"/>
      <c r="FR40" s="63"/>
      <c r="FS40" s="63"/>
      <c r="FT40" s="63"/>
      <c r="FU40" s="63"/>
      <c r="FV40" s="63"/>
    </row>
    <row r="41" spans="1:179" s="24" customFormat="1" ht="13.5" customHeight="1" x14ac:dyDescent="0.2">
      <c r="A41" s="60"/>
      <c r="B41" s="51" t="s">
        <v>117</v>
      </c>
      <c r="C41" s="72">
        <v>197.54147129097601</v>
      </c>
      <c r="D41" s="56">
        <v>197.56570083588699</v>
      </c>
      <c r="E41" s="56">
        <v>197.43706914778599</v>
      </c>
      <c r="F41" s="56">
        <v>197.438489621662</v>
      </c>
      <c r="G41" s="56">
        <v>197.49568272407777</v>
      </c>
      <c r="H41" s="56">
        <v>5.8535739359759885E-2</v>
      </c>
      <c r="I41" s="56">
        <v>185.63254381463901</v>
      </c>
      <c r="J41" s="56">
        <v>185.606608021498</v>
      </c>
      <c r="K41" s="56">
        <v>185.49602335865299</v>
      </c>
      <c r="L41" s="56">
        <v>185.93723709102699</v>
      </c>
      <c r="M41" s="56">
        <v>186.03340907138201</v>
      </c>
      <c r="N41" s="56">
        <v>185.7411642714398</v>
      </c>
      <c r="O41" s="56">
        <v>0.20680881452689276</v>
      </c>
      <c r="P41" s="56">
        <v>186.345294269791</v>
      </c>
      <c r="Q41" s="56">
        <v>186.171542727836</v>
      </c>
      <c r="R41" s="56">
        <v>186.30233065133601</v>
      </c>
      <c r="S41" s="56">
        <v>186.32056015611701</v>
      </c>
      <c r="T41" s="56">
        <v>186.24750374447899</v>
      </c>
      <c r="U41" s="56">
        <v>186.2774463099118</v>
      </c>
      <c r="V41" s="56">
        <v>6.1957252624170595E-2</v>
      </c>
      <c r="W41" s="56">
        <v>187.96622948422001</v>
      </c>
      <c r="X41" s="56">
        <v>187.75606052823099</v>
      </c>
      <c r="Y41" s="56">
        <v>188.06158146576601</v>
      </c>
      <c r="Z41" s="56">
        <v>189.055308784961</v>
      </c>
      <c r="AA41" s="56">
        <v>188.95506939494001</v>
      </c>
      <c r="AB41" s="56">
        <v>188.95369892236801</v>
      </c>
      <c r="AC41" s="56">
        <v>188.45799143008102</v>
      </c>
      <c r="AD41" s="56">
        <v>0.53871422629502064</v>
      </c>
      <c r="AE41" s="56">
        <v>190.418160567954</v>
      </c>
      <c r="AF41" s="56">
        <v>190.43048244901999</v>
      </c>
      <c r="AG41" s="56">
        <v>190.364542589579</v>
      </c>
      <c r="AH41" s="56">
        <v>189.203436713922</v>
      </c>
      <c r="AI41" s="56">
        <v>189.16126401808199</v>
      </c>
      <c r="AJ41" s="56">
        <v>189.00763183087599</v>
      </c>
      <c r="AK41" s="56">
        <v>189.76425302823881</v>
      </c>
      <c r="AL41" s="56">
        <v>0.64321984190701775</v>
      </c>
      <c r="AM41" s="56">
        <v>185.04668780059799</v>
      </c>
      <c r="AN41" s="56">
        <v>185.017141285939</v>
      </c>
      <c r="AO41" s="56">
        <v>185.04360591884</v>
      </c>
      <c r="AP41" s="56">
        <v>185.19762908639001</v>
      </c>
      <c r="AQ41" s="56">
        <v>185.07626602294175</v>
      </c>
      <c r="AR41" s="56">
        <v>7.1004016316233362E-2</v>
      </c>
      <c r="AS41" s="56">
        <v>184.72259617007501</v>
      </c>
      <c r="AT41" s="56">
        <v>184.81698437207001</v>
      </c>
      <c r="AU41" s="56">
        <v>184.754031297751</v>
      </c>
      <c r="AV41" s="56">
        <v>184.76453727996534</v>
      </c>
      <c r="AW41" s="56">
        <v>3.9243385138376038E-2</v>
      </c>
      <c r="AX41" s="56">
        <v>186.891132945897</v>
      </c>
      <c r="AY41" s="56">
        <v>186.88657938520799</v>
      </c>
      <c r="AZ41" s="56">
        <v>186.826736941223</v>
      </c>
      <c r="BA41" s="56">
        <v>186.282875808331</v>
      </c>
      <c r="BB41" s="56">
        <v>186.21419026608501</v>
      </c>
      <c r="BC41" s="56">
        <v>186.08186056973199</v>
      </c>
      <c r="BD41" s="56">
        <v>186.530562652746</v>
      </c>
      <c r="BE41" s="56">
        <v>0.34332974395123345</v>
      </c>
      <c r="BG41" s="56"/>
      <c r="BH41" s="56"/>
      <c r="BI41" s="56"/>
      <c r="BJ41" s="56"/>
      <c r="BK41" s="56"/>
      <c r="BL41" s="56"/>
      <c r="BM41" s="56"/>
      <c r="BN41" s="56"/>
      <c r="BO41" s="56"/>
      <c r="BP41" s="56"/>
      <c r="BQ41" s="56"/>
      <c r="BR41" s="56"/>
      <c r="BS41" s="56"/>
      <c r="BT41" s="56"/>
      <c r="BU41" s="56"/>
      <c r="BV41" s="64"/>
      <c r="BW41" s="64"/>
      <c r="BX41" s="64"/>
      <c r="BY41" s="64"/>
      <c r="BZ41" s="56"/>
      <c r="CA41" s="56"/>
      <c r="CB41" s="56"/>
      <c r="CC41" s="56"/>
      <c r="CD41" s="64"/>
      <c r="CE41" s="64"/>
      <c r="CF41" s="64"/>
      <c r="CG41" s="64"/>
      <c r="CH41" s="56"/>
      <c r="CI41" s="56"/>
      <c r="CJ41" s="64"/>
      <c r="CN41" s="64"/>
      <c r="CO41" s="64"/>
      <c r="CP41" s="64"/>
      <c r="CQ41" s="64"/>
      <c r="CR41" s="56"/>
      <c r="CS41" s="56"/>
      <c r="CT41" s="56"/>
      <c r="CU41" s="56"/>
      <c r="CW41" s="56"/>
      <c r="CX41" s="56"/>
      <c r="CY41" s="56"/>
      <c r="CZ41" s="56"/>
      <c r="DA41" s="56"/>
      <c r="DB41" s="56"/>
      <c r="DC41" s="56"/>
      <c r="DD41" s="56"/>
      <c r="DE41" s="56"/>
      <c r="DF41" s="56"/>
      <c r="DG41" s="56"/>
      <c r="DI41" s="56"/>
      <c r="DJ41" s="56"/>
      <c r="DK41" s="56"/>
      <c r="DL41" s="56"/>
      <c r="DM41" s="56"/>
      <c r="DN41" s="56"/>
      <c r="DO41" s="56"/>
      <c r="DP41" s="56"/>
      <c r="DQ41" s="56"/>
      <c r="DR41" s="56"/>
      <c r="DS41" s="56"/>
      <c r="DT41" s="56"/>
      <c r="DU41" s="56"/>
      <c r="DV41" s="56"/>
      <c r="DW41" s="56"/>
      <c r="DX41" s="56"/>
      <c r="DY41" s="56"/>
      <c r="DZ41" s="56"/>
      <c r="EA41" s="56"/>
      <c r="EB41" s="56"/>
      <c r="EC41" s="56"/>
      <c r="EE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row>
    <row r="42" spans="1:179" s="24" customFormat="1" ht="13.5" customHeight="1" x14ac:dyDescent="0.2">
      <c r="A42" s="60"/>
      <c r="B42" s="51" t="s">
        <v>118</v>
      </c>
      <c r="C42" s="72">
        <v>291.81298030693898</v>
      </c>
      <c r="D42" s="56">
        <v>291.92763324038498</v>
      </c>
      <c r="E42" s="56">
        <v>291.44312562157199</v>
      </c>
      <c r="F42" s="56">
        <v>292.41696577886398</v>
      </c>
      <c r="G42" s="56">
        <v>291.90017623693996</v>
      </c>
      <c r="H42" s="56">
        <v>0.34796684931800342</v>
      </c>
      <c r="I42" s="56">
        <v>262.93871602517601</v>
      </c>
      <c r="J42" s="56">
        <v>262.92365427080398</v>
      </c>
      <c r="K42" s="56">
        <v>262.69995310734703</v>
      </c>
      <c r="L42" s="56">
        <v>263.23667343431202</v>
      </c>
      <c r="M42" s="56">
        <v>263.77577822757701</v>
      </c>
      <c r="N42" s="56">
        <v>263.11495501304324</v>
      </c>
      <c r="O42" s="56">
        <v>0.37185627102420976</v>
      </c>
      <c r="P42" s="56">
        <v>262.540584503986</v>
      </c>
      <c r="Q42" s="56">
        <v>262.842994003044</v>
      </c>
      <c r="R42" s="56">
        <v>263.41373161945802</v>
      </c>
      <c r="S42" s="56">
        <v>263.61410149018798</v>
      </c>
      <c r="T42" s="56">
        <v>263.21600469821698</v>
      </c>
      <c r="U42" s="56">
        <v>263.12548326297861</v>
      </c>
      <c r="V42" s="56">
        <v>0.38779782295970228</v>
      </c>
      <c r="W42" s="56">
        <v>263.92333320855602</v>
      </c>
      <c r="X42" s="56">
        <v>263.41493708391499</v>
      </c>
      <c r="Y42" s="56">
        <v>263.999622350614</v>
      </c>
      <c r="Z42" s="56">
        <v>265.543226784441</v>
      </c>
      <c r="AA42" s="56">
        <v>265.190839089664</v>
      </c>
      <c r="AB42" s="56">
        <v>265.21992115478503</v>
      </c>
      <c r="AC42" s="56">
        <v>264.54864661199582</v>
      </c>
      <c r="AD42" s="56">
        <v>0.79895266816002231</v>
      </c>
      <c r="AE42" s="56">
        <v>267.17522697273699</v>
      </c>
      <c r="AF42" s="56">
        <v>267.22650610541501</v>
      </c>
      <c r="AG42" s="56">
        <v>267.26644483570402</v>
      </c>
      <c r="AH42" s="56">
        <v>265.41414253577801</v>
      </c>
      <c r="AI42" s="56">
        <v>265.32179599337201</v>
      </c>
      <c r="AJ42" s="56">
        <v>264.96845762215401</v>
      </c>
      <c r="AK42" s="56">
        <v>266.22876234419329</v>
      </c>
      <c r="AL42" s="56">
        <v>1.0035465647316602</v>
      </c>
      <c r="AM42" s="56">
        <v>259.32492617433797</v>
      </c>
      <c r="AN42" s="56">
        <v>259.40380696245097</v>
      </c>
      <c r="AO42" s="56">
        <v>259.15328412691099</v>
      </c>
      <c r="AP42" s="56">
        <v>259.32684355051401</v>
      </c>
      <c r="AQ42" s="56">
        <v>259.30221520355349</v>
      </c>
      <c r="AR42" s="56">
        <v>9.1683824546317946E-2</v>
      </c>
      <c r="AS42" s="56">
        <v>258.51763772193902</v>
      </c>
      <c r="AT42" s="56">
        <v>258.77875553900202</v>
      </c>
      <c r="AU42" s="56">
        <v>258.573241237079</v>
      </c>
      <c r="AV42" s="56">
        <v>258.62321149934002</v>
      </c>
      <c r="AW42" s="56">
        <v>0.11230434521056851</v>
      </c>
      <c r="AX42" s="56">
        <v>261.03736957901901</v>
      </c>
      <c r="AY42" s="56">
        <v>260.98485147688399</v>
      </c>
      <c r="AZ42" s="56">
        <v>261.14527820120497</v>
      </c>
      <c r="BA42" s="56">
        <v>260.70560748327398</v>
      </c>
      <c r="BB42" s="56">
        <v>260.27295768785899</v>
      </c>
      <c r="BC42" s="56">
        <v>260.21413644170701</v>
      </c>
      <c r="BD42" s="56">
        <v>260.7267001449913</v>
      </c>
      <c r="BE42" s="56">
        <v>0.36683644499240098</v>
      </c>
      <c r="BG42" s="56"/>
      <c r="BH42" s="56"/>
      <c r="BI42" s="56"/>
      <c r="BJ42" s="56"/>
      <c r="BK42" s="56"/>
      <c r="BL42" s="56"/>
      <c r="BM42" s="56"/>
      <c r="BN42" s="56"/>
      <c r="BO42" s="56"/>
      <c r="BP42" s="56"/>
      <c r="BQ42" s="56"/>
      <c r="BR42" s="56"/>
      <c r="BS42" s="56"/>
      <c r="BT42" s="56"/>
      <c r="BU42" s="56"/>
      <c r="BV42" s="64"/>
      <c r="BW42" s="64"/>
      <c r="BX42" s="64"/>
      <c r="BY42" s="64"/>
      <c r="BZ42" s="56"/>
      <c r="CA42" s="56"/>
      <c r="CB42" s="56"/>
      <c r="CC42" s="56"/>
      <c r="CD42" s="64"/>
      <c r="CE42" s="64"/>
      <c r="CF42" s="64"/>
      <c r="CG42" s="64"/>
      <c r="CH42" s="56"/>
      <c r="CI42" s="56"/>
      <c r="CJ42" s="64"/>
      <c r="CK42" s="64"/>
      <c r="CL42" s="64"/>
      <c r="CM42" s="64"/>
      <c r="CN42" s="56"/>
      <c r="CO42" s="56"/>
      <c r="CP42" s="56"/>
      <c r="CQ42" s="56"/>
      <c r="CR42" s="56"/>
      <c r="CS42" s="56"/>
      <c r="CT42" s="56"/>
      <c r="CU42" s="56"/>
      <c r="CW42" s="56"/>
      <c r="CX42" s="56"/>
      <c r="CY42" s="56"/>
      <c r="CZ42" s="56"/>
      <c r="DA42" s="56"/>
      <c r="DB42" s="56"/>
      <c r="DC42" s="56"/>
      <c r="DD42" s="56"/>
      <c r="DE42" s="56"/>
      <c r="DF42" s="56"/>
      <c r="DG42" s="56"/>
      <c r="DI42" s="56"/>
      <c r="DJ42" s="56"/>
      <c r="DK42" s="56"/>
      <c r="DL42" s="56"/>
      <c r="DM42" s="56"/>
      <c r="DN42" s="56"/>
      <c r="DO42" s="56"/>
      <c r="DP42" s="56"/>
      <c r="DQ42" s="56"/>
      <c r="DR42" s="56"/>
      <c r="DS42" s="56"/>
      <c r="DT42" s="56"/>
      <c r="DU42" s="56"/>
      <c r="DV42" s="56"/>
      <c r="DW42" s="56"/>
      <c r="DX42" s="56"/>
      <c r="DY42" s="56"/>
      <c r="DZ42" s="56"/>
      <c r="EA42" s="56"/>
      <c r="EB42" s="56"/>
      <c r="EC42" s="56"/>
      <c r="EE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row>
    <row r="43" spans="1:179" s="24" customFormat="1" ht="13.5" customHeight="1" x14ac:dyDescent="0.2">
      <c r="A43" s="60"/>
      <c r="B43" s="51" t="s">
        <v>119</v>
      </c>
      <c r="C43" s="48">
        <v>2.20979086657541</v>
      </c>
      <c r="D43" s="24">
        <v>2.2144229154744801</v>
      </c>
      <c r="E43" s="24">
        <v>2.2126783202943399</v>
      </c>
      <c r="F43" s="24">
        <v>2.2229381861233799</v>
      </c>
      <c r="G43" s="24">
        <v>2.2149575721169024</v>
      </c>
      <c r="H43" s="24">
        <v>4.8955564716591177E-3</v>
      </c>
      <c r="I43" s="24">
        <v>2.1317332359644099</v>
      </c>
      <c r="J43" s="24">
        <v>2.13505166970798</v>
      </c>
      <c r="K43" s="24">
        <v>2.1368540726662699</v>
      </c>
      <c r="L43" s="24">
        <v>2.1249395944500802</v>
      </c>
      <c r="M43" s="24">
        <v>2.1324466817440699</v>
      </c>
      <c r="N43" s="24">
        <v>2.132205050906562</v>
      </c>
      <c r="O43" s="24">
        <v>4.0690169388964276E-3</v>
      </c>
      <c r="P43" s="24">
        <v>2.1023451075816699</v>
      </c>
      <c r="Q43" s="24">
        <v>2.1083474400597901</v>
      </c>
      <c r="R43" s="24">
        <v>2.1087842532877499</v>
      </c>
      <c r="S43" s="24">
        <v>2.11329095751959</v>
      </c>
      <c r="T43" s="24">
        <v>2.11181313707666</v>
      </c>
      <c r="U43" s="24">
        <v>2.1089161791050919</v>
      </c>
      <c r="V43" s="24">
        <v>3.769639270642462E-3</v>
      </c>
      <c r="W43" s="24">
        <v>2.0659361032415902</v>
      </c>
      <c r="X43" s="24">
        <v>2.0632898402791602</v>
      </c>
      <c r="Y43" s="24">
        <v>2.06387165408603</v>
      </c>
      <c r="Z43" s="24">
        <v>2.0586593797060599</v>
      </c>
      <c r="AA43" s="24">
        <v>2.0576967731343299</v>
      </c>
      <c r="AB43" s="24">
        <v>2.0589111533084301</v>
      </c>
      <c r="AC43" s="24">
        <v>2.0613941506259335</v>
      </c>
      <c r="AD43" s="24">
        <v>3.1004258900282182E-3</v>
      </c>
      <c r="AE43" s="24">
        <v>2.0595453724749699</v>
      </c>
      <c r="AF43" s="24">
        <v>2.0613993941959401</v>
      </c>
      <c r="AG43" s="24">
        <v>2.0641304445979198</v>
      </c>
      <c r="AH43" s="24">
        <v>2.06101413472547</v>
      </c>
      <c r="AI43" s="24">
        <v>2.0617040031723501</v>
      </c>
      <c r="AJ43" s="24">
        <v>2.0617744551485</v>
      </c>
      <c r="AK43" s="24">
        <v>2.0615946340525251</v>
      </c>
      <c r="AL43" s="24">
        <v>1.3570312841283767E-3</v>
      </c>
      <c r="AM43" s="24">
        <v>2.0366394842717601</v>
      </c>
      <c r="AN43" s="24">
        <v>2.0412444426791199</v>
      </c>
      <c r="AO43" s="24">
        <v>2.03978199968132</v>
      </c>
      <c r="AP43" s="24">
        <v>2.0423448534456101</v>
      </c>
      <c r="AQ43" s="24">
        <v>2.040002695019453</v>
      </c>
      <c r="AR43" s="24">
        <v>2.1440345326730107E-3</v>
      </c>
      <c r="AS43" s="24">
        <v>2.0451489241828802</v>
      </c>
      <c r="AT43" s="24">
        <v>2.0460613366998199</v>
      </c>
      <c r="AU43" s="24">
        <v>2.04618048645135</v>
      </c>
      <c r="AV43" s="24">
        <v>2.0457969157780167</v>
      </c>
      <c r="AW43" s="24">
        <v>4.6077398389238292E-4</v>
      </c>
      <c r="AX43" s="24">
        <v>2.0261522647436201</v>
      </c>
      <c r="AY43" s="24">
        <v>2.0270818455771402</v>
      </c>
      <c r="AZ43" s="24">
        <v>2.0301676555844201</v>
      </c>
      <c r="BA43" s="24">
        <v>2.0277235885520799</v>
      </c>
      <c r="BB43" s="24">
        <v>2.0261347248958201</v>
      </c>
      <c r="BC43" s="24">
        <v>2.0279938123229</v>
      </c>
      <c r="BD43" s="24">
        <v>2.0275423152793302</v>
      </c>
      <c r="BE43" s="24">
        <v>1.3695926902737834E-3</v>
      </c>
      <c r="BW43" s="64"/>
      <c r="BX43" s="64"/>
      <c r="BY43" s="64"/>
      <c r="CD43" s="64"/>
      <c r="CE43" s="64"/>
      <c r="CF43" s="64"/>
      <c r="CG43" s="64"/>
      <c r="CJ43" s="64"/>
      <c r="CK43" s="64"/>
      <c r="CL43" s="64"/>
      <c r="CM43" s="64"/>
      <c r="DA43" s="64"/>
      <c r="DD43" s="64"/>
      <c r="EO43" s="64"/>
      <c r="EZ43" s="64"/>
      <c r="FB43" s="64"/>
      <c r="FP43" s="64"/>
    </row>
    <row r="44" spans="1:179" s="24" customFormat="1" ht="13.5" customHeight="1" x14ac:dyDescent="0.2">
      <c r="A44" s="60"/>
      <c r="B44" s="51" t="s">
        <v>120</v>
      </c>
      <c r="C44" s="72">
        <v>159.75841137880701</v>
      </c>
      <c r="D44" s="56">
        <v>160.097515695818</v>
      </c>
      <c r="E44" s="56">
        <v>159.72803493328601</v>
      </c>
      <c r="F44" s="56">
        <v>160.871712921962</v>
      </c>
      <c r="G44" s="56">
        <v>160.11391873246828</v>
      </c>
      <c r="H44" s="56">
        <v>0.46092647955513877</v>
      </c>
      <c r="I44" s="56">
        <v>139.593678480541</v>
      </c>
      <c r="J44" s="56">
        <v>139.777381980933</v>
      </c>
      <c r="K44" s="56">
        <v>139.762239920615</v>
      </c>
      <c r="L44" s="56">
        <v>139.35707039908499</v>
      </c>
      <c r="M44" s="56">
        <v>140.079471780261</v>
      </c>
      <c r="N44" s="56">
        <v>139.71396851228701</v>
      </c>
      <c r="O44" s="56">
        <v>0.23739839540821248</v>
      </c>
      <c r="P44" s="56">
        <v>137.66071413580099</v>
      </c>
      <c r="Q44" s="56">
        <v>138.17521439097399</v>
      </c>
      <c r="R44" s="56">
        <v>138.50112796701001</v>
      </c>
      <c r="S44" s="56">
        <v>138.87306639883599</v>
      </c>
      <c r="T44" s="56">
        <v>138.57618686727901</v>
      </c>
      <c r="U44" s="56">
        <v>138.35726195198001</v>
      </c>
      <c r="V44" s="56">
        <v>0.41303751667558991</v>
      </c>
      <c r="W44" s="56">
        <v>136.17333513531301</v>
      </c>
      <c r="X44" s="56">
        <v>135.74749456489599</v>
      </c>
      <c r="Y44" s="56">
        <v>136.08487444080501</v>
      </c>
      <c r="Z44" s="56">
        <v>136.55480383204599</v>
      </c>
      <c r="AA44" s="56">
        <v>136.31332781004099</v>
      </c>
      <c r="AB44" s="56">
        <v>136.40429900974601</v>
      </c>
      <c r="AC44" s="56">
        <v>136.21302246547449</v>
      </c>
      <c r="AD44" s="56">
        <v>0.2576093967267778</v>
      </c>
      <c r="AE44" s="56">
        <v>137.44988537869801</v>
      </c>
      <c r="AF44" s="56">
        <v>137.592963543107</v>
      </c>
      <c r="AG44" s="56">
        <v>137.78507143938</v>
      </c>
      <c r="AH44" s="56">
        <v>136.63572318198101</v>
      </c>
      <c r="AI44" s="56">
        <v>136.631258658663</v>
      </c>
      <c r="AJ44" s="56">
        <v>136.453693574857</v>
      </c>
      <c r="AK44" s="56">
        <v>137.09143262944767</v>
      </c>
      <c r="AL44" s="56">
        <v>0.53029845607509019</v>
      </c>
      <c r="AM44" s="56">
        <v>131.995112440974</v>
      </c>
      <c r="AN44" s="56">
        <v>132.32260025406401</v>
      </c>
      <c r="AO44" s="56">
        <v>132.10378365705699</v>
      </c>
      <c r="AP44" s="56">
        <v>132.35179175502199</v>
      </c>
      <c r="AQ44" s="56">
        <v>132.19332202677924</v>
      </c>
      <c r="AR44" s="56">
        <v>0.14927296672273649</v>
      </c>
      <c r="AS44" s="56">
        <v>132.11235023157801</v>
      </c>
      <c r="AT44" s="56">
        <v>132.30221698302799</v>
      </c>
      <c r="AU44" s="56">
        <v>132.20450546366899</v>
      </c>
      <c r="AV44" s="56">
        <v>132.20635755942499</v>
      </c>
      <c r="AW44" s="56">
        <v>7.7523839432609362E-2</v>
      </c>
      <c r="AX44" s="56">
        <v>132.20333567088699</v>
      </c>
      <c r="AY44" s="56">
        <v>132.23580661403199</v>
      </c>
      <c r="AZ44" s="56">
        <v>132.51290762684999</v>
      </c>
      <c r="BA44" s="56">
        <v>132.13502273733499</v>
      </c>
      <c r="BB44" s="56">
        <v>131.81508443303801</v>
      </c>
      <c r="BC44" s="56">
        <v>131.90302678222901</v>
      </c>
      <c r="BD44" s="56">
        <v>132.1341973107285</v>
      </c>
      <c r="BE44" s="56">
        <v>0.22869178318710631</v>
      </c>
      <c r="BW44" s="64"/>
      <c r="BX44" s="64"/>
      <c r="BY44" s="64"/>
      <c r="CD44" s="64"/>
      <c r="CE44" s="64"/>
      <c r="CF44" s="64"/>
      <c r="CG44" s="64"/>
      <c r="CJ44" s="64"/>
      <c r="CK44" s="64"/>
      <c r="CL44" s="64"/>
      <c r="CM44" s="64"/>
      <c r="DA44" s="64"/>
      <c r="DD44" s="64"/>
      <c r="EO44" s="64"/>
      <c r="EZ44" s="64"/>
      <c r="FB44" s="64"/>
      <c r="FP44" s="64"/>
    </row>
    <row r="45" spans="1:179" s="24" customFormat="1" ht="13.5" customHeight="1" x14ac:dyDescent="0.2">
      <c r="A45" s="60"/>
      <c r="B45" s="51" t="s">
        <v>131</v>
      </c>
      <c r="C45" s="48">
        <v>1.50645677911545</v>
      </c>
      <c r="D45" s="24">
        <v>1.50729617579649</v>
      </c>
      <c r="E45" s="24">
        <v>1.50672625065906</v>
      </c>
      <c r="F45" s="24">
        <v>1.5082814283470101</v>
      </c>
      <c r="G45" s="24">
        <v>1.5071901584795024</v>
      </c>
      <c r="H45" s="24">
        <v>6.9913613708581064E-4</v>
      </c>
      <c r="I45" s="24">
        <v>1.487648947654</v>
      </c>
      <c r="J45" s="24">
        <v>1.4878817240803199</v>
      </c>
      <c r="K45" s="24">
        <v>1.4879810763021</v>
      </c>
      <c r="L45" s="24">
        <v>1.4854109584836299</v>
      </c>
      <c r="M45" s="24">
        <v>1.4869251833388399</v>
      </c>
      <c r="N45" s="24">
        <v>1.487169577971778</v>
      </c>
      <c r="O45" s="24">
        <v>9.537240851486932E-4</v>
      </c>
      <c r="P45" s="24">
        <v>1.47808836012628</v>
      </c>
      <c r="Q45" s="24">
        <v>1.4797418305318999</v>
      </c>
      <c r="R45" s="24">
        <v>1.4809439324277001</v>
      </c>
      <c r="S45" s="24">
        <v>1.48155265645872</v>
      </c>
      <c r="T45" s="24">
        <v>1.4807178630912099</v>
      </c>
      <c r="U45" s="24">
        <v>1.480208928527162</v>
      </c>
      <c r="V45" s="24">
        <v>1.2099455159911316E-3</v>
      </c>
      <c r="W45" s="24">
        <v>1.46836095177836</v>
      </c>
      <c r="X45" s="24">
        <v>1.4668398619073</v>
      </c>
      <c r="Y45" s="24">
        <v>1.4680202334052399</v>
      </c>
      <c r="Z45" s="24">
        <v>1.4673289747904099</v>
      </c>
      <c r="AA45" s="24">
        <v>1.4666921011788101</v>
      </c>
      <c r="AB45" s="24">
        <v>1.46672216283222</v>
      </c>
      <c r="AC45" s="24">
        <v>1.4673273809820568</v>
      </c>
      <c r="AD45" s="24">
        <v>6.5266886666254134E-4</v>
      </c>
      <c r="AE45" s="24">
        <v>1.46904465935913</v>
      </c>
      <c r="AF45" s="24">
        <v>1.4693132414033401</v>
      </c>
      <c r="AG45" s="24">
        <v>1.46971451192966</v>
      </c>
      <c r="AH45" s="24">
        <v>1.4680675714014699</v>
      </c>
      <c r="AI45" s="24">
        <v>1.4679541350461101</v>
      </c>
      <c r="AJ45" s="24">
        <v>1.4678153122445501</v>
      </c>
      <c r="AK45" s="24">
        <v>1.4686515718973767</v>
      </c>
      <c r="AL45" s="24">
        <v>7.3586352308128132E-4</v>
      </c>
      <c r="AM45" s="24">
        <v>1.4580563471374099</v>
      </c>
      <c r="AN45" s="24">
        <v>1.4598152938801201</v>
      </c>
      <c r="AO45" s="24">
        <v>1.4586874233052101</v>
      </c>
      <c r="AP45" s="24">
        <v>1.45931561224494</v>
      </c>
      <c r="AQ45" s="24">
        <v>1.4589686691419201</v>
      </c>
      <c r="AR45" s="24">
        <v>6.6116821321155655E-4</v>
      </c>
      <c r="AS45" s="24">
        <v>1.45992147832948</v>
      </c>
      <c r="AT45" s="24">
        <v>1.46009004474729</v>
      </c>
      <c r="AU45" s="24">
        <v>1.4599429509515001</v>
      </c>
      <c r="AV45" s="24">
        <v>1.4599848246760903</v>
      </c>
      <c r="AW45" s="24">
        <v>7.4916468646067346E-5</v>
      </c>
      <c r="AX45" s="24">
        <v>1.4526266748649601</v>
      </c>
      <c r="AY45" s="24">
        <v>1.45252852239304</v>
      </c>
      <c r="AZ45" s="24">
        <v>1.4537362199069701</v>
      </c>
      <c r="BA45" s="24">
        <v>1.4526483897987501</v>
      </c>
      <c r="BB45" s="24">
        <v>1.45153577079309</v>
      </c>
      <c r="BC45" s="24">
        <v>1.45260442100159</v>
      </c>
      <c r="BD45" s="24">
        <v>1.4526133331264</v>
      </c>
      <c r="BE45" s="24">
        <v>6.3648704659158403E-4</v>
      </c>
      <c r="BW45" s="64"/>
      <c r="BX45" s="64"/>
      <c r="BY45" s="64"/>
      <c r="CD45" s="64"/>
      <c r="CE45" s="64"/>
      <c r="CF45" s="64"/>
      <c r="CG45" s="64"/>
      <c r="CJ45" s="64"/>
      <c r="CK45" s="64"/>
      <c r="CL45" s="64"/>
      <c r="CM45" s="64"/>
      <c r="DA45" s="64"/>
      <c r="DD45" s="64"/>
      <c r="EO45" s="64"/>
      <c r="EZ45" s="64"/>
      <c r="FB45" s="64"/>
      <c r="FP45" s="64"/>
    </row>
    <row r="46" spans="1:179" s="24" customFormat="1" ht="13.5" customHeight="1" x14ac:dyDescent="0.2">
      <c r="A46" s="60"/>
      <c r="B46" s="51" t="s">
        <v>132</v>
      </c>
      <c r="C46" s="191">
        <v>81.319347121576698</v>
      </c>
      <c r="D46" s="64">
        <v>81.436333883215596</v>
      </c>
      <c r="E46" s="64">
        <v>81.298414923308798</v>
      </c>
      <c r="F46" s="64">
        <v>81.502295378199193</v>
      </c>
      <c r="G46" s="64">
        <v>81.389097826575068</v>
      </c>
      <c r="H46" s="64">
        <v>8.3865190235897433E-2</v>
      </c>
      <c r="I46" s="64">
        <v>73.624339745178901</v>
      </c>
      <c r="J46" s="64">
        <v>73.637897482181899</v>
      </c>
      <c r="K46" s="64">
        <v>73.590876167075805</v>
      </c>
      <c r="L46" s="64">
        <v>73.540038480219195</v>
      </c>
      <c r="M46" s="64">
        <v>73.745360768890805</v>
      </c>
      <c r="N46" s="64">
        <v>73.627702528709321</v>
      </c>
      <c r="O46" s="64">
        <v>6.7823112846323849E-2</v>
      </c>
      <c r="P46" s="64">
        <v>72.736413131023795</v>
      </c>
      <c r="Q46" s="64">
        <v>72.9219140802239</v>
      </c>
      <c r="R46" s="64">
        <v>73.143539819410805</v>
      </c>
      <c r="S46" s="64">
        <v>73.228821890024705</v>
      </c>
      <c r="T46" s="64">
        <v>73.084526861999706</v>
      </c>
      <c r="U46" s="64">
        <v>73.023043156536602</v>
      </c>
      <c r="V46" s="64">
        <v>0.17494481447507562</v>
      </c>
      <c r="W46" s="64">
        <v>72.241437808898695</v>
      </c>
      <c r="X46" s="64">
        <v>71.975604070844</v>
      </c>
      <c r="Y46" s="64">
        <v>72.242255938728107</v>
      </c>
      <c r="Z46" s="64">
        <v>72.583990714331094</v>
      </c>
      <c r="AA46" s="64">
        <v>72.453381671146701</v>
      </c>
      <c r="AB46" s="64">
        <v>72.456672848558398</v>
      </c>
      <c r="AC46" s="64">
        <v>72.325557175417828</v>
      </c>
      <c r="AD46" s="64">
        <v>0.19866246699077222</v>
      </c>
      <c r="AE46" s="64">
        <v>73.317386603895599</v>
      </c>
      <c r="AF46" s="64">
        <v>73.358470322063397</v>
      </c>
      <c r="AG46" s="64">
        <v>73.379942763255798</v>
      </c>
      <c r="AH46" s="64">
        <v>72.715223146724995</v>
      </c>
      <c r="AI46" s="64">
        <v>72.680502784164304</v>
      </c>
      <c r="AJ46" s="64">
        <v>72.589929329120693</v>
      </c>
      <c r="AK46" s="64">
        <v>73.006909158204138</v>
      </c>
      <c r="AL46" s="64">
        <v>0.34752448232316685</v>
      </c>
      <c r="AM46" s="64">
        <v>69.828992568369998</v>
      </c>
      <c r="AN46" s="64">
        <v>70.033485235900002</v>
      </c>
      <c r="AO46" s="64">
        <v>69.875357382725795</v>
      </c>
      <c r="AP46" s="64">
        <v>70.022856137380998</v>
      </c>
      <c r="AQ46" s="64">
        <v>69.940172831094188</v>
      </c>
      <c r="AR46" s="64">
        <v>8.959049502567E-2</v>
      </c>
      <c r="AS46" s="64">
        <v>69.882895288123905</v>
      </c>
      <c r="AT46" s="64">
        <v>69.946343824653795</v>
      </c>
      <c r="AU46" s="64">
        <v>69.899173826401096</v>
      </c>
      <c r="AV46" s="64">
        <v>69.909470979726265</v>
      </c>
      <c r="AW46" s="64">
        <v>2.6906662395495114E-2</v>
      </c>
      <c r="AX46" s="64">
        <v>69.824330774808402</v>
      </c>
      <c r="AY46" s="64">
        <v>69.8093296149422</v>
      </c>
      <c r="AZ46" s="64">
        <v>69.965214441218293</v>
      </c>
      <c r="BA46" s="64">
        <v>69.661922334112006</v>
      </c>
      <c r="BB46" s="64">
        <v>69.457883874240906</v>
      </c>
      <c r="BC46" s="64">
        <v>69.562445011922307</v>
      </c>
      <c r="BD46" s="64">
        <v>69.713521008540695</v>
      </c>
      <c r="BE46" s="64">
        <v>0.17109665971996674</v>
      </c>
      <c r="BG46" s="56"/>
      <c r="BH46" s="56"/>
      <c r="BI46" s="56"/>
      <c r="BJ46" s="56"/>
      <c r="BK46" s="56"/>
      <c r="BL46" s="56"/>
      <c r="BM46" s="56"/>
      <c r="BN46" s="56"/>
      <c r="BO46" s="56"/>
      <c r="BP46" s="56"/>
      <c r="BQ46" s="56"/>
      <c r="BR46" s="56"/>
      <c r="BS46" s="56"/>
      <c r="BT46" s="56"/>
      <c r="BU46" s="56"/>
      <c r="BV46" s="64"/>
      <c r="BW46" s="64"/>
      <c r="BX46" s="64"/>
      <c r="BY46" s="64"/>
      <c r="BZ46" s="56"/>
      <c r="CA46" s="56"/>
      <c r="CB46" s="56"/>
      <c r="CC46" s="56"/>
      <c r="CD46" s="64"/>
      <c r="CE46" s="64"/>
      <c r="CF46" s="64"/>
      <c r="CG46" s="64"/>
      <c r="CH46" s="56"/>
      <c r="CI46" s="56"/>
      <c r="CJ46" s="64"/>
      <c r="CK46" s="64"/>
      <c r="CL46" s="64"/>
      <c r="CM46" s="64"/>
      <c r="CN46" s="64"/>
      <c r="CO46" s="64"/>
      <c r="CP46" s="64"/>
      <c r="CQ46" s="64"/>
      <c r="CR46" s="56"/>
      <c r="CS46" s="56"/>
      <c r="CT46" s="56"/>
      <c r="CU46" s="56"/>
      <c r="CW46" s="56"/>
      <c r="CX46" s="56"/>
      <c r="CY46" s="56"/>
      <c r="CZ46" s="56"/>
      <c r="DA46" s="56"/>
      <c r="DB46" s="56"/>
      <c r="DC46" s="56"/>
      <c r="DD46" s="56"/>
      <c r="DE46" s="56"/>
      <c r="DF46" s="56"/>
      <c r="DG46" s="56"/>
      <c r="DI46" s="56"/>
      <c r="DJ46" s="56"/>
      <c r="DK46" s="56"/>
      <c r="DL46" s="56"/>
      <c r="DM46" s="56"/>
      <c r="DN46" s="56"/>
      <c r="DO46" s="56"/>
      <c r="DP46" s="56"/>
      <c r="DQ46" s="56"/>
      <c r="DR46" s="56"/>
      <c r="DS46" s="56"/>
      <c r="DT46" s="56"/>
      <c r="DU46" s="56"/>
      <c r="DV46" s="56"/>
      <c r="DW46" s="56"/>
      <c r="DX46" s="56"/>
      <c r="DY46" s="56"/>
      <c r="DZ46" s="56"/>
      <c r="EA46" s="56"/>
      <c r="EB46" s="56"/>
      <c r="EC46" s="56"/>
      <c r="EE46" s="56"/>
      <c r="EF46" s="56"/>
      <c r="EG46" s="56"/>
      <c r="EH46" s="56"/>
      <c r="EI46" s="56"/>
      <c r="EJ46" s="56"/>
      <c r="EK46" s="56"/>
      <c r="EL46" s="56"/>
      <c r="EM46" s="56"/>
      <c r="EN46" s="56"/>
      <c r="EO46" s="56"/>
      <c r="EP46" s="56"/>
      <c r="EQ46" s="56"/>
      <c r="ER46" s="56"/>
      <c r="ES46" s="56"/>
      <c r="ET46" s="56"/>
      <c r="EU46" s="56"/>
      <c r="EV46" s="56"/>
      <c r="EW46" s="56"/>
      <c r="EX46" s="56"/>
      <c r="EY46" s="56"/>
      <c r="EZ46" s="56"/>
      <c r="FA46" s="56"/>
      <c r="FB46" s="56"/>
      <c r="FC46" s="56"/>
      <c r="FD46" s="56"/>
      <c r="FE46" s="56"/>
      <c r="FF46" s="56"/>
      <c r="FG46" s="56"/>
      <c r="FH46" s="56"/>
      <c r="FI46" s="56"/>
      <c r="FJ46" s="56"/>
      <c r="FK46" s="56"/>
      <c r="FL46" s="56"/>
      <c r="FM46" s="56"/>
      <c r="FN46" s="56"/>
      <c r="FO46" s="56"/>
      <c r="FP46" s="56"/>
      <c r="FQ46" s="56"/>
      <c r="FR46" s="56"/>
      <c r="FS46" s="56"/>
      <c r="FT46" s="56"/>
      <c r="FU46" s="56"/>
      <c r="FV46" s="56"/>
    </row>
    <row r="47" spans="1:179" s="56" customFormat="1" ht="13.5" customHeight="1" x14ac:dyDescent="0.2">
      <c r="A47" s="34"/>
      <c r="B47" s="51" t="s">
        <v>51</v>
      </c>
      <c r="C47" s="48">
        <v>1.77688403682708</v>
      </c>
      <c r="D47" s="24">
        <v>1.7763173151812099</v>
      </c>
      <c r="E47" s="24">
        <v>1.7787137222312199</v>
      </c>
      <c r="F47" s="24">
        <v>1.7739010772530699</v>
      </c>
      <c r="G47" s="24">
        <v>1.7764540378731448</v>
      </c>
      <c r="H47" s="24">
        <v>1.7195474346945127E-3</v>
      </c>
      <c r="I47" s="24">
        <v>1.9272015097775499</v>
      </c>
      <c r="J47" s="24">
        <v>1.92728415314423</v>
      </c>
      <c r="K47" s="24">
        <v>1.92851215194076</v>
      </c>
      <c r="L47" s="24">
        <v>1.9255675993700501</v>
      </c>
      <c r="M47" s="24">
        <v>1.9226160027593899</v>
      </c>
      <c r="N47" s="24">
        <v>1.9262362833983961</v>
      </c>
      <c r="O47" s="24">
        <v>2.0377851125326116E-3</v>
      </c>
      <c r="P47" s="24">
        <v>1.92938763768238</v>
      </c>
      <c r="Q47" s="24">
        <v>1.9277268140455599</v>
      </c>
      <c r="R47" s="24">
        <v>1.92459754039798</v>
      </c>
      <c r="S47" s="24">
        <v>1.92350054849504</v>
      </c>
      <c r="T47" s="24">
        <v>1.9256808809025401</v>
      </c>
      <c r="U47" s="24">
        <v>1.9261786843046997</v>
      </c>
      <c r="V47" s="24">
        <v>2.1267027611117321E-3</v>
      </c>
      <c r="W47" s="24">
        <v>1.9218091913009201</v>
      </c>
      <c r="X47" s="24">
        <v>1.9245909381847901</v>
      </c>
      <c r="Y47" s="24">
        <v>1.9213922290660801</v>
      </c>
      <c r="Z47" s="24">
        <v>1.9129813638340301</v>
      </c>
      <c r="AA47" s="24">
        <v>1.9148971558930701</v>
      </c>
      <c r="AB47" s="24">
        <v>1.9147389518960301</v>
      </c>
      <c r="AC47" s="24">
        <v>1.9184016383624867</v>
      </c>
      <c r="AD47" s="24">
        <v>4.3577235564925257E-3</v>
      </c>
      <c r="AE47" s="24">
        <v>1.90414185047535</v>
      </c>
      <c r="AF47" s="24">
        <v>1.90386497955199</v>
      </c>
      <c r="AG47" s="24">
        <v>1.90364937555522</v>
      </c>
      <c r="AH47" s="24">
        <v>1.91368284843461</v>
      </c>
      <c r="AI47" s="24">
        <v>1.91418489809978</v>
      </c>
      <c r="AJ47" s="24">
        <v>1.91610746630796</v>
      </c>
      <c r="AK47" s="24">
        <v>1.9092719030708185</v>
      </c>
      <c r="AL47" s="24">
        <v>5.4388105495030148E-3</v>
      </c>
      <c r="AM47" s="24">
        <v>1.94716721094922</v>
      </c>
      <c r="AN47" s="24">
        <v>1.9467284424159199</v>
      </c>
      <c r="AO47" s="24">
        <v>1.9481224184574899</v>
      </c>
      <c r="AP47" s="24">
        <v>1.9471565441039</v>
      </c>
      <c r="AQ47" s="24">
        <v>1.9472936539816326</v>
      </c>
      <c r="AR47" s="24">
        <v>5.1017193902545117E-4</v>
      </c>
      <c r="AS47" s="24">
        <v>1.95166538113278</v>
      </c>
      <c r="AT47" s="24">
        <v>1.9502089108512699</v>
      </c>
      <c r="AU47" s="24">
        <v>1.9513551110463301</v>
      </c>
      <c r="AV47" s="24">
        <v>1.9510764676767931</v>
      </c>
      <c r="AW47" s="24">
        <v>6.2639604924819025E-4</v>
      </c>
      <c r="AX47" s="24">
        <v>1.93767174001896</v>
      </c>
      <c r="AY47" s="24">
        <v>1.9379620250018901</v>
      </c>
      <c r="AZ47" s="24">
        <v>1.9370754764817699</v>
      </c>
      <c r="BA47" s="24">
        <v>1.9395064809386799</v>
      </c>
      <c r="BB47" s="24">
        <v>1.9419026711065901</v>
      </c>
      <c r="BC47" s="24">
        <v>1.9422287545827801</v>
      </c>
      <c r="BD47" s="24">
        <v>1.9393911913551116</v>
      </c>
      <c r="BE47" s="24">
        <v>2.0303592472914796E-3</v>
      </c>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row>
    <row r="48" spans="1:179" s="56" customFormat="1" ht="13.5" customHeight="1" x14ac:dyDescent="0.2">
      <c r="A48" s="34"/>
      <c r="B48" s="51" t="s">
        <v>52</v>
      </c>
      <c r="C48" s="48">
        <v>2.33977253453395</v>
      </c>
      <c r="D48" s="24">
        <v>2.3395955909257502</v>
      </c>
      <c r="E48" s="24">
        <v>2.3405352111977402</v>
      </c>
      <c r="F48" s="24">
        <v>2.34052483167148</v>
      </c>
      <c r="G48" s="24">
        <v>2.3401070420822299</v>
      </c>
      <c r="H48" s="24">
        <v>4.2759633934450907E-4</v>
      </c>
      <c r="I48" s="24">
        <v>2.4294784389250799</v>
      </c>
      <c r="J48" s="24">
        <v>2.4296800202508702</v>
      </c>
      <c r="K48" s="24">
        <v>2.43053983603183</v>
      </c>
      <c r="L48" s="24">
        <v>2.42711237150003</v>
      </c>
      <c r="M48" s="24">
        <v>2.42636636186915</v>
      </c>
      <c r="N48" s="24">
        <v>2.4286354057153918</v>
      </c>
      <c r="O48" s="24">
        <v>1.6060493484241992E-3</v>
      </c>
      <c r="P48" s="24">
        <v>2.4239497073706699</v>
      </c>
      <c r="Q48" s="24">
        <v>2.4252955284515298</v>
      </c>
      <c r="R48" s="24">
        <v>2.42428237230888</v>
      </c>
      <c r="S48" s="24">
        <v>2.4241412128856799</v>
      </c>
      <c r="T48" s="24">
        <v>2.4247070054714599</v>
      </c>
      <c r="U48" s="24">
        <v>2.4244751652976437</v>
      </c>
      <c r="V48" s="24">
        <v>4.7990518927005095E-4</v>
      </c>
      <c r="W48" s="24">
        <v>2.4114546081547399</v>
      </c>
      <c r="X48" s="24">
        <v>2.4130686180244698</v>
      </c>
      <c r="Y48" s="24">
        <v>2.41072293975225</v>
      </c>
      <c r="Z48" s="24">
        <v>2.40311973326282</v>
      </c>
      <c r="AA48" s="24">
        <v>2.4038848703205402</v>
      </c>
      <c r="AB48" s="24">
        <v>2.4038953340840101</v>
      </c>
      <c r="AC48" s="24">
        <v>2.4076910172664721</v>
      </c>
      <c r="AD48" s="24">
        <v>4.1244466918632953E-3</v>
      </c>
      <c r="AE48" s="24">
        <v>2.39275701691427</v>
      </c>
      <c r="AF48" s="24">
        <v>2.3926636637303198</v>
      </c>
      <c r="AG48" s="24">
        <v>2.3931633084363102</v>
      </c>
      <c r="AH48" s="24">
        <v>2.4019898006862599</v>
      </c>
      <c r="AI48" s="24">
        <v>2.4023114075342802</v>
      </c>
      <c r="AJ48" s="24">
        <v>2.4034836055084101</v>
      </c>
      <c r="AK48" s="24">
        <v>2.3977281338016421</v>
      </c>
      <c r="AL48" s="24">
        <v>4.89033311984569E-3</v>
      </c>
      <c r="AM48" s="24">
        <v>2.4340387821966298</v>
      </c>
      <c r="AN48" s="24">
        <v>2.4342691565640502</v>
      </c>
      <c r="AO48" s="24">
        <v>2.4340628099304298</v>
      </c>
      <c r="AP48" s="24">
        <v>2.4328624656585598</v>
      </c>
      <c r="AQ48" s="24">
        <v>2.4338083035874174</v>
      </c>
      <c r="AR48" s="24">
        <v>5.5337345474710457E-4</v>
      </c>
      <c r="AS48" s="24">
        <v>2.4365677402693802</v>
      </c>
      <c r="AT48" s="24">
        <v>2.4358307507772299</v>
      </c>
      <c r="AU48" s="24">
        <v>2.43632225084166</v>
      </c>
      <c r="AV48" s="24">
        <v>2.43624024729609</v>
      </c>
      <c r="AW48" s="24">
        <v>3.0641128569241642E-4</v>
      </c>
      <c r="AX48" s="24">
        <v>2.4197299728799799</v>
      </c>
      <c r="AY48" s="24">
        <v>2.4197651242504699</v>
      </c>
      <c r="AZ48" s="24">
        <v>2.4202271596885399</v>
      </c>
      <c r="BA48" s="24">
        <v>2.4244330353253498</v>
      </c>
      <c r="BB48" s="24">
        <v>2.4249650786691901</v>
      </c>
      <c r="BC48" s="24">
        <v>2.42599066787059</v>
      </c>
      <c r="BD48" s="24">
        <v>2.4225185064473531</v>
      </c>
      <c r="BE48" s="24">
        <v>2.6556337711227864E-3</v>
      </c>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row>
    <row r="49" spans="1:263" s="56" customFormat="1" ht="13.5" customHeight="1" x14ac:dyDescent="0.2">
      <c r="A49" s="34"/>
      <c r="B49" s="51" t="s">
        <v>53</v>
      </c>
      <c r="C49" s="48">
        <v>2.9207938770178998</v>
      </c>
      <c r="D49" s="24">
        <v>2.9232480927619502</v>
      </c>
      <c r="E49" s="24">
        <v>2.92450744926309</v>
      </c>
      <c r="F49" s="24">
        <v>2.9263689087429698</v>
      </c>
      <c r="G49" s="24">
        <v>2.9237295819464775</v>
      </c>
      <c r="H49" s="24">
        <v>2.0261613190605348E-3</v>
      </c>
      <c r="I49" s="24">
        <v>3.0192284210309399</v>
      </c>
      <c r="J49" s="24">
        <v>3.0215551376173799</v>
      </c>
      <c r="K49" s="24">
        <v>3.0240005405987</v>
      </c>
      <c r="L49" s="24">
        <v>3.0129894297846498</v>
      </c>
      <c r="M49" s="24">
        <v>3.0151256725819402</v>
      </c>
      <c r="N49" s="24">
        <v>3.018579840322722</v>
      </c>
      <c r="O49" s="24">
        <v>4.0457633933364476E-3</v>
      </c>
      <c r="P49" s="24">
        <v>3.0013871500507898</v>
      </c>
      <c r="Q49" s="24">
        <v>3.0038394460813298</v>
      </c>
      <c r="R49" s="24">
        <v>3.0010090430054399</v>
      </c>
      <c r="S49" s="24">
        <v>3.00299195943701</v>
      </c>
      <c r="T49" s="24">
        <v>3.0041630649646298</v>
      </c>
      <c r="U49" s="24">
        <v>3.0026781327078398</v>
      </c>
      <c r="V49" s="24">
        <v>1.2731579972733206E-3</v>
      </c>
      <c r="W49" s="24">
        <v>2.96860482548355</v>
      </c>
      <c r="X49" s="24">
        <v>2.96953743597834</v>
      </c>
      <c r="Y49" s="24">
        <v>2.9667454857909701</v>
      </c>
      <c r="Z49" s="24">
        <v>2.9546865090735301</v>
      </c>
      <c r="AA49" s="24">
        <v>2.9559275549730502</v>
      </c>
      <c r="AB49" s="24">
        <v>2.9566205276423601</v>
      </c>
      <c r="AC49" s="24">
        <v>2.9620203898236332</v>
      </c>
      <c r="AD49" s="24">
        <v>6.3541884179134731E-3</v>
      </c>
      <c r="AE49" s="24">
        <v>2.9464677600870099</v>
      </c>
      <c r="AF49" s="24">
        <v>2.9474890323198601</v>
      </c>
      <c r="AG49" s="24">
        <v>2.9491835216206201</v>
      </c>
      <c r="AH49" s="24">
        <v>2.95703724755167</v>
      </c>
      <c r="AI49" s="24">
        <v>2.9580221193565999</v>
      </c>
      <c r="AJ49" s="24">
        <v>2.9599939860964102</v>
      </c>
      <c r="AK49" s="24">
        <v>2.953032277838695</v>
      </c>
      <c r="AL49" s="24">
        <v>5.4472786976867997E-3</v>
      </c>
      <c r="AM49" s="24">
        <v>2.9733578351977399</v>
      </c>
      <c r="AN49" s="24">
        <v>2.9761774004477402</v>
      </c>
      <c r="AO49" s="24">
        <v>2.9765373918383302</v>
      </c>
      <c r="AP49" s="24">
        <v>2.9773830324303101</v>
      </c>
      <c r="AQ49" s="24">
        <v>2.9758639149785302</v>
      </c>
      <c r="AR49" s="24">
        <v>1.5116214737890057E-3</v>
      </c>
      <c r="AS49" s="24">
        <v>2.98387128266525</v>
      </c>
      <c r="AT49" s="24">
        <v>2.9830583056052098</v>
      </c>
      <c r="AU49" s="24">
        <v>2.9842885168451398</v>
      </c>
      <c r="AV49" s="24">
        <v>2.9837393683718667</v>
      </c>
      <c r="AW49" s="24">
        <v>5.1082022885532406E-4</v>
      </c>
      <c r="AX49" s="24">
        <v>2.9564143363377799</v>
      </c>
      <c r="AY49" s="24">
        <v>2.9573663653234501</v>
      </c>
      <c r="AZ49" s="24">
        <v>2.9586743496521399</v>
      </c>
      <c r="BA49" s="24">
        <v>2.9593674840670001</v>
      </c>
      <c r="BB49" s="24">
        <v>2.9606327783536699</v>
      </c>
      <c r="BC49" s="24">
        <v>2.9622820050775398</v>
      </c>
      <c r="BD49" s="24">
        <v>2.9591228864685966</v>
      </c>
      <c r="BE49" s="24">
        <v>1.9554380368320273E-3</v>
      </c>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row>
    <row r="50" spans="1:263" s="24" customFormat="1" ht="13.5" customHeight="1" x14ac:dyDescent="0.2">
      <c r="A50" s="34"/>
      <c r="B50" s="51" t="s">
        <v>75</v>
      </c>
      <c r="C50" s="48">
        <v>1.6437729286112901</v>
      </c>
      <c r="D50" s="24">
        <v>1.64567899427572</v>
      </c>
      <c r="E50" s="24">
        <v>1.64416983616373</v>
      </c>
      <c r="F50" s="24">
        <v>1.6496798757654001</v>
      </c>
      <c r="G50" s="24">
        <v>1.6458254087040349</v>
      </c>
      <c r="H50" s="24">
        <v>2.3362335328094494E-3</v>
      </c>
      <c r="I50" s="24">
        <v>1.5666386756719799</v>
      </c>
      <c r="J50" s="24">
        <v>1.56777874849846</v>
      </c>
      <c r="K50" s="24">
        <v>1.56804847589656</v>
      </c>
      <c r="L50" s="24">
        <v>1.56472794347513</v>
      </c>
      <c r="M50" s="24">
        <v>1.5682412235488301</v>
      </c>
      <c r="N50" s="24">
        <v>1.5670870134181922</v>
      </c>
      <c r="O50" s="24">
        <v>1.3039421977363666E-3</v>
      </c>
      <c r="P50" s="24">
        <v>1.5556164512674699</v>
      </c>
      <c r="Q50" s="24">
        <v>1.5582288030623099</v>
      </c>
      <c r="R50" s="24">
        <v>1.55929173762992</v>
      </c>
      <c r="S50" s="24">
        <v>1.56121190700287</v>
      </c>
      <c r="T50" s="24">
        <v>1.5600523922513201</v>
      </c>
      <c r="U50" s="24">
        <v>1.5588802582427781</v>
      </c>
      <c r="V50" s="24">
        <v>1.9003488724279381E-3</v>
      </c>
      <c r="W50" s="24">
        <v>1.54469280244936</v>
      </c>
      <c r="X50" s="24">
        <v>1.54294472506407</v>
      </c>
      <c r="Y50" s="24">
        <v>1.5440603125750101</v>
      </c>
      <c r="Z50" s="24">
        <v>1.5445453703488801</v>
      </c>
      <c r="AA50" s="24">
        <v>1.5436482037044199</v>
      </c>
      <c r="AB50" s="24">
        <v>1.54413766154108</v>
      </c>
      <c r="AC50" s="24">
        <v>1.5440048459471367</v>
      </c>
      <c r="AD50" s="24">
        <v>5.8269736036209799E-4</v>
      </c>
      <c r="AE50" s="24">
        <v>1.5473992966182899</v>
      </c>
      <c r="AF50" s="24">
        <v>1.5481607487803299</v>
      </c>
      <c r="AG50" s="24">
        <v>1.54922621754358</v>
      </c>
      <c r="AH50" s="24">
        <v>1.54520758231727</v>
      </c>
      <c r="AI50" s="24">
        <v>1.5453168198605201</v>
      </c>
      <c r="AJ50" s="24">
        <v>1.5447953928178499</v>
      </c>
      <c r="AK50" s="24">
        <v>1.54668434298964</v>
      </c>
      <c r="AL50" s="24">
        <v>1.6718818409959878E-3</v>
      </c>
      <c r="AM50" s="24">
        <v>1.52701720657481</v>
      </c>
      <c r="AN50" s="24">
        <v>1.5288097382263901</v>
      </c>
      <c r="AO50" s="24">
        <v>1.5279005896329301</v>
      </c>
      <c r="AP50" s="24">
        <v>1.5290927899176801</v>
      </c>
      <c r="AQ50" s="24">
        <v>1.5282050810879526</v>
      </c>
      <c r="AR50" s="24">
        <v>8.1507639620391264E-4</v>
      </c>
      <c r="AS50" s="24">
        <v>1.52888467024678</v>
      </c>
      <c r="AT50" s="24">
        <v>1.52960961720922</v>
      </c>
      <c r="AU50" s="24">
        <v>1.5293415841901501</v>
      </c>
      <c r="AV50" s="24">
        <v>1.5292786238820499</v>
      </c>
      <c r="AW50" s="24">
        <v>2.9928807180237582E-4</v>
      </c>
      <c r="AX50" s="24">
        <v>1.5257560273386901</v>
      </c>
      <c r="AY50" s="24">
        <v>1.5260187388452999</v>
      </c>
      <c r="AZ50" s="24">
        <v>1.5273923941393599</v>
      </c>
      <c r="BA50" s="24">
        <v>1.52583531591745</v>
      </c>
      <c r="BB50" s="24">
        <v>1.5246041021543899</v>
      </c>
      <c r="BC50" s="24">
        <v>1.52519727559789</v>
      </c>
      <c r="BD50" s="24">
        <v>1.5258006423321799</v>
      </c>
      <c r="BE50" s="24">
        <v>8.5441914703975768E-4</v>
      </c>
      <c r="EY50" s="64"/>
      <c r="FH50" s="56"/>
    </row>
    <row r="51" spans="1:263" s="46" customFormat="1" ht="13.5" customHeight="1" x14ac:dyDescent="0.2">
      <c r="A51" s="34"/>
      <c r="B51" s="51" t="s">
        <v>76</v>
      </c>
      <c r="C51" s="183">
        <v>1.1439098401908301</v>
      </c>
      <c r="D51" s="46">
        <v>1.14693077758074</v>
      </c>
      <c r="E51" s="46">
        <v>1.1457937270318601</v>
      </c>
      <c r="F51" s="46">
        <v>1.15246783148989</v>
      </c>
      <c r="G51" s="46">
        <v>1.14727554407333</v>
      </c>
      <c r="H51" s="46">
        <v>3.1860028609389727E-3</v>
      </c>
      <c r="I51" s="46">
        <v>1.09202691125339</v>
      </c>
      <c r="J51" s="46">
        <v>1.09427098447315</v>
      </c>
      <c r="K51" s="46">
        <v>1.0954883886579401</v>
      </c>
      <c r="L51" s="46">
        <v>1.08742183041459</v>
      </c>
      <c r="M51" s="46">
        <v>1.09250966982255</v>
      </c>
      <c r="N51" s="46">
        <v>1.0923435569243241</v>
      </c>
      <c r="O51" s="46">
        <v>2.7552202598423638E-3</v>
      </c>
      <c r="P51" s="46">
        <v>1.0719995123684001</v>
      </c>
      <c r="Q51" s="46">
        <v>1.0761126320357699</v>
      </c>
      <c r="R51" s="46">
        <v>1.0764115026074601</v>
      </c>
      <c r="S51" s="46">
        <v>1.07949141094197</v>
      </c>
      <c r="T51" s="46">
        <v>1.07848218406209</v>
      </c>
      <c r="U51" s="46">
        <v>1.076499448403138</v>
      </c>
      <c r="V51" s="46">
        <v>2.5803048738018432E-3</v>
      </c>
      <c r="W51" s="46">
        <v>1.0467956341826301</v>
      </c>
      <c r="X51" s="46">
        <v>1.0449464977935501</v>
      </c>
      <c r="Y51" s="46">
        <v>1.04535325672489</v>
      </c>
      <c r="Z51" s="46">
        <v>1.0417051452395001</v>
      </c>
      <c r="AA51" s="46">
        <v>1.0410303990799801</v>
      </c>
      <c r="AB51" s="46">
        <v>1.04188157574633</v>
      </c>
      <c r="AC51" s="46">
        <v>1.0436187514611466</v>
      </c>
      <c r="AD51" s="46">
        <v>2.1696097553856753E-3</v>
      </c>
      <c r="AE51" s="46">
        <v>1.0423259096116499</v>
      </c>
      <c r="AF51" s="46">
        <v>1.04362405276787</v>
      </c>
      <c r="AG51" s="46">
        <v>1.0455341460654</v>
      </c>
      <c r="AH51" s="46">
        <v>1.04335439911706</v>
      </c>
      <c r="AI51" s="46">
        <v>1.0438372212568101</v>
      </c>
      <c r="AJ51" s="46">
        <v>1.0438865197884499</v>
      </c>
      <c r="AK51" s="46">
        <v>1.0437603747678734</v>
      </c>
      <c r="AL51" s="46">
        <v>9.4948870154456621E-4</v>
      </c>
      <c r="AM51" s="46">
        <v>1.0261906242485299</v>
      </c>
      <c r="AN51" s="46">
        <v>1.02944895803182</v>
      </c>
      <c r="AO51" s="46">
        <v>1.0284149733808401</v>
      </c>
      <c r="AP51" s="46">
        <v>1.0302264883264101</v>
      </c>
      <c r="AQ51" s="46">
        <v>1.0285702609969001</v>
      </c>
      <c r="AR51" s="46">
        <v>1.5167385028481493E-3</v>
      </c>
      <c r="AS51" s="46">
        <v>1.03220590153247</v>
      </c>
      <c r="AT51" s="46">
        <v>1.0328493947539501</v>
      </c>
      <c r="AU51" s="46">
        <v>1.03293340579881</v>
      </c>
      <c r="AV51" s="46">
        <v>1.0326629006950767</v>
      </c>
      <c r="AW51" s="46">
        <v>3.2496219255169419E-4</v>
      </c>
      <c r="AX51" s="46">
        <v>1.0187425963188099</v>
      </c>
      <c r="AY51" s="46">
        <v>1.01940434032157</v>
      </c>
      <c r="AZ51" s="46">
        <v>1.02159887317037</v>
      </c>
      <c r="BA51" s="46">
        <v>1.01986100312832</v>
      </c>
      <c r="BB51" s="46">
        <v>1.01873010724708</v>
      </c>
      <c r="BC51" s="46">
        <v>1.0200532504947599</v>
      </c>
      <c r="BD51" s="46">
        <v>1.0197316951134849</v>
      </c>
      <c r="BE51" s="46">
        <v>9.7426281204366608E-4</v>
      </c>
      <c r="EY51" s="65"/>
      <c r="FH51" s="184"/>
    </row>
    <row r="52" spans="1:263" s="46" customFormat="1" ht="13.5" customHeight="1" x14ac:dyDescent="0.2">
      <c r="A52" s="34"/>
      <c r="B52" s="51" t="s">
        <v>129</v>
      </c>
      <c r="C52" s="183">
        <v>1.2887070652280701</v>
      </c>
      <c r="D52" s="46">
        <v>1.28916853168706</v>
      </c>
      <c r="E52" s="46">
        <v>1.2887088986842701</v>
      </c>
      <c r="F52" s="46">
        <v>1.28953167211952</v>
      </c>
      <c r="G52" s="46">
        <v>1.2890290419297301</v>
      </c>
      <c r="H52" s="46">
        <v>3.4577998572565718E-4</v>
      </c>
      <c r="I52" s="46">
        <v>1.26596413419684</v>
      </c>
      <c r="J52" s="46">
        <v>1.2660445590123801</v>
      </c>
      <c r="K52" s="46">
        <v>1.26595115840534</v>
      </c>
      <c r="L52" s="46">
        <v>1.2653022235183899</v>
      </c>
      <c r="M52" s="46">
        <v>1.26610888847888</v>
      </c>
      <c r="N52" s="46">
        <v>1.2658741927223658</v>
      </c>
      <c r="O52" s="46">
        <v>2.9163975256541136E-4</v>
      </c>
      <c r="P52" s="46">
        <v>1.2618607421620001</v>
      </c>
      <c r="Q52" s="46">
        <v>1.2626474032272299</v>
      </c>
      <c r="R52" s="46">
        <v>1.26342898126515</v>
      </c>
      <c r="S52" s="46">
        <v>1.2637597592410299</v>
      </c>
      <c r="T52" s="46">
        <v>1.26324009980324</v>
      </c>
      <c r="U52" s="46">
        <v>1.2629873971397301</v>
      </c>
      <c r="V52" s="46">
        <v>6.6937966668747921E-4</v>
      </c>
      <c r="W52" s="46">
        <v>1.2586709966351299</v>
      </c>
      <c r="X52" s="46">
        <v>1.2577179782891901</v>
      </c>
      <c r="Y52" s="46">
        <v>1.2586030156614201</v>
      </c>
      <c r="Z52" s="46">
        <v>1.2592858850844599</v>
      </c>
      <c r="AA52" s="46">
        <v>1.2588397970913401</v>
      </c>
      <c r="AB52" s="46">
        <v>1.25885391211584</v>
      </c>
      <c r="AC52" s="46">
        <v>1.2586619308128966</v>
      </c>
      <c r="AD52" s="46">
        <v>4.7476515561336278E-4</v>
      </c>
      <c r="AE52" s="46">
        <v>1.2614119883325301</v>
      </c>
      <c r="AF52" s="46">
        <v>1.2615665624605801</v>
      </c>
      <c r="AG52" s="46">
        <v>1.2617007812601599</v>
      </c>
      <c r="AH52" s="46">
        <v>1.2597544653141399</v>
      </c>
      <c r="AI52" s="46">
        <v>1.2596472953884199</v>
      </c>
      <c r="AJ52" s="46">
        <v>1.2594000033819699</v>
      </c>
      <c r="AK52" s="46">
        <v>1.2605801826896332</v>
      </c>
      <c r="AL52" s="46">
        <v>9.8872796524525071E-4</v>
      </c>
      <c r="AM52" s="46">
        <v>1.25076113271874</v>
      </c>
      <c r="AN52" s="46">
        <v>1.25161255907497</v>
      </c>
      <c r="AO52" s="46">
        <v>1.25100209729859</v>
      </c>
      <c r="AP52" s="46">
        <v>1.25148407603426</v>
      </c>
      <c r="AQ52" s="46">
        <v>1.2512149662816401</v>
      </c>
      <c r="AR52" s="46">
        <v>3.4705121921066548E-4</v>
      </c>
      <c r="AS52" s="46">
        <v>1.25127476032674</v>
      </c>
      <c r="AT52" s="46">
        <v>1.2514610646953901</v>
      </c>
      <c r="AU52" s="46">
        <v>1.25131806234972</v>
      </c>
      <c r="AV52" s="46">
        <v>1.2513512957906168</v>
      </c>
      <c r="AW52" s="46">
        <v>7.9606011665379054E-5</v>
      </c>
      <c r="AX52" s="46">
        <v>1.2496292645909901</v>
      </c>
      <c r="AY52" s="46">
        <v>1.2495731484229</v>
      </c>
      <c r="AZ52" s="46">
        <v>1.2501950832834801</v>
      </c>
      <c r="BA52" s="46">
        <v>1.24924570598582</v>
      </c>
      <c r="BB52" s="46">
        <v>1.2485287794312401</v>
      </c>
      <c r="BC52" s="46">
        <v>1.24899909434609</v>
      </c>
      <c r="BD52" s="46">
        <v>1.2493618460100866</v>
      </c>
      <c r="BE52" s="46">
        <v>5.2432861206902362E-4</v>
      </c>
      <c r="EY52" s="65"/>
      <c r="FH52" s="184"/>
    </row>
    <row r="53" spans="1:263" s="57" customFormat="1" ht="13.5" customHeight="1" thickBot="1" x14ac:dyDescent="0.25">
      <c r="A53" s="34"/>
      <c r="B53" s="52" t="s">
        <v>130</v>
      </c>
      <c r="C53" s="49">
        <v>0.591159281992929</v>
      </c>
      <c r="D53" s="43">
        <v>0.59196292680290397</v>
      </c>
      <c r="E53" s="43">
        <v>0.59141732490423404</v>
      </c>
      <c r="F53" s="43">
        <v>0.59290564438860704</v>
      </c>
      <c r="G53" s="43">
        <v>0.59186129452216851</v>
      </c>
      <c r="H53" s="43">
        <v>6.6912748726901988E-4</v>
      </c>
      <c r="I53" s="43">
        <v>0.57303412239296303</v>
      </c>
      <c r="J53" s="43">
        <v>0.57325984710133904</v>
      </c>
      <c r="K53" s="43">
        <v>0.57335617879895295</v>
      </c>
      <c r="L53" s="43">
        <v>0.57086212681303306</v>
      </c>
      <c r="M53" s="43">
        <v>0.57233205805509202</v>
      </c>
      <c r="N53" s="43">
        <v>0.57256886663227602</v>
      </c>
      <c r="O53" s="43">
        <v>9.2550704936201784E-4</v>
      </c>
      <c r="P53" s="43">
        <v>0.56373251637556498</v>
      </c>
      <c r="Q53" s="43">
        <v>0.56534549186716698</v>
      </c>
      <c r="R53" s="43">
        <v>0.56651702216647004</v>
      </c>
      <c r="S53" s="43">
        <v>0.56710990261499905</v>
      </c>
      <c r="T53" s="43">
        <v>0.56629677479604301</v>
      </c>
      <c r="U53" s="43">
        <v>0.56580034156404879</v>
      </c>
      <c r="V53" s="43">
        <v>1.1796454079733133E-3</v>
      </c>
      <c r="W53" s="43">
        <v>0.55420665437387595</v>
      </c>
      <c r="X53" s="43">
        <v>0.55271137745794197</v>
      </c>
      <c r="Y53" s="43">
        <v>0.55387185267175298</v>
      </c>
      <c r="Z53" s="43">
        <v>0.55319235914420595</v>
      </c>
      <c r="AA53" s="43">
        <v>0.55256604161493605</v>
      </c>
      <c r="AB53" s="43">
        <v>0.55259561111613598</v>
      </c>
      <c r="AC53" s="43">
        <v>0.55319064939647478</v>
      </c>
      <c r="AD53" s="43">
        <v>6.4164034142751426E-4</v>
      </c>
      <c r="AE53" s="43">
        <v>0.55487825488439102</v>
      </c>
      <c r="AF53" s="43">
        <v>0.55514199537987097</v>
      </c>
      <c r="AG53" s="43">
        <v>0.55553594266486295</v>
      </c>
      <c r="AH53" s="43">
        <v>0.55391837327804805</v>
      </c>
      <c r="AI53" s="43">
        <v>0.55380689312988995</v>
      </c>
      <c r="AJ53" s="43">
        <v>0.55367045260135705</v>
      </c>
      <c r="AK53" s="43">
        <v>0.55449198532306998</v>
      </c>
      <c r="AL53" s="43">
        <v>7.2282573783087763E-4</v>
      </c>
      <c r="AM53" s="43">
        <v>0.54404647423611896</v>
      </c>
      <c r="AN53" s="43">
        <v>0.54578584070763703</v>
      </c>
      <c r="AO53" s="43">
        <v>0.54467076662762204</v>
      </c>
      <c r="AP53" s="43">
        <v>0.54529193464632997</v>
      </c>
      <c r="AQ53" s="43">
        <v>0.544948754054427</v>
      </c>
      <c r="AR53" s="43">
        <v>6.538105351760685E-4</v>
      </c>
      <c r="AS53" s="43">
        <v>0.54589077604292102</v>
      </c>
      <c r="AT53" s="43">
        <v>0.54605734383444404</v>
      </c>
      <c r="AU53" s="43">
        <v>0.54591199514131294</v>
      </c>
      <c r="AV53" s="43">
        <v>0.54595337167289271</v>
      </c>
      <c r="AW53" s="43">
        <v>7.4028014145052158E-5</v>
      </c>
      <c r="AX53" s="43">
        <v>0.53866397790232901</v>
      </c>
      <c r="AY53" s="43">
        <v>0.53856649320707095</v>
      </c>
      <c r="AZ53" s="43">
        <v>0.53976551633058201</v>
      </c>
      <c r="BA53" s="43">
        <v>0.53868554420954795</v>
      </c>
      <c r="BB53" s="43">
        <v>0.53758012532999799</v>
      </c>
      <c r="BC53" s="43">
        <v>0.53864187601972102</v>
      </c>
      <c r="BD53" s="43">
        <v>0.53865058883320815</v>
      </c>
      <c r="BE53" s="43">
        <v>6.3212664462465411E-4</v>
      </c>
      <c r="BF53" s="43"/>
      <c r="BG53" s="43"/>
      <c r="BH53" s="43"/>
      <c r="BI53" s="43"/>
      <c r="BJ53" s="43"/>
      <c r="BK53" s="43"/>
      <c r="BL53" s="43"/>
      <c r="BM53" s="43"/>
      <c r="BN53" s="43"/>
      <c r="BO53" s="43"/>
      <c r="BP53" s="43"/>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c r="DJ53" s="43"/>
      <c r="DK53" s="43"/>
      <c r="DL53" s="43"/>
      <c r="DM53" s="43"/>
      <c r="DN53" s="43"/>
      <c r="DO53" s="43"/>
      <c r="DP53" s="43"/>
      <c r="DQ53" s="43"/>
      <c r="DR53" s="43"/>
      <c r="DS53" s="43"/>
      <c r="DT53" s="43"/>
      <c r="DU53" s="43"/>
      <c r="DV53" s="43"/>
      <c r="DW53" s="43"/>
      <c r="DX53" s="43"/>
      <c r="DY53" s="43"/>
      <c r="DZ53" s="43"/>
      <c r="EA53" s="43"/>
      <c r="EB53" s="43"/>
      <c r="EC53" s="43"/>
      <c r="ED53" s="43"/>
      <c r="EE53" s="43"/>
      <c r="EF53" s="43"/>
      <c r="EG53" s="43"/>
      <c r="EH53" s="43"/>
      <c r="EI53" s="43"/>
      <c r="EJ53" s="43"/>
      <c r="EK53" s="43"/>
      <c r="EL53" s="43"/>
      <c r="EM53" s="43"/>
      <c r="EN53" s="43"/>
      <c r="EO53" s="43"/>
      <c r="EP53" s="43"/>
      <c r="EQ53" s="43"/>
      <c r="ER53" s="43"/>
      <c r="ES53" s="43"/>
      <c r="ET53" s="43"/>
      <c r="EU53" s="43"/>
      <c r="EV53" s="43"/>
      <c r="EW53" s="43"/>
      <c r="EX53" s="43"/>
      <c r="EY53" s="43"/>
      <c r="EZ53" s="43"/>
      <c r="FA53" s="43"/>
      <c r="FB53" s="43"/>
      <c r="FC53" s="43"/>
      <c r="FD53" s="43"/>
      <c r="FE53" s="43"/>
      <c r="FF53" s="43"/>
      <c r="FG53" s="43"/>
      <c r="FH53" s="43"/>
      <c r="FI53" s="43"/>
      <c r="FJ53" s="43"/>
      <c r="FK53" s="43"/>
      <c r="FL53" s="43"/>
      <c r="FM53" s="43"/>
      <c r="FN53" s="43"/>
      <c r="FO53" s="43"/>
      <c r="FP53" s="43"/>
      <c r="FQ53" s="43"/>
      <c r="FR53" s="43"/>
      <c r="FS53" s="43"/>
      <c r="FT53" s="43"/>
      <c r="FU53" s="43"/>
      <c r="FV53" s="43"/>
      <c r="FW53" s="43"/>
    </row>
    <row r="54" spans="1:263" s="26" customFormat="1" ht="13.5" customHeight="1" x14ac:dyDescent="0.2">
      <c r="A54" s="34"/>
      <c r="B54" s="50" t="s">
        <v>54</v>
      </c>
      <c r="C54" s="53">
        <v>0</v>
      </c>
      <c r="D54" s="54">
        <v>0</v>
      </c>
      <c r="E54" s="54">
        <v>0</v>
      </c>
      <c r="F54" s="54">
        <v>0</v>
      </c>
      <c r="G54" s="54">
        <v>0</v>
      </c>
      <c r="H54" s="54">
        <v>0</v>
      </c>
      <c r="I54" s="54">
        <v>0</v>
      </c>
      <c r="J54" s="54">
        <v>0</v>
      </c>
      <c r="K54" s="54">
        <v>0</v>
      </c>
      <c r="L54" s="54">
        <v>0</v>
      </c>
      <c r="M54" s="54">
        <v>0</v>
      </c>
      <c r="N54" s="54">
        <v>0</v>
      </c>
      <c r="O54" s="54">
        <v>0</v>
      </c>
      <c r="P54" s="54">
        <v>0</v>
      </c>
      <c r="Q54" s="54">
        <v>0</v>
      </c>
      <c r="R54" s="54">
        <v>0</v>
      </c>
      <c r="S54" s="54">
        <v>0</v>
      </c>
      <c r="T54" s="54">
        <v>0</v>
      </c>
      <c r="U54" s="54">
        <v>0</v>
      </c>
      <c r="V54" s="54">
        <v>0</v>
      </c>
      <c r="W54" s="54">
        <v>0</v>
      </c>
      <c r="X54" s="54">
        <v>0</v>
      </c>
      <c r="Y54" s="54">
        <v>0</v>
      </c>
      <c r="Z54" s="54">
        <v>0</v>
      </c>
      <c r="AA54" s="54">
        <v>0</v>
      </c>
      <c r="AB54" s="54">
        <v>0</v>
      </c>
      <c r="AC54" s="54">
        <v>0</v>
      </c>
      <c r="AD54" s="54">
        <v>0</v>
      </c>
      <c r="AE54" s="54">
        <v>0</v>
      </c>
      <c r="AF54" s="54">
        <v>0</v>
      </c>
      <c r="AG54" s="54">
        <v>0</v>
      </c>
      <c r="AH54" s="54">
        <v>0</v>
      </c>
      <c r="AI54" s="54">
        <v>0</v>
      </c>
      <c r="AJ54" s="54">
        <v>0</v>
      </c>
      <c r="AK54" s="54">
        <v>0</v>
      </c>
      <c r="AL54" s="54">
        <v>0</v>
      </c>
      <c r="AM54" s="54">
        <v>0</v>
      </c>
      <c r="AN54" s="54">
        <v>0</v>
      </c>
      <c r="AO54" s="54">
        <v>0</v>
      </c>
      <c r="AP54" s="54">
        <v>0</v>
      </c>
      <c r="AQ54" s="54">
        <v>0</v>
      </c>
      <c r="AR54" s="54">
        <v>0</v>
      </c>
      <c r="AS54" s="54">
        <v>0</v>
      </c>
      <c r="AT54" s="54">
        <v>0</v>
      </c>
      <c r="AU54" s="54">
        <v>0</v>
      </c>
      <c r="AV54" s="54">
        <v>0</v>
      </c>
      <c r="AW54" s="54">
        <v>0</v>
      </c>
      <c r="AX54" s="54">
        <v>0</v>
      </c>
      <c r="AY54" s="54">
        <v>0</v>
      </c>
      <c r="AZ54" s="54">
        <v>0</v>
      </c>
      <c r="BA54" s="54">
        <v>0</v>
      </c>
      <c r="BB54" s="54">
        <v>0</v>
      </c>
      <c r="BC54" s="54">
        <v>0</v>
      </c>
      <c r="BD54" s="54">
        <v>0</v>
      </c>
      <c r="BE54" s="54">
        <v>0</v>
      </c>
      <c r="BF54" s="54"/>
      <c r="BG54" s="54"/>
      <c r="BH54" s="54"/>
      <c r="BI54" s="54"/>
      <c r="BJ54" s="54"/>
      <c r="BK54" s="54"/>
      <c r="BL54" s="54"/>
      <c r="BM54" s="54"/>
      <c r="BN54" s="54"/>
      <c r="BO54" s="54"/>
      <c r="BP54" s="54"/>
      <c r="BQ54" s="54"/>
      <c r="BR54" s="54"/>
      <c r="BS54" s="54"/>
      <c r="BT54" s="54"/>
      <c r="BU54" s="54"/>
      <c r="BV54" s="54"/>
      <c r="BW54" s="54"/>
      <c r="BX54" s="54"/>
      <c r="BY54" s="54"/>
      <c r="BZ54" s="54"/>
      <c r="CA54" s="54"/>
      <c r="CB54" s="54"/>
      <c r="CC54" s="54"/>
      <c r="CD54" s="54"/>
      <c r="CE54" s="54"/>
      <c r="CF54" s="54"/>
      <c r="CG54" s="54"/>
      <c r="CH54" s="54"/>
      <c r="CI54" s="54"/>
      <c r="CJ54" s="54"/>
      <c r="CK54" s="54"/>
      <c r="CL54" s="54"/>
      <c r="CM54" s="54"/>
      <c r="CN54" s="54"/>
      <c r="CO54" s="54"/>
      <c r="CP54" s="54"/>
      <c r="CQ54" s="54"/>
      <c r="CR54" s="54"/>
      <c r="CS54" s="54"/>
      <c r="CT54" s="54"/>
      <c r="CU54" s="54"/>
      <c r="CV54" s="54"/>
      <c r="CW54" s="54"/>
      <c r="CX54" s="54"/>
      <c r="CY54" s="54"/>
      <c r="CZ54" s="54"/>
      <c r="DA54" s="54"/>
      <c r="DB54" s="54"/>
      <c r="DC54" s="54"/>
      <c r="DD54" s="54"/>
      <c r="DE54" s="54"/>
      <c r="DF54" s="54"/>
      <c r="DG54" s="54"/>
      <c r="DH54" s="54"/>
      <c r="DI54" s="54"/>
      <c r="DJ54" s="54"/>
      <c r="DK54" s="54"/>
      <c r="DL54" s="54"/>
      <c r="DM54" s="54"/>
      <c r="DN54" s="54"/>
      <c r="DO54" s="54"/>
      <c r="DP54" s="54"/>
      <c r="DQ54" s="54"/>
      <c r="DR54" s="54"/>
      <c r="DS54" s="54"/>
      <c r="DT54" s="54"/>
      <c r="DU54" s="54"/>
      <c r="DV54" s="54"/>
      <c r="DW54" s="54"/>
      <c r="DX54" s="54"/>
      <c r="DY54" s="54"/>
      <c r="DZ54" s="54"/>
      <c r="EA54" s="54"/>
      <c r="EB54" s="54"/>
      <c r="EC54" s="54"/>
      <c r="ED54" s="54"/>
      <c r="EE54" s="54"/>
      <c r="EF54" s="54"/>
      <c r="EG54" s="54"/>
      <c r="EH54" s="54"/>
      <c r="EI54" s="54"/>
      <c r="EJ54" s="54"/>
      <c r="EK54" s="54"/>
      <c r="EL54" s="54"/>
      <c r="EM54" s="54"/>
      <c r="EN54" s="54"/>
      <c r="EO54" s="54"/>
      <c r="EP54" s="54"/>
      <c r="EQ54" s="54"/>
      <c r="ER54" s="54"/>
      <c r="ES54" s="54"/>
      <c r="ET54" s="54"/>
      <c r="EU54" s="54"/>
      <c r="EV54" s="54"/>
      <c r="EW54" s="54"/>
      <c r="EX54" s="54"/>
      <c r="EY54" s="54"/>
      <c r="EZ54" s="54"/>
      <c r="FA54" s="54"/>
      <c r="FB54" s="54"/>
      <c r="FC54" s="54"/>
      <c r="FD54" s="54"/>
      <c r="FE54" s="54"/>
      <c r="FF54" s="54"/>
      <c r="FG54" s="54"/>
      <c r="FH54" s="54"/>
      <c r="FI54" s="54"/>
      <c r="FJ54" s="54"/>
      <c r="FK54" s="54"/>
      <c r="FL54" s="54"/>
      <c r="FM54" s="54"/>
      <c r="FN54" s="54"/>
      <c r="FO54" s="54"/>
      <c r="FP54" s="54"/>
      <c r="FQ54" s="54"/>
      <c r="FR54" s="54"/>
      <c r="FS54" s="54"/>
      <c r="FT54" s="54"/>
      <c r="FU54" s="54"/>
      <c r="FV54" s="54"/>
      <c r="FW54" s="54"/>
      <c r="FX54" s="54"/>
      <c r="FY54" s="54"/>
      <c r="FZ54" s="54"/>
      <c r="GA54" s="54"/>
      <c r="GB54" s="54"/>
      <c r="GC54" s="54"/>
      <c r="GD54" s="54"/>
      <c r="GE54" s="54"/>
      <c r="GF54" s="54"/>
      <c r="GG54" s="54"/>
      <c r="GH54" s="54"/>
      <c r="GI54" s="54"/>
      <c r="GJ54" s="54"/>
      <c r="GK54" s="54"/>
      <c r="GL54" s="54"/>
      <c r="GM54" s="54"/>
      <c r="GN54" s="54"/>
      <c r="GO54" s="54"/>
      <c r="GP54" s="54"/>
      <c r="GQ54" s="54"/>
      <c r="GR54" s="54"/>
      <c r="GS54" s="54"/>
      <c r="GT54" s="54"/>
      <c r="GU54" s="54"/>
      <c r="GV54" s="54"/>
      <c r="GW54" s="54"/>
      <c r="GX54" s="54"/>
      <c r="GY54" s="54"/>
      <c r="GZ54" s="54"/>
      <c r="HA54" s="54"/>
      <c r="HB54" s="54"/>
      <c r="HC54" s="54"/>
      <c r="HD54" s="54"/>
      <c r="HE54" s="54"/>
      <c r="HF54" s="54"/>
      <c r="HG54" s="54"/>
      <c r="HH54" s="54"/>
      <c r="HI54" s="54"/>
      <c r="HJ54" s="54"/>
      <c r="HK54" s="54"/>
      <c r="HL54" s="54"/>
      <c r="HM54" s="54"/>
      <c r="HN54" s="54"/>
      <c r="HO54" s="54"/>
      <c r="HP54" s="54"/>
      <c r="HQ54" s="54"/>
      <c r="HR54" s="54"/>
      <c r="HS54" s="54"/>
      <c r="HT54" s="54"/>
      <c r="HU54" s="54"/>
      <c r="HV54" s="54"/>
      <c r="HW54" s="54"/>
      <c r="HX54" s="54"/>
      <c r="HY54" s="54"/>
      <c r="HZ54" s="54"/>
      <c r="IA54" s="54"/>
      <c r="IB54" s="54"/>
      <c r="IC54" s="54"/>
      <c r="ID54" s="54"/>
      <c r="IE54" s="54"/>
      <c r="IF54" s="54"/>
      <c r="IG54" s="54"/>
      <c r="IH54" s="54"/>
      <c r="II54" s="54"/>
      <c r="IJ54" s="54"/>
      <c r="IK54" s="54"/>
      <c r="IL54" s="54"/>
      <c r="IM54" s="54"/>
      <c r="IN54" s="54"/>
      <c r="IO54" s="54"/>
      <c r="IP54" s="54"/>
      <c r="IQ54" s="54"/>
      <c r="IR54" s="54"/>
      <c r="IS54" s="54"/>
      <c r="IT54" s="54"/>
      <c r="IU54" s="54"/>
      <c r="IV54" s="54"/>
      <c r="IW54" s="54"/>
      <c r="IX54" s="54"/>
      <c r="IY54" s="54"/>
      <c r="IZ54" s="54"/>
      <c r="JA54" s="54"/>
      <c r="JB54" s="54"/>
      <c r="JC54" s="54"/>
    </row>
    <row r="55" spans="1:263" s="26" customFormat="1" ht="13.5" customHeight="1" x14ac:dyDescent="0.2">
      <c r="A55" s="34"/>
      <c r="B55" s="51" t="s">
        <v>55</v>
      </c>
      <c r="C55" s="25">
        <v>0.98774791138354501</v>
      </c>
      <c r="D55" s="26">
        <v>0.98687364593933202</v>
      </c>
      <c r="E55" s="27">
        <v>0.98614232305763705</v>
      </c>
      <c r="F55" s="26">
        <v>0.98672494057012405</v>
      </c>
      <c r="G55" s="26">
        <v>0.98687220523765962</v>
      </c>
      <c r="H55" s="26">
        <v>5.7473433179635485E-4</v>
      </c>
      <c r="I55" s="26">
        <v>0.98591568433478405</v>
      </c>
      <c r="J55" s="26">
        <v>0.98514045995500199</v>
      </c>
      <c r="K55" s="26">
        <v>0.98457702971282701</v>
      </c>
      <c r="L55" s="26">
        <v>0.98527703014440804</v>
      </c>
      <c r="M55" s="26">
        <v>0.98475957511786605</v>
      </c>
      <c r="N55" s="26">
        <v>0.98513395585297725</v>
      </c>
      <c r="O55" s="26">
        <v>4.6517515752339539E-4</v>
      </c>
      <c r="P55" s="26">
        <v>0.98712143900077698</v>
      </c>
      <c r="Q55" s="26">
        <v>0.98656575598652596</v>
      </c>
      <c r="R55" s="26">
        <v>0.98730518778686405</v>
      </c>
      <c r="S55" s="26">
        <v>0.986744231179147</v>
      </c>
      <c r="T55" s="26">
        <v>0.986247807799709</v>
      </c>
      <c r="U55" s="26">
        <v>0.98679688435060453</v>
      </c>
      <c r="V55" s="26">
        <v>3.7983834460235822E-4</v>
      </c>
      <c r="W55" s="26">
        <v>0.98707968277734703</v>
      </c>
      <c r="X55" s="26">
        <v>0.98653995178314702</v>
      </c>
      <c r="Y55" s="26">
        <v>0.98761386011791696</v>
      </c>
      <c r="Z55" s="26">
        <v>0.98827203466915903</v>
      </c>
      <c r="AA55" s="26">
        <v>0.98765400225520605</v>
      </c>
      <c r="AB55" s="26">
        <v>0.98722026197367196</v>
      </c>
      <c r="AC55" s="26">
        <v>0.98739663226274133</v>
      </c>
      <c r="AD55" s="26">
        <v>5.3932388638050868E-4</v>
      </c>
      <c r="AE55" s="26">
        <v>0.98821627306869197</v>
      </c>
      <c r="AF55" s="26">
        <v>0.98770253602459002</v>
      </c>
      <c r="AG55" s="26">
        <v>0.98721366343527095</v>
      </c>
      <c r="AH55" s="26">
        <v>0.987747955596882</v>
      </c>
      <c r="AI55" s="26">
        <v>0.98711672839390796</v>
      </c>
      <c r="AJ55" s="26">
        <v>0.98656507516732195</v>
      </c>
      <c r="AK55" s="26">
        <v>0.98742703861444425</v>
      </c>
      <c r="AL55" s="26">
        <v>5.3018549279429243E-4</v>
      </c>
      <c r="AM55" s="26">
        <v>0.98753291821997102</v>
      </c>
      <c r="AN55" s="26">
        <v>0.98707343741896503</v>
      </c>
      <c r="AO55" s="26">
        <v>0.98657853107031301</v>
      </c>
      <c r="AP55" s="26">
        <v>0.98715739258948798</v>
      </c>
      <c r="AQ55" s="26">
        <v>0.98708556982468432</v>
      </c>
      <c r="AR55" s="26">
        <v>3.4004212607137869E-4</v>
      </c>
      <c r="AS55" s="26">
        <v>0.98697580111458805</v>
      </c>
      <c r="AT55" s="26">
        <v>0.98662199529730299</v>
      </c>
      <c r="AU55" s="26">
        <v>0.98609205018964996</v>
      </c>
      <c r="AV55" s="26">
        <v>0.98656328220051359</v>
      </c>
      <c r="AW55" s="26">
        <v>3.6317061659150003E-4</v>
      </c>
      <c r="AX55" s="26">
        <v>0.98760213369024097</v>
      </c>
      <c r="AY55" s="26">
        <v>0.98703982830766002</v>
      </c>
      <c r="AZ55" s="26">
        <v>0.98663258785179997</v>
      </c>
      <c r="BA55" s="26">
        <v>0.98772709532696901</v>
      </c>
      <c r="BB55" s="26">
        <v>0.98720647299368403</v>
      </c>
      <c r="BC55" s="26">
        <v>0.98676902188853999</v>
      </c>
      <c r="BD55" s="26">
        <v>0.98716285667648229</v>
      </c>
      <c r="BE55" s="26">
        <v>4.0096940423691791E-4</v>
      </c>
    </row>
    <row r="56" spans="1:263" s="26" customFormat="1" ht="13.5" customHeight="1" x14ac:dyDescent="0.2">
      <c r="A56" s="34"/>
      <c r="B56" s="51" t="s">
        <v>56</v>
      </c>
      <c r="C56" s="25">
        <v>1.22520886164546E-2</v>
      </c>
      <c r="D56" s="26">
        <v>1.3126354060667899E-2</v>
      </c>
      <c r="E56" s="26">
        <v>1.3857676942363201E-2</v>
      </c>
      <c r="F56" s="26">
        <v>1.32750594298763E-2</v>
      </c>
      <c r="G56" s="26">
        <v>1.31277947623405E-2</v>
      </c>
      <c r="H56" s="26">
        <v>5.7473433179660617E-4</v>
      </c>
      <c r="I56" s="26">
        <v>1.4084315665216099E-2</v>
      </c>
      <c r="J56" s="26">
        <v>1.4859540044998501E-2</v>
      </c>
      <c r="K56" s="26">
        <v>1.54229702871733E-2</v>
      </c>
      <c r="L56" s="26">
        <v>1.4722969855591799E-2</v>
      </c>
      <c r="M56" s="26">
        <v>1.5240424882133501E-2</v>
      </c>
      <c r="N56" s="26">
        <v>1.4866044147022639E-2</v>
      </c>
      <c r="O56" s="26">
        <v>4.6517515752335652E-4</v>
      </c>
      <c r="P56" s="26">
        <v>1.28785609992232E-2</v>
      </c>
      <c r="Q56" s="26">
        <v>1.34342440134736E-2</v>
      </c>
      <c r="R56" s="26">
        <v>1.2694812213136401E-2</v>
      </c>
      <c r="S56" s="26">
        <v>1.3255768820852601E-2</v>
      </c>
      <c r="T56" s="26">
        <v>1.3752192200290701E-2</v>
      </c>
      <c r="U56" s="26">
        <v>1.3203115649395299E-2</v>
      </c>
      <c r="V56" s="26">
        <v>3.7983834460205627E-4</v>
      </c>
      <c r="W56" s="26">
        <v>1.29203172226528E-2</v>
      </c>
      <c r="X56" s="26">
        <v>1.34600482168533E-2</v>
      </c>
      <c r="Y56" s="26">
        <v>1.2386139882082901E-2</v>
      </c>
      <c r="Z56" s="26">
        <v>1.1727965330840801E-2</v>
      </c>
      <c r="AA56" s="26">
        <v>1.2345997744793599E-2</v>
      </c>
      <c r="AB56" s="26">
        <v>1.27797380263276E-2</v>
      </c>
      <c r="AC56" s="26">
        <v>1.2603367737258502E-2</v>
      </c>
      <c r="AD56" s="26">
        <v>5.3932388638063585E-4</v>
      </c>
      <c r="AE56" s="26">
        <v>1.1783726931307499E-2</v>
      </c>
      <c r="AF56" s="26">
        <v>1.22974639754101E-2</v>
      </c>
      <c r="AG56" s="26">
        <v>1.27863365647286E-2</v>
      </c>
      <c r="AH56" s="26">
        <v>1.22520444031178E-2</v>
      </c>
      <c r="AI56" s="26">
        <v>1.2883271606091699E-2</v>
      </c>
      <c r="AJ56" s="26">
        <v>1.34349248326782E-2</v>
      </c>
      <c r="AK56" s="26">
        <v>1.257296138555565E-2</v>
      </c>
      <c r="AL56" s="26">
        <v>5.3018549279440963E-4</v>
      </c>
      <c r="AM56" s="26">
        <v>1.2467081780028999E-2</v>
      </c>
      <c r="AN56" s="26">
        <v>1.29265625810346E-2</v>
      </c>
      <c r="AO56" s="26">
        <v>1.3421468929687E-2</v>
      </c>
      <c r="AP56" s="26">
        <v>1.28426074105117E-2</v>
      </c>
      <c r="AQ56" s="26">
        <v>1.2914430175315576E-2</v>
      </c>
      <c r="AR56" s="26">
        <v>3.4004212607138996E-4</v>
      </c>
      <c r="AS56" s="26">
        <v>1.3024198885411901E-2</v>
      </c>
      <c r="AT56" s="26">
        <v>1.33780047026973E-2</v>
      </c>
      <c r="AU56" s="26">
        <v>1.39079498103503E-2</v>
      </c>
      <c r="AV56" s="26">
        <v>1.34367177994865E-2</v>
      </c>
      <c r="AW56" s="26">
        <v>3.6317061659161669E-4</v>
      </c>
      <c r="AX56" s="26">
        <v>1.2397866309759E-2</v>
      </c>
      <c r="AY56" s="26">
        <v>1.29601716923401E-2</v>
      </c>
      <c r="AZ56" s="26">
        <v>1.3367412148200201E-2</v>
      </c>
      <c r="BA56" s="26">
        <v>1.22729046730312E-2</v>
      </c>
      <c r="BB56" s="26">
        <v>1.2793527006315499E-2</v>
      </c>
      <c r="BC56" s="26">
        <v>1.3230978111460101E-2</v>
      </c>
      <c r="BD56" s="26">
        <v>1.2837143323517682E-2</v>
      </c>
      <c r="BE56" s="26">
        <v>4.0096940423694171E-4</v>
      </c>
    </row>
    <row r="57" spans="1:263" s="26" customFormat="1" ht="13.5" customHeight="1" x14ac:dyDescent="0.2">
      <c r="A57" s="34"/>
      <c r="B57" s="51" t="s">
        <v>57</v>
      </c>
      <c r="C57" s="25">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6">
        <v>0</v>
      </c>
      <c r="AG57" s="26">
        <v>0</v>
      </c>
      <c r="AH57" s="26">
        <v>0</v>
      </c>
      <c r="AI57" s="26">
        <v>0</v>
      </c>
      <c r="AJ57" s="26">
        <v>0</v>
      </c>
      <c r="AK57" s="26">
        <v>0</v>
      </c>
      <c r="AL57" s="26">
        <v>0</v>
      </c>
      <c r="AM57" s="26">
        <v>0</v>
      </c>
      <c r="AN57" s="26">
        <v>0</v>
      </c>
      <c r="AO57" s="26">
        <v>0</v>
      </c>
      <c r="AP57" s="26">
        <v>0</v>
      </c>
      <c r="AQ57" s="26">
        <v>0</v>
      </c>
      <c r="AR57" s="26">
        <v>0</v>
      </c>
      <c r="AS57" s="26">
        <v>0</v>
      </c>
      <c r="AT57" s="26">
        <v>0</v>
      </c>
      <c r="AU57" s="26">
        <v>0</v>
      </c>
      <c r="AV57" s="26">
        <v>0</v>
      </c>
      <c r="AW57" s="26">
        <v>0</v>
      </c>
      <c r="AX57" s="26">
        <v>0</v>
      </c>
      <c r="AY57" s="26">
        <v>0</v>
      </c>
      <c r="AZ57" s="26">
        <v>0</v>
      </c>
      <c r="BA57" s="26">
        <v>0</v>
      </c>
      <c r="BB57" s="26">
        <v>0</v>
      </c>
      <c r="BC57" s="26">
        <v>0</v>
      </c>
      <c r="BD57" s="26">
        <v>0</v>
      </c>
      <c r="BE57" s="26">
        <v>0</v>
      </c>
    </row>
    <row r="58" spans="1:263" s="26" customFormat="1" ht="13.5" customHeight="1" x14ac:dyDescent="0.2">
      <c r="A58" s="34"/>
      <c r="B58" s="51" t="s">
        <v>58</v>
      </c>
      <c r="C58" s="25">
        <v>0</v>
      </c>
      <c r="D58" s="26">
        <v>0</v>
      </c>
      <c r="E58" s="26">
        <v>0</v>
      </c>
      <c r="F58" s="26">
        <v>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26">
        <v>0</v>
      </c>
      <c r="AG58" s="26">
        <v>0</v>
      </c>
      <c r="AH58" s="26">
        <v>0</v>
      </c>
      <c r="AI58" s="26">
        <v>0</v>
      </c>
      <c r="AJ58" s="26">
        <v>0</v>
      </c>
      <c r="AK58" s="26">
        <v>0</v>
      </c>
      <c r="AL58" s="26">
        <v>0</v>
      </c>
      <c r="AM58" s="26">
        <v>0</v>
      </c>
      <c r="AN58" s="26">
        <v>0</v>
      </c>
      <c r="AO58" s="26">
        <v>0</v>
      </c>
      <c r="AP58" s="26">
        <v>0</v>
      </c>
      <c r="AQ58" s="26">
        <v>0</v>
      </c>
      <c r="AR58" s="26">
        <v>0</v>
      </c>
      <c r="AS58" s="26">
        <v>0</v>
      </c>
      <c r="AT58" s="26">
        <v>0</v>
      </c>
      <c r="AU58" s="26">
        <v>0</v>
      </c>
      <c r="AV58" s="26">
        <v>0</v>
      </c>
      <c r="AW58" s="26">
        <v>0</v>
      </c>
      <c r="AX58" s="26">
        <v>0</v>
      </c>
      <c r="AY58" s="26">
        <v>0</v>
      </c>
      <c r="AZ58" s="26">
        <v>0</v>
      </c>
      <c r="BA58" s="26">
        <v>0</v>
      </c>
      <c r="BB58" s="26">
        <v>0</v>
      </c>
      <c r="BC58" s="26">
        <v>0</v>
      </c>
      <c r="BD58" s="26">
        <v>0</v>
      </c>
      <c r="BE58" s="26">
        <v>0</v>
      </c>
    </row>
    <row r="59" spans="1:263" s="26" customFormat="1" ht="13.5" customHeight="1" x14ac:dyDescent="0.2">
      <c r="A59" s="34"/>
      <c r="B59" s="51" t="s">
        <v>59</v>
      </c>
      <c r="C59" s="25">
        <v>0</v>
      </c>
      <c r="D59" s="26">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26">
        <v>0</v>
      </c>
      <c r="AG59" s="26">
        <v>0</v>
      </c>
      <c r="AH59" s="26">
        <v>0</v>
      </c>
      <c r="AI59" s="26">
        <v>0</v>
      </c>
      <c r="AJ59" s="26">
        <v>0</v>
      </c>
      <c r="AK59" s="26">
        <v>0</v>
      </c>
      <c r="AL59" s="26">
        <v>0</v>
      </c>
      <c r="AM59" s="26">
        <v>0</v>
      </c>
      <c r="AN59" s="26">
        <v>0</v>
      </c>
      <c r="AO59" s="26">
        <v>0</v>
      </c>
      <c r="AP59" s="26">
        <v>0</v>
      </c>
      <c r="AQ59" s="26">
        <v>0</v>
      </c>
      <c r="AR59" s="26">
        <v>0</v>
      </c>
      <c r="AS59" s="26">
        <v>0</v>
      </c>
      <c r="AT59" s="26">
        <v>0</v>
      </c>
      <c r="AU59" s="26">
        <v>0</v>
      </c>
      <c r="AV59" s="26">
        <v>0</v>
      </c>
      <c r="AW59" s="26">
        <v>0</v>
      </c>
      <c r="AX59" s="26">
        <v>0</v>
      </c>
      <c r="AY59" s="26">
        <v>0</v>
      </c>
      <c r="AZ59" s="26">
        <v>0</v>
      </c>
      <c r="BA59" s="26">
        <v>0</v>
      </c>
      <c r="BB59" s="26">
        <v>0</v>
      </c>
      <c r="BC59" s="26">
        <v>0</v>
      </c>
      <c r="BD59" s="26">
        <v>0</v>
      </c>
      <c r="BE59" s="26">
        <v>0</v>
      </c>
    </row>
    <row r="60" spans="1:263" s="26" customFormat="1" ht="13.5" customHeight="1" x14ac:dyDescent="0.2">
      <c r="A60" s="34"/>
      <c r="B60" s="51" t="s">
        <v>60</v>
      </c>
      <c r="C60" s="25">
        <v>0</v>
      </c>
      <c r="D60" s="26">
        <v>0</v>
      </c>
      <c r="E60" s="26">
        <v>0</v>
      </c>
      <c r="F60" s="26">
        <v>0</v>
      </c>
      <c r="G60" s="26">
        <v>0</v>
      </c>
      <c r="H60" s="26">
        <v>0</v>
      </c>
      <c r="I60" s="26">
        <v>0</v>
      </c>
      <c r="J60" s="26">
        <v>0</v>
      </c>
      <c r="K60" s="26">
        <v>0</v>
      </c>
      <c r="L60" s="26">
        <v>0</v>
      </c>
      <c r="M60" s="26">
        <v>0</v>
      </c>
      <c r="N60" s="26">
        <v>0</v>
      </c>
      <c r="O60" s="26">
        <v>0</v>
      </c>
      <c r="P60" s="26">
        <v>0</v>
      </c>
      <c r="Q60" s="26">
        <v>0</v>
      </c>
      <c r="R60" s="26">
        <v>0</v>
      </c>
      <c r="S60" s="26">
        <v>0</v>
      </c>
      <c r="T60" s="26">
        <v>0</v>
      </c>
      <c r="U60" s="26">
        <v>0</v>
      </c>
      <c r="V60" s="26">
        <v>0</v>
      </c>
      <c r="W60" s="26">
        <v>0</v>
      </c>
      <c r="X60" s="26">
        <v>0</v>
      </c>
      <c r="Y60" s="26">
        <v>0</v>
      </c>
      <c r="Z60" s="26">
        <v>0</v>
      </c>
      <c r="AA60" s="26">
        <v>0</v>
      </c>
      <c r="AB60" s="26">
        <v>0</v>
      </c>
      <c r="AC60" s="26">
        <v>0</v>
      </c>
      <c r="AD60" s="26">
        <v>0</v>
      </c>
      <c r="AE60" s="26">
        <v>0</v>
      </c>
      <c r="AF60" s="26">
        <v>0</v>
      </c>
      <c r="AG60" s="26">
        <v>0</v>
      </c>
      <c r="AH60" s="26">
        <v>0</v>
      </c>
      <c r="AI60" s="26">
        <v>0</v>
      </c>
      <c r="AJ60" s="26">
        <v>0</v>
      </c>
      <c r="AK60" s="26">
        <v>0</v>
      </c>
      <c r="AL60" s="26">
        <v>0</v>
      </c>
      <c r="AM60" s="26">
        <v>0</v>
      </c>
      <c r="AN60" s="26">
        <v>0</v>
      </c>
      <c r="AO60" s="26">
        <v>0</v>
      </c>
      <c r="AP60" s="26">
        <v>0</v>
      </c>
      <c r="AQ60" s="26">
        <v>0</v>
      </c>
      <c r="AR60" s="26">
        <v>0</v>
      </c>
      <c r="AS60" s="26">
        <v>0</v>
      </c>
      <c r="AT60" s="26">
        <v>0</v>
      </c>
      <c r="AU60" s="26">
        <v>0</v>
      </c>
      <c r="AV60" s="26">
        <v>0</v>
      </c>
      <c r="AW60" s="26">
        <v>0</v>
      </c>
      <c r="AX60" s="26">
        <v>0</v>
      </c>
      <c r="AY60" s="26">
        <v>0</v>
      </c>
      <c r="AZ60" s="26">
        <v>0</v>
      </c>
      <c r="BA60" s="26">
        <v>0</v>
      </c>
      <c r="BB60" s="26">
        <v>0</v>
      </c>
      <c r="BC60" s="26">
        <v>0</v>
      </c>
      <c r="BD60" s="26">
        <v>0</v>
      </c>
      <c r="BE60" s="26">
        <v>0</v>
      </c>
    </row>
    <row r="61" spans="1:263" s="26" customFormat="1" ht="13.5" customHeight="1" x14ac:dyDescent="0.2">
      <c r="A61" s="34"/>
      <c r="B61" s="51" t="s">
        <v>61</v>
      </c>
      <c r="C61" s="25">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6">
        <v>0</v>
      </c>
      <c r="AG61" s="26">
        <v>0</v>
      </c>
      <c r="AH61" s="26">
        <v>0</v>
      </c>
      <c r="AI61" s="26">
        <v>0</v>
      </c>
      <c r="AJ61" s="26">
        <v>0</v>
      </c>
      <c r="AK61" s="26">
        <v>0</v>
      </c>
      <c r="AL61" s="26">
        <v>0</v>
      </c>
      <c r="AM61" s="26">
        <v>0</v>
      </c>
      <c r="AN61" s="26">
        <v>0</v>
      </c>
      <c r="AO61" s="26">
        <v>0</v>
      </c>
      <c r="AP61" s="26">
        <v>0</v>
      </c>
      <c r="AQ61" s="26">
        <v>0</v>
      </c>
      <c r="AR61" s="26">
        <v>0</v>
      </c>
      <c r="AS61" s="26">
        <v>0</v>
      </c>
      <c r="AT61" s="26">
        <v>0</v>
      </c>
      <c r="AU61" s="26">
        <v>0</v>
      </c>
      <c r="AV61" s="26">
        <v>0</v>
      </c>
      <c r="AW61" s="26">
        <v>0</v>
      </c>
      <c r="AX61" s="26">
        <v>0</v>
      </c>
      <c r="AY61" s="26">
        <v>0</v>
      </c>
      <c r="AZ61" s="26">
        <v>0</v>
      </c>
      <c r="BA61" s="26">
        <v>0</v>
      </c>
      <c r="BB61" s="26">
        <v>0</v>
      </c>
      <c r="BC61" s="26">
        <v>0</v>
      </c>
      <c r="BD61" s="26">
        <v>0</v>
      </c>
      <c r="BE61" s="26">
        <v>0</v>
      </c>
    </row>
    <row r="62" spans="1:263" s="26" customFormat="1" ht="13.5" customHeight="1" x14ac:dyDescent="0.2">
      <c r="A62" s="34"/>
      <c r="B62" s="51" t="s">
        <v>62</v>
      </c>
      <c r="C62" s="25">
        <v>5.5398610798599399E-3</v>
      </c>
      <c r="D62" s="26">
        <v>3.1641790963429402E-3</v>
      </c>
      <c r="E62" s="26">
        <v>5.3475980738588603E-3</v>
      </c>
      <c r="F62" s="26">
        <v>5.5941743112429701E-3</v>
      </c>
      <c r="G62" s="26">
        <v>4.9114531403261774E-3</v>
      </c>
      <c r="H62" s="26">
        <v>1.0129404873326505E-3</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6">
        <v>0</v>
      </c>
      <c r="AG62" s="26">
        <v>0</v>
      </c>
      <c r="AH62" s="26">
        <v>0</v>
      </c>
      <c r="AI62" s="26">
        <v>0</v>
      </c>
      <c r="AJ62" s="26">
        <v>0</v>
      </c>
      <c r="AK62" s="26">
        <v>0</v>
      </c>
      <c r="AL62" s="26">
        <v>0</v>
      </c>
      <c r="AM62" s="26">
        <v>0</v>
      </c>
      <c r="AN62" s="26">
        <v>0</v>
      </c>
      <c r="AO62" s="26">
        <v>0</v>
      </c>
      <c r="AP62" s="26">
        <v>0</v>
      </c>
      <c r="AQ62" s="26">
        <v>0</v>
      </c>
      <c r="AR62" s="26">
        <v>0</v>
      </c>
      <c r="AS62" s="26">
        <v>0</v>
      </c>
      <c r="AT62" s="26">
        <v>0</v>
      </c>
      <c r="AU62" s="26">
        <v>0</v>
      </c>
      <c r="AV62" s="26">
        <v>0</v>
      </c>
      <c r="AW62" s="26">
        <v>0</v>
      </c>
      <c r="AX62" s="26">
        <v>0</v>
      </c>
      <c r="AY62" s="26">
        <v>0</v>
      </c>
      <c r="AZ62" s="26">
        <v>0</v>
      </c>
      <c r="BA62" s="26">
        <v>0</v>
      </c>
      <c r="BB62" s="26">
        <v>0</v>
      </c>
      <c r="BC62" s="26">
        <v>0</v>
      </c>
      <c r="BD62" s="26">
        <v>0</v>
      </c>
      <c r="BE62" s="26">
        <v>0</v>
      </c>
    </row>
    <row r="63" spans="1:263" s="26" customFormat="1" ht="13.5" customHeight="1" x14ac:dyDescent="0.2">
      <c r="A63" s="34"/>
      <c r="B63" s="51" t="s">
        <v>63</v>
      </c>
      <c r="C63" s="25">
        <v>2.3301842084409299E-2</v>
      </c>
      <c r="D63" s="26">
        <v>2.5324460916081398E-2</v>
      </c>
      <c r="E63" s="26">
        <v>2.4057421055865599E-2</v>
      </c>
      <c r="F63" s="26">
        <v>2.5592961833328699E-2</v>
      </c>
      <c r="G63" s="26">
        <v>2.4569171472421249E-2</v>
      </c>
      <c r="H63" s="26">
        <v>9.3362480597870379E-4</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6">
        <v>0</v>
      </c>
      <c r="AG63" s="26">
        <v>0</v>
      </c>
      <c r="AH63" s="26">
        <v>0</v>
      </c>
      <c r="AI63" s="26">
        <v>0</v>
      </c>
      <c r="AJ63" s="26">
        <v>0</v>
      </c>
      <c r="AK63" s="26">
        <v>0</v>
      </c>
      <c r="AL63" s="26">
        <v>0</v>
      </c>
      <c r="AM63" s="26">
        <v>0</v>
      </c>
      <c r="AN63" s="26">
        <v>0</v>
      </c>
      <c r="AO63" s="26">
        <v>0</v>
      </c>
      <c r="AP63" s="26">
        <v>0</v>
      </c>
      <c r="AQ63" s="26">
        <v>0</v>
      </c>
      <c r="AR63" s="26">
        <v>0</v>
      </c>
      <c r="AS63" s="26">
        <v>0</v>
      </c>
      <c r="AT63" s="26">
        <v>0</v>
      </c>
      <c r="AU63" s="26">
        <v>0</v>
      </c>
      <c r="AV63" s="26">
        <v>0</v>
      </c>
      <c r="AW63" s="26">
        <v>0</v>
      </c>
      <c r="AX63" s="26">
        <v>0</v>
      </c>
      <c r="AY63" s="26">
        <v>0</v>
      </c>
      <c r="AZ63" s="26">
        <v>0</v>
      </c>
      <c r="BA63" s="26">
        <v>0</v>
      </c>
      <c r="BB63" s="26">
        <v>0</v>
      </c>
      <c r="BC63" s="26">
        <v>0</v>
      </c>
      <c r="BD63" s="26">
        <v>0</v>
      </c>
      <c r="BE63" s="26">
        <v>0</v>
      </c>
    </row>
    <row r="64" spans="1:263" s="26" customFormat="1" ht="13.5" customHeight="1" x14ac:dyDescent="0.2">
      <c r="A64" s="34"/>
      <c r="B64" s="51" t="s">
        <v>64</v>
      </c>
      <c r="C64" s="25">
        <v>0.188207673342175</v>
      </c>
      <c r="D64" s="26">
        <v>0.188954965763175</v>
      </c>
      <c r="E64" s="26">
        <v>0.18692824012996501</v>
      </c>
      <c r="F64" s="26">
        <v>0.18589894882192501</v>
      </c>
      <c r="G64" s="26">
        <v>0.18749745701431</v>
      </c>
      <c r="H64" s="26">
        <v>1.1734538005317267E-3</v>
      </c>
      <c r="I64" s="26">
        <v>0.14030257741907501</v>
      </c>
      <c r="J64" s="26">
        <v>0.14019582828541899</v>
      </c>
      <c r="K64" s="26">
        <v>0.13946795349070901</v>
      </c>
      <c r="L64" s="26">
        <v>0.141383527041468</v>
      </c>
      <c r="M64" s="26">
        <v>0.14303146480984599</v>
      </c>
      <c r="N64" s="26">
        <v>0.14087627020930341</v>
      </c>
      <c r="O64" s="26">
        <v>1.2391653537117354E-3</v>
      </c>
      <c r="P64" s="26">
        <v>0.139597794822067</v>
      </c>
      <c r="Q64" s="26">
        <v>0.14055719870643499</v>
      </c>
      <c r="R64" s="26">
        <v>0.14222985928725301</v>
      </c>
      <c r="S64" s="26">
        <v>0.14269605170494701</v>
      </c>
      <c r="T64" s="26">
        <v>0.141644211607349</v>
      </c>
      <c r="U64" s="26">
        <v>0.14134502322561021</v>
      </c>
      <c r="V64" s="26">
        <v>1.1288224894014083E-3</v>
      </c>
      <c r="W64" s="26">
        <v>0.145157779195209</v>
      </c>
      <c r="X64" s="26">
        <v>0.14350719989445099</v>
      </c>
      <c r="Y64" s="26">
        <v>0.14560045087048901</v>
      </c>
      <c r="Z64" s="26">
        <v>0.151085314238841</v>
      </c>
      <c r="AA64" s="26">
        <v>0.150008001738026</v>
      </c>
      <c r="AB64" s="26">
        <v>0.150035242965225</v>
      </c>
      <c r="AC64" s="26">
        <v>0.14756566481704017</v>
      </c>
      <c r="AD64" s="26">
        <v>2.9035287286740354E-3</v>
      </c>
      <c r="AE64" s="26">
        <v>0.157765957331583</v>
      </c>
      <c r="AF64" s="26">
        <v>0.157979804000968</v>
      </c>
      <c r="AG64" s="26">
        <v>0.157788120711428</v>
      </c>
      <c r="AH64" s="26">
        <v>0.151005179761799</v>
      </c>
      <c r="AI64" s="26">
        <v>0.15065337336500101</v>
      </c>
      <c r="AJ64" s="26">
        <v>0.14946553456781</v>
      </c>
      <c r="AK64" s="26">
        <v>0.15410966162309817</v>
      </c>
      <c r="AL64" s="26">
        <v>3.7645100135617533E-3</v>
      </c>
      <c r="AM64" s="26">
        <v>0.12838849872240299</v>
      </c>
      <c r="AN64" s="26">
        <v>0.12866317939858599</v>
      </c>
      <c r="AO64" s="26">
        <v>0.12787502933995701</v>
      </c>
      <c r="AP64" s="26">
        <v>0.128507807144814</v>
      </c>
      <c r="AQ64" s="26">
        <v>0.12835862865143999</v>
      </c>
      <c r="AR64" s="26">
        <v>2.9570504547550059E-4</v>
      </c>
      <c r="AS64" s="26">
        <v>0.125777613555143</v>
      </c>
      <c r="AT64" s="26">
        <v>0.12664916332444401</v>
      </c>
      <c r="AU64" s="26">
        <v>0.126012513082121</v>
      </c>
      <c r="AV64" s="26">
        <v>0.12614642998723602</v>
      </c>
      <c r="AW64" s="26">
        <v>3.6819383771671783E-4</v>
      </c>
      <c r="AX64" s="26">
        <v>0.134761427809552</v>
      </c>
      <c r="AY64" s="26">
        <v>0.13465079927878801</v>
      </c>
      <c r="AZ64" s="26">
        <v>0.13510183611537799</v>
      </c>
      <c r="BA64" s="26">
        <v>0.13336271509280201</v>
      </c>
      <c r="BB64" s="26">
        <v>0.131948777459587</v>
      </c>
      <c r="BC64" s="26">
        <v>0.13174467518460301</v>
      </c>
      <c r="BD64" s="26">
        <v>0.13359503849011831</v>
      </c>
      <c r="BE64" s="26">
        <v>1.3499091250187784E-3</v>
      </c>
    </row>
    <row r="65" spans="1:57" s="26" customFormat="1" ht="13.5" customHeight="1" x14ac:dyDescent="0.2">
      <c r="A65" s="34"/>
      <c r="B65" s="51" t="s">
        <v>65</v>
      </c>
      <c r="C65" s="25">
        <v>0.70837925481246999</v>
      </c>
      <c r="D65" s="26">
        <v>0.70694360379047305</v>
      </c>
      <c r="E65" s="26">
        <v>0.70754488791154702</v>
      </c>
      <c r="F65" s="26">
        <v>0.706175987084391</v>
      </c>
      <c r="G65" s="26">
        <v>0.70726093339972029</v>
      </c>
      <c r="H65" s="26">
        <v>8.0763227013487668E-4</v>
      </c>
      <c r="I65" s="26">
        <v>0.75359849622619401</v>
      </c>
      <c r="J65" s="26">
        <v>0.75300038926650803</v>
      </c>
      <c r="K65" s="26">
        <v>0.75295561943022304</v>
      </c>
      <c r="L65" s="26">
        <v>0.75457241462558999</v>
      </c>
      <c r="M65" s="26">
        <v>0.75226985109335798</v>
      </c>
      <c r="N65" s="26">
        <v>0.75327935412837466</v>
      </c>
      <c r="O65" s="26">
        <v>7.7143749645849902E-4</v>
      </c>
      <c r="P65" s="26">
        <v>0.75997476079576398</v>
      </c>
      <c r="Q65" s="26">
        <v>0.75826015508124001</v>
      </c>
      <c r="R65" s="26">
        <v>0.75745695261742796</v>
      </c>
      <c r="S65" s="26">
        <v>0.75637826851442902</v>
      </c>
      <c r="T65" s="26">
        <v>0.75707225244996301</v>
      </c>
      <c r="U65" s="26">
        <v>0.75782847789176488</v>
      </c>
      <c r="V65" s="26">
        <v>1.233360505799045E-3</v>
      </c>
      <c r="W65" s="26">
        <v>0.76399029259448004</v>
      </c>
      <c r="X65" s="26">
        <v>0.76525693661665795</v>
      </c>
      <c r="Y65" s="26">
        <v>0.76440187890577005</v>
      </c>
      <c r="Z65" s="26">
        <v>0.76405053319552996</v>
      </c>
      <c r="AA65" s="26">
        <v>0.76452914968705898</v>
      </c>
      <c r="AB65" s="26">
        <v>0.76414885652250897</v>
      </c>
      <c r="AC65" s="26">
        <v>0.7643962745870011</v>
      </c>
      <c r="AD65" s="26">
        <v>4.2895231214400083E-4</v>
      </c>
      <c r="AE65" s="26">
        <v>0.76040850355490697</v>
      </c>
      <c r="AF65" s="26">
        <v>0.75968748036899203</v>
      </c>
      <c r="AG65" s="26">
        <v>0.75913403535392499</v>
      </c>
      <c r="AH65" s="26">
        <v>0.76295599945758896</v>
      </c>
      <c r="AI65" s="26">
        <v>0.76284129652633603</v>
      </c>
      <c r="AJ65" s="26">
        <v>0.76318641898287698</v>
      </c>
      <c r="AK65" s="26">
        <v>0.76136895570743768</v>
      </c>
      <c r="AL65" s="26">
        <v>1.670048140379301E-3</v>
      </c>
      <c r="AM65" s="26">
        <v>0.77990453629822198</v>
      </c>
      <c r="AN65" s="26">
        <v>0.77876227811899001</v>
      </c>
      <c r="AO65" s="26">
        <v>0.77938609766603095</v>
      </c>
      <c r="AP65" s="26">
        <v>0.77846423929654296</v>
      </c>
      <c r="AQ65" s="26">
        <v>0.77912928784494651</v>
      </c>
      <c r="AR65" s="26">
        <v>5.5766189559440277E-4</v>
      </c>
      <c r="AS65" s="26">
        <v>0.77927093600563502</v>
      </c>
      <c r="AT65" s="26">
        <v>0.77863808858847205</v>
      </c>
      <c r="AU65" s="26">
        <v>0.77888159380055</v>
      </c>
      <c r="AV65" s="26">
        <v>0.77893020613155228</v>
      </c>
      <c r="AW65" s="26">
        <v>2.6063554681658501E-4</v>
      </c>
      <c r="AX65" s="26">
        <v>0.78023720741779801</v>
      </c>
      <c r="AY65" s="26">
        <v>0.779828968049743</v>
      </c>
      <c r="AZ65" s="26">
        <v>0.77876517930436595</v>
      </c>
      <c r="BA65" s="26">
        <v>0.78047864608810302</v>
      </c>
      <c r="BB65" s="26">
        <v>0.78126339816950896</v>
      </c>
      <c r="BC65" s="26">
        <v>0.78068774833458598</v>
      </c>
      <c r="BD65" s="26">
        <v>0.7802101912273508</v>
      </c>
      <c r="BE65" s="26">
        <v>7.7926184187371793E-4</v>
      </c>
    </row>
    <row r="66" spans="1:57" s="26" customFormat="1" ht="13.5" customHeight="1" x14ac:dyDescent="0.2">
      <c r="A66" s="34"/>
      <c r="B66" s="51" t="s">
        <v>66</v>
      </c>
      <c r="C66" s="25">
        <v>6.2319280064630903E-2</v>
      </c>
      <c r="D66" s="26">
        <v>6.2486436373259797E-2</v>
      </c>
      <c r="E66" s="26">
        <v>6.2264175886400597E-2</v>
      </c>
      <c r="F66" s="26">
        <v>6.3462868519236104E-2</v>
      </c>
      <c r="G66" s="26">
        <v>6.2633190210881845E-2</v>
      </c>
      <c r="H66" s="26">
        <v>4.8595625723979094E-4</v>
      </c>
      <c r="I66" s="26">
        <v>9.2014610689514997E-2</v>
      </c>
      <c r="J66" s="26">
        <v>9.1944242403074E-2</v>
      </c>
      <c r="K66" s="26">
        <v>9.2153456791894406E-2</v>
      </c>
      <c r="L66" s="26">
        <v>8.9321088477350902E-2</v>
      </c>
      <c r="M66" s="26">
        <v>8.9458259214662203E-2</v>
      </c>
      <c r="N66" s="26">
        <v>9.0978331515299299E-2</v>
      </c>
      <c r="O66" s="26">
        <v>1.2996039451863936E-3</v>
      </c>
      <c r="P66" s="26">
        <v>8.7548883382946197E-2</v>
      </c>
      <c r="Q66" s="26">
        <v>8.7748402198852202E-2</v>
      </c>
      <c r="R66" s="26">
        <v>8.7618375882182006E-2</v>
      </c>
      <c r="S66" s="26">
        <v>8.7669910959771905E-2</v>
      </c>
      <c r="T66" s="26">
        <v>8.7531343742396794E-2</v>
      </c>
      <c r="U66" s="26">
        <v>8.7623383233229823E-2</v>
      </c>
      <c r="V66" s="26">
        <v>7.9801178226973833E-5</v>
      </c>
      <c r="W66" s="26">
        <v>7.7931610987658398E-2</v>
      </c>
      <c r="X66" s="26">
        <v>7.7775815272037793E-2</v>
      </c>
      <c r="Y66" s="26">
        <v>7.7611530341658005E-2</v>
      </c>
      <c r="Z66" s="26">
        <v>7.3136187234788499E-2</v>
      </c>
      <c r="AA66" s="26">
        <v>7.3116850830121594E-2</v>
      </c>
      <c r="AB66" s="26">
        <v>7.3036162485938999E-2</v>
      </c>
      <c r="AC66" s="26">
        <v>7.5434692858700539E-2</v>
      </c>
      <c r="AD66" s="26">
        <v>2.3403184771101457E-3</v>
      </c>
      <c r="AE66" s="26">
        <v>7.0041812182202498E-2</v>
      </c>
      <c r="AF66" s="26">
        <v>7.0035251654629704E-2</v>
      </c>
      <c r="AG66" s="26">
        <v>7.0291507369918696E-2</v>
      </c>
      <c r="AH66" s="26">
        <v>7.3786776377494798E-2</v>
      </c>
      <c r="AI66" s="26">
        <v>7.3622058502571405E-2</v>
      </c>
      <c r="AJ66" s="26">
        <v>7.3913121616634894E-2</v>
      </c>
      <c r="AK66" s="26">
        <v>7.1948421283908673E-2</v>
      </c>
      <c r="AL66" s="26">
        <v>1.8294533975434454E-3</v>
      </c>
      <c r="AM66" s="26">
        <v>7.9239883199346398E-2</v>
      </c>
      <c r="AN66" s="26">
        <v>7.9647979901389804E-2</v>
      </c>
      <c r="AO66" s="26">
        <v>7.9317404064324804E-2</v>
      </c>
      <c r="AP66" s="26">
        <v>8.0185346148131095E-2</v>
      </c>
      <c r="AQ66" s="26">
        <v>7.9597653328298032E-2</v>
      </c>
      <c r="AR66" s="26">
        <v>3.7230858490306946E-4</v>
      </c>
      <c r="AS66" s="26">
        <v>8.1927251553810296E-2</v>
      </c>
      <c r="AT66" s="26">
        <v>8.1334743384386204E-2</v>
      </c>
      <c r="AU66" s="26">
        <v>8.1197943306978396E-2</v>
      </c>
      <c r="AV66" s="26">
        <v>8.1486646081724956E-2</v>
      </c>
      <c r="AW66" s="26">
        <v>3.1652114391548245E-4</v>
      </c>
      <c r="AX66" s="26">
        <v>7.2603498462890007E-2</v>
      </c>
      <c r="AY66" s="26">
        <v>7.2560060979129204E-2</v>
      </c>
      <c r="AZ66" s="26">
        <v>7.2765572432055906E-2</v>
      </c>
      <c r="BA66" s="26">
        <v>7.3885734146064405E-2</v>
      </c>
      <c r="BB66" s="26">
        <v>7.3994297364588096E-2</v>
      </c>
      <c r="BC66" s="26">
        <v>7.4336598369350804E-2</v>
      </c>
      <c r="BD66" s="26">
        <v>7.3357626959013059E-2</v>
      </c>
      <c r="BE66" s="26">
        <v>7.3006635228500642E-4</v>
      </c>
    </row>
    <row r="67" spans="1:57" s="26" customFormat="1" ht="13.5" customHeight="1" x14ac:dyDescent="0.2">
      <c r="A67" s="34"/>
      <c r="B67" s="51" t="s">
        <v>67</v>
      </c>
      <c r="C67" s="25">
        <v>4.2222695094336904E-3</v>
      </c>
      <c r="D67" s="26">
        <v>4.3602873933833997E-3</v>
      </c>
      <c r="E67" s="26">
        <v>4.4651270625701003E-3</v>
      </c>
      <c r="F67" s="26">
        <v>4.3857877940200697E-3</v>
      </c>
      <c r="G67" s="26">
        <v>4.3583679398518154E-3</v>
      </c>
      <c r="H67" s="26">
        <v>8.7572578114275128E-5</v>
      </c>
      <c r="I67" s="26">
        <v>5.3171339619494497E-3</v>
      </c>
      <c r="J67" s="26">
        <v>5.4279330983143803E-3</v>
      </c>
      <c r="K67" s="26">
        <v>5.4793523784691404E-3</v>
      </c>
      <c r="L67" s="26">
        <v>5.2902789884142001E-3</v>
      </c>
      <c r="M67" s="26">
        <v>5.2720089578376398E-3</v>
      </c>
      <c r="N67" s="26">
        <v>5.3573414769969626E-3</v>
      </c>
      <c r="O67" s="26">
        <v>8.1566534247276299E-5</v>
      </c>
      <c r="P67" s="26">
        <v>4.69064516332622E-3</v>
      </c>
      <c r="Q67" s="26">
        <v>4.7610764095301801E-3</v>
      </c>
      <c r="R67" s="26">
        <v>4.5956986440408801E-3</v>
      </c>
      <c r="S67" s="26">
        <v>4.6336803415303503E-3</v>
      </c>
      <c r="T67" s="26">
        <v>4.6706775704754497E-3</v>
      </c>
      <c r="U67" s="26">
        <v>4.6703556257806159E-3</v>
      </c>
      <c r="V67" s="26">
        <v>5.5786684761977431E-5</v>
      </c>
      <c r="W67" s="26">
        <v>4.4741839106204398E-3</v>
      </c>
      <c r="X67" s="26">
        <v>4.5463241612671403E-3</v>
      </c>
      <c r="Y67" s="26">
        <v>4.4215688677782302E-3</v>
      </c>
      <c r="Z67" s="26">
        <v>3.9920184126280801E-3</v>
      </c>
      <c r="AA67" s="26">
        <v>4.1019867510404097E-3</v>
      </c>
      <c r="AB67" s="26">
        <v>4.14270931943577E-3</v>
      </c>
      <c r="AC67" s="26">
        <v>4.2797985704616784E-3</v>
      </c>
      <c r="AD67" s="26">
        <v>2.0902483637897295E-4</v>
      </c>
      <c r="AE67" s="26">
        <v>4.0561420071310297E-3</v>
      </c>
      <c r="AF67" s="26">
        <v>4.1452710201183096E-3</v>
      </c>
      <c r="AG67" s="26">
        <v>4.2343649371181903E-3</v>
      </c>
      <c r="AH67" s="26">
        <v>4.2590268733137303E-3</v>
      </c>
      <c r="AI67" s="26">
        <v>4.36154614914969E-3</v>
      </c>
      <c r="AJ67" s="26">
        <v>4.4332813328738004E-3</v>
      </c>
      <c r="AK67" s="26">
        <v>4.2482720532841245E-3</v>
      </c>
      <c r="AL67" s="26">
        <v>1.2575882727824042E-4</v>
      </c>
      <c r="AM67" s="26">
        <v>4.5061953783852001E-3</v>
      </c>
      <c r="AN67" s="26">
        <v>4.5732822010621996E-3</v>
      </c>
      <c r="AO67" s="26">
        <v>4.6552284642747601E-3</v>
      </c>
      <c r="AP67" s="26">
        <v>4.6815949151795197E-3</v>
      </c>
      <c r="AQ67" s="26">
        <v>4.6040752397254192E-3</v>
      </c>
      <c r="AR67" s="26">
        <v>6.9200128161729996E-5</v>
      </c>
      <c r="AS67" s="26">
        <v>4.7370648303763103E-3</v>
      </c>
      <c r="AT67" s="26">
        <v>4.5607468158527804E-3</v>
      </c>
      <c r="AU67" s="26">
        <v>4.6539526417079501E-3</v>
      </c>
      <c r="AV67" s="26">
        <v>4.6505880959790136E-3</v>
      </c>
      <c r="AW67" s="26">
        <v>7.2020833501385809E-5</v>
      </c>
      <c r="AX67" s="26">
        <v>4.2306661284368403E-3</v>
      </c>
      <c r="AY67" s="26">
        <v>4.2931129002096204E-3</v>
      </c>
      <c r="AZ67" s="26">
        <v>4.3343461153467896E-3</v>
      </c>
      <c r="BA67" s="26">
        <v>4.2277441860130698E-3</v>
      </c>
      <c r="BB67" s="26">
        <v>4.2686933973858704E-3</v>
      </c>
      <c r="BC67" s="26">
        <v>4.3320365788284201E-3</v>
      </c>
      <c r="BD67" s="26">
        <v>4.2810998843701015E-3</v>
      </c>
      <c r="BE67" s="26">
        <v>4.3047136391626315E-5</v>
      </c>
    </row>
    <row r="68" spans="1:57" s="26" customFormat="1" ht="13.5" customHeight="1" x14ac:dyDescent="0.2">
      <c r="A68" s="34"/>
      <c r="B68" s="51" t="s">
        <v>68</v>
      </c>
      <c r="C68" s="25">
        <v>1.3102078241182401E-3</v>
      </c>
      <c r="D68" s="26">
        <v>1.4376636665626599E-3</v>
      </c>
      <c r="E68" s="26">
        <v>1.5485415359326299E-3</v>
      </c>
      <c r="F68" s="26">
        <v>1.43501263941189E-3</v>
      </c>
      <c r="G68" s="26">
        <v>1.4328564165063549E-3</v>
      </c>
      <c r="H68" s="26">
        <v>8.4340801249720837E-5</v>
      </c>
      <c r="I68" s="26">
        <v>1.4019575005288199E-3</v>
      </c>
      <c r="J68" s="26">
        <v>1.5302705040245699E-3</v>
      </c>
      <c r="K68" s="26">
        <v>1.61989484425803E-3</v>
      </c>
      <c r="L68" s="26">
        <v>1.54093345236731E-3</v>
      </c>
      <c r="M68" s="26">
        <v>1.61549921813318E-3</v>
      </c>
      <c r="N68" s="26">
        <v>1.5417111038623821E-3</v>
      </c>
      <c r="O68" s="26">
        <v>7.9018915179981773E-5</v>
      </c>
      <c r="P68" s="26">
        <v>1.14641486987381E-3</v>
      </c>
      <c r="Q68" s="26">
        <v>1.2517648039182901E-3</v>
      </c>
      <c r="R68" s="26">
        <v>1.10082340874243E-3</v>
      </c>
      <c r="S68" s="26">
        <v>1.19472791343114E-3</v>
      </c>
      <c r="T68" s="26">
        <v>1.28955755419994E-3</v>
      </c>
      <c r="U68" s="26">
        <v>1.1966577100331222E-3</v>
      </c>
      <c r="V68" s="26">
        <v>6.8380484421744382E-5</v>
      </c>
      <c r="W68" s="26">
        <v>1.1628801164574999E-3</v>
      </c>
      <c r="X68" s="26">
        <v>1.2610567782213901E-3</v>
      </c>
      <c r="Y68" s="26">
        <v>1.06407921073924E-3</v>
      </c>
      <c r="Z68" s="26">
        <v>1.0464907754119701E-3</v>
      </c>
      <c r="AA68" s="26">
        <v>1.138012134777E-3</v>
      </c>
      <c r="AB68" s="26">
        <v>1.20931677862728E-3</v>
      </c>
      <c r="AC68" s="26">
        <v>1.1469726323723969E-3</v>
      </c>
      <c r="AD68" s="26">
        <v>7.5501927571075458E-5</v>
      </c>
      <c r="AE68" s="26">
        <v>1.0474414089648601E-3</v>
      </c>
      <c r="AF68" s="26">
        <v>1.1298136501196199E-3</v>
      </c>
      <c r="AG68" s="26">
        <v>1.20795393020174E-3</v>
      </c>
      <c r="AH68" s="26">
        <v>1.0880684211862499E-3</v>
      </c>
      <c r="AI68" s="26">
        <v>1.18729075517479E-3</v>
      </c>
      <c r="AJ68" s="26">
        <v>1.2754907895066499E-3</v>
      </c>
      <c r="AK68" s="26">
        <v>1.1560098258589849E-3</v>
      </c>
      <c r="AL68" s="26">
        <v>7.6421814542898008E-5</v>
      </c>
      <c r="AM68" s="26">
        <v>1.0990231067158601E-3</v>
      </c>
      <c r="AN68" s="26">
        <v>1.1764324172179399E-3</v>
      </c>
      <c r="AO68" s="26">
        <v>1.2704639506888799E-3</v>
      </c>
      <c r="AP68" s="26">
        <v>1.12560291080854E-3</v>
      </c>
      <c r="AQ68" s="26">
        <v>1.167880596357805E-3</v>
      </c>
      <c r="AR68" s="26">
        <v>6.5431710204288165E-5</v>
      </c>
      <c r="AS68" s="26">
        <v>1.1509025117045701E-3</v>
      </c>
      <c r="AT68" s="26">
        <v>1.2586318032353501E-3</v>
      </c>
      <c r="AU68" s="26">
        <v>1.3156709008502799E-3</v>
      </c>
      <c r="AV68" s="26">
        <v>1.2417350719300666E-3</v>
      </c>
      <c r="AW68" s="26">
        <v>6.8319251371875295E-5</v>
      </c>
      <c r="AX68" s="26">
        <v>1.1495192954366501E-3</v>
      </c>
      <c r="AY68" s="26">
        <v>1.25469356129855E-3</v>
      </c>
      <c r="AZ68" s="26">
        <v>1.32013652949951E-3</v>
      </c>
      <c r="BA68" s="26">
        <v>1.10629643035921E-3</v>
      </c>
      <c r="BB68" s="26">
        <v>1.20847951977453E-3</v>
      </c>
      <c r="BC68" s="26">
        <v>1.25797202542515E-3</v>
      </c>
      <c r="BD68" s="26">
        <v>1.2161828936322666E-3</v>
      </c>
      <c r="BE68" s="26">
        <v>7.1430821515137789E-5</v>
      </c>
    </row>
    <row r="69" spans="1:57" s="26" customFormat="1" ht="13.5" customHeight="1" x14ac:dyDescent="0.2">
      <c r="A69" s="34"/>
      <c r="B69" s="51" t="s">
        <v>69</v>
      </c>
      <c r="C69" s="25">
        <v>6.5294226201857003E-4</v>
      </c>
      <c r="D69" s="26">
        <v>8.3279555058837198E-4</v>
      </c>
      <c r="E69" s="26">
        <v>9.6227506925572503E-4</v>
      </c>
      <c r="F69" s="26">
        <v>8.6123943234724695E-4</v>
      </c>
      <c r="G69" s="26">
        <v>8.2731307855247842E-4</v>
      </c>
      <c r="H69" s="26">
        <v>1.1158066093046468E-4</v>
      </c>
      <c r="I69" s="26">
        <v>6.9097088156496497E-4</v>
      </c>
      <c r="J69" s="26">
        <v>8.4620010513177099E-4</v>
      </c>
      <c r="K69" s="26">
        <v>9.5631685949413702E-4</v>
      </c>
      <c r="L69" s="26">
        <v>8.4751639586599502E-4</v>
      </c>
      <c r="M69" s="26">
        <v>9.5147690584397495E-4</v>
      </c>
      <c r="N69" s="26">
        <v>8.584962295801685E-4</v>
      </c>
      <c r="O69" s="26">
        <v>9.648914493112353E-5</v>
      </c>
      <c r="P69" s="26">
        <v>5.1417203845687703E-4</v>
      </c>
      <c r="Q69" s="26">
        <v>6.3077166500036697E-4</v>
      </c>
      <c r="R69" s="26">
        <v>5.2059712880861799E-4</v>
      </c>
      <c r="S69" s="26">
        <v>6.28502236029789E-4</v>
      </c>
      <c r="T69" s="26">
        <v>7.2151274681146998E-4</v>
      </c>
      <c r="U69" s="26">
        <v>6.0311116302142419E-4</v>
      </c>
      <c r="V69" s="26">
        <v>7.7649827717277817E-5</v>
      </c>
      <c r="W69" s="26">
        <v>5.93318465947021E-4</v>
      </c>
      <c r="X69" s="26">
        <v>6.8614964372301298E-4</v>
      </c>
      <c r="Y69" s="26">
        <v>4.7970280210194003E-4</v>
      </c>
      <c r="Z69" s="26">
        <v>4.4604614354312798E-4</v>
      </c>
      <c r="AA69" s="26">
        <v>5.50570118797395E-4</v>
      </c>
      <c r="AB69" s="26">
        <v>6.36714928880764E-4</v>
      </c>
      <c r="AC69" s="26">
        <v>5.6541701716554353E-4</v>
      </c>
      <c r="AD69" s="26">
        <v>8.3919616994503212E-5</v>
      </c>
      <c r="AE69" s="26">
        <v>4.5892241051788602E-4</v>
      </c>
      <c r="AF69" s="26">
        <v>5.57167802192708E-4</v>
      </c>
      <c r="AG69" s="26">
        <v>6.4834691598846905E-4</v>
      </c>
      <c r="AH69" s="26">
        <v>5.0063347737747696E-4</v>
      </c>
      <c r="AI69" s="26">
        <v>6.2610866365318395E-4</v>
      </c>
      <c r="AJ69" s="26">
        <v>7.2769153739486096E-4</v>
      </c>
      <c r="AK69" s="26">
        <v>5.8647846785409745E-4</v>
      </c>
      <c r="AL69" s="26">
        <v>9.1139466000700954E-5</v>
      </c>
      <c r="AM69" s="26">
        <v>4.4448163264021901E-4</v>
      </c>
      <c r="AN69" s="26">
        <v>5.3878491334643304E-4</v>
      </c>
      <c r="AO69" s="26">
        <v>6.17664784658842E-4</v>
      </c>
      <c r="AP69" s="26">
        <v>4.9748152685040697E-4</v>
      </c>
      <c r="AQ69" s="26">
        <v>5.2460321437397528E-4</v>
      </c>
      <c r="AR69" s="26">
        <v>6.3278413071275074E-5</v>
      </c>
      <c r="AS69" s="26">
        <v>5.2970871207648398E-4</v>
      </c>
      <c r="AT69" s="26">
        <v>6.5518558771387396E-4</v>
      </c>
      <c r="AU69" s="26">
        <v>7.4348937486661297E-4</v>
      </c>
      <c r="AV69" s="26">
        <v>6.4279455821899037E-4</v>
      </c>
      <c r="AW69" s="26">
        <v>8.7714294367961167E-5</v>
      </c>
      <c r="AX69" s="26">
        <v>4.9977716715190502E-4</v>
      </c>
      <c r="AY69" s="26">
        <v>6.0640425048347896E-4</v>
      </c>
      <c r="AZ69" s="26">
        <v>6.9266476957920999E-4</v>
      </c>
      <c r="BA69" s="26">
        <v>4.7829527678729301E-4</v>
      </c>
      <c r="BB69" s="26">
        <v>5.8113704475673002E-4</v>
      </c>
      <c r="BC69" s="26">
        <v>6.6617439383378498E-4</v>
      </c>
      <c r="BD69" s="26">
        <v>5.8740881709873371E-4</v>
      </c>
      <c r="BE69" s="26">
        <v>7.8812080271641172E-5</v>
      </c>
    </row>
    <row r="70" spans="1:57" s="26" customFormat="1" ht="13.5" customHeight="1" x14ac:dyDescent="0.2">
      <c r="A70" s="34"/>
      <c r="B70" s="51" t="s">
        <v>70</v>
      </c>
      <c r="C70" s="25">
        <v>5.4153029960829697E-4</v>
      </c>
      <c r="D70" s="26">
        <v>7.2190660917058802E-4</v>
      </c>
      <c r="E70" s="26">
        <v>8.7032972048348297E-4</v>
      </c>
      <c r="F70" s="26">
        <v>7.5030593340883898E-4</v>
      </c>
      <c r="G70" s="26">
        <v>7.2101814066780176E-4</v>
      </c>
      <c r="H70" s="26">
        <v>1.1765245124431002E-4</v>
      </c>
      <c r="I70" s="26">
        <v>5.2080390754184703E-4</v>
      </c>
      <c r="J70" s="26">
        <v>6.7948486193102997E-4</v>
      </c>
      <c r="K70" s="26">
        <v>8.0869834270345096E-4</v>
      </c>
      <c r="L70" s="26">
        <v>7.0683010995665498E-4</v>
      </c>
      <c r="M70" s="26">
        <v>8.4960571769698802E-4</v>
      </c>
      <c r="N70" s="26">
        <v>7.1308458796599415E-4</v>
      </c>
      <c r="O70" s="26">
        <v>1.1482153901353906E-4</v>
      </c>
      <c r="P70" s="26">
        <v>4.1291624608831502E-4</v>
      </c>
      <c r="Q70" s="26">
        <v>5.2651677316617896E-4</v>
      </c>
      <c r="R70" s="26">
        <v>4.4159224194174798E-4</v>
      </c>
      <c r="S70" s="26">
        <v>5.5697234841929296E-4</v>
      </c>
      <c r="T70" s="26">
        <v>6.5416144495728196E-4</v>
      </c>
      <c r="U70" s="26">
        <v>5.1843181091456333E-4</v>
      </c>
      <c r="V70" s="26">
        <v>8.6036186553872909E-5</v>
      </c>
      <c r="W70" s="26">
        <v>5.1470343552580296E-4</v>
      </c>
      <c r="X70" s="26">
        <v>6.1716344008644298E-4</v>
      </c>
      <c r="Y70" s="26">
        <v>3.9993113796228398E-4</v>
      </c>
      <c r="Z70" s="26">
        <v>3.7965232652851502E-4</v>
      </c>
      <c r="AA70" s="26">
        <v>4.9681934260746596E-4</v>
      </c>
      <c r="AB70" s="26">
        <v>5.9638915387353101E-4</v>
      </c>
      <c r="AC70" s="26">
        <v>5.0077647276400696E-4</v>
      </c>
      <c r="AD70" s="26">
        <v>8.9198440265565577E-5</v>
      </c>
      <c r="AE70" s="26">
        <v>3.9711306249302003E-4</v>
      </c>
      <c r="AF70" s="26">
        <v>5.0621116718559697E-4</v>
      </c>
      <c r="AG70" s="26">
        <v>5.9325813862372496E-4</v>
      </c>
      <c r="AH70" s="26">
        <v>4.3381367692916199E-4</v>
      </c>
      <c r="AI70" s="26">
        <v>5.5687576078128104E-4</v>
      </c>
      <c r="AJ70" s="26">
        <v>6.5859268232372904E-4</v>
      </c>
      <c r="AK70" s="26">
        <v>5.2431074805608566E-4</v>
      </c>
      <c r="AL70" s="26">
        <v>8.994667541880744E-5</v>
      </c>
      <c r="AM70" s="26">
        <v>3.9955102766384701E-4</v>
      </c>
      <c r="AN70" s="26">
        <v>4.96965307003734E-4</v>
      </c>
      <c r="AO70" s="26">
        <v>5.7944104132914701E-4</v>
      </c>
      <c r="AP70" s="26">
        <v>4.2926769508809997E-4</v>
      </c>
      <c r="AQ70" s="26">
        <v>4.7630626777120703E-4</v>
      </c>
      <c r="AR70" s="26">
        <v>6.9223499663880541E-5</v>
      </c>
      <c r="AS70" s="26">
        <v>4.5943168396576098E-4</v>
      </c>
      <c r="AT70" s="26">
        <v>5.9202508562165705E-4</v>
      </c>
      <c r="AU70" s="26">
        <v>7.0681796918876201E-4</v>
      </c>
      <c r="AV70" s="26">
        <v>5.8609157959205996E-4</v>
      </c>
      <c r="AW70" s="26">
        <v>1.010821395350054E-4</v>
      </c>
      <c r="AX70" s="26">
        <v>4.4441870534512901E-4</v>
      </c>
      <c r="AY70" s="26">
        <v>5.6108378860258805E-4</v>
      </c>
      <c r="AZ70" s="26">
        <v>6.4865383880800202E-4</v>
      </c>
      <c r="BA70" s="26">
        <v>4.2124143984665301E-4</v>
      </c>
      <c r="BB70" s="26">
        <v>5.4547421864469903E-4</v>
      </c>
      <c r="BC70" s="26">
        <v>6.3528575963900402E-4</v>
      </c>
      <c r="BD70" s="26">
        <v>5.4269295848101255E-4</v>
      </c>
      <c r="BE70" s="26">
        <v>8.6173655327117024E-5</v>
      </c>
    </row>
    <row r="71" spans="1:57" s="29" customFormat="1" ht="13.5" customHeight="1" x14ac:dyDescent="0.2">
      <c r="A71" s="34"/>
      <c r="B71" s="51" t="s">
        <v>71</v>
      </c>
      <c r="C71" s="28">
        <v>1.5230599776495501E-3</v>
      </c>
      <c r="D71" s="29">
        <v>1.6603131357462099E-3</v>
      </c>
      <c r="E71" s="29">
        <v>1.7823840086745701E-3</v>
      </c>
      <c r="F71" s="29">
        <v>1.69441938642862E-3</v>
      </c>
      <c r="G71" s="29">
        <v>1.6650441271247375E-3</v>
      </c>
      <c r="H71" s="29">
        <v>9.3291793104907064E-5</v>
      </c>
      <c r="I71" s="29">
        <v>1.65357151147589E-3</v>
      </c>
      <c r="J71" s="29">
        <v>1.76372001681244E-3</v>
      </c>
      <c r="K71" s="29">
        <v>1.86434982705805E-3</v>
      </c>
      <c r="L71" s="29">
        <v>1.7744840520288101E-3</v>
      </c>
      <c r="M71" s="29">
        <v>1.86526744979147E-3</v>
      </c>
      <c r="N71" s="29">
        <v>1.7842785714333321E-3</v>
      </c>
      <c r="O71" s="29">
        <v>7.8196581378232009E-5</v>
      </c>
      <c r="P71" s="29">
        <v>1.5885447280140901E-3</v>
      </c>
      <c r="Q71" s="29">
        <v>1.66614603092981E-3</v>
      </c>
      <c r="R71" s="29">
        <v>1.5910851444626E-3</v>
      </c>
      <c r="S71" s="29">
        <v>1.6876584959189199E-3</v>
      </c>
      <c r="T71" s="29">
        <v>1.7841699912263199E-3</v>
      </c>
      <c r="U71" s="29">
        <v>1.6635208781103478E-3</v>
      </c>
      <c r="V71" s="29">
        <v>7.2130552623438142E-5</v>
      </c>
      <c r="W71" s="29">
        <v>1.6640506362450901E-3</v>
      </c>
      <c r="X71" s="29">
        <v>1.76502384659941E-3</v>
      </c>
      <c r="Y71" s="29">
        <v>1.57005103735372E-3</v>
      </c>
      <c r="Z71" s="29">
        <v>1.5394565701423301E-3</v>
      </c>
      <c r="AA71" s="29">
        <v>1.6371469623886999E-3</v>
      </c>
      <c r="AB71" s="29">
        <v>1.7114232350654401E-3</v>
      </c>
      <c r="AC71" s="29">
        <v>1.6478587146324484E-3</v>
      </c>
      <c r="AD71" s="29">
        <v>7.7405960086977349E-5</v>
      </c>
      <c r="AE71" s="29">
        <v>1.5400025124498E-3</v>
      </c>
      <c r="AF71" s="29">
        <v>1.62483873587519E-3</v>
      </c>
      <c r="AG71" s="29">
        <v>1.68993505563506E-3</v>
      </c>
      <c r="AH71" s="29">
        <v>1.5822459374371101E-3</v>
      </c>
      <c r="AI71" s="29">
        <v>1.6905486530779999E-3</v>
      </c>
      <c r="AJ71" s="29">
        <v>1.7852045465988899E-3</v>
      </c>
      <c r="AK71" s="29">
        <v>1.6521292401790082E-3</v>
      </c>
      <c r="AL71" s="29">
        <v>8.0431356703587284E-5</v>
      </c>
      <c r="AM71" s="29">
        <v>1.5906296382401301E-3</v>
      </c>
      <c r="AN71" s="29">
        <v>1.66594118276848E-3</v>
      </c>
      <c r="AO71" s="29">
        <v>1.73034389671031E-3</v>
      </c>
      <c r="AP71" s="29">
        <v>1.61101424353546E-3</v>
      </c>
      <c r="AQ71" s="29">
        <v>1.6494822403135951E-3</v>
      </c>
      <c r="AR71" s="29">
        <v>5.4205442090471477E-5</v>
      </c>
      <c r="AS71" s="29">
        <v>1.6331809807368801E-3</v>
      </c>
      <c r="AT71" s="29">
        <v>1.7283504169451199E-3</v>
      </c>
      <c r="AU71" s="29">
        <v>1.81974254520384E-3</v>
      </c>
      <c r="AV71" s="29">
        <v>1.7270913142952802E-3</v>
      </c>
      <c r="AW71" s="29">
        <v>7.6168643323885963E-5</v>
      </c>
      <c r="AX71" s="29">
        <v>1.61349284522331E-3</v>
      </c>
      <c r="AY71" s="29">
        <v>1.6911726815017399E-3</v>
      </c>
      <c r="AZ71" s="29">
        <v>1.76564733084476E-3</v>
      </c>
      <c r="BA71" s="29">
        <v>1.59148025927564E-3</v>
      </c>
      <c r="BB71" s="29">
        <v>1.67978151318394E-3</v>
      </c>
      <c r="BC71" s="29">
        <v>1.75506435690068E-3</v>
      </c>
      <c r="BD71" s="29">
        <v>1.6827731644883451E-3</v>
      </c>
      <c r="BE71" s="29">
        <v>6.4945878741321444E-5</v>
      </c>
    </row>
    <row r="72" spans="1:57" s="31" customFormat="1" ht="13.5" customHeight="1" thickBot="1" x14ac:dyDescent="0.25">
      <c r="A72" s="34"/>
      <c r="B72" s="177" t="s">
        <v>72</v>
      </c>
      <c r="C72" s="30">
        <v>4.0020787436262101E-3</v>
      </c>
      <c r="D72" s="31">
        <v>4.1133877052166702E-3</v>
      </c>
      <c r="E72" s="31">
        <v>4.2290195454466996E-3</v>
      </c>
      <c r="F72" s="31">
        <v>4.1482942442595998E-3</v>
      </c>
      <c r="G72" s="31">
        <v>4.1231950596372947E-3</v>
      </c>
      <c r="H72" s="31">
        <v>8.1538544674218547E-5</v>
      </c>
      <c r="I72" s="31">
        <v>4.4998779021551598E-3</v>
      </c>
      <c r="J72" s="31">
        <v>4.6119314587842603E-3</v>
      </c>
      <c r="K72" s="31">
        <v>4.6943580351904799E-3</v>
      </c>
      <c r="L72" s="31">
        <v>4.5629268569588504E-3</v>
      </c>
      <c r="M72" s="31">
        <v>4.68656663283028E-3</v>
      </c>
      <c r="N72" s="31">
        <v>4.6111321771838062E-3</v>
      </c>
      <c r="O72" s="31">
        <v>7.3917259149462364E-5</v>
      </c>
      <c r="P72" s="31">
        <v>4.5258679534639201E-3</v>
      </c>
      <c r="Q72" s="31">
        <v>4.5979683309288104E-3</v>
      </c>
      <c r="R72" s="31">
        <v>4.4450156451401298E-3</v>
      </c>
      <c r="S72" s="31">
        <v>4.5542274855230897E-3</v>
      </c>
      <c r="T72" s="31">
        <v>4.6321128926201998E-3</v>
      </c>
      <c r="U72" s="31">
        <v>4.5510384615352296E-3</v>
      </c>
      <c r="V72" s="31">
        <v>6.4280693779644602E-5</v>
      </c>
      <c r="W72" s="31">
        <v>4.5111806578569296E-3</v>
      </c>
      <c r="X72" s="31">
        <v>4.58433034695588E-3</v>
      </c>
      <c r="Y72" s="31">
        <v>4.4508068261474402E-3</v>
      </c>
      <c r="Z72" s="31">
        <v>4.3243011025867898E-3</v>
      </c>
      <c r="AA72" s="31">
        <v>4.42146243518266E-3</v>
      </c>
      <c r="AB72" s="31">
        <v>4.4831846104447896E-3</v>
      </c>
      <c r="AC72" s="31">
        <v>4.4625443298624149E-3</v>
      </c>
      <c r="AD72" s="31">
        <v>8.0166523036236478E-5</v>
      </c>
      <c r="AE72" s="31">
        <v>4.2841055297509504E-3</v>
      </c>
      <c r="AF72" s="31">
        <v>4.3341615999186404E-3</v>
      </c>
      <c r="AG72" s="31">
        <v>4.4124775871614503E-3</v>
      </c>
      <c r="AH72" s="31">
        <v>4.3882560168741203E-3</v>
      </c>
      <c r="AI72" s="31">
        <v>4.46090162425477E-3</v>
      </c>
      <c r="AJ72" s="31">
        <v>4.5546639439802998E-3</v>
      </c>
      <c r="AK72" s="31">
        <v>4.4057610503233716E-3</v>
      </c>
      <c r="AL72" s="31">
        <v>8.7073378710194306E-5</v>
      </c>
      <c r="AM72" s="31">
        <v>4.4272009963837898E-3</v>
      </c>
      <c r="AN72" s="31">
        <v>4.4751565596358499E-3</v>
      </c>
      <c r="AO72" s="31">
        <v>4.5683267920250603E-3</v>
      </c>
      <c r="AP72" s="31">
        <v>4.4976461190496799E-3</v>
      </c>
      <c r="AQ72" s="31">
        <v>4.4920826167735954E-3</v>
      </c>
      <c r="AR72" s="31">
        <v>5.0843492435092304E-5</v>
      </c>
      <c r="AS72" s="31">
        <v>4.5139101665519401E-3</v>
      </c>
      <c r="AT72" s="31">
        <v>4.5830649933284902E-3</v>
      </c>
      <c r="AU72" s="31">
        <v>4.6682763785328499E-3</v>
      </c>
      <c r="AV72" s="31">
        <v>4.5884171794710934E-3</v>
      </c>
      <c r="AW72" s="31">
        <v>6.3133278454988119E-5</v>
      </c>
      <c r="AX72" s="31">
        <v>4.4599921681651696E-3</v>
      </c>
      <c r="AY72" s="31">
        <v>4.5537045102440697E-3</v>
      </c>
      <c r="AZ72" s="31">
        <v>4.6059635641219603E-3</v>
      </c>
      <c r="BA72" s="31">
        <v>4.4478470807493399E-3</v>
      </c>
      <c r="BB72" s="31">
        <v>4.5099613125697104E-3</v>
      </c>
      <c r="BC72" s="31">
        <v>4.5844449968330996E-3</v>
      </c>
      <c r="BD72" s="31">
        <v>4.5269856054472252E-3</v>
      </c>
      <c r="BE72" s="31">
        <v>5.9573278079197019E-5</v>
      </c>
    </row>
    <row r="73" spans="1:57" x14ac:dyDescent="0.2">
      <c r="A73" s="13"/>
      <c r="B73" s="176"/>
    </row>
    <row r="74" spans="1:57" x14ac:dyDescent="0.2">
      <c r="A74" s="13"/>
      <c r="B74" s="176"/>
    </row>
    <row r="75" spans="1:57" x14ac:dyDescent="0.2">
      <c r="A75" s="13"/>
      <c r="B75" s="176"/>
    </row>
    <row r="76" spans="1:57" x14ac:dyDescent="0.2">
      <c r="A76" s="13"/>
      <c r="B76" s="176"/>
    </row>
  </sheetData>
  <phoneticPr fontId="0" type="noConversion"/>
  <pageMargins left="0.75" right="0.75" top="1" bottom="1" header="0.5" footer="0.5"/>
  <pageSetup paperSize="9" orientation="portrait" horizontalDpi="4294967293" verticalDpi="300" r:id="rId1"/>
  <headerFooter alignWithMargins="0"/>
  <drawing r:id="rId2"/>
  <legacyDrawing r:id="rId3"/>
  <oleObjects>
    <mc:AlternateContent xmlns:mc="http://schemas.openxmlformats.org/markup-compatibility/2006">
      <mc:Choice Requires="x14">
        <oleObject progId="Equation.3" shapeId="6165" r:id="rId4">
          <objectPr defaultSize="0" r:id="rId5">
            <anchor moveWithCells="1">
              <from>
                <xdr:col>1</xdr:col>
                <xdr:colOff>619125</xdr:colOff>
                <xdr:row>10</xdr:row>
                <xdr:rowOff>0</xdr:rowOff>
              </from>
              <to>
                <xdr:col>1</xdr:col>
                <xdr:colOff>952500</xdr:colOff>
                <xdr:row>11</xdr:row>
                <xdr:rowOff>19050</xdr:rowOff>
              </to>
            </anchor>
          </objectPr>
        </oleObject>
      </mc:Choice>
      <mc:Fallback>
        <oleObject progId="Equation.3" shapeId="6165" r:id="rId4"/>
      </mc:Fallback>
    </mc:AlternateContent>
    <mc:AlternateContent xmlns:mc="http://schemas.openxmlformats.org/markup-compatibility/2006">
      <mc:Choice Requires="x14">
        <oleObject progId="Equation.3" shapeId="6166" r:id="rId6">
          <objectPr defaultSize="0" r:id="rId7">
            <anchor moveWithCells="1">
              <from>
                <xdr:col>1</xdr:col>
                <xdr:colOff>409575</xdr:colOff>
                <xdr:row>9</xdr:row>
                <xdr:rowOff>0</xdr:rowOff>
              </from>
              <to>
                <xdr:col>1</xdr:col>
                <xdr:colOff>714375</xdr:colOff>
                <xdr:row>10</xdr:row>
                <xdr:rowOff>19050</xdr:rowOff>
              </to>
            </anchor>
          </objectPr>
        </oleObject>
      </mc:Choice>
      <mc:Fallback>
        <oleObject progId="Equation.3" shapeId="6166" r:id="rId6"/>
      </mc:Fallback>
    </mc:AlternateContent>
    <mc:AlternateContent xmlns:mc="http://schemas.openxmlformats.org/markup-compatibility/2006">
      <mc:Choice Requires="x14">
        <oleObject progId="Equation.3" shapeId="6167" r:id="rId8">
          <objectPr defaultSize="0" r:id="rId9">
            <anchor moveWithCells="1">
              <from>
                <xdr:col>1</xdr:col>
                <xdr:colOff>781050</xdr:colOff>
                <xdr:row>11</xdr:row>
                <xdr:rowOff>0</xdr:rowOff>
              </from>
              <to>
                <xdr:col>1</xdr:col>
                <xdr:colOff>1152525</xdr:colOff>
                <xdr:row>12</xdr:row>
                <xdr:rowOff>19050</xdr:rowOff>
              </to>
            </anchor>
          </objectPr>
        </oleObject>
      </mc:Choice>
      <mc:Fallback>
        <oleObject progId="Equation.3" shapeId="6167" r:id="rId8"/>
      </mc:Fallback>
    </mc:AlternateContent>
    <mc:AlternateContent xmlns:mc="http://schemas.openxmlformats.org/markup-compatibility/2006">
      <mc:Choice Requires="x14">
        <oleObject progId="Equation.3" shapeId="6168" r:id="rId10">
          <objectPr defaultSize="0" r:id="rId11">
            <anchor moveWithCells="1">
              <from>
                <xdr:col>1</xdr:col>
                <xdr:colOff>695325</xdr:colOff>
                <xdr:row>12</xdr:row>
                <xdr:rowOff>0</xdr:rowOff>
              </from>
              <to>
                <xdr:col>1</xdr:col>
                <xdr:colOff>1038225</xdr:colOff>
                <xdr:row>13</xdr:row>
                <xdr:rowOff>19050</xdr:rowOff>
              </to>
            </anchor>
          </objectPr>
        </oleObject>
      </mc:Choice>
      <mc:Fallback>
        <oleObject progId="Equation.3" shapeId="6168" r:id="rId10"/>
      </mc:Fallback>
    </mc:AlternateContent>
    <mc:AlternateContent xmlns:mc="http://schemas.openxmlformats.org/markup-compatibility/2006">
      <mc:Choice Requires="x14">
        <oleObject progId="Equation.3" shapeId="6169" r:id="rId12">
          <objectPr defaultSize="0" r:id="rId13">
            <anchor moveWithCells="1">
              <from>
                <xdr:col>1</xdr:col>
                <xdr:colOff>409575</xdr:colOff>
                <xdr:row>13</xdr:row>
                <xdr:rowOff>0</xdr:rowOff>
              </from>
              <to>
                <xdr:col>1</xdr:col>
                <xdr:colOff>723900</xdr:colOff>
                <xdr:row>14</xdr:row>
                <xdr:rowOff>28575</xdr:rowOff>
              </to>
            </anchor>
          </objectPr>
        </oleObject>
      </mc:Choice>
      <mc:Fallback>
        <oleObject progId="Equation.3" shapeId="6169" r:id="rId12"/>
      </mc:Fallback>
    </mc:AlternateContent>
    <mc:AlternateContent xmlns:mc="http://schemas.openxmlformats.org/markup-compatibility/2006">
      <mc:Choice Requires="x14">
        <oleObject progId="Equation.3" shapeId="6170" r:id="rId14">
          <objectPr defaultSize="0" r:id="rId15">
            <anchor moveWithCells="1">
              <from>
                <xdr:col>1</xdr:col>
                <xdr:colOff>619125</xdr:colOff>
                <xdr:row>14</xdr:row>
                <xdr:rowOff>0</xdr:rowOff>
              </from>
              <to>
                <xdr:col>1</xdr:col>
                <xdr:colOff>962025</xdr:colOff>
                <xdr:row>15</xdr:row>
                <xdr:rowOff>28575</xdr:rowOff>
              </to>
            </anchor>
          </objectPr>
        </oleObject>
      </mc:Choice>
      <mc:Fallback>
        <oleObject progId="Equation.3" shapeId="6170" r:id="rId14"/>
      </mc:Fallback>
    </mc:AlternateContent>
    <mc:AlternateContent xmlns:mc="http://schemas.openxmlformats.org/markup-compatibility/2006">
      <mc:Choice Requires="x14">
        <oleObject progId="Equation.3" shapeId="6171" r:id="rId16">
          <objectPr defaultSize="0" r:id="rId17">
            <anchor moveWithCells="1">
              <from>
                <xdr:col>1</xdr:col>
                <xdr:colOff>781050</xdr:colOff>
                <xdr:row>15</xdr:row>
                <xdr:rowOff>0</xdr:rowOff>
              </from>
              <to>
                <xdr:col>1</xdr:col>
                <xdr:colOff>1152525</xdr:colOff>
                <xdr:row>16</xdr:row>
                <xdr:rowOff>28575</xdr:rowOff>
              </to>
            </anchor>
          </objectPr>
        </oleObject>
      </mc:Choice>
      <mc:Fallback>
        <oleObject progId="Equation.3" shapeId="6171" r:id="rId16"/>
      </mc:Fallback>
    </mc:AlternateContent>
    <mc:AlternateContent xmlns:mc="http://schemas.openxmlformats.org/markup-compatibility/2006">
      <mc:Choice Requires="x14">
        <oleObject progId="Equation.3" shapeId="6172" r:id="rId18">
          <objectPr defaultSize="0" r:id="rId19">
            <anchor moveWithCells="1">
              <from>
                <xdr:col>1</xdr:col>
                <xdr:colOff>695325</xdr:colOff>
                <xdr:row>16</xdr:row>
                <xdr:rowOff>0</xdr:rowOff>
              </from>
              <to>
                <xdr:col>1</xdr:col>
                <xdr:colOff>1038225</xdr:colOff>
                <xdr:row>17</xdr:row>
                <xdr:rowOff>28575</xdr:rowOff>
              </to>
            </anchor>
          </objectPr>
        </oleObject>
      </mc:Choice>
      <mc:Fallback>
        <oleObject progId="Equation.3" shapeId="6172" r:id="rId18"/>
      </mc:Fallback>
    </mc:AlternateContent>
    <mc:AlternateContent xmlns:mc="http://schemas.openxmlformats.org/markup-compatibility/2006">
      <mc:Choice Requires="x14">
        <oleObject progId="Equation.3" shapeId="6173" r:id="rId20">
          <objectPr defaultSize="0" r:id="rId21">
            <anchor moveWithCells="1">
              <from>
                <xdr:col>1</xdr:col>
                <xdr:colOff>409575</xdr:colOff>
                <xdr:row>17</xdr:row>
                <xdr:rowOff>0</xdr:rowOff>
              </from>
              <to>
                <xdr:col>1</xdr:col>
                <xdr:colOff>714375</xdr:colOff>
                <xdr:row>18</xdr:row>
                <xdr:rowOff>28575</xdr:rowOff>
              </to>
            </anchor>
          </objectPr>
        </oleObject>
      </mc:Choice>
      <mc:Fallback>
        <oleObject progId="Equation.3" shapeId="6173" r:id="rId20"/>
      </mc:Fallback>
    </mc:AlternateContent>
    <mc:AlternateContent xmlns:mc="http://schemas.openxmlformats.org/markup-compatibility/2006">
      <mc:Choice Requires="x14">
        <oleObject progId="Equation.3" shapeId="6175" r:id="rId22">
          <objectPr defaultSize="0" r:id="rId23">
            <anchor moveWithCells="1">
              <from>
                <xdr:col>1</xdr:col>
                <xdr:colOff>619125</xdr:colOff>
                <xdr:row>18</xdr:row>
                <xdr:rowOff>0</xdr:rowOff>
              </from>
              <to>
                <xdr:col>1</xdr:col>
                <xdr:colOff>952500</xdr:colOff>
                <xdr:row>19</xdr:row>
                <xdr:rowOff>28575</xdr:rowOff>
              </to>
            </anchor>
          </objectPr>
        </oleObject>
      </mc:Choice>
      <mc:Fallback>
        <oleObject progId="Equation.3" shapeId="6175" r:id="rId22"/>
      </mc:Fallback>
    </mc:AlternateContent>
    <mc:AlternateContent xmlns:mc="http://schemas.openxmlformats.org/markup-compatibility/2006">
      <mc:Choice Requires="x14">
        <oleObject progId="Equation.3" shapeId="6176" r:id="rId24">
          <objectPr defaultSize="0" r:id="rId25">
            <anchor moveWithCells="1">
              <from>
                <xdr:col>1</xdr:col>
                <xdr:colOff>781050</xdr:colOff>
                <xdr:row>19</xdr:row>
                <xdr:rowOff>0</xdr:rowOff>
              </from>
              <to>
                <xdr:col>1</xdr:col>
                <xdr:colOff>1133475</xdr:colOff>
                <xdr:row>20</xdr:row>
                <xdr:rowOff>28575</xdr:rowOff>
              </to>
            </anchor>
          </objectPr>
        </oleObject>
      </mc:Choice>
      <mc:Fallback>
        <oleObject progId="Equation.3" shapeId="6176" r:id="rId24"/>
      </mc:Fallback>
    </mc:AlternateContent>
    <mc:AlternateContent xmlns:mc="http://schemas.openxmlformats.org/markup-compatibility/2006">
      <mc:Choice Requires="x14">
        <oleObject progId="Equation.3" shapeId="6177" r:id="rId26">
          <objectPr defaultSize="0" r:id="rId27">
            <anchor moveWithCells="1">
              <from>
                <xdr:col>1</xdr:col>
                <xdr:colOff>704850</xdr:colOff>
                <xdr:row>20</xdr:row>
                <xdr:rowOff>0</xdr:rowOff>
              </from>
              <to>
                <xdr:col>1</xdr:col>
                <xdr:colOff>1047750</xdr:colOff>
                <xdr:row>21</xdr:row>
                <xdr:rowOff>28575</xdr:rowOff>
              </to>
            </anchor>
          </objectPr>
        </oleObject>
      </mc:Choice>
      <mc:Fallback>
        <oleObject progId="Equation.3" shapeId="6177" r:id="rId26"/>
      </mc:Fallback>
    </mc:AlternateContent>
    <mc:AlternateContent xmlns:mc="http://schemas.openxmlformats.org/markup-compatibility/2006">
      <mc:Choice Requires="x14">
        <oleObject progId="Equation.3" shapeId="6178" r:id="rId28">
          <objectPr defaultSize="0" r:id="rId29">
            <anchor moveWithCells="1">
              <from>
                <xdr:col>1</xdr:col>
                <xdr:colOff>409575</xdr:colOff>
                <xdr:row>25</xdr:row>
                <xdr:rowOff>0</xdr:rowOff>
              </from>
              <to>
                <xdr:col>1</xdr:col>
                <xdr:colOff>790575</xdr:colOff>
                <xdr:row>26</xdr:row>
                <xdr:rowOff>19050</xdr:rowOff>
              </to>
            </anchor>
          </objectPr>
        </oleObject>
      </mc:Choice>
      <mc:Fallback>
        <oleObject progId="Equation.3" shapeId="6178" r:id="rId28"/>
      </mc:Fallback>
    </mc:AlternateContent>
    <mc:AlternateContent xmlns:mc="http://schemas.openxmlformats.org/markup-compatibility/2006">
      <mc:Choice Requires="x14">
        <oleObject progId="Equation.3" shapeId="6180" r:id="rId30">
          <objectPr defaultSize="0" r:id="rId31">
            <anchor moveWithCells="1">
              <from>
                <xdr:col>1</xdr:col>
                <xdr:colOff>619125</xdr:colOff>
                <xdr:row>26</xdr:row>
                <xdr:rowOff>0</xdr:rowOff>
              </from>
              <to>
                <xdr:col>1</xdr:col>
                <xdr:colOff>952500</xdr:colOff>
                <xdr:row>27</xdr:row>
                <xdr:rowOff>19050</xdr:rowOff>
              </to>
            </anchor>
          </objectPr>
        </oleObject>
      </mc:Choice>
      <mc:Fallback>
        <oleObject progId="Equation.3" shapeId="6180" r:id="rId30"/>
      </mc:Fallback>
    </mc:AlternateContent>
    <mc:AlternateContent xmlns:mc="http://schemas.openxmlformats.org/markup-compatibility/2006">
      <mc:Choice Requires="x14">
        <oleObject progId="Equation.3" shapeId="6181" r:id="rId32">
          <objectPr defaultSize="0" r:id="rId33">
            <anchor moveWithCells="1">
              <from>
                <xdr:col>1</xdr:col>
                <xdr:colOff>781050</xdr:colOff>
                <xdr:row>27</xdr:row>
                <xdr:rowOff>0</xdr:rowOff>
              </from>
              <to>
                <xdr:col>1</xdr:col>
                <xdr:colOff>1152525</xdr:colOff>
                <xdr:row>28</xdr:row>
                <xdr:rowOff>19050</xdr:rowOff>
              </to>
            </anchor>
          </objectPr>
        </oleObject>
      </mc:Choice>
      <mc:Fallback>
        <oleObject progId="Equation.3" shapeId="6181" r:id="rId32"/>
      </mc:Fallback>
    </mc:AlternateContent>
    <mc:AlternateContent xmlns:mc="http://schemas.openxmlformats.org/markup-compatibility/2006">
      <mc:Choice Requires="x14">
        <oleObject progId="Equation.3" shapeId="6182" r:id="rId34">
          <objectPr defaultSize="0" r:id="rId35">
            <anchor moveWithCells="1">
              <from>
                <xdr:col>1</xdr:col>
                <xdr:colOff>695325</xdr:colOff>
                <xdr:row>28</xdr:row>
                <xdr:rowOff>0</xdr:rowOff>
              </from>
              <to>
                <xdr:col>1</xdr:col>
                <xdr:colOff>1047750</xdr:colOff>
                <xdr:row>29</xdr:row>
                <xdr:rowOff>19050</xdr:rowOff>
              </to>
            </anchor>
          </objectPr>
        </oleObject>
      </mc:Choice>
      <mc:Fallback>
        <oleObject progId="Equation.3" shapeId="6182" r:id="rId34"/>
      </mc:Fallback>
    </mc:AlternateContent>
    <mc:AlternateContent xmlns:mc="http://schemas.openxmlformats.org/markup-compatibility/2006">
      <mc:Choice Requires="x14">
        <oleObject progId="Equation.3" shapeId="6186" r:id="rId36">
          <objectPr defaultSize="0" r:id="rId35">
            <anchor moveWithCells="1">
              <from>
                <xdr:col>1</xdr:col>
                <xdr:colOff>695325</xdr:colOff>
                <xdr:row>24</xdr:row>
                <xdr:rowOff>0</xdr:rowOff>
              </from>
              <to>
                <xdr:col>1</xdr:col>
                <xdr:colOff>1047750</xdr:colOff>
                <xdr:row>25</xdr:row>
                <xdr:rowOff>19050</xdr:rowOff>
              </to>
            </anchor>
          </objectPr>
        </oleObject>
      </mc:Choice>
      <mc:Fallback>
        <oleObject progId="Equation.3" shapeId="6186" r:id="rId36"/>
      </mc:Fallback>
    </mc:AlternateContent>
    <mc:AlternateContent xmlns:mc="http://schemas.openxmlformats.org/markup-compatibility/2006">
      <mc:Choice Requires="x14">
        <oleObject progId="Equation.3" shapeId="6187" r:id="rId37">
          <objectPr defaultSize="0" r:id="rId38">
            <anchor moveWithCells="1">
              <from>
                <xdr:col>1</xdr:col>
                <xdr:colOff>409575</xdr:colOff>
                <xdr:row>21</xdr:row>
                <xdr:rowOff>0</xdr:rowOff>
              </from>
              <to>
                <xdr:col>1</xdr:col>
                <xdr:colOff>790575</xdr:colOff>
                <xdr:row>22</xdr:row>
                <xdr:rowOff>19050</xdr:rowOff>
              </to>
            </anchor>
          </objectPr>
        </oleObject>
      </mc:Choice>
      <mc:Fallback>
        <oleObject progId="Equation.3" shapeId="6187" r:id="rId37"/>
      </mc:Fallback>
    </mc:AlternateContent>
    <mc:AlternateContent xmlns:mc="http://schemas.openxmlformats.org/markup-compatibility/2006">
      <mc:Choice Requires="x14">
        <oleObject progId="Equation.3" shapeId="6188" r:id="rId39">
          <objectPr defaultSize="0" r:id="rId40">
            <anchor moveWithCells="1">
              <from>
                <xdr:col>1</xdr:col>
                <xdr:colOff>628650</xdr:colOff>
                <xdr:row>22</xdr:row>
                <xdr:rowOff>0</xdr:rowOff>
              </from>
              <to>
                <xdr:col>1</xdr:col>
                <xdr:colOff>971550</xdr:colOff>
                <xdr:row>23</xdr:row>
                <xdr:rowOff>19050</xdr:rowOff>
              </to>
            </anchor>
          </objectPr>
        </oleObject>
      </mc:Choice>
      <mc:Fallback>
        <oleObject progId="Equation.3" shapeId="6188" r:id="rId39"/>
      </mc:Fallback>
    </mc:AlternateContent>
    <mc:AlternateContent xmlns:mc="http://schemas.openxmlformats.org/markup-compatibility/2006">
      <mc:Choice Requires="x14">
        <oleObject progId="Equation.3" shapeId="6189" r:id="rId41">
          <objectPr defaultSize="0" r:id="rId42">
            <anchor moveWithCells="1">
              <from>
                <xdr:col>1</xdr:col>
                <xdr:colOff>781050</xdr:colOff>
                <xdr:row>23</xdr:row>
                <xdr:rowOff>0</xdr:rowOff>
              </from>
              <to>
                <xdr:col>1</xdr:col>
                <xdr:colOff>1162050</xdr:colOff>
                <xdr:row>24</xdr:row>
                <xdr:rowOff>19050</xdr:rowOff>
              </to>
            </anchor>
          </objectPr>
        </oleObject>
      </mc:Choice>
      <mc:Fallback>
        <oleObject progId="Equation.3" shapeId="6189" r:id="rId41"/>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Z250"/>
  <sheetViews>
    <sheetView showGridLines="0" topLeftCell="Z1" zoomScale="75" workbookViewId="0">
      <selection activeCell="AY1" sqref="AY1"/>
    </sheetView>
  </sheetViews>
  <sheetFormatPr defaultRowHeight="12.75" x14ac:dyDescent="0.2"/>
  <cols>
    <col min="1" max="1" width="16.28515625" style="73" customWidth="1"/>
    <col min="2" max="2" width="13.42578125" style="73" customWidth="1"/>
    <col min="3" max="3" width="12.5703125" style="73" customWidth="1"/>
    <col min="4" max="4" width="14.28515625" style="73" customWidth="1"/>
    <col min="5" max="5" width="12.5703125" style="73" customWidth="1"/>
    <col min="6" max="6" width="12.28515625" style="73" customWidth="1"/>
    <col min="7" max="8" width="12.140625" style="73" customWidth="1"/>
    <col min="9" max="9" width="11.42578125" style="73" customWidth="1"/>
    <col min="10" max="10" width="14.5703125" style="73" customWidth="1"/>
    <col min="11" max="11" width="11.85546875" style="73" customWidth="1"/>
    <col min="12" max="12" width="11.7109375" style="73" customWidth="1"/>
    <col min="13" max="13" width="13.85546875" style="73" customWidth="1"/>
    <col min="14" max="14" width="11.28515625" style="73" customWidth="1"/>
    <col min="15" max="15" width="11" style="73" customWidth="1"/>
    <col min="16" max="16" width="6.7109375" style="73" customWidth="1"/>
    <col min="17" max="17" width="11" style="73" customWidth="1"/>
    <col min="18" max="18" width="14.42578125" style="73" customWidth="1"/>
    <col min="19" max="19" width="13.42578125" style="73" customWidth="1"/>
    <col min="20" max="20" width="16.42578125" style="73" customWidth="1"/>
    <col min="21" max="21" width="16.140625" style="73" customWidth="1"/>
    <col min="22" max="22" width="11.85546875" style="73" customWidth="1"/>
    <col min="23" max="23" width="12.7109375" style="73" customWidth="1"/>
    <col min="24" max="24" width="13.42578125" style="73" customWidth="1"/>
    <col min="25" max="25" width="10.85546875" style="73" customWidth="1"/>
    <col min="26" max="26" width="53" style="73" customWidth="1"/>
    <col min="27" max="27" width="11" style="73" customWidth="1"/>
    <col min="28" max="77" width="0.85546875" style="73" customWidth="1"/>
    <col min="78" max="16384" width="9.140625" style="73"/>
  </cols>
  <sheetData>
    <row r="1" spans="1:28" ht="9.75" customHeight="1" x14ac:dyDescent="0.2">
      <c r="R1" s="4"/>
      <c r="S1" s="5"/>
      <c r="T1" s="5"/>
      <c r="U1" s="5"/>
      <c r="V1" s="5"/>
      <c r="W1" s="5"/>
      <c r="X1" s="3"/>
      <c r="Y1" s="2"/>
    </row>
    <row r="2" spans="1:28" ht="15.75" x14ac:dyDescent="0.2">
      <c r="A2" s="74" t="s">
        <v>82</v>
      </c>
      <c r="C2" s="75" t="s">
        <v>81</v>
      </c>
      <c r="D2" s="58" t="s">
        <v>7</v>
      </c>
      <c r="E2" s="58"/>
      <c r="F2" s="58" t="s">
        <v>8</v>
      </c>
      <c r="G2" s="76" t="s">
        <v>9</v>
      </c>
      <c r="H2" s="58" t="s">
        <v>10</v>
      </c>
      <c r="I2" s="77"/>
      <c r="J2" s="77" t="s">
        <v>44</v>
      </c>
      <c r="K2" s="77"/>
      <c r="L2" s="78"/>
      <c r="M2" s="78"/>
      <c r="N2" s="78"/>
      <c r="O2" s="78"/>
      <c r="P2" s="2"/>
      <c r="Q2" s="2"/>
      <c r="R2" s="79"/>
      <c r="S2" s="79"/>
      <c r="T2" s="79"/>
      <c r="U2" s="79"/>
      <c r="V2" s="79"/>
      <c r="W2" s="79"/>
      <c r="X2" s="79"/>
      <c r="Y2" s="79"/>
      <c r="Z2" s="2"/>
      <c r="AA2" s="2"/>
      <c r="AB2" s="2"/>
    </row>
    <row r="3" spans="1:28" ht="16.5" thickBot="1" x14ac:dyDescent="0.25">
      <c r="C3" s="80" t="s">
        <v>184</v>
      </c>
      <c r="D3" s="58">
        <f>LARGE(O30:O250,1)</f>
        <v>13.320955267990838</v>
      </c>
      <c r="E3" s="58"/>
      <c r="F3" s="58">
        <f>LARGE(D6:H6,1)</f>
        <v>13.320955267990838</v>
      </c>
      <c r="G3" s="58" t="e">
        <f>LARGE(D6:H6,2)</f>
        <v>#NUM!</v>
      </c>
      <c r="H3" s="58" t="e">
        <f>LARGE(D6:H6,3)</f>
        <v>#NUM!</v>
      </c>
      <c r="I3" s="58"/>
      <c r="J3" s="58">
        <v>100</v>
      </c>
      <c r="K3" s="58"/>
      <c r="L3" s="78"/>
      <c r="M3" s="78"/>
      <c r="N3" s="78"/>
      <c r="O3" s="78"/>
      <c r="P3" s="2"/>
      <c r="Q3" s="2"/>
      <c r="R3" s="69"/>
      <c r="S3" s="69"/>
      <c r="T3" s="69"/>
      <c r="U3" s="69"/>
      <c r="V3" s="69"/>
      <c r="W3" s="69"/>
      <c r="X3" s="69"/>
      <c r="Y3" s="69"/>
      <c r="Z3" s="2"/>
      <c r="AA3" s="2"/>
      <c r="AB3" s="2"/>
    </row>
    <row r="4" spans="1:28" ht="15.75" x14ac:dyDescent="0.25">
      <c r="A4" s="81" t="s">
        <v>11</v>
      </c>
      <c r="B4" s="82">
        <f>(SUMIF(I30:I250, "&gt;0")+SUMIF(I30:I250, "&lt;0"))/100</f>
        <v>2.4965779564736299</v>
      </c>
      <c r="C4" s="80" t="s">
        <v>184</v>
      </c>
      <c r="D4" s="83"/>
      <c r="E4" s="2"/>
      <c r="F4" s="2"/>
      <c r="H4" s="2"/>
      <c r="I4" s="78"/>
      <c r="J4" s="78"/>
      <c r="K4" s="78"/>
      <c r="L4" s="78"/>
      <c r="M4" s="78"/>
      <c r="N4" s="78"/>
      <c r="O4" s="78"/>
      <c r="P4" s="2"/>
      <c r="Q4" s="2"/>
      <c r="R4" s="69"/>
      <c r="S4" s="69"/>
      <c r="T4" s="69"/>
      <c r="U4" s="69"/>
      <c r="V4" s="69"/>
      <c r="W4" s="69"/>
      <c r="X4" s="69"/>
      <c r="Y4" s="69"/>
      <c r="Z4" s="2"/>
      <c r="AA4" s="2"/>
      <c r="AB4" s="2"/>
    </row>
    <row r="5" spans="1:28" ht="15.75" x14ac:dyDescent="0.25">
      <c r="A5" s="84" t="s">
        <v>12</v>
      </c>
      <c r="B5" s="85">
        <f>SQRT((SUMIF(J30:J250, "&gt;0")+SUMIF(J30:J250, "&lt;0"))/100)</f>
        <v>0.71288776147407196</v>
      </c>
      <c r="C5" s="86"/>
      <c r="D5" s="75" t="s">
        <v>13</v>
      </c>
      <c r="E5" s="75" t="s">
        <v>14</v>
      </c>
      <c r="F5" s="75" t="s">
        <v>15</v>
      </c>
      <c r="G5" s="87" t="s">
        <v>16</v>
      </c>
      <c r="H5" s="75" t="s">
        <v>17</v>
      </c>
      <c r="I5" s="78"/>
      <c r="J5" s="78"/>
      <c r="K5" s="78"/>
      <c r="L5" s="78"/>
      <c r="M5" s="78"/>
      <c r="N5" s="78"/>
      <c r="O5" s="78"/>
      <c r="P5" s="2"/>
      <c r="Q5" s="2"/>
      <c r="R5" s="69"/>
      <c r="S5" s="69"/>
      <c r="T5" s="69"/>
      <c r="U5" s="69"/>
      <c r="V5" s="69"/>
      <c r="W5" s="69"/>
      <c r="X5" s="69"/>
      <c r="Y5" s="69"/>
      <c r="Z5" s="2"/>
      <c r="AA5" s="2"/>
      <c r="AB5" s="2"/>
    </row>
    <row r="6" spans="1:28" ht="15.75" x14ac:dyDescent="0.25">
      <c r="A6" s="84" t="s">
        <v>18</v>
      </c>
      <c r="B6" s="85">
        <f>(SUMIF(K30:K250, "&gt;0")+SUMIF(K30:K250, "&lt;0"))/((100)*(B5)^3)</f>
        <v>6.4052550323620538</v>
      </c>
      <c r="C6" s="86"/>
      <c r="D6" s="75">
        <v>13.320955267990838</v>
      </c>
      <c r="E6" s="75"/>
      <c r="F6" s="75"/>
      <c r="G6" s="87"/>
      <c r="H6" s="75"/>
      <c r="I6" s="78"/>
      <c r="J6" s="78"/>
      <c r="K6" s="78"/>
      <c r="L6" s="78"/>
      <c r="M6" s="78"/>
      <c r="N6" s="78"/>
      <c r="O6" s="78"/>
      <c r="P6" s="2"/>
      <c r="Q6" s="2"/>
      <c r="R6" s="69"/>
      <c r="S6" s="69"/>
      <c r="T6" s="69"/>
      <c r="U6" s="69"/>
      <c r="V6" s="69"/>
      <c r="W6" s="69"/>
      <c r="X6" s="69"/>
      <c r="Y6" s="69"/>
      <c r="Z6" s="2"/>
      <c r="AA6" s="2"/>
      <c r="AB6" s="2"/>
    </row>
    <row r="7" spans="1:28" ht="16.5" thickBot="1" x14ac:dyDescent="0.3">
      <c r="A7" s="88" t="s">
        <v>19</v>
      </c>
      <c r="B7" s="89">
        <f>(SUMIF(L30:L250, "&gt;0")+SUMIF(L30:L250, "&lt;0"))/((100)*(B5)^4)</f>
        <v>61.943460087770248</v>
      </c>
      <c r="C7" s="90"/>
      <c r="D7" s="83"/>
      <c r="E7" s="2"/>
      <c r="F7" s="2"/>
      <c r="H7" s="2"/>
      <c r="I7" s="78"/>
      <c r="J7" s="78"/>
      <c r="K7" s="78"/>
      <c r="L7" s="78"/>
      <c r="M7" s="78"/>
      <c r="N7" s="78"/>
      <c r="O7" s="78"/>
      <c r="P7" s="2"/>
      <c r="Q7" s="2"/>
      <c r="R7" s="69"/>
      <c r="S7" s="69"/>
      <c r="T7" s="69"/>
      <c r="U7" s="69"/>
      <c r="V7" s="69"/>
      <c r="W7" s="69"/>
      <c r="X7" s="69"/>
      <c r="Y7" s="69"/>
      <c r="Z7" s="2"/>
      <c r="AA7" s="2"/>
      <c r="AB7" s="2"/>
    </row>
    <row r="8" spans="1:28" ht="15.75" x14ac:dyDescent="0.25">
      <c r="C8" s="91"/>
      <c r="D8" s="75" t="s">
        <v>107</v>
      </c>
      <c r="E8" s="2" t="s">
        <v>125</v>
      </c>
      <c r="F8" s="2"/>
      <c r="H8" s="2"/>
      <c r="I8" s="78"/>
      <c r="J8" s="78"/>
      <c r="K8" s="78"/>
      <c r="L8" s="78"/>
      <c r="M8" s="78"/>
      <c r="N8" s="78"/>
      <c r="O8" s="78"/>
      <c r="P8" s="2"/>
      <c r="Q8" s="2"/>
      <c r="R8" s="69"/>
      <c r="S8" s="69"/>
      <c r="T8" s="69"/>
      <c r="U8" s="69"/>
      <c r="V8" s="69"/>
      <c r="W8" s="69"/>
      <c r="X8" s="69"/>
      <c r="Y8" s="69"/>
      <c r="Z8" s="2"/>
      <c r="AA8" s="2"/>
      <c r="AB8" s="2"/>
    </row>
    <row r="9" spans="1:28" ht="15.75" x14ac:dyDescent="0.2">
      <c r="A9" s="73" t="s">
        <v>20</v>
      </c>
      <c r="C9" s="75"/>
      <c r="D9" s="75" t="s">
        <v>191</v>
      </c>
      <c r="E9" s="58">
        <f>LARGE(O30:O250,1)</f>
        <v>13.320955267990838</v>
      </c>
      <c r="F9" s="2"/>
      <c r="H9" s="2"/>
      <c r="I9" s="78"/>
      <c r="J9" s="78"/>
      <c r="K9" s="78"/>
      <c r="L9" s="78"/>
      <c r="M9" s="78"/>
      <c r="N9" s="78"/>
      <c r="O9" s="78"/>
      <c r="P9" s="2"/>
      <c r="Q9" s="2"/>
      <c r="R9" s="69"/>
      <c r="S9" s="69"/>
      <c r="T9" s="69"/>
      <c r="U9" s="69"/>
      <c r="V9" s="69"/>
      <c r="W9" s="69"/>
      <c r="X9" s="69"/>
      <c r="Y9" s="69"/>
      <c r="Z9" s="2"/>
      <c r="AA9" s="2"/>
      <c r="AB9" s="2"/>
    </row>
    <row r="10" spans="1:28" ht="15.75" x14ac:dyDescent="0.2">
      <c r="A10" s="92">
        <f>SUM(G30:G250)</f>
        <v>99.963700000000046</v>
      </c>
      <c r="C10" s="93"/>
      <c r="D10" s="181" t="s">
        <v>127</v>
      </c>
      <c r="E10" s="2" t="s">
        <v>128</v>
      </c>
      <c r="F10" s="2"/>
      <c r="H10" s="2"/>
      <c r="I10" s="78"/>
      <c r="J10" s="78"/>
      <c r="K10" s="78"/>
      <c r="L10" s="78"/>
      <c r="M10" s="78"/>
      <c r="N10" s="78"/>
      <c r="O10" s="78"/>
      <c r="P10" s="2"/>
      <c r="Q10" s="2"/>
      <c r="R10" s="69"/>
      <c r="S10" s="69"/>
      <c r="T10" s="69"/>
      <c r="U10" s="69"/>
      <c r="V10" s="69"/>
      <c r="W10" s="69"/>
      <c r="X10" s="69"/>
      <c r="Y10" s="69"/>
      <c r="Z10" s="2"/>
      <c r="AA10" s="2"/>
      <c r="AB10" s="2"/>
    </row>
    <row r="11" spans="1:28" ht="15.75" x14ac:dyDescent="0.25">
      <c r="C11" s="86"/>
      <c r="D11" s="181">
        <v>71</v>
      </c>
      <c r="E11" s="182">
        <v>4</v>
      </c>
      <c r="F11" s="2"/>
      <c r="G11" s="73">
        <f>(((2.095-1)/(11-1))*(513.74-43.91))+43.91</f>
        <v>95.356385000000017</v>
      </c>
      <c r="H11" s="174"/>
      <c r="I11" s="78"/>
      <c r="J11" s="78"/>
      <c r="K11" s="78"/>
      <c r="L11" s="78"/>
      <c r="M11" s="78"/>
      <c r="N11" s="78"/>
      <c r="O11" s="78"/>
      <c r="P11" s="2"/>
      <c r="Q11" s="2"/>
      <c r="R11" s="69"/>
      <c r="S11" s="69"/>
      <c r="T11" s="69"/>
      <c r="U11" s="69"/>
      <c r="V11" s="69"/>
      <c r="W11" s="69"/>
      <c r="X11" s="69"/>
      <c r="Y11" s="69"/>
      <c r="Z11" s="2"/>
      <c r="AA11" s="2"/>
      <c r="AB11" s="2"/>
    </row>
    <row r="12" spans="1:28" ht="15.75" x14ac:dyDescent="0.25">
      <c r="A12" s="73" t="s">
        <v>21</v>
      </c>
      <c r="C12" s="86"/>
      <c r="D12" s="83"/>
      <c r="E12" s="2"/>
      <c r="F12" s="2"/>
      <c r="H12" s="2"/>
      <c r="I12" s="78"/>
      <c r="J12" s="78"/>
      <c r="K12" s="78"/>
      <c r="L12" s="78"/>
      <c r="M12" s="78"/>
      <c r="N12" s="78"/>
      <c r="O12" s="78"/>
      <c r="P12" s="2"/>
      <c r="Q12" s="2"/>
      <c r="R12" s="69"/>
      <c r="S12" s="69"/>
      <c r="T12" s="69"/>
      <c r="U12" s="69"/>
      <c r="V12" s="69"/>
      <c r="W12" s="69"/>
      <c r="X12" s="69"/>
      <c r="Y12" s="69"/>
      <c r="Z12" s="2"/>
      <c r="AA12" s="2"/>
      <c r="AB12" s="2"/>
    </row>
    <row r="13" spans="1:28" ht="15.75" x14ac:dyDescent="0.25">
      <c r="A13" s="73">
        <f>SUMIF(N31:N250, "&gt;0")</f>
        <v>743.21576005211477</v>
      </c>
      <c r="C13" s="86"/>
      <c r="D13" s="83"/>
      <c r="E13" s="2"/>
      <c r="F13" s="2"/>
      <c r="G13" s="2"/>
      <c r="H13" s="2"/>
      <c r="I13" s="78"/>
      <c r="J13" s="78"/>
      <c r="K13" s="78"/>
      <c r="L13" s="78"/>
      <c r="M13" s="78"/>
      <c r="N13" s="78"/>
      <c r="O13" s="78"/>
      <c r="P13" s="2"/>
      <c r="Q13" s="2"/>
      <c r="R13" s="69"/>
      <c r="S13" s="69"/>
      <c r="T13" s="69"/>
      <c r="U13" s="69"/>
      <c r="V13" s="69"/>
      <c r="W13" s="69"/>
      <c r="X13" s="69"/>
      <c r="Y13" s="69"/>
      <c r="Z13" s="2"/>
      <c r="AA13" s="2"/>
      <c r="AB13" s="2"/>
    </row>
    <row r="14" spans="1:28" ht="30.75" thickBot="1" x14ac:dyDescent="0.45">
      <c r="A14" s="73" t="s">
        <v>83</v>
      </c>
      <c r="C14" s="86"/>
      <c r="D14" s="73" t="s">
        <v>94</v>
      </c>
      <c r="F14" s="2"/>
      <c r="G14" s="2"/>
      <c r="H14" s="2"/>
      <c r="I14" s="78"/>
      <c r="J14" s="78"/>
      <c r="K14" s="78"/>
      <c r="L14" s="78"/>
      <c r="M14" s="78"/>
      <c r="N14" s="78"/>
      <c r="O14" s="78"/>
      <c r="P14" s="2"/>
      <c r="Q14" s="2"/>
      <c r="R14" s="69"/>
      <c r="S14" s="69"/>
      <c r="T14" s="69"/>
      <c r="U14" s="69"/>
      <c r="V14" s="69"/>
      <c r="W14" s="69"/>
      <c r="X14" s="69"/>
      <c r="Y14" s="69"/>
      <c r="Z14" s="2"/>
      <c r="AA14" s="2"/>
      <c r="AB14" s="94" t="s">
        <v>78</v>
      </c>
    </row>
    <row r="15" spans="1:28" ht="30" x14ac:dyDescent="0.4">
      <c r="A15" s="81" t="s">
        <v>95</v>
      </c>
      <c r="B15" s="82">
        <f>(SUMIF(Q30:Q250, "&gt;0")+SUMIF(Q30:Q250, "&lt;0"))/100</f>
        <v>189.46648244562758</v>
      </c>
      <c r="C15" s="86"/>
      <c r="D15" s="81" t="s">
        <v>22</v>
      </c>
      <c r="E15" s="82">
        <f>10^((SUMIF(V30:V250, "&gt;0")+SUMIF(V30:V250, "&lt;0"))/100)</f>
        <v>177.1965037426412</v>
      </c>
      <c r="F15" s="2"/>
      <c r="G15" s="2"/>
      <c r="H15" s="59"/>
      <c r="I15" s="78"/>
      <c r="J15" s="78"/>
      <c r="K15" s="78"/>
      <c r="L15" s="78"/>
      <c r="M15" s="78"/>
      <c r="N15" s="78"/>
      <c r="O15" s="78"/>
      <c r="P15" s="2"/>
      <c r="Q15" s="2"/>
      <c r="R15" s="69"/>
      <c r="S15" s="69"/>
      <c r="T15" s="69"/>
      <c r="U15" s="69"/>
      <c r="V15" s="69"/>
      <c r="W15" s="69"/>
      <c r="X15" s="69"/>
      <c r="Y15" s="69"/>
      <c r="Z15" s="2"/>
      <c r="AA15" s="2"/>
      <c r="AB15" s="94" t="s">
        <v>80</v>
      </c>
    </row>
    <row r="16" spans="1:28" ht="15.75" x14ac:dyDescent="0.25">
      <c r="A16" s="84" t="s">
        <v>96</v>
      </c>
      <c r="B16" s="85">
        <f>SQRT((SUMIF(R30:R250, "&gt;0")+SUMIF(R30:R250, "&lt;0"))/100)</f>
        <v>53.355908324884922</v>
      </c>
      <c r="C16" s="86"/>
      <c r="D16" s="84" t="s">
        <v>23</v>
      </c>
      <c r="E16" s="85">
        <f>10^(SQRT((SUMIF(W30:W250, "&gt;0")+SUMIF(W30:W250, "&lt;0"))/100))</f>
        <v>1.6390816933357015</v>
      </c>
      <c r="G16" s="2"/>
      <c r="H16" s="59"/>
      <c r="I16" s="78"/>
      <c r="J16" s="78"/>
      <c r="K16" s="78"/>
      <c r="L16" s="78"/>
      <c r="M16" s="78"/>
      <c r="N16" s="78"/>
      <c r="O16" s="78"/>
      <c r="P16" s="2"/>
      <c r="Q16" s="2"/>
      <c r="R16" s="69"/>
      <c r="S16" s="69"/>
      <c r="T16" s="69"/>
      <c r="U16" s="69"/>
      <c r="V16" s="69"/>
      <c r="W16" s="69"/>
      <c r="X16" s="69"/>
      <c r="Y16" s="69"/>
      <c r="Z16" s="2"/>
      <c r="AA16" s="2"/>
      <c r="AB16" s="2"/>
    </row>
    <row r="17" spans="1:78" ht="15" customHeight="1" x14ac:dyDescent="0.25">
      <c r="A17" s="84" t="s">
        <v>97</v>
      </c>
      <c r="B17" s="85">
        <f>(SUMIF(S30:S250, "&gt;0")+SUMIF(S30:S250, "&lt;0"))/((100)*(B16)^3)</f>
        <v>-1.2149821984982148E-2</v>
      </c>
      <c r="C17" s="95"/>
      <c r="D17" s="84" t="s">
        <v>24</v>
      </c>
      <c r="E17" s="85">
        <f>(SUMIF(X30:X250, "&gt;0")+SUMIF(X30:X250, "&lt;0"))/((100)*(LOG(E16))^3)</f>
        <v>-6.4052550323620343</v>
      </c>
      <c r="G17" s="2"/>
      <c r="H17" s="59"/>
      <c r="I17" s="78"/>
      <c r="J17" s="78"/>
      <c r="K17" s="78"/>
      <c r="L17" s="78"/>
      <c r="M17" s="78"/>
      <c r="N17" s="78"/>
      <c r="O17" s="78"/>
      <c r="P17" s="2"/>
      <c r="Q17" s="2"/>
      <c r="R17" s="69"/>
      <c r="S17" s="69"/>
      <c r="T17" s="69"/>
      <c r="U17" s="69"/>
      <c r="V17" s="69"/>
      <c r="W17" s="69"/>
      <c r="X17" s="69"/>
      <c r="Y17" s="69"/>
      <c r="Z17" s="2"/>
      <c r="AA17" s="2"/>
      <c r="AB17" s="2"/>
    </row>
    <row r="18" spans="1:78" ht="22.5" customHeight="1" x14ac:dyDescent="0.35">
      <c r="A18" s="84" t="s">
        <v>98</v>
      </c>
      <c r="B18" s="85">
        <f>(SUMIF(T30:T250, "&gt;0")+SUMIF(T30:T250, "&lt;0"))/((100)*(B16)^4)</f>
        <v>3.6980353633179939</v>
      </c>
      <c r="D18" s="84" t="s">
        <v>25</v>
      </c>
      <c r="E18" s="85">
        <f>(SUMIF(Y30:Y250, "&gt;0")+SUMIF(Y30:Y250, "&lt;0"))/((100)*(LOG(E16))^4)</f>
        <v>61.943460087770056</v>
      </c>
      <c r="F18" s="96"/>
      <c r="G18" s="2"/>
      <c r="H18" s="59"/>
      <c r="I18" s="58"/>
      <c r="J18" s="58"/>
      <c r="K18" s="58"/>
      <c r="L18" s="58"/>
      <c r="N18" s="97"/>
      <c r="O18" s="58"/>
      <c r="P18" s="2"/>
      <c r="Q18" s="2"/>
      <c r="R18" s="4"/>
      <c r="S18" s="2"/>
      <c r="T18" s="6"/>
      <c r="U18" s="9"/>
      <c r="V18" s="6"/>
      <c r="W18" s="98"/>
      <c r="X18" s="99"/>
      <c r="Y18" s="2"/>
      <c r="Z18" s="2"/>
      <c r="AA18" s="2"/>
      <c r="AB18" s="100" t="s">
        <v>79</v>
      </c>
      <c r="AC18" s="101"/>
      <c r="AD18" s="102"/>
      <c r="AE18" s="103"/>
      <c r="BL18" s="194">
        <v>1</v>
      </c>
      <c r="BM18" s="194"/>
      <c r="BN18" s="194"/>
      <c r="BO18" s="194"/>
      <c r="BP18" s="194"/>
      <c r="BQ18" s="194"/>
      <c r="BR18" s="194"/>
      <c r="BS18" s="194"/>
      <c r="BT18" s="194"/>
      <c r="BU18" s="194"/>
      <c r="BV18" s="194"/>
    </row>
    <row r="19" spans="1:78" ht="15" customHeight="1" thickBot="1" x14ac:dyDescent="0.3">
      <c r="A19" s="88" t="s">
        <v>99</v>
      </c>
      <c r="B19" s="104">
        <f>B18-3</f>
        <v>0.69803536331799387</v>
      </c>
      <c r="C19" s="105"/>
      <c r="D19" s="88" t="s">
        <v>26</v>
      </c>
      <c r="E19" s="104">
        <f>E18-3</f>
        <v>58.943460087770056</v>
      </c>
      <c r="F19" s="106"/>
      <c r="G19" s="2"/>
      <c r="H19" s="175"/>
      <c r="I19" s="59"/>
      <c r="J19" s="59"/>
      <c r="K19" s="59"/>
      <c r="L19" s="59"/>
      <c r="N19" s="59"/>
      <c r="O19" s="59"/>
      <c r="P19" s="107"/>
      <c r="Q19" s="2"/>
      <c r="R19" s="108"/>
      <c r="S19" s="109"/>
      <c r="T19" s="110"/>
      <c r="U19" s="4"/>
      <c r="V19" s="4"/>
      <c r="W19" s="4"/>
      <c r="X19" s="2"/>
      <c r="Y19" s="2"/>
      <c r="Z19" s="2"/>
      <c r="AA19" s="2"/>
      <c r="AB19" s="2"/>
    </row>
    <row r="20" spans="1:78" ht="15" x14ac:dyDescent="0.2">
      <c r="A20" s="111"/>
      <c r="B20" s="111"/>
      <c r="C20" s="112"/>
      <c r="D20" s="106"/>
      <c r="E20" s="113"/>
      <c r="F20" s="114"/>
      <c r="H20" s="2"/>
      <c r="I20" s="2"/>
      <c r="J20" s="2"/>
      <c r="K20" s="2"/>
      <c r="L20" s="2"/>
      <c r="M20" s="2"/>
      <c r="N20" s="2"/>
      <c r="O20" s="2"/>
      <c r="P20" s="2"/>
      <c r="Q20" s="2"/>
      <c r="R20" s="4"/>
      <c r="S20" s="6"/>
      <c r="T20" s="115"/>
      <c r="U20" s="4"/>
      <c r="V20" s="4"/>
      <c r="W20" s="2"/>
      <c r="X20" s="6"/>
      <c r="Y20" s="116"/>
      <c r="Z20" s="2"/>
      <c r="AA20" s="2"/>
      <c r="AB20" s="195">
        <v>0</v>
      </c>
      <c r="AC20" s="195"/>
      <c r="AD20" s="195"/>
      <c r="AE20" s="195"/>
      <c r="AF20" s="195"/>
      <c r="BV20" s="193">
        <v>1</v>
      </c>
      <c r="BW20" s="193"/>
      <c r="BX20" s="193"/>
      <c r="BY20" s="193"/>
      <c r="BZ20" s="193"/>
    </row>
    <row r="21" spans="1:78" ht="8.25" customHeight="1" thickBot="1" x14ac:dyDescent="0.25">
      <c r="A21" s="106"/>
      <c r="B21" s="106"/>
      <c r="C21" s="117"/>
      <c r="D21" s="106"/>
      <c r="E21" s="113"/>
      <c r="F21" s="118"/>
      <c r="H21" s="2"/>
      <c r="I21" s="2"/>
      <c r="J21" s="2"/>
      <c r="K21" s="2"/>
      <c r="L21" s="2"/>
      <c r="M21" s="2"/>
      <c r="N21" s="2"/>
      <c r="O21" s="2"/>
      <c r="P21" s="2"/>
      <c r="Q21" s="2"/>
      <c r="R21" s="4"/>
      <c r="S21" s="6"/>
      <c r="T21" s="119"/>
      <c r="U21" s="4"/>
      <c r="V21" s="4"/>
      <c r="W21" s="2"/>
      <c r="X21" s="6"/>
      <c r="Y21" s="116"/>
      <c r="Z21" s="2"/>
      <c r="AA21" s="2"/>
      <c r="AB21" s="2"/>
    </row>
    <row r="22" spans="1:78" ht="18" customHeight="1" thickBot="1" x14ac:dyDescent="0.25">
      <c r="B22" s="106"/>
      <c r="C22" s="117"/>
      <c r="E22" s="113"/>
      <c r="F22" s="120"/>
      <c r="H22" s="2"/>
      <c r="I22" s="2"/>
      <c r="J22" s="2"/>
      <c r="K22" s="2"/>
      <c r="L22" s="2"/>
      <c r="M22" s="2"/>
      <c r="N22" s="2"/>
      <c r="O22" s="2"/>
      <c r="P22" s="2"/>
      <c r="Q22" s="2"/>
      <c r="R22" s="4"/>
      <c r="S22" s="6"/>
      <c r="T22" s="119"/>
      <c r="U22" s="4"/>
      <c r="V22" s="4"/>
      <c r="W22" s="2"/>
      <c r="X22" s="6"/>
      <c r="Y22" s="116"/>
      <c r="Z22" s="2"/>
      <c r="AA22" s="2"/>
      <c r="AB22" s="187"/>
      <c r="AC22" s="188"/>
      <c r="AD22" s="188"/>
      <c r="AE22" s="188"/>
      <c r="AF22" s="188"/>
      <c r="AG22" s="188"/>
      <c r="AH22" s="188"/>
      <c r="AI22" s="188"/>
      <c r="AJ22" s="188"/>
      <c r="AK22" s="188"/>
      <c r="AL22" s="188"/>
      <c r="AM22" s="188"/>
      <c r="AN22" s="188"/>
      <c r="AO22" s="188"/>
      <c r="AP22" s="188"/>
      <c r="AQ22" s="188"/>
      <c r="AR22" s="188"/>
      <c r="AS22" s="188"/>
      <c r="AT22" s="188"/>
      <c r="AU22" s="188"/>
      <c r="AV22" s="188"/>
      <c r="AW22" s="188"/>
      <c r="AX22" s="188"/>
      <c r="AY22" s="188"/>
      <c r="AZ22" s="188"/>
      <c r="BA22" s="188"/>
      <c r="BB22" s="188"/>
      <c r="BC22" s="188"/>
      <c r="BD22" s="188"/>
      <c r="BE22" s="188"/>
      <c r="BF22" s="188"/>
      <c r="BG22" s="188"/>
      <c r="BH22" s="188"/>
      <c r="BI22" s="188"/>
      <c r="BJ22" s="188"/>
      <c r="BK22" s="188"/>
      <c r="BL22" s="188"/>
      <c r="BM22" s="188"/>
      <c r="BN22" s="188"/>
      <c r="BO22" s="188"/>
      <c r="BP22" s="188"/>
      <c r="BQ22" s="188"/>
      <c r="BR22" s="188"/>
      <c r="BS22" s="188"/>
      <c r="BT22" s="188"/>
      <c r="BU22" s="188"/>
      <c r="BV22" s="188"/>
      <c r="BW22" s="188"/>
      <c r="BX22" s="188"/>
      <c r="BY22" s="121"/>
    </row>
    <row r="23" spans="1:78" ht="14.25" customHeight="1" x14ac:dyDescent="0.2">
      <c r="M23" s="2"/>
      <c r="N23" s="2"/>
      <c r="O23" s="2"/>
      <c r="P23" s="2"/>
      <c r="Q23" s="2"/>
      <c r="R23" s="4"/>
      <c r="S23" s="4"/>
      <c r="T23" s="4"/>
      <c r="U23" s="4"/>
      <c r="V23" s="4"/>
      <c r="W23" s="4"/>
      <c r="X23" s="4"/>
      <c r="Y23" s="115"/>
      <c r="Z23" s="2"/>
    </row>
    <row r="24" spans="1:78" x14ac:dyDescent="0.2">
      <c r="A24" s="122"/>
      <c r="B24" s="1"/>
      <c r="C24" s="123"/>
      <c r="D24" s="124"/>
      <c r="E24" s="122"/>
      <c r="F24" s="124"/>
      <c r="G24" s="122"/>
      <c r="H24" s="122"/>
      <c r="I24" s="125" t="s">
        <v>27</v>
      </c>
      <c r="J24" s="126"/>
      <c r="K24" s="126"/>
      <c r="L24" s="127"/>
      <c r="M24" s="1"/>
      <c r="N24" s="128"/>
      <c r="O24" s="1"/>
      <c r="P24" s="2"/>
      <c r="Q24" s="125" t="s">
        <v>27</v>
      </c>
      <c r="R24" s="126"/>
      <c r="S24" s="126"/>
      <c r="T24" s="127"/>
      <c r="U24" s="199" t="s">
        <v>27</v>
      </c>
      <c r="V24" s="200"/>
      <c r="W24" s="200"/>
      <c r="X24" s="200"/>
      <c r="Y24" s="201"/>
      <c r="Z24" s="2"/>
    </row>
    <row r="25" spans="1:78" ht="15.75" customHeight="1" x14ac:dyDescent="0.2">
      <c r="A25" s="129" t="s">
        <v>28</v>
      </c>
      <c r="B25" s="130" t="s">
        <v>85</v>
      </c>
      <c r="C25" s="130" t="s">
        <v>28</v>
      </c>
      <c r="D25" s="130" t="s">
        <v>85</v>
      </c>
      <c r="E25" s="129" t="s">
        <v>29</v>
      </c>
      <c r="F25" s="129" t="s">
        <v>30</v>
      </c>
      <c r="G25" s="129" t="s">
        <v>30</v>
      </c>
      <c r="H25" s="129" t="s">
        <v>28</v>
      </c>
      <c r="I25" s="196" t="s">
        <v>84</v>
      </c>
      <c r="J25" s="197"/>
      <c r="K25" s="197"/>
      <c r="L25" s="198"/>
      <c r="M25" s="130" t="s">
        <v>85</v>
      </c>
      <c r="N25" s="131" t="s">
        <v>31</v>
      </c>
      <c r="O25" s="132"/>
      <c r="P25" s="2"/>
      <c r="Q25" s="196" t="s">
        <v>91</v>
      </c>
      <c r="R25" s="197"/>
      <c r="S25" s="197"/>
      <c r="T25" s="198"/>
      <c r="U25" s="196" t="s">
        <v>102</v>
      </c>
      <c r="V25" s="197"/>
      <c r="W25" s="197"/>
      <c r="X25" s="197"/>
      <c r="Y25" s="198"/>
      <c r="Z25" s="2"/>
      <c r="AB25" s="133"/>
    </row>
    <row r="26" spans="1:78" ht="13.5" customHeight="1" x14ac:dyDescent="0.2">
      <c r="A26" s="129" t="s">
        <v>32</v>
      </c>
      <c r="B26" s="130" t="s">
        <v>32</v>
      </c>
      <c r="C26" s="130" t="s">
        <v>33</v>
      </c>
      <c r="D26" s="76" t="s">
        <v>33</v>
      </c>
      <c r="E26" s="129" t="s">
        <v>34</v>
      </c>
      <c r="F26" s="129" t="s">
        <v>86</v>
      </c>
      <c r="G26" s="129" t="s">
        <v>35</v>
      </c>
      <c r="H26" s="129" t="s">
        <v>32</v>
      </c>
      <c r="I26" s="134"/>
      <c r="J26" s="135"/>
      <c r="K26" s="136"/>
      <c r="L26" s="137"/>
      <c r="M26" s="130" t="s">
        <v>32</v>
      </c>
      <c r="N26" s="131" t="s">
        <v>36</v>
      </c>
      <c r="O26" s="132"/>
      <c r="P26" s="136"/>
      <c r="Q26" s="134"/>
      <c r="R26" s="4"/>
      <c r="S26" s="6"/>
      <c r="T26" s="138"/>
      <c r="U26" s="139"/>
      <c r="V26" s="140"/>
      <c r="W26" s="140"/>
      <c r="X26" s="6"/>
      <c r="Y26" s="141"/>
      <c r="Z26" s="2"/>
      <c r="AB26" s="142"/>
    </row>
    <row r="27" spans="1:78" ht="13.5" customHeight="1" x14ac:dyDescent="0.2">
      <c r="A27" s="137"/>
      <c r="B27" s="137"/>
      <c r="C27" s="137"/>
      <c r="D27" s="137"/>
      <c r="E27" s="137"/>
      <c r="F27" s="137"/>
      <c r="G27" s="129"/>
      <c r="H27" s="137"/>
      <c r="I27" s="134"/>
      <c r="J27" s="2"/>
      <c r="K27" s="2"/>
      <c r="L27" s="137"/>
      <c r="M27" s="137"/>
      <c r="N27" s="143"/>
      <c r="O27" s="144"/>
      <c r="P27" s="2"/>
      <c r="Q27" s="134"/>
      <c r="R27" s="4"/>
      <c r="S27" s="6"/>
      <c r="T27" s="138"/>
      <c r="U27" s="139"/>
      <c r="V27" s="140"/>
      <c r="W27" s="140"/>
      <c r="X27" s="6"/>
      <c r="Y27" s="141"/>
      <c r="Z27" s="2"/>
    </row>
    <row r="28" spans="1:78" ht="14.25" x14ac:dyDescent="0.2">
      <c r="A28" s="129" t="s">
        <v>0</v>
      </c>
      <c r="B28" s="130" t="s">
        <v>0</v>
      </c>
      <c r="C28" s="130" t="s">
        <v>37</v>
      </c>
      <c r="D28" s="130" t="s">
        <v>37</v>
      </c>
      <c r="E28" s="129" t="s">
        <v>38</v>
      </c>
      <c r="F28" s="129" t="s">
        <v>38</v>
      </c>
      <c r="G28" s="129" t="s">
        <v>39</v>
      </c>
      <c r="H28" s="129" t="s">
        <v>106</v>
      </c>
      <c r="I28" s="145" t="s">
        <v>87</v>
      </c>
      <c r="J28" s="58" t="s">
        <v>88</v>
      </c>
      <c r="K28" s="58" t="s">
        <v>90</v>
      </c>
      <c r="L28" s="130" t="s">
        <v>89</v>
      </c>
      <c r="M28" s="130" t="s">
        <v>106</v>
      </c>
      <c r="N28" s="146" t="s">
        <v>40</v>
      </c>
      <c r="O28" s="147" t="s">
        <v>38</v>
      </c>
      <c r="P28" s="58"/>
      <c r="Q28" s="145" t="s">
        <v>87</v>
      </c>
      <c r="R28" s="58" t="s">
        <v>88</v>
      </c>
      <c r="S28" s="58" t="s">
        <v>90</v>
      </c>
      <c r="T28" s="130" t="s">
        <v>89</v>
      </c>
      <c r="U28" s="139" t="s">
        <v>92</v>
      </c>
      <c r="V28" s="148" t="s">
        <v>93</v>
      </c>
      <c r="W28" s="58" t="s">
        <v>103</v>
      </c>
      <c r="X28" s="58" t="s">
        <v>104</v>
      </c>
      <c r="Y28" s="144" t="s">
        <v>105</v>
      </c>
      <c r="Z28" s="2"/>
    </row>
    <row r="29" spans="1:78" x14ac:dyDescent="0.2">
      <c r="A29" s="149"/>
      <c r="B29" s="150"/>
      <c r="C29" s="151"/>
      <c r="D29" s="152"/>
      <c r="E29" s="153"/>
      <c r="F29" s="153"/>
      <c r="G29" s="154"/>
      <c r="H29" s="149"/>
      <c r="I29" s="155"/>
      <c r="J29" s="156"/>
      <c r="K29" s="156"/>
      <c r="L29" s="150"/>
      <c r="M29" s="150"/>
      <c r="N29" s="152"/>
      <c r="O29" s="157"/>
      <c r="P29" s="2"/>
      <c r="Q29" s="154"/>
      <c r="R29" s="154"/>
      <c r="S29" s="154"/>
      <c r="T29" s="154"/>
      <c r="U29" s="158"/>
      <c r="V29" s="159"/>
      <c r="W29" s="159"/>
      <c r="X29" s="160"/>
      <c r="Y29" s="161"/>
      <c r="Z29" s="2"/>
    </row>
    <row r="30" spans="1:78" x14ac:dyDescent="0.2">
      <c r="A30" s="162">
        <v>1.909</v>
      </c>
      <c r="B30" s="162"/>
      <c r="C30" s="7">
        <f>IF(A30=0,IF(B30&gt;0,IF(C29&lt;10,10,-LOG(0,2)),-LOG(0,2)),-LOG(A30,2))</f>
        <v>-0.93281710274185059</v>
      </c>
      <c r="D30" s="163"/>
      <c r="E30" s="164">
        <f>F30</f>
        <v>0</v>
      </c>
      <c r="F30" s="162">
        <f>(G30*100)/$A$10</f>
        <v>0</v>
      </c>
      <c r="G30" s="162">
        <v>0</v>
      </c>
      <c r="H30" s="168">
        <f>A30*1000</f>
        <v>1909</v>
      </c>
      <c r="I30" s="162">
        <f t="shared" ref="I30:I93" si="0">D30*F30</f>
        <v>0</v>
      </c>
      <c r="J30" s="165">
        <f>(F30)*(D30-$B$4)^2</f>
        <v>0</v>
      </c>
      <c r="K30" s="165">
        <f>(F30)*(D30-$B$4)^3</f>
        <v>0</v>
      </c>
      <c r="L30" s="165">
        <f>(F30)*(D30-$B$4)^4</f>
        <v>0</v>
      </c>
      <c r="M30" s="185"/>
      <c r="N30" s="162"/>
      <c r="O30" s="166"/>
      <c r="P30" s="2"/>
      <c r="Q30" s="162">
        <f>(B30*1000)*F30</f>
        <v>0</v>
      </c>
      <c r="R30" s="165">
        <f>(F30)*((B30*1000)-$B$15)^2</f>
        <v>0</v>
      </c>
      <c r="S30" s="165">
        <f>(F30)*((B30*1000)-$B$15)^3</f>
        <v>0</v>
      </c>
      <c r="T30" s="165">
        <f>(F30)*((B30*1000)-$B$15)^4</f>
        <v>0</v>
      </c>
      <c r="U30" s="68"/>
      <c r="V30" s="148">
        <f>U30*F30</f>
        <v>0</v>
      </c>
      <c r="W30" s="167">
        <f>(F30)*(U30-LOG($E$15))^2</f>
        <v>0</v>
      </c>
      <c r="X30" s="167">
        <f>(F30)*(U30-LOG($E$15))^3</f>
        <v>0</v>
      </c>
      <c r="Y30" s="167">
        <f>(F30)*(U30-LOG($E$15))^4</f>
        <v>0</v>
      </c>
      <c r="Z30" s="2"/>
    </row>
    <row r="31" spans="1:78" ht="12.75" customHeight="1" x14ac:dyDescent="0.2">
      <c r="A31" s="162">
        <v>1.7390000000000001</v>
      </c>
      <c r="B31" s="162">
        <f>(A30+A31)/2</f>
        <v>1.8240000000000001</v>
      </c>
      <c r="C31" s="7">
        <f t="shared" ref="C31:C94" si="1">IF(A31=0,IF(B31&gt;0,IF(C30&lt;10,10,-LOG(0,2)),-LOG(0,2)),-LOG(A31,2))</f>
        <v>-0.79825793264450029</v>
      </c>
      <c r="D31" s="163">
        <f t="shared" ref="D31:D48" si="2">(C30+C31)/2</f>
        <v>-0.86553751769317544</v>
      </c>
      <c r="E31" s="164">
        <f>F31+E30</f>
        <v>0</v>
      </c>
      <c r="F31" s="162">
        <f t="shared" ref="F31:F94" si="3">(G31*100)/$A$10</f>
        <v>0</v>
      </c>
      <c r="G31" s="162">
        <v>0</v>
      </c>
      <c r="H31" s="168">
        <f t="shared" ref="H31:H94" si="4">A31*1000</f>
        <v>1739</v>
      </c>
      <c r="I31" s="162">
        <f t="shared" si="0"/>
        <v>0</v>
      </c>
      <c r="J31" s="165">
        <f t="shared" ref="J31:J94" si="5">(F31)*(D31-$B$4)^2</f>
        <v>0</v>
      </c>
      <c r="K31" s="165">
        <f t="shared" ref="K31:K94" si="6">(F31)*(D31-$B$4)^3</f>
        <v>0</v>
      </c>
      <c r="L31" s="165">
        <f t="shared" ref="L31:L94" si="7">(F31)*(D31-$B$4)^4</f>
        <v>0</v>
      </c>
      <c r="M31" s="185">
        <f>((2^(-D31))*1000)</f>
        <v>1822.0183862958136</v>
      </c>
      <c r="N31" s="162">
        <v>0</v>
      </c>
      <c r="O31" s="166">
        <f>(N31*100)/$A$13</f>
        <v>0</v>
      </c>
      <c r="P31" s="107"/>
      <c r="Q31" s="162">
        <f t="shared" ref="Q31:Q94" si="8">(B31*1000)*F31</f>
        <v>0</v>
      </c>
      <c r="R31" s="165">
        <f t="shared" ref="R31:R94" si="9">(F31)*((B31*1000)-$B$15)^2</f>
        <v>0</v>
      </c>
      <c r="S31" s="165">
        <f t="shared" ref="S31:S94" si="10">(F31)*((B31*1000)-$B$15)^3</f>
        <v>0</v>
      </c>
      <c r="T31" s="165">
        <f t="shared" ref="T31:T94" si="11">(F31)*((B31*1000)-$B$15)^4</f>
        <v>0</v>
      </c>
      <c r="U31" s="68">
        <f t="shared" ref="U31:U94" si="12">LOG(((2^(-D31))*1000),10)</f>
        <v>3.2605527551981894</v>
      </c>
      <c r="V31" s="148">
        <f t="shared" ref="V31:V94" si="13">U31*F31</f>
        <v>0</v>
      </c>
      <c r="W31" s="165">
        <f t="shared" ref="W31:W94" si="14">(F31)*(U31-LOG($E$15))^2</f>
        <v>0</v>
      </c>
      <c r="X31" s="165">
        <f t="shared" ref="X31:X94" si="15">(F31)*(U31-LOG($E$15))^3</f>
        <v>0</v>
      </c>
      <c r="Y31" s="165">
        <f t="shared" ref="Y31:Y94" si="16">(F31)*(U31-LOG($E$15))^4</f>
        <v>0</v>
      </c>
      <c r="Z31" s="2"/>
    </row>
    <row r="32" spans="1:78" x14ac:dyDescent="0.2">
      <c r="A32" s="162">
        <v>1.5840000000000001</v>
      </c>
      <c r="B32" s="7">
        <f>IF(A32=0,IF(A31&gt;0,IF(B31&gt;0.001,((A31+(2^(-10)))/2),0),0),(A31+A32)/2)</f>
        <v>1.6615000000000002</v>
      </c>
      <c r="C32" s="7">
        <f t="shared" si="1"/>
        <v>-0.6635723354175227</v>
      </c>
      <c r="D32" s="163">
        <f t="shared" si="2"/>
        <v>-0.73091513403101149</v>
      </c>
      <c r="E32" s="164">
        <f t="shared" ref="E32:E95" si="17">F32+E31</f>
        <v>0</v>
      </c>
      <c r="F32" s="162">
        <f t="shared" si="3"/>
        <v>0</v>
      </c>
      <c r="G32" s="162">
        <v>0</v>
      </c>
      <c r="H32" s="168">
        <f t="shared" si="4"/>
        <v>1584</v>
      </c>
      <c r="I32" s="162">
        <f t="shared" si="0"/>
        <v>0</v>
      </c>
      <c r="J32" s="165">
        <f t="shared" si="5"/>
        <v>0</v>
      </c>
      <c r="K32" s="165">
        <f t="shared" si="6"/>
        <v>0</v>
      </c>
      <c r="L32" s="165">
        <f t="shared" si="7"/>
        <v>0</v>
      </c>
      <c r="M32" s="185">
        <f t="shared" ref="M32:M95" si="18">((2^(-D32))*1000)</f>
        <v>1659.6915376057084</v>
      </c>
      <c r="N32" s="162">
        <v>0</v>
      </c>
      <c r="O32" s="166">
        <f t="shared" ref="O32:O95" si="19">(N32*100)/$A$13</f>
        <v>0</v>
      </c>
      <c r="P32" s="107"/>
      <c r="Q32" s="162">
        <f t="shared" si="8"/>
        <v>0</v>
      </c>
      <c r="R32" s="165">
        <f t="shared" si="9"/>
        <v>0</v>
      </c>
      <c r="S32" s="165">
        <f t="shared" si="10"/>
        <v>0</v>
      </c>
      <c r="T32" s="165">
        <f t="shared" si="11"/>
        <v>0</v>
      </c>
      <c r="U32" s="68">
        <f t="shared" si="12"/>
        <v>3.2200273796280934</v>
      </c>
      <c r="V32" s="148">
        <f t="shared" si="13"/>
        <v>0</v>
      </c>
      <c r="W32" s="165">
        <f t="shared" si="14"/>
        <v>0</v>
      </c>
      <c r="X32" s="165">
        <f t="shared" si="15"/>
        <v>0</v>
      </c>
      <c r="Y32" s="165">
        <f t="shared" si="16"/>
        <v>0</v>
      </c>
      <c r="Z32" s="2"/>
    </row>
    <row r="33" spans="1:26" x14ac:dyDescent="0.2">
      <c r="A33" s="162">
        <v>1.4430000000000001</v>
      </c>
      <c r="B33" s="7">
        <f t="shared" ref="B33:B96" si="20">IF(A33=0,IF(A32&gt;0,IF(B32&gt;0.001,((A32+(2^(-10)))/2),0),0),(A32+A33)/2)</f>
        <v>1.5135000000000001</v>
      </c>
      <c r="C33" s="7">
        <f t="shared" si="1"/>
        <v>-0.52907129982911116</v>
      </c>
      <c r="D33" s="163">
        <f t="shared" si="2"/>
        <v>-0.59632181762331693</v>
      </c>
      <c r="E33" s="164">
        <f t="shared" si="17"/>
        <v>0</v>
      </c>
      <c r="F33" s="162">
        <f t="shared" si="3"/>
        <v>0</v>
      </c>
      <c r="G33" s="162">
        <v>0</v>
      </c>
      <c r="H33" s="168">
        <f t="shared" si="4"/>
        <v>1443</v>
      </c>
      <c r="I33" s="162">
        <f t="shared" si="0"/>
        <v>0</v>
      </c>
      <c r="J33" s="165">
        <f t="shared" si="5"/>
        <v>0</v>
      </c>
      <c r="K33" s="165">
        <f t="shared" si="6"/>
        <v>0</v>
      </c>
      <c r="L33" s="165">
        <f t="shared" si="7"/>
        <v>0</v>
      </c>
      <c r="M33" s="185">
        <f t="shared" si="18"/>
        <v>1511.8571361077738</v>
      </c>
      <c r="N33" s="162">
        <v>0</v>
      </c>
      <c r="O33" s="166">
        <f t="shared" si="19"/>
        <v>0</v>
      </c>
      <c r="P33" s="107"/>
      <c r="Q33" s="162">
        <f t="shared" si="8"/>
        <v>0</v>
      </c>
      <c r="R33" s="165">
        <f t="shared" si="9"/>
        <v>0</v>
      </c>
      <c r="S33" s="165">
        <f t="shared" si="10"/>
        <v>0</v>
      </c>
      <c r="T33" s="165">
        <f t="shared" si="11"/>
        <v>0</v>
      </c>
      <c r="U33" s="68">
        <f t="shared" si="12"/>
        <v>3.1795107541734842</v>
      </c>
      <c r="V33" s="148">
        <f t="shared" si="13"/>
        <v>0</v>
      </c>
      <c r="W33" s="165">
        <f t="shared" si="14"/>
        <v>0</v>
      </c>
      <c r="X33" s="165">
        <f t="shared" si="15"/>
        <v>0</v>
      </c>
      <c r="Y33" s="165">
        <f t="shared" si="16"/>
        <v>0</v>
      </c>
      <c r="Z33" s="2"/>
    </row>
    <row r="34" spans="1:26" ht="13.5" customHeight="1" x14ac:dyDescent="0.2">
      <c r="A34" s="162">
        <v>1.3140000000000001</v>
      </c>
      <c r="B34" s="7">
        <f t="shared" si="20"/>
        <v>1.3785000000000001</v>
      </c>
      <c r="C34" s="7">
        <f t="shared" si="1"/>
        <v>-0.39396527566024264</v>
      </c>
      <c r="D34" s="163">
        <f t="shared" si="2"/>
        <v>-0.4615182877446769</v>
      </c>
      <c r="E34" s="164">
        <f t="shared" si="17"/>
        <v>0</v>
      </c>
      <c r="F34" s="162">
        <f t="shared" si="3"/>
        <v>0</v>
      </c>
      <c r="G34" s="162">
        <v>0</v>
      </c>
      <c r="H34" s="168">
        <f t="shared" si="4"/>
        <v>1314</v>
      </c>
      <c r="I34" s="162">
        <f t="shared" si="0"/>
        <v>0</v>
      </c>
      <c r="J34" s="165">
        <f t="shared" si="5"/>
        <v>0</v>
      </c>
      <c r="K34" s="165">
        <f t="shared" si="6"/>
        <v>0</v>
      </c>
      <c r="L34" s="165">
        <f t="shared" si="7"/>
        <v>0</v>
      </c>
      <c r="M34" s="185">
        <f t="shared" si="18"/>
        <v>1376.9901960435304</v>
      </c>
      <c r="N34" s="162">
        <v>0</v>
      </c>
      <c r="O34" s="166">
        <f t="shared" si="19"/>
        <v>0</v>
      </c>
      <c r="P34" s="107"/>
      <c r="Q34" s="162">
        <f t="shared" si="8"/>
        <v>0</v>
      </c>
      <c r="R34" s="165">
        <f t="shared" si="9"/>
        <v>0</v>
      </c>
      <c r="S34" s="165">
        <f t="shared" si="10"/>
        <v>0</v>
      </c>
      <c r="T34" s="165">
        <f t="shared" si="11"/>
        <v>0</v>
      </c>
      <c r="U34" s="68">
        <f t="shared" si="12"/>
        <v>3.138930848158628</v>
      </c>
      <c r="V34" s="148">
        <f t="shared" si="13"/>
        <v>0</v>
      </c>
      <c r="W34" s="165">
        <f t="shared" si="14"/>
        <v>0</v>
      </c>
      <c r="X34" s="165">
        <f t="shared" si="15"/>
        <v>0</v>
      </c>
      <c r="Y34" s="165">
        <f t="shared" si="16"/>
        <v>0</v>
      </c>
      <c r="Z34" s="2"/>
    </row>
    <row r="35" spans="1:26" ht="12.75" customHeight="1" x14ac:dyDescent="0.2">
      <c r="A35" s="162">
        <v>1.1970000000000001</v>
      </c>
      <c r="B35" s="7">
        <f t="shared" si="20"/>
        <v>1.2555000000000001</v>
      </c>
      <c r="C35" s="7">
        <f t="shared" si="1"/>
        <v>-0.25942315228141505</v>
      </c>
      <c r="D35" s="163">
        <f t="shared" si="2"/>
        <v>-0.32669421397082887</v>
      </c>
      <c r="E35" s="164">
        <f t="shared" si="17"/>
        <v>0</v>
      </c>
      <c r="F35" s="162">
        <f t="shared" si="3"/>
        <v>0</v>
      </c>
      <c r="G35" s="162">
        <v>0</v>
      </c>
      <c r="H35" s="168">
        <f t="shared" si="4"/>
        <v>1197</v>
      </c>
      <c r="I35" s="162">
        <f t="shared" si="0"/>
        <v>0</v>
      </c>
      <c r="J35" s="165">
        <f t="shared" si="5"/>
        <v>0</v>
      </c>
      <c r="K35" s="165">
        <f t="shared" si="6"/>
        <v>0</v>
      </c>
      <c r="L35" s="165">
        <f t="shared" si="7"/>
        <v>0</v>
      </c>
      <c r="M35" s="185">
        <f t="shared" si="18"/>
        <v>1254.1363562228792</v>
      </c>
      <c r="N35" s="162">
        <v>0</v>
      </c>
      <c r="O35" s="166">
        <f t="shared" si="19"/>
        <v>0</v>
      </c>
      <c r="P35" s="107"/>
      <c r="Q35" s="162">
        <f t="shared" si="8"/>
        <v>0</v>
      </c>
      <c r="R35" s="165">
        <f t="shared" si="9"/>
        <v>0</v>
      </c>
      <c r="S35" s="165">
        <f t="shared" si="10"/>
        <v>0</v>
      </c>
      <c r="T35" s="165">
        <f t="shared" si="11"/>
        <v>0</v>
      </c>
      <c r="U35" s="68">
        <f t="shared" si="12"/>
        <v>3.0983447578150862</v>
      </c>
      <c r="V35" s="148">
        <f t="shared" si="13"/>
        <v>0</v>
      </c>
      <c r="W35" s="165">
        <f t="shared" si="14"/>
        <v>0</v>
      </c>
      <c r="X35" s="165">
        <f t="shared" si="15"/>
        <v>0</v>
      </c>
      <c r="Y35" s="165">
        <f t="shared" si="16"/>
        <v>0</v>
      </c>
      <c r="Z35" s="2"/>
    </row>
    <row r="36" spans="1:26" x14ac:dyDescent="0.2">
      <c r="A36" s="162">
        <v>1.091</v>
      </c>
      <c r="B36" s="7">
        <f t="shared" si="20"/>
        <v>1.1440000000000001</v>
      </c>
      <c r="C36" s="7">
        <f t="shared" si="1"/>
        <v>-0.12565110166152013</v>
      </c>
      <c r="D36" s="163">
        <f t="shared" si="2"/>
        <v>-0.19253712697146758</v>
      </c>
      <c r="E36" s="164">
        <f t="shared" si="17"/>
        <v>0</v>
      </c>
      <c r="F36" s="162">
        <f t="shared" si="3"/>
        <v>0</v>
      </c>
      <c r="G36" s="162">
        <v>0</v>
      </c>
      <c r="H36" s="168">
        <f t="shared" si="4"/>
        <v>1091</v>
      </c>
      <c r="I36" s="162">
        <f t="shared" si="0"/>
        <v>0</v>
      </c>
      <c r="J36" s="165">
        <f t="shared" si="5"/>
        <v>0</v>
      </c>
      <c r="K36" s="165">
        <f t="shared" si="6"/>
        <v>0</v>
      </c>
      <c r="L36" s="165">
        <f t="shared" si="7"/>
        <v>0</v>
      </c>
      <c r="M36" s="185">
        <f t="shared" si="18"/>
        <v>1142.7716307294297</v>
      </c>
      <c r="N36" s="162">
        <v>0</v>
      </c>
      <c r="O36" s="166">
        <f t="shared" si="19"/>
        <v>0</v>
      </c>
      <c r="P36" s="107"/>
      <c r="Q36" s="162">
        <f t="shared" si="8"/>
        <v>0</v>
      </c>
      <c r="R36" s="165">
        <f t="shared" si="9"/>
        <v>0</v>
      </c>
      <c r="S36" s="165">
        <f t="shared" si="10"/>
        <v>0</v>
      </c>
      <c r="T36" s="165">
        <f t="shared" si="11"/>
        <v>0</v>
      </c>
      <c r="U36" s="68">
        <f t="shared" si="12"/>
        <v>3.0579594504973762</v>
      </c>
      <c r="V36" s="148">
        <f t="shared" si="13"/>
        <v>0</v>
      </c>
      <c r="W36" s="165">
        <f t="shared" si="14"/>
        <v>0</v>
      </c>
      <c r="X36" s="165">
        <f t="shared" si="15"/>
        <v>0</v>
      </c>
      <c r="Y36" s="165">
        <f t="shared" si="16"/>
        <v>0</v>
      </c>
      <c r="Z36" s="2"/>
    </row>
    <row r="37" spans="1:26" x14ac:dyDescent="0.2">
      <c r="A37" s="162">
        <v>0.99360000000000004</v>
      </c>
      <c r="B37" s="7">
        <f t="shared" si="20"/>
        <v>1.0423</v>
      </c>
      <c r="C37" s="7">
        <f t="shared" si="1"/>
        <v>9.2629213289679192E-3</v>
      </c>
      <c r="D37" s="163">
        <f t="shared" si="2"/>
        <v>-5.8194090166276108E-2</v>
      </c>
      <c r="E37" s="164">
        <f t="shared" si="17"/>
        <v>0</v>
      </c>
      <c r="F37" s="162">
        <f t="shared" si="3"/>
        <v>0</v>
      </c>
      <c r="G37" s="162">
        <v>0</v>
      </c>
      <c r="H37" s="168">
        <f t="shared" si="4"/>
        <v>993.6</v>
      </c>
      <c r="I37" s="162">
        <f t="shared" si="0"/>
        <v>0</v>
      </c>
      <c r="J37" s="165">
        <f t="shared" si="5"/>
        <v>0</v>
      </c>
      <c r="K37" s="165">
        <f t="shared" si="6"/>
        <v>0</v>
      </c>
      <c r="L37" s="165">
        <f t="shared" si="7"/>
        <v>0</v>
      </c>
      <c r="M37" s="185">
        <f t="shared" si="18"/>
        <v>1041.1616589175765</v>
      </c>
      <c r="N37" s="162">
        <v>0</v>
      </c>
      <c r="O37" s="166">
        <f t="shared" si="19"/>
        <v>0</v>
      </c>
      <c r="P37" s="107"/>
      <c r="Q37" s="162">
        <f t="shared" si="8"/>
        <v>0</v>
      </c>
      <c r="R37" s="165">
        <f t="shared" si="9"/>
        <v>0</v>
      </c>
      <c r="S37" s="165">
        <f t="shared" si="10"/>
        <v>0</v>
      </c>
      <c r="T37" s="165">
        <f t="shared" si="11"/>
        <v>0</v>
      </c>
      <c r="U37" s="68">
        <f t="shared" si="12"/>
        <v>3.0175181667104227</v>
      </c>
      <c r="V37" s="148">
        <f t="shared" si="13"/>
        <v>0</v>
      </c>
      <c r="W37" s="165">
        <f t="shared" si="14"/>
        <v>0</v>
      </c>
      <c r="X37" s="165">
        <f t="shared" si="15"/>
        <v>0</v>
      </c>
      <c r="Y37" s="165">
        <f t="shared" si="16"/>
        <v>0</v>
      </c>
      <c r="Z37" s="2"/>
    </row>
    <row r="38" spans="1:26" x14ac:dyDescent="0.2">
      <c r="A38" s="162">
        <v>0.90510000000000002</v>
      </c>
      <c r="B38" s="7">
        <f t="shared" si="20"/>
        <v>0.94935000000000003</v>
      </c>
      <c r="C38" s="7">
        <f t="shared" si="1"/>
        <v>0.14385089768159096</v>
      </c>
      <c r="D38" s="163">
        <f t="shared" si="2"/>
        <v>7.6556909505279436E-2</v>
      </c>
      <c r="E38" s="164">
        <f t="shared" si="17"/>
        <v>0</v>
      </c>
      <c r="F38" s="162">
        <f t="shared" si="3"/>
        <v>0</v>
      </c>
      <c r="G38" s="162">
        <v>0</v>
      </c>
      <c r="H38" s="168">
        <f t="shared" si="4"/>
        <v>905.1</v>
      </c>
      <c r="I38" s="162">
        <f t="shared" si="0"/>
        <v>0</v>
      </c>
      <c r="J38" s="165">
        <f t="shared" si="5"/>
        <v>0</v>
      </c>
      <c r="K38" s="165">
        <f t="shared" si="6"/>
        <v>0</v>
      </c>
      <c r="L38" s="165">
        <f t="shared" si="7"/>
        <v>0</v>
      </c>
      <c r="M38" s="185">
        <f t="shared" si="18"/>
        <v>948.31817445412275</v>
      </c>
      <c r="N38" s="162">
        <v>0</v>
      </c>
      <c r="O38" s="166">
        <f t="shared" si="19"/>
        <v>0</v>
      </c>
      <c r="P38" s="107"/>
      <c r="Q38" s="162">
        <f t="shared" si="8"/>
        <v>0</v>
      </c>
      <c r="R38" s="165">
        <f t="shared" si="9"/>
        <v>0</v>
      </c>
      <c r="S38" s="165">
        <f t="shared" si="10"/>
        <v>0</v>
      </c>
      <c r="T38" s="165">
        <f t="shared" si="11"/>
        <v>0</v>
      </c>
      <c r="U38" s="68">
        <f t="shared" si="12"/>
        <v>2.9769540738635776</v>
      </c>
      <c r="V38" s="148">
        <f t="shared" si="13"/>
        <v>0</v>
      </c>
      <c r="W38" s="165">
        <f t="shared" si="14"/>
        <v>0</v>
      </c>
      <c r="X38" s="165">
        <f t="shared" si="15"/>
        <v>0</v>
      </c>
      <c r="Y38" s="165">
        <f t="shared" si="16"/>
        <v>0</v>
      </c>
      <c r="Z38" s="2"/>
    </row>
    <row r="39" spans="1:26" x14ac:dyDescent="0.2">
      <c r="A39" s="162">
        <v>0.82450000000000001</v>
      </c>
      <c r="B39" s="7">
        <f t="shared" si="20"/>
        <v>0.86480000000000001</v>
      </c>
      <c r="C39" s="7">
        <f t="shared" si="1"/>
        <v>0.27840860122461997</v>
      </c>
      <c r="D39" s="163">
        <f t="shared" si="2"/>
        <v>0.21112974945310548</v>
      </c>
      <c r="E39" s="164">
        <f t="shared" si="17"/>
        <v>0</v>
      </c>
      <c r="F39" s="162">
        <f t="shared" si="3"/>
        <v>0</v>
      </c>
      <c r="G39" s="162">
        <v>0</v>
      </c>
      <c r="H39" s="168">
        <f t="shared" si="4"/>
        <v>824.5</v>
      </c>
      <c r="I39" s="162">
        <f t="shared" si="0"/>
        <v>0</v>
      </c>
      <c r="J39" s="165">
        <f t="shared" si="5"/>
        <v>0</v>
      </c>
      <c r="K39" s="165">
        <f t="shared" si="6"/>
        <v>0</v>
      </c>
      <c r="L39" s="165">
        <f t="shared" si="7"/>
        <v>0</v>
      </c>
      <c r="M39" s="185">
        <f t="shared" si="18"/>
        <v>863.86049220924554</v>
      </c>
      <c r="N39" s="162">
        <v>0</v>
      </c>
      <c r="O39" s="166">
        <f t="shared" si="19"/>
        <v>0</v>
      </c>
      <c r="P39" s="107"/>
      <c r="Q39" s="162">
        <f t="shared" si="8"/>
        <v>0</v>
      </c>
      <c r="R39" s="165">
        <f t="shared" si="9"/>
        <v>0</v>
      </c>
      <c r="S39" s="165">
        <f t="shared" si="10"/>
        <v>0</v>
      </c>
      <c r="T39" s="165">
        <f t="shared" si="11"/>
        <v>0</v>
      </c>
      <c r="U39" s="68">
        <f t="shared" si="12"/>
        <v>2.9364436124375941</v>
      </c>
      <c r="V39" s="148">
        <f t="shared" si="13"/>
        <v>0</v>
      </c>
      <c r="W39" s="165">
        <f t="shared" si="14"/>
        <v>0</v>
      </c>
      <c r="X39" s="165">
        <f t="shared" si="15"/>
        <v>0</v>
      </c>
      <c r="Y39" s="165">
        <f t="shared" si="16"/>
        <v>0</v>
      </c>
      <c r="Z39" s="2"/>
    </row>
    <row r="40" spans="1:26" x14ac:dyDescent="0.2">
      <c r="A40" s="162">
        <v>0.75109999999999999</v>
      </c>
      <c r="B40" s="7">
        <f t="shared" si="20"/>
        <v>0.78780000000000006</v>
      </c>
      <c r="C40" s="7">
        <f t="shared" si="1"/>
        <v>0.41292309673532346</v>
      </c>
      <c r="D40" s="163">
        <f t="shared" si="2"/>
        <v>0.34566584897997171</v>
      </c>
      <c r="E40" s="164">
        <f t="shared" si="17"/>
        <v>0</v>
      </c>
      <c r="F40" s="162">
        <f t="shared" si="3"/>
        <v>0</v>
      </c>
      <c r="G40" s="162">
        <v>0</v>
      </c>
      <c r="H40" s="168">
        <f t="shared" si="4"/>
        <v>751.1</v>
      </c>
      <c r="I40" s="162">
        <f t="shared" si="0"/>
        <v>0</v>
      </c>
      <c r="J40" s="165">
        <f t="shared" si="5"/>
        <v>0</v>
      </c>
      <c r="K40" s="165">
        <f t="shared" si="6"/>
        <v>0</v>
      </c>
      <c r="L40" s="165">
        <f t="shared" si="7"/>
        <v>0</v>
      </c>
      <c r="M40" s="185">
        <f t="shared" si="18"/>
        <v>786.94469310110981</v>
      </c>
      <c r="N40" s="162">
        <v>0</v>
      </c>
      <c r="O40" s="166">
        <f t="shared" si="19"/>
        <v>0</v>
      </c>
      <c r="P40" s="107"/>
      <c r="Q40" s="162">
        <f t="shared" si="8"/>
        <v>0</v>
      </c>
      <c r="R40" s="165">
        <f t="shared" si="9"/>
        <v>0</v>
      </c>
      <c r="S40" s="165">
        <f t="shared" si="10"/>
        <v>0</v>
      </c>
      <c r="T40" s="165">
        <f t="shared" si="11"/>
        <v>0</v>
      </c>
      <c r="U40" s="68">
        <f t="shared" si="12"/>
        <v>2.8959442109803724</v>
      </c>
      <c r="V40" s="148">
        <f t="shared" si="13"/>
        <v>0</v>
      </c>
      <c r="W40" s="165">
        <f t="shared" si="14"/>
        <v>0</v>
      </c>
      <c r="X40" s="165">
        <f t="shared" si="15"/>
        <v>0</v>
      </c>
      <c r="Y40" s="165">
        <f t="shared" si="16"/>
        <v>0</v>
      </c>
      <c r="Z40" s="2"/>
    </row>
    <row r="41" spans="1:26" x14ac:dyDescent="0.2">
      <c r="A41" s="162">
        <v>0.68420000000000003</v>
      </c>
      <c r="B41" s="7">
        <f t="shared" si="20"/>
        <v>0.71765000000000001</v>
      </c>
      <c r="C41" s="7">
        <f t="shared" si="1"/>
        <v>0.5475099907815496</v>
      </c>
      <c r="D41" s="163">
        <f t="shared" si="2"/>
        <v>0.48021654375843653</v>
      </c>
      <c r="E41" s="164">
        <f t="shared" si="17"/>
        <v>0</v>
      </c>
      <c r="F41" s="162">
        <f t="shared" si="3"/>
        <v>0</v>
      </c>
      <c r="G41" s="162">
        <v>0</v>
      </c>
      <c r="H41" s="168">
        <f t="shared" si="4"/>
        <v>684.2</v>
      </c>
      <c r="I41" s="162">
        <f t="shared" si="0"/>
        <v>0</v>
      </c>
      <c r="J41" s="165">
        <f t="shared" si="5"/>
        <v>0</v>
      </c>
      <c r="K41" s="165">
        <f t="shared" si="6"/>
        <v>0</v>
      </c>
      <c r="L41" s="165">
        <f t="shared" si="7"/>
        <v>0</v>
      </c>
      <c r="M41" s="185">
        <f t="shared" si="18"/>
        <v>716.87001611170763</v>
      </c>
      <c r="N41" s="162">
        <v>0</v>
      </c>
      <c r="O41" s="166">
        <f t="shared" si="19"/>
        <v>0</v>
      </c>
      <c r="P41" s="107"/>
      <c r="Q41" s="162">
        <f t="shared" si="8"/>
        <v>0</v>
      </c>
      <c r="R41" s="165">
        <f t="shared" si="9"/>
        <v>0</v>
      </c>
      <c r="S41" s="165">
        <f t="shared" si="10"/>
        <v>0</v>
      </c>
      <c r="T41" s="165">
        <f t="shared" si="11"/>
        <v>0</v>
      </c>
      <c r="U41" s="68">
        <f t="shared" si="12"/>
        <v>2.8554404159146256</v>
      </c>
      <c r="V41" s="148">
        <f t="shared" si="13"/>
        <v>0</v>
      </c>
      <c r="W41" s="165">
        <f t="shared" si="14"/>
        <v>0</v>
      </c>
      <c r="X41" s="165">
        <f t="shared" si="15"/>
        <v>0</v>
      </c>
      <c r="Y41" s="165">
        <f t="shared" si="16"/>
        <v>0</v>
      </c>
      <c r="Z41" s="2"/>
    </row>
    <row r="42" spans="1:26" x14ac:dyDescent="0.2">
      <c r="A42" s="162">
        <v>0.62329999999999997</v>
      </c>
      <c r="B42" s="7">
        <f t="shared" si="20"/>
        <v>0.65375000000000005</v>
      </c>
      <c r="C42" s="7">
        <f t="shared" si="1"/>
        <v>0.68200138213856498</v>
      </c>
      <c r="D42" s="163">
        <f t="shared" si="2"/>
        <v>0.61475568646005729</v>
      </c>
      <c r="E42" s="164">
        <f t="shared" si="17"/>
        <v>0</v>
      </c>
      <c r="F42" s="162">
        <f t="shared" si="3"/>
        <v>0</v>
      </c>
      <c r="G42" s="162">
        <v>0</v>
      </c>
      <c r="H42" s="168">
        <f t="shared" si="4"/>
        <v>623.29999999999995</v>
      </c>
      <c r="I42" s="162">
        <f t="shared" si="0"/>
        <v>0</v>
      </c>
      <c r="J42" s="165">
        <f t="shared" si="5"/>
        <v>0</v>
      </c>
      <c r="K42" s="165">
        <f t="shared" si="6"/>
        <v>0</v>
      </c>
      <c r="L42" s="165">
        <f t="shared" si="7"/>
        <v>0</v>
      </c>
      <c r="M42" s="185">
        <f t="shared" si="18"/>
        <v>653.04047347771632</v>
      </c>
      <c r="N42" s="162">
        <v>0</v>
      </c>
      <c r="O42" s="166">
        <f t="shared" si="19"/>
        <v>0</v>
      </c>
      <c r="P42" s="107"/>
      <c r="Q42" s="162">
        <f t="shared" si="8"/>
        <v>0</v>
      </c>
      <c r="R42" s="165">
        <f t="shared" si="9"/>
        <v>0</v>
      </c>
      <c r="S42" s="165">
        <f t="shared" si="10"/>
        <v>0</v>
      </c>
      <c r="T42" s="165">
        <f t="shared" si="11"/>
        <v>0</v>
      </c>
      <c r="U42" s="68">
        <f t="shared" si="12"/>
        <v>2.8149400983705211</v>
      </c>
      <c r="V42" s="148">
        <f t="shared" si="13"/>
        <v>0</v>
      </c>
      <c r="W42" s="165">
        <f t="shared" si="14"/>
        <v>0</v>
      </c>
      <c r="X42" s="165">
        <f t="shared" si="15"/>
        <v>0</v>
      </c>
      <c r="Y42" s="165">
        <f t="shared" si="16"/>
        <v>0</v>
      </c>
      <c r="Z42" s="2"/>
    </row>
    <row r="43" spans="1:26" x14ac:dyDescent="0.2">
      <c r="A43" s="162">
        <v>0.56779999999999997</v>
      </c>
      <c r="B43" s="7">
        <f t="shared" si="20"/>
        <v>0.59555000000000002</v>
      </c>
      <c r="C43" s="7">
        <f t="shared" si="1"/>
        <v>0.81654524582505783</v>
      </c>
      <c r="D43" s="163">
        <f t="shared" si="2"/>
        <v>0.74927331398181141</v>
      </c>
      <c r="E43" s="164">
        <f t="shared" si="17"/>
        <v>0</v>
      </c>
      <c r="F43" s="162">
        <f t="shared" si="3"/>
        <v>0</v>
      </c>
      <c r="G43" s="162">
        <v>0</v>
      </c>
      <c r="H43" s="168">
        <f t="shared" si="4"/>
        <v>567.79999999999995</v>
      </c>
      <c r="I43" s="162">
        <f t="shared" si="0"/>
        <v>0</v>
      </c>
      <c r="J43" s="165">
        <f t="shared" si="5"/>
        <v>0</v>
      </c>
      <c r="K43" s="165">
        <f t="shared" si="6"/>
        <v>0</v>
      </c>
      <c r="L43" s="165">
        <f t="shared" si="7"/>
        <v>0</v>
      </c>
      <c r="M43" s="185">
        <f t="shared" si="18"/>
        <v>594.90313497240879</v>
      </c>
      <c r="N43" s="162">
        <v>0</v>
      </c>
      <c r="O43" s="166">
        <f t="shared" si="19"/>
        <v>0</v>
      </c>
      <c r="P43" s="107"/>
      <c r="Q43" s="162">
        <f t="shared" si="8"/>
        <v>0</v>
      </c>
      <c r="R43" s="165">
        <f t="shared" si="9"/>
        <v>0</v>
      </c>
      <c r="S43" s="165">
        <f t="shared" si="10"/>
        <v>0</v>
      </c>
      <c r="T43" s="165">
        <f t="shared" si="11"/>
        <v>0</v>
      </c>
      <c r="U43" s="68">
        <f t="shared" si="12"/>
        <v>2.7744462575409181</v>
      </c>
      <c r="V43" s="148">
        <f t="shared" si="13"/>
        <v>0</v>
      </c>
      <c r="W43" s="165">
        <f t="shared" si="14"/>
        <v>0</v>
      </c>
      <c r="X43" s="165">
        <f t="shared" si="15"/>
        <v>0</v>
      </c>
      <c r="Y43" s="165">
        <f t="shared" si="16"/>
        <v>0</v>
      </c>
      <c r="Z43" s="2"/>
    </row>
    <row r="44" spans="1:26" x14ac:dyDescent="0.2">
      <c r="A44" s="162">
        <v>0.51719999999999999</v>
      </c>
      <c r="B44" s="7">
        <f t="shared" si="20"/>
        <v>0.54249999999999998</v>
      </c>
      <c r="C44" s="7">
        <f t="shared" si="1"/>
        <v>0.95120581973919505</v>
      </c>
      <c r="D44" s="163">
        <f t="shared" si="2"/>
        <v>0.88387553278212638</v>
      </c>
      <c r="E44" s="164">
        <f t="shared" si="17"/>
        <v>0</v>
      </c>
      <c r="F44" s="162">
        <f t="shared" si="3"/>
        <v>0</v>
      </c>
      <c r="G44" s="162">
        <v>0</v>
      </c>
      <c r="H44" s="168">
        <f t="shared" si="4"/>
        <v>517.20000000000005</v>
      </c>
      <c r="I44" s="162">
        <f t="shared" si="0"/>
        <v>0</v>
      </c>
      <c r="J44" s="165">
        <f t="shared" si="5"/>
        <v>0</v>
      </c>
      <c r="K44" s="165">
        <f t="shared" si="6"/>
        <v>0</v>
      </c>
      <c r="L44" s="165">
        <f t="shared" si="7"/>
        <v>0</v>
      </c>
      <c r="M44" s="185">
        <f t="shared" si="18"/>
        <v>541.90973418088743</v>
      </c>
      <c r="N44" s="162">
        <v>0</v>
      </c>
      <c r="O44" s="166">
        <f t="shared" si="19"/>
        <v>0</v>
      </c>
      <c r="P44" s="107"/>
      <c r="Q44" s="162">
        <f t="shared" si="8"/>
        <v>0</v>
      </c>
      <c r="R44" s="165">
        <f t="shared" si="9"/>
        <v>0</v>
      </c>
      <c r="S44" s="165">
        <f t="shared" si="10"/>
        <v>0</v>
      </c>
      <c r="T44" s="165">
        <f t="shared" si="11"/>
        <v>0</v>
      </c>
      <c r="U44" s="68">
        <f t="shared" si="12"/>
        <v>2.7339269521990972</v>
      </c>
      <c r="V44" s="148">
        <f t="shared" si="13"/>
        <v>0</v>
      </c>
      <c r="W44" s="165">
        <f t="shared" si="14"/>
        <v>0</v>
      </c>
      <c r="X44" s="165">
        <f t="shared" si="15"/>
        <v>0</v>
      </c>
      <c r="Y44" s="165">
        <f t="shared" si="16"/>
        <v>0</v>
      </c>
      <c r="Z44" s="2"/>
    </row>
    <row r="45" spans="1:26" x14ac:dyDescent="0.2">
      <c r="A45" s="162">
        <v>0.47110000000000002</v>
      </c>
      <c r="B45" s="7">
        <f t="shared" si="20"/>
        <v>0.49414999999999998</v>
      </c>
      <c r="C45" s="7">
        <f t="shared" si="1"/>
        <v>1.0858947628815283</v>
      </c>
      <c r="D45" s="163">
        <f t="shared" si="2"/>
        <v>1.0185502913103617</v>
      </c>
      <c r="E45" s="164">
        <f t="shared" si="17"/>
        <v>0</v>
      </c>
      <c r="F45" s="162">
        <f t="shared" si="3"/>
        <v>0</v>
      </c>
      <c r="G45" s="162">
        <v>0</v>
      </c>
      <c r="H45" s="168">
        <f t="shared" si="4"/>
        <v>471.1</v>
      </c>
      <c r="I45" s="162">
        <f t="shared" si="0"/>
        <v>0</v>
      </c>
      <c r="J45" s="165">
        <f t="shared" si="5"/>
        <v>0</v>
      </c>
      <c r="K45" s="165">
        <f t="shared" si="6"/>
        <v>0</v>
      </c>
      <c r="L45" s="165">
        <f t="shared" si="7"/>
        <v>0</v>
      </c>
      <c r="M45" s="185">
        <f t="shared" si="18"/>
        <v>493.61211492425906</v>
      </c>
      <c r="N45" s="162">
        <v>0</v>
      </c>
      <c r="O45" s="166">
        <f t="shared" si="19"/>
        <v>0</v>
      </c>
      <c r="P45" s="107"/>
      <c r="Q45" s="162">
        <f t="shared" si="8"/>
        <v>0</v>
      </c>
      <c r="R45" s="165">
        <f t="shared" si="9"/>
        <v>0</v>
      </c>
      <c r="S45" s="165">
        <f t="shared" si="10"/>
        <v>0</v>
      </c>
      <c r="T45" s="165">
        <f t="shared" si="11"/>
        <v>0</v>
      </c>
      <c r="U45" s="68">
        <f t="shared" si="12"/>
        <v>2.6933858102232944</v>
      </c>
      <c r="V45" s="148">
        <f t="shared" si="13"/>
        <v>0</v>
      </c>
      <c r="W45" s="165">
        <f t="shared" si="14"/>
        <v>0</v>
      </c>
      <c r="X45" s="165">
        <f t="shared" si="15"/>
        <v>0</v>
      </c>
      <c r="Y45" s="165">
        <f t="shared" si="16"/>
        <v>0</v>
      </c>
      <c r="Z45" s="2"/>
    </row>
    <row r="46" spans="1:26" x14ac:dyDescent="0.2">
      <c r="A46" s="162">
        <v>0.42919999999999997</v>
      </c>
      <c r="B46" s="7">
        <f t="shared" si="20"/>
        <v>0.45014999999999999</v>
      </c>
      <c r="C46" s="7">
        <f t="shared" si="1"/>
        <v>1.2202780187929276</v>
      </c>
      <c r="D46" s="163">
        <f t="shared" si="2"/>
        <v>1.153086390837228</v>
      </c>
      <c r="E46" s="164">
        <f t="shared" si="17"/>
        <v>0</v>
      </c>
      <c r="F46" s="162">
        <f t="shared" si="3"/>
        <v>0</v>
      </c>
      <c r="G46" s="162">
        <v>0</v>
      </c>
      <c r="H46" s="168">
        <f t="shared" si="4"/>
        <v>429.2</v>
      </c>
      <c r="I46" s="162">
        <f t="shared" si="0"/>
        <v>0</v>
      </c>
      <c r="J46" s="165">
        <f t="shared" si="5"/>
        <v>0</v>
      </c>
      <c r="K46" s="165">
        <f t="shared" si="6"/>
        <v>0</v>
      </c>
      <c r="L46" s="165">
        <f t="shared" si="7"/>
        <v>0</v>
      </c>
      <c r="M46" s="185">
        <f t="shared" si="18"/>
        <v>449.66222878956603</v>
      </c>
      <c r="N46" s="162">
        <v>0</v>
      </c>
      <c r="O46" s="166">
        <f t="shared" si="19"/>
        <v>0</v>
      </c>
      <c r="P46" s="107"/>
      <c r="Q46" s="162">
        <f t="shared" si="8"/>
        <v>0</v>
      </c>
      <c r="R46" s="165">
        <f t="shared" si="9"/>
        <v>0</v>
      </c>
      <c r="S46" s="165">
        <f t="shared" si="10"/>
        <v>0</v>
      </c>
      <c r="T46" s="165">
        <f t="shared" si="11"/>
        <v>0</v>
      </c>
      <c r="U46" s="68">
        <f t="shared" si="12"/>
        <v>2.6528864087660735</v>
      </c>
      <c r="V46" s="148">
        <f t="shared" si="13"/>
        <v>0</v>
      </c>
      <c r="W46" s="165">
        <f t="shared" si="14"/>
        <v>0</v>
      </c>
      <c r="X46" s="165">
        <f t="shared" si="15"/>
        <v>0</v>
      </c>
      <c r="Y46" s="165">
        <f t="shared" si="16"/>
        <v>0</v>
      </c>
      <c r="Z46" s="2"/>
    </row>
    <row r="47" spans="1:26" x14ac:dyDescent="0.2">
      <c r="A47" s="162">
        <v>0.39100000000000001</v>
      </c>
      <c r="B47" s="7">
        <f t="shared" si="20"/>
        <v>0.41010000000000002</v>
      </c>
      <c r="C47" s="7">
        <f t="shared" si="1"/>
        <v>1.3547594873547346</v>
      </c>
      <c r="D47" s="163">
        <f t="shared" si="2"/>
        <v>1.2875187530738312</v>
      </c>
      <c r="E47" s="164">
        <f t="shared" si="17"/>
        <v>0</v>
      </c>
      <c r="F47" s="162">
        <f t="shared" si="3"/>
        <v>0</v>
      </c>
      <c r="G47" s="162">
        <v>0</v>
      </c>
      <c r="H47" s="168">
        <f t="shared" si="4"/>
        <v>391</v>
      </c>
      <c r="I47" s="162">
        <f t="shared" si="0"/>
        <v>0</v>
      </c>
      <c r="J47" s="165">
        <f t="shared" si="5"/>
        <v>0</v>
      </c>
      <c r="K47" s="165">
        <f t="shared" si="6"/>
        <v>0</v>
      </c>
      <c r="L47" s="165">
        <f t="shared" si="7"/>
        <v>0</v>
      </c>
      <c r="M47" s="185">
        <f t="shared" si="18"/>
        <v>409.65497677924037</v>
      </c>
      <c r="N47" s="162">
        <v>0</v>
      </c>
      <c r="O47" s="166">
        <f t="shared" si="19"/>
        <v>0</v>
      </c>
      <c r="P47" s="107"/>
      <c r="Q47" s="162">
        <f t="shared" si="8"/>
        <v>0</v>
      </c>
      <c r="R47" s="165">
        <f t="shared" si="9"/>
        <v>0</v>
      </c>
      <c r="S47" s="165">
        <f t="shared" si="10"/>
        <v>0</v>
      </c>
      <c r="T47" s="165">
        <f t="shared" si="11"/>
        <v>0</v>
      </c>
      <c r="U47" s="68">
        <f t="shared" si="12"/>
        <v>2.6124182353448897</v>
      </c>
      <c r="V47" s="148">
        <f t="shared" si="13"/>
        <v>0</v>
      </c>
      <c r="W47" s="165">
        <f t="shared" si="14"/>
        <v>0</v>
      </c>
      <c r="X47" s="165">
        <f t="shared" si="15"/>
        <v>0</v>
      </c>
      <c r="Y47" s="165">
        <f t="shared" si="16"/>
        <v>0</v>
      </c>
      <c r="Z47" s="2"/>
    </row>
    <row r="48" spans="1:26" x14ac:dyDescent="0.2">
      <c r="A48" s="162">
        <v>0.35610000000000003</v>
      </c>
      <c r="B48" s="7">
        <f t="shared" si="20"/>
        <v>0.37355000000000005</v>
      </c>
      <c r="C48" s="7">
        <f t="shared" si="1"/>
        <v>1.4896456591863865</v>
      </c>
      <c r="D48" s="163">
        <f t="shared" si="2"/>
        <v>1.4222025732705605</v>
      </c>
      <c r="E48" s="164">
        <f t="shared" si="17"/>
        <v>3.6013072745406563E-2</v>
      </c>
      <c r="F48" s="162">
        <f t="shared" si="3"/>
        <v>3.6013072745406563E-2</v>
      </c>
      <c r="G48" s="162">
        <v>3.5999999999999997E-2</v>
      </c>
      <c r="H48" s="168">
        <f t="shared" si="4"/>
        <v>356.1</v>
      </c>
      <c r="I48" s="162">
        <f t="shared" si="0"/>
        <v>5.1217884729897106E-2</v>
      </c>
      <c r="J48" s="165">
        <f t="shared" si="5"/>
        <v>4.1569258345958274E-2</v>
      </c>
      <c r="K48" s="165">
        <f t="shared" si="6"/>
        <v>-4.4660987864906312E-2</v>
      </c>
      <c r="L48" s="165">
        <f t="shared" si="7"/>
        <v>4.7982665951586345E-2</v>
      </c>
      <c r="M48" s="185">
        <f t="shared" si="18"/>
        <v>373.14219809611461</v>
      </c>
      <c r="N48" s="162">
        <v>0.26698861904357107</v>
      </c>
      <c r="O48" s="166">
        <f t="shared" si="19"/>
        <v>3.5923433462289558E-2</v>
      </c>
      <c r="P48" s="107"/>
      <c r="Q48" s="162">
        <f t="shared" si="8"/>
        <v>13.452683324046625</v>
      </c>
      <c r="R48" s="165">
        <f t="shared" si="9"/>
        <v>1220.3656844103152</v>
      </c>
      <c r="S48" s="165">
        <f t="shared" si="10"/>
        <v>224649.20788890004</v>
      </c>
      <c r="T48" s="165">
        <f t="shared" si="11"/>
        <v>41354216.403992213</v>
      </c>
      <c r="U48" s="68">
        <f t="shared" si="12"/>
        <v>2.5718743655350602</v>
      </c>
      <c r="V48" s="148">
        <f t="shared" si="13"/>
        <v>9.2621098618060477E-2</v>
      </c>
      <c r="W48" s="165">
        <f t="shared" si="14"/>
        <v>3.7669670451018931E-3</v>
      </c>
      <c r="X48" s="165">
        <f t="shared" si="15"/>
        <v>1.2183095319924196E-3</v>
      </c>
      <c r="Y48" s="165">
        <f t="shared" si="16"/>
        <v>3.9402471483618724E-4</v>
      </c>
      <c r="Z48" s="2"/>
    </row>
    <row r="49" spans="1:26" x14ac:dyDescent="0.2">
      <c r="A49" s="162">
        <v>0.32439999999999997</v>
      </c>
      <c r="B49" s="7">
        <f t="shared" si="20"/>
        <v>0.34025</v>
      </c>
      <c r="C49" s="7">
        <f t="shared" si="1"/>
        <v>1.6241542753321765</v>
      </c>
      <c r="D49" s="163">
        <f>(C48+C49)/2</f>
        <v>1.5568999672592816</v>
      </c>
      <c r="E49" s="164">
        <f t="shared" si="17"/>
        <v>0.60622005788101041</v>
      </c>
      <c r="F49" s="162">
        <f t="shared" si="3"/>
        <v>0.57020698513560386</v>
      </c>
      <c r="G49" s="162">
        <v>0.56999999999999995</v>
      </c>
      <c r="H49" s="168">
        <f t="shared" si="4"/>
        <v>324.39999999999998</v>
      </c>
      <c r="I49" s="162">
        <f t="shared" si="0"/>
        <v>0.8877552364886353</v>
      </c>
      <c r="J49" s="165">
        <f t="shared" si="5"/>
        <v>0.50348975912849825</v>
      </c>
      <c r="K49" s="165">
        <f t="shared" si="6"/>
        <v>-0.47311824444788381</v>
      </c>
      <c r="L49" s="165">
        <f t="shared" si="7"/>
        <v>0.44457880060340998</v>
      </c>
      <c r="M49" s="185">
        <f t="shared" si="18"/>
        <v>339.88062610275392</v>
      </c>
      <c r="N49" s="162">
        <v>4.2391855739380508</v>
      </c>
      <c r="O49" s="166">
        <f t="shared" si="19"/>
        <v>0.57038424126538922</v>
      </c>
      <c r="P49" s="107"/>
      <c r="Q49" s="162">
        <f t="shared" si="8"/>
        <v>194.01292669238921</v>
      </c>
      <c r="R49" s="165">
        <f t="shared" si="9"/>
        <v>12964.037370225133</v>
      </c>
      <c r="S49" s="165">
        <f t="shared" si="10"/>
        <v>1954763.1563888814</v>
      </c>
      <c r="T49" s="165">
        <f t="shared" si="11"/>
        <v>294746064.70600337</v>
      </c>
      <c r="U49" s="68">
        <f t="shared" si="12"/>
        <v>2.5313264096066859</v>
      </c>
      <c r="V49" s="148">
        <f t="shared" si="13"/>
        <v>1.4433800004159609</v>
      </c>
      <c r="W49" s="165">
        <f t="shared" si="14"/>
        <v>4.5625767830610092E-2</v>
      </c>
      <c r="X49" s="165">
        <f t="shared" si="15"/>
        <v>1.2906218481192697E-2</v>
      </c>
      <c r="Y49" s="165">
        <f t="shared" si="16"/>
        <v>3.6507982967582775E-3</v>
      </c>
      <c r="Z49" s="2"/>
    </row>
    <row r="50" spans="1:26" x14ac:dyDescent="0.2">
      <c r="A50" s="162">
        <v>0.29549999999999998</v>
      </c>
      <c r="B50" s="7">
        <f t="shared" si="20"/>
        <v>0.30994999999999995</v>
      </c>
      <c r="C50" s="7">
        <f t="shared" si="1"/>
        <v>1.7587699644845547</v>
      </c>
      <c r="D50" s="163">
        <f>(C49+C50)/2</f>
        <v>1.6914621199083655</v>
      </c>
      <c r="E50" s="164">
        <f t="shared" si="17"/>
        <v>2.767004422605404</v>
      </c>
      <c r="F50" s="162">
        <f t="shared" si="3"/>
        <v>2.1607843647243938</v>
      </c>
      <c r="G50" s="162">
        <v>2.16</v>
      </c>
      <c r="H50" s="168">
        <f t="shared" si="4"/>
        <v>295.5</v>
      </c>
      <c r="I50" s="162">
        <f t="shared" si="0"/>
        <v>3.6548849022215739</v>
      </c>
      <c r="J50" s="165">
        <f t="shared" si="5"/>
        <v>1.4006452964650971</v>
      </c>
      <c r="K50" s="165">
        <f t="shared" si="6"/>
        <v>-1.1276817095946994</v>
      </c>
      <c r="L50" s="165">
        <f t="shared" si="7"/>
        <v>0.90791440299968396</v>
      </c>
      <c r="M50" s="185">
        <f t="shared" si="18"/>
        <v>309.61298422385323</v>
      </c>
      <c r="N50" s="162">
        <v>16.051504682180799</v>
      </c>
      <c r="O50" s="166">
        <f t="shared" si="19"/>
        <v>2.1597368550224574</v>
      </c>
      <c r="P50" s="107"/>
      <c r="Q50" s="162">
        <f t="shared" si="8"/>
        <v>669.7351138463257</v>
      </c>
      <c r="R50" s="165">
        <f t="shared" si="9"/>
        <v>31366.546541307944</v>
      </c>
      <c r="S50" s="165">
        <f t="shared" si="10"/>
        <v>3779151.8608297128</v>
      </c>
      <c r="T50" s="165">
        <f t="shared" si="11"/>
        <v>455325509.56491572</v>
      </c>
      <c r="U50" s="68">
        <f t="shared" si="12"/>
        <v>2.4908191653781961</v>
      </c>
      <c r="V50" s="148">
        <f t="shared" si="13"/>
        <v>5.3821231079050706</v>
      </c>
      <c r="W50" s="165">
        <f t="shared" si="14"/>
        <v>0.12692515776322466</v>
      </c>
      <c r="X50" s="165">
        <f t="shared" si="15"/>
        <v>3.0762091067230674E-2</v>
      </c>
      <c r="Y50" s="165">
        <f t="shared" si="16"/>
        <v>7.455623955921341E-3</v>
      </c>
      <c r="Z50" s="2"/>
    </row>
    <row r="51" spans="1:26" x14ac:dyDescent="0.2">
      <c r="A51" s="162">
        <v>0.26919999999999999</v>
      </c>
      <c r="B51" s="7">
        <f t="shared" si="20"/>
        <v>0.28234999999999999</v>
      </c>
      <c r="C51" s="7">
        <f t="shared" si="1"/>
        <v>1.8932496849391323</v>
      </c>
      <c r="D51" s="163">
        <f t="shared" ref="D51:D114" si="21">(C50+C51)/2</f>
        <v>1.8260098247118435</v>
      </c>
      <c r="E51" s="164">
        <f t="shared" si="17"/>
        <v>7.3086530410538986</v>
      </c>
      <c r="F51" s="162">
        <f t="shared" si="3"/>
        <v>4.5416486184484945</v>
      </c>
      <c r="G51" s="162">
        <v>4.54</v>
      </c>
      <c r="H51" s="168">
        <f t="shared" si="4"/>
        <v>269.2</v>
      </c>
      <c r="I51" s="162">
        <f t="shared" si="0"/>
        <v>8.2930949976759223</v>
      </c>
      <c r="J51" s="165">
        <f t="shared" si="5"/>
        <v>2.0422050722198111</v>
      </c>
      <c r="K51" s="165">
        <f t="shared" si="6"/>
        <v>-1.3694376399528829</v>
      </c>
      <c r="L51" s="165">
        <f t="shared" si="7"/>
        <v>0.91830123978747447</v>
      </c>
      <c r="M51" s="185">
        <f t="shared" si="18"/>
        <v>282.04361364866958</v>
      </c>
      <c r="N51" s="162">
        <v>33.771996276438578</v>
      </c>
      <c r="O51" s="166">
        <f t="shared" si="19"/>
        <v>4.5440366165096471</v>
      </c>
      <c r="P51" s="107"/>
      <c r="Q51" s="162">
        <f t="shared" si="8"/>
        <v>1282.3344874189322</v>
      </c>
      <c r="R51" s="165">
        <f t="shared" si="9"/>
        <v>39182.382367860766</v>
      </c>
      <c r="S51" s="165">
        <f t="shared" si="10"/>
        <v>3639397.5004873266</v>
      </c>
      <c r="T51" s="165">
        <f t="shared" si="11"/>
        <v>338040041.62385356</v>
      </c>
      <c r="U51" s="68">
        <f t="shared" si="12"/>
        <v>2.4503162703846066</v>
      </c>
      <c r="V51" s="148">
        <f t="shared" si="13"/>
        <v>11.128475504154116</v>
      </c>
      <c r="W51" s="165">
        <f t="shared" si="14"/>
        <v>0.18506270047851259</v>
      </c>
      <c r="X51" s="165">
        <f t="shared" si="15"/>
        <v>3.7356964321311005E-2</v>
      </c>
      <c r="Y51" s="165">
        <f t="shared" si="16"/>
        <v>7.5409187248174749E-3</v>
      </c>
      <c r="Z51" s="2"/>
    </row>
    <row r="52" spans="1:26" x14ac:dyDescent="0.2">
      <c r="A52" s="162">
        <v>0.2452</v>
      </c>
      <c r="B52" s="7">
        <f t="shared" si="20"/>
        <v>0.25719999999999998</v>
      </c>
      <c r="C52" s="7">
        <f t="shared" si="1"/>
        <v>2.0279691158586681</v>
      </c>
      <c r="D52" s="163">
        <f t="shared" si="21"/>
        <v>1.9606094003989001</v>
      </c>
      <c r="E52" s="164">
        <f t="shared" si="17"/>
        <v>14.711340216498581</v>
      </c>
      <c r="F52" s="162">
        <f t="shared" si="3"/>
        <v>7.402687175444683</v>
      </c>
      <c r="G52" s="162">
        <v>7.4</v>
      </c>
      <c r="H52" s="168">
        <f t="shared" si="4"/>
        <v>245.2</v>
      </c>
      <c r="I52" s="162">
        <f t="shared" si="0"/>
        <v>14.513778064389227</v>
      </c>
      <c r="J52" s="165">
        <f t="shared" si="5"/>
        <v>2.1265128931263519</v>
      </c>
      <c r="K52" s="165">
        <f t="shared" si="6"/>
        <v>-1.139744044803227</v>
      </c>
      <c r="L52" s="165">
        <f t="shared" si="7"/>
        <v>0.61086696998795775</v>
      </c>
      <c r="M52" s="185">
        <f t="shared" si="18"/>
        <v>256.91990969950149</v>
      </c>
      <c r="N52" s="162">
        <v>54.948919579879316</v>
      </c>
      <c r="O52" s="166">
        <f t="shared" si="19"/>
        <v>7.3934007502782579</v>
      </c>
      <c r="P52" s="107"/>
      <c r="Q52" s="162">
        <f t="shared" si="8"/>
        <v>1903.9711415243723</v>
      </c>
      <c r="R52" s="165">
        <f t="shared" si="9"/>
        <v>33962.265864643574</v>
      </c>
      <c r="S52" s="165">
        <f t="shared" si="10"/>
        <v>2300383.7311290982</v>
      </c>
      <c r="T52" s="165">
        <f t="shared" si="11"/>
        <v>155813081.83422551</v>
      </c>
      <c r="U52" s="68">
        <f t="shared" si="12"/>
        <v>2.4097977606991581</v>
      </c>
      <c r="V52" s="148">
        <f t="shared" si="13"/>
        <v>17.838978978542972</v>
      </c>
      <c r="W52" s="165">
        <f t="shared" si="14"/>
        <v>0.19270259581549951</v>
      </c>
      <c r="X52" s="165">
        <f t="shared" si="15"/>
        <v>3.1091140169482823E-2</v>
      </c>
      <c r="Y52" s="165">
        <f t="shared" si="16"/>
        <v>5.016325768460032E-3</v>
      </c>
      <c r="Z52" s="2"/>
    </row>
    <row r="53" spans="1:26" x14ac:dyDescent="0.2">
      <c r="A53" s="162">
        <v>0.22340000000000002</v>
      </c>
      <c r="B53" s="7">
        <f t="shared" si="20"/>
        <v>0.23430000000000001</v>
      </c>
      <c r="C53" s="7">
        <f t="shared" si="1"/>
        <v>2.1622989090661346</v>
      </c>
      <c r="D53" s="163">
        <f t="shared" si="21"/>
        <v>2.0951340124624016</v>
      </c>
      <c r="E53" s="164">
        <f t="shared" si="17"/>
        <v>24.915044161030441</v>
      </c>
      <c r="F53" s="162">
        <f t="shared" si="3"/>
        <v>10.20370394453186</v>
      </c>
      <c r="G53" s="162">
        <v>10.199999999999999</v>
      </c>
      <c r="H53" s="168">
        <f t="shared" si="4"/>
        <v>223.4</v>
      </c>
      <c r="I53" s="162">
        <f t="shared" si="0"/>
        <v>21.378127187285472</v>
      </c>
      <c r="J53" s="165">
        <f t="shared" si="5"/>
        <v>1.6444007673481065</v>
      </c>
      <c r="K53" s="165">
        <f t="shared" si="6"/>
        <v>-0.66013472957931407</v>
      </c>
      <c r="L53" s="165">
        <f t="shared" si="7"/>
        <v>0.26500708942110551</v>
      </c>
      <c r="M53" s="185">
        <f t="shared" si="18"/>
        <v>234.04632020179247</v>
      </c>
      <c r="N53" s="162">
        <v>75.960095678645786</v>
      </c>
      <c r="O53" s="166">
        <f t="shared" si="19"/>
        <v>10.220463526408457</v>
      </c>
      <c r="P53" s="107"/>
      <c r="Q53" s="162">
        <f t="shared" si="8"/>
        <v>2390.7278342038148</v>
      </c>
      <c r="R53" s="165">
        <f t="shared" si="9"/>
        <v>20509.896914821926</v>
      </c>
      <c r="S53" s="165">
        <f t="shared" si="10"/>
        <v>919530.82336903794</v>
      </c>
      <c r="T53" s="165">
        <f t="shared" si="11"/>
        <v>41225801.311302304</v>
      </c>
      <c r="U53" s="68">
        <f t="shared" si="12"/>
        <v>2.3693018173129836</v>
      </c>
      <c r="V53" s="148">
        <f t="shared" si="13"/>
        <v>24.175654299102995</v>
      </c>
      <c r="W53" s="165">
        <f t="shared" si="14"/>
        <v>0.14901404898754736</v>
      </c>
      <c r="X53" s="165">
        <f t="shared" si="15"/>
        <v>1.8007851413373896E-2</v>
      </c>
      <c r="Y53" s="165">
        <f t="shared" si="16"/>
        <v>2.176188854201603E-3</v>
      </c>
      <c r="Z53" s="2"/>
    </row>
    <row r="54" spans="1:26" x14ac:dyDescent="0.2">
      <c r="A54" s="162">
        <v>0.20349999999999999</v>
      </c>
      <c r="B54" s="7">
        <f t="shared" si="20"/>
        <v>0.21345</v>
      </c>
      <c r="C54" s="7">
        <f t="shared" si="1"/>
        <v>2.29689930039584</v>
      </c>
      <c r="D54" s="163">
        <f t="shared" si="21"/>
        <v>2.2295991047309873</v>
      </c>
      <c r="E54" s="164">
        <f t="shared" si="17"/>
        <v>37.219510682377688</v>
      </c>
      <c r="F54" s="162">
        <f t="shared" si="3"/>
        <v>12.304466521347244</v>
      </c>
      <c r="G54" s="162">
        <v>12.3</v>
      </c>
      <c r="H54" s="168">
        <f t="shared" si="4"/>
        <v>203.5</v>
      </c>
      <c r="I54" s="162">
        <f t="shared" si="0"/>
        <v>27.434027540188222</v>
      </c>
      <c r="J54" s="165">
        <f t="shared" si="5"/>
        <v>0.87703416291832414</v>
      </c>
      <c r="K54" s="165">
        <f t="shared" si="6"/>
        <v>-0.23414957375500386</v>
      </c>
      <c r="L54" s="165">
        <f t="shared" si="7"/>
        <v>6.2512984337140143E-2</v>
      </c>
      <c r="M54" s="185">
        <f t="shared" si="18"/>
        <v>213.21796359594097</v>
      </c>
      <c r="N54" s="162">
        <v>91.414790104192917</v>
      </c>
      <c r="O54" s="166">
        <f t="shared" si="19"/>
        <v>12.299899304850971</v>
      </c>
      <c r="P54" s="107"/>
      <c r="Q54" s="162">
        <f t="shared" si="8"/>
        <v>2626.3883789815691</v>
      </c>
      <c r="R54" s="165">
        <f t="shared" si="9"/>
        <v>7077.6412894430068</v>
      </c>
      <c r="S54" s="165">
        <f t="shared" si="10"/>
        <v>169746.73410890735</v>
      </c>
      <c r="T54" s="165">
        <f t="shared" si="11"/>
        <v>4071123.7772983653</v>
      </c>
      <c r="U54" s="68">
        <f t="shared" si="12"/>
        <v>2.3288237911704144</v>
      </c>
      <c r="V54" s="148">
        <f t="shared" si="13"/>
        <v>28.654934372573329</v>
      </c>
      <c r="W54" s="165">
        <f t="shared" si="14"/>
        <v>7.9476009931342032E-2</v>
      </c>
      <c r="X54" s="165">
        <f t="shared" si="15"/>
        <v>6.3873790360523264E-3</v>
      </c>
      <c r="Y54" s="165">
        <f t="shared" si="16"/>
        <v>5.1334498278720795E-4</v>
      </c>
      <c r="Z54" s="2"/>
    </row>
    <row r="55" spans="1:26" x14ac:dyDescent="0.2">
      <c r="A55" s="162">
        <v>0.18540000000000001</v>
      </c>
      <c r="B55" s="7">
        <f t="shared" si="20"/>
        <v>0.19445000000000001</v>
      </c>
      <c r="C55" s="7">
        <f t="shared" si="1"/>
        <v>2.4312868509239185</v>
      </c>
      <c r="D55" s="163">
        <f t="shared" si="21"/>
        <v>2.3640930756598793</v>
      </c>
      <c r="E55" s="164">
        <f t="shared" si="17"/>
        <v>50.52434033554178</v>
      </c>
      <c r="F55" s="162">
        <f t="shared" si="3"/>
        <v>13.304829653164093</v>
      </c>
      <c r="G55" s="162">
        <v>13.3</v>
      </c>
      <c r="H55" s="168">
        <f t="shared" si="4"/>
        <v>185.4</v>
      </c>
      <c r="I55" s="162">
        <f t="shared" si="0"/>
        <v>31.453855655879465</v>
      </c>
      <c r="J55" s="165">
        <f t="shared" si="5"/>
        <v>0.2335296117173617</v>
      </c>
      <c r="K55" s="165">
        <f t="shared" si="6"/>
        <v>-3.0939142774856133E-2</v>
      </c>
      <c r="L55" s="165">
        <f t="shared" si="7"/>
        <v>4.0989686430064291E-3</v>
      </c>
      <c r="M55" s="185">
        <f t="shared" si="18"/>
        <v>194.23928541878445</v>
      </c>
      <c r="N55" s="162">
        <v>99.003438941200329</v>
      </c>
      <c r="O55" s="166">
        <f t="shared" si="19"/>
        <v>13.320955267990838</v>
      </c>
      <c r="P55" s="107"/>
      <c r="Q55" s="162">
        <f t="shared" si="8"/>
        <v>2587.1241260577581</v>
      </c>
      <c r="R55" s="165">
        <f t="shared" si="9"/>
        <v>330.43139455224133</v>
      </c>
      <c r="S55" s="165">
        <f t="shared" si="10"/>
        <v>1646.7106552668606</v>
      </c>
      <c r="T55" s="165">
        <f t="shared" si="11"/>
        <v>8206.4114574945452</v>
      </c>
      <c r="U55" s="68">
        <f t="shared" si="12"/>
        <v>2.2883370716848583</v>
      </c>
      <c r="V55" s="148">
        <f t="shared" si="13"/>
        <v>30.445934927787391</v>
      </c>
      <c r="W55" s="165">
        <f t="shared" si="14"/>
        <v>2.1162233496530566E-2</v>
      </c>
      <c r="X55" s="165">
        <f t="shared" si="15"/>
        <v>8.4399056886742547E-4</v>
      </c>
      <c r="Y55" s="165">
        <f t="shared" si="16"/>
        <v>3.3659966962085615E-5</v>
      </c>
      <c r="Z55" s="2"/>
    </row>
    <row r="56" spans="1:26" x14ac:dyDescent="0.2">
      <c r="A56" s="162">
        <v>0.16889999999999999</v>
      </c>
      <c r="B56" s="7">
        <f t="shared" si="20"/>
        <v>0.17715</v>
      </c>
      <c r="C56" s="7">
        <f t="shared" si="1"/>
        <v>2.5657587667480639</v>
      </c>
      <c r="D56" s="163">
        <f t="shared" si="21"/>
        <v>2.4985228088359914</v>
      </c>
      <c r="E56" s="164">
        <f t="shared" si="17"/>
        <v>63.529061049160816</v>
      </c>
      <c r="F56" s="162">
        <f t="shared" si="3"/>
        <v>13.004720713619038</v>
      </c>
      <c r="G56" s="162">
        <v>13</v>
      </c>
      <c r="H56" s="168">
        <f t="shared" si="4"/>
        <v>168.9</v>
      </c>
      <c r="I56" s="162">
        <f t="shared" si="0"/>
        <v>32.492591325519037</v>
      </c>
      <c r="J56" s="165">
        <f t="shared" si="5"/>
        <v>4.918971511456831E-5</v>
      </c>
      <c r="K56" s="165">
        <f t="shared" si="6"/>
        <v>9.5666733644458655E-8</v>
      </c>
      <c r="L56" s="165">
        <f t="shared" si="7"/>
        <v>1.8605767292783637E-10</v>
      </c>
      <c r="M56" s="185">
        <f t="shared" si="18"/>
        <v>176.95779157753972</v>
      </c>
      <c r="N56" s="162">
        <v>96.709566707042825</v>
      </c>
      <c r="O56" s="166">
        <f t="shared" si="19"/>
        <v>13.012313772821702</v>
      </c>
      <c r="P56" s="107"/>
      <c r="Q56" s="162">
        <f t="shared" si="8"/>
        <v>2303.7862744176127</v>
      </c>
      <c r="R56" s="165">
        <f t="shared" si="9"/>
        <v>1972.7607299798592</v>
      </c>
      <c r="S56" s="165">
        <f t="shared" si="10"/>
        <v>-24297.472900220371</v>
      </c>
      <c r="T56" s="165">
        <f t="shared" si="11"/>
        <v>299259.39844867581</v>
      </c>
      <c r="U56" s="68">
        <f t="shared" si="12"/>
        <v>2.2478696896897432</v>
      </c>
      <c r="V56" s="148">
        <f t="shared" si="13"/>
        <v>29.232917515024603</v>
      </c>
      <c r="W56" s="165">
        <f t="shared" si="14"/>
        <v>4.4575256611960618E-6</v>
      </c>
      <c r="X56" s="165">
        <f t="shared" si="15"/>
        <v>-2.6096980623374456E-9</v>
      </c>
      <c r="Y56" s="165">
        <f t="shared" si="16"/>
        <v>1.5278709522314655E-12</v>
      </c>
      <c r="Z56" s="2"/>
    </row>
    <row r="57" spans="1:26" x14ac:dyDescent="0.2">
      <c r="A57" s="162">
        <v>0.15380000000000002</v>
      </c>
      <c r="B57" s="7">
        <f t="shared" si="20"/>
        <v>0.16134999999999999</v>
      </c>
      <c r="C57" s="7">
        <f t="shared" si="1"/>
        <v>2.7008725915876228</v>
      </c>
      <c r="D57" s="163">
        <f t="shared" si="21"/>
        <v>2.6333156791678434</v>
      </c>
      <c r="E57" s="164">
        <f t="shared" si="17"/>
        <v>74.933200751872903</v>
      </c>
      <c r="F57" s="162">
        <f t="shared" si="3"/>
        <v>11.404139702712079</v>
      </c>
      <c r="G57" s="162">
        <v>11.4</v>
      </c>
      <c r="H57" s="168">
        <f t="shared" si="4"/>
        <v>153.80000000000001</v>
      </c>
      <c r="I57" s="162">
        <f t="shared" si="0"/>
        <v>30.030699886572226</v>
      </c>
      <c r="J57" s="165">
        <f t="shared" si="5"/>
        <v>0.21322553567608601</v>
      </c>
      <c r="K57" s="165">
        <f t="shared" si="6"/>
        <v>2.9155974168601769E-2</v>
      </c>
      <c r="L57" s="165">
        <f t="shared" si="7"/>
        <v>3.9867215107459199E-3</v>
      </c>
      <c r="M57" s="185">
        <f t="shared" si="18"/>
        <v>161.17326080960203</v>
      </c>
      <c r="N57" s="162">
        <v>84.403943980225122</v>
      </c>
      <c r="O57" s="166">
        <f t="shared" si="19"/>
        <v>11.356586945129724</v>
      </c>
      <c r="P57" s="107"/>
      <c r="Q57" s="162">
        <f t="shared" si="8"/>
        <v>1840.057941032594</v>
      </c>
      <c r="R57" s="165">
        <f t="shared" si="9"/>
        <v>9015.3896567596366</v>
      </c>
      <c r="S57" s="165">
        <f t="shared" si="10"/>
        <v>-253481.04502477479</v>
      </c>
      <c r="T57" s="165">
        <f t="shared" si="11"/>
        <v>7126995.3527384149</v>
      </c>
      <c r="U57" s="68">
        <f t="shared" si="12"/>
        <v>2.2072929925182105</v>
      </c>
      <c r="V57" s="148">
        <f t="shared" si="13"/>
        <v>25.172277651495083</v>
      </c>
      <c r="W57" s="165">
        <f t="shared" si="14"/>
        <v>1.9322297246230764E-2</v>
      </c>
      <c r="X57" s="165">
        <f t="shared" si="15"/>
        <v>-7.9534741487526995E-4</v>
      </c>
      <c r="Y57" s="165">
        <f t="shared" si="16"/>
        <v>3.2738214420760597E-5</v>
      </c>
      <c r="Z57" s="2"/>
    </row>
    <row r="58" spans="1:26" x14ac:dyDescent="0.2">
      <c r="A58" s="162">
        <v>0.1401</v>
      </c>
      <c r="B58" s="7">
        <f t="shared" si="20"/>
        <v>0.14695000000000003</v>
      </c>
      <c r="C58" s="7">
        <f t="shared" si="1"/>
        <v>2.8354711391186314</v>
      </c>
      <c r="D58" s="163">
        <f t="shared" si="21"/>
        <v>2.7681718653531271</v>
      </c>
      <c r="E58" s="164">
        <f t="shared" si="17"/>
        <v>83.946472569542721</v>
      </c>
      <c r="F58" s="162">
        <f t="shared" si="3"/>
        <v>9.0132718176698106</v>
      </c>
      <c r="G58" s="162">
        <v>9.01</v>
      </c>
      <c r="H58" s="168">
        <f t="shared" si="4"/>
        <v>140.1</v>
      </c>
      <c r="I58" s="162">
        <f t="shared" si="0"/>
        <v>24.950285460453809</v>
      </c>
      <c r="J58" s="165">
        <f t="shared" si="5"/>
        <v>0.66484823448652441</v>
      </c>
      <c r="K58" s="165">
        <f t="shared" si="6"/>
        <v>0.18056873081582767</v>
      </c>
      <c r="L58" s="165">
        <f t="shared" si="7"/>
        <v>4.9041367423680357E-2</v>
      </c>
      <c r="M58" s="185">
        <f t="shared" si="18"/>
        <v>146.79025853236993</v>
      </c>
      <c r="N58" s="162">
        <v>66.964109071038465</v>
      </c>
      <c r="O58" s="166">
        <f t="shared" si="19"/>
        <v>9.0100496612643006</v>
      </c>
      <c r="P58" s="107"/>
      <c r="Q58" s="162">
        <f t="shared" si="8"/>
        <v>1324.5002936065789</v>
      </c>
      <c r="R58" s="165">
        <f t="shared" si="9"/>
        <v>16292.852334136986</v>
      </c>
      <c r="S58" s="165">
        <f t="shared" si="10"/>
        <v>-692714.77025353711</v>
      </c>
      <c r="T58" s="165">
        <f t="shared" si="11"/>
        <v>29451795.369311441</v>
      </c>
      <c r="U58" s="68">
        <f t="shared" si="12"/>
        <v>2.1666972353755933</v>
      </c>
      <c r="V58" s="148">
        <f t="shared" si="13"/>
        <v>19.529031129033928</v>
      </c>
      <c r="W58" s="165">
        <f t="shared" si="14"/>
        <v>6.0247920914575245E-2</v>
      </c>
      <c r="X58" s="165">
        <f t="shared" si="15"/>
        <v>-4.92574428935884E-3</v>
      </c>
      <c r="Y58" s="165">
        <f t="shared" si="16"/>
        <v>4.0271857411566716E-4</v>
      </c>
      <c r="Z58" s="2"/>
    </row>
    <row r="59" spans="1:26" x14ac:dyDescent="0.2">
      <c r="A59" s="162">
        <v>0.12770000000000001</v>
      </c>
      <c r="B59" s="7">
        <f t="shared" si="20"/>
        <v>0.13390000000000002</v>
      </c>
      <c r="C59" s="7">
        <f t="shared" si="1"/>
        <v>2.9691695698467258</v>
      </c>
      <c r="D59" s="163">
        <f t="shared" si="21"/>
        <v>2.9023203544826783</v>
      </c>
      <c r="E59" s="164">
        <f t="shared" si="17"/>
        <v>90.328789350534223</v>
      </c>
      <c r="F59" s="162">
        <f t="shared" si="3"/>
        <v>6.3823167809914967</v>
      </c>
      <c r="G59" s="162">
        <v>6.38</v>
      </c>
      <c r="H59" s="168">
        <f t="shared" si="4"/>
        <v>127.7</v>
      </c>
      <c r="I59" s="162">
        <f t="shared" si="0"/>
        <v>18.523527902227986</v>
      </c>
      <c r="J59" s="165">
        <f t="shared" si="5"/>
        <v>1.0507009852564564</v>
      </c>
      <c r="K59" s="165">
        <f t="shared" si="6"/>
        <v>0.42631393734842454</v>
      </c>
      <c r="L59" s="165">
        <f t="shared" si="7"/>
        <v>0.17297363924442896</v>
      </c>
      <c r="M59" s="185">
        <f t="shared" si="18"/>
        <v>133.75638302525979</v>
      </c>
      <c r="N59" s="162">
        <v>47.736661875795406</v>
      </c>
      <c r="O59" s="166">
        <f t="shared" si="19"/>
        <v>6.4229883758719115</v>
      </c>
      <c r="P59" s="107"/>
      <c r="Q59" s="162">
        <f t="shared" si="8"/>
        <v>854.59221697476141</v>
      </c>
      <c r="R59" s="165">
        <f t="shared" si="9"/>
        <v>19706.258109099508</v>
      </c>
      <c r="S59" s="165">
        <f t="shared" si="10"/>
        <v>-1095007.4452882835</v>
      </c>
      <c r="T59" s="165">
        <f t="shared" si="11"/>
        <v>60845711.986442909</v>
      </c>
      <c r="U59" s="68">
        <f t="shared" si="12"/>
        <v>2.1263145162745949</v>
      </c>
      <c r="V59" s="148">
        <f t="shared" si="13"/>
        <v>13.570812818885164</v>
      </c>
      <c r="W59" s="165">
        <f t="shared" si="14"/>
        <v>9.5213533827742808E-2</v>
      </c>
      <c r="X59" s="165">
        <f t="shared" si="15"/>
        <v>-1.1629441226509643E-2</v>
      </c>
      <c r="Y59" s="165">
        <f t="shared" si="16"/>
        <v>1.4204273048569012E-3</v>
      </c>
      <c r="Z59" s="2"/>
    </row>
    <row r="60" spans="1:26" x14ac:dyDescent="0.2">
      <c r="A60" s="162">
        <v>0.1163</v>
      </c>
      <c r="B60" s="7">
        <f t="shared" si="20"/>
        <v>0.122</v>
      </c>
      <c r="C60" s="7">
        <f t="shared" si="1"/>
        <v>3.1040769980762311</v>
      </c>
      <c r="D60" s="163">
        <f t="shared" si="21"/>
        <v>3.0366232839614784</v>
      </c>
      <c r="E60" s="164">
        <f t="shared" si="17"/>
        <v>94.330241877801626</v>
      </c>
      <c r="F60" s="162">
        <f t="shared" si="3"/>
        <v>4.0014525272673964</v>
      </c>
      <c r="G60" s="162">
        <v>4</v>
      </c>
      <c r="H60" s="168">
        <f t="shared" si="4"/>
        <v>116.3</v>
      </c>
      <c r="I60" s="162">
        <f t="shared" si="0"/>
        <v>12.150903913966678</v>
      </c>
      <c r="J60" s="165">
        <f t="shared" si="5"/>
        <v>1.1670194510265524</v>
      </c>
      <c r="K60" s="165">
        <f t="shared" si="6"/>
        <v>0.63024340161432368</v>
      </c>
      <c r="L60" s="165">
        <f t="shared" si="7"/>
        <v>0.34036000422186308</v>
      </c>
      <c r="M60" s="185">
        <f t="shared" si="18"/>
        <v>121.86677151709567</v>
      </c>
      <c r="N60" s="162">
        <v>29.660727950873856</v>
      </c>
      <c r="O60" s="166">
        <f t="shared" si="19"/>
        <v>3.990863696000476</v>
      </c>
      <c r="P60" s="107"/>
      <c r="Q60" s="162">
        <f t="shared" si="8"/>
        <v>488.17720832662235</v>
      </c>
      <c r="R60" s="165">
        <f t="shared" si="9"/>
        <v>18213.516520841753</v>
      </c>
      <c r="S60" s="165">
        <f t="shared" si="10"/>
        <v>-1228801.8926265179</v>
      </c>
      <c r="T60" s="165">
        <f t="shared" si="11"/>
        <v>82902941.318040922</v>
      </c>
      <c r="U60" s="68">
        <f t="shared" si="12"/>
        <v>2.0858853059959315</v>
      </c>
      <c r="V60" s="148">
        <f t="shared" si="13"/>
        <v>8.3465710292673467</v>
      </c>
      <c r="W60" s="165">
        <f t="shared" si="14"/>
        <v>0.10575420365750385</v>
      </c>
      <c r="X60" s="165">
        <f t="shared" si="15"/>
        <v>-1.7192444242044792E-2</v>
      </c>
      <c r="Y60" s="165">
        <f t="shared" si="16"/>
        <v>2.7949729542012971E-3</v>
      </c>
      <c r="Z60" s="2"/>
    </row>
    <row r="61" spans="1:26" x14ac:dyDescent="0.2">
      <c r="A61" s="162">
        <v>0.10590000000000001</v>
      </c>
      <c r="B61" s="7">
        <f t="shared" si="20"/>
        <v>0.1111</v>
      </c>
      <c r="C61" s="7">
        <f t="shared" si="1"/>
        <v>3.2392255055571129</v>
      </c>
      <c r="D61" s="163">
        <f t="shared" si="21"/>
        <v>3.1716512518166722</v>
      </c>
      <c r="E61" s="164">
        <f t="shared" si="17"/>
        <v>96.52103713648053</v>
      </c>
      <c r="F61" s="162">
        <f t="shared" si="3"/>
        <v>2.1907952586788992</v>
      </c>
      <c r="G61" s="162">
        <v>2.19</v>
      </c>
      <c r="H61" s="168">
        <f t="shared" si="4"/>
        <v>105.9</v>
      </c>
      <c r="I61" s="162">
        <f t="shared" si="0"/>
        <v>6.9484385246629605</v>
      </c>
      <c r="J61" s="165">
        <f t="shared" si="5"/>
        <v>0.99839787787650713</v>
      </c>
      <c r="K61" s="165">
        <f t="shared" si="6"/>
        <v>0.67399174548159402</v>
      </c>
      <c r="L61" s="165">
        <f t="shared" si="7"/>
        <v>0.4549938286562687</v>
      </c>
      <c r="M61" s="185">
        <f t="shared" si="18"/>
        <v>110.97824111058888</v>
      </c>
      <c r="N61" s="162">
        <v>16.210280820073507</v>
      </c>
      <c r="O61" s="166">
        <f t="shared" si="19"/>
        <v>2.1811002526287702</v>
      </c>
      <c r="P61" s="107"/>
      <c r="Q61" s="162">
        <f t="shared" si="8"/>
        <v>243.39735323922574</v>
      </c>
      <c r="R61" s="165">
        <f t="shared" si="9"/>
        <v>13454.343126827902</v>
      </c>
      <c r="S61" s="165">
        <f t="shared" si="10"/>
        <v>-1054369.5444660087</v>
      </c>
      <c r="T61" s="165">
        <f t="shared" si="11"/>
        <v>82627232.397599801</v>
      </c>
      <c r="U61" s="68">
        <f t="shared" si="12"/>
        <v>2.0452378374179663</v>
      </c>
      <c r="V61" s="148">
        <f t="shared" si="13"/>
        <v>4.4806973570859663</v>
      </c>
      <c r="W61" s="165">
        <f t="shared" si="14"/>
        <v>9.0473875491360337E-2</v>
      </c>
      <c r="X61" s="165">
        <f t="shared" si="15"/>
        <v>-1.8385857708482244E-2</v>
      </c>
      <c r="Y61" s="165">
        <f t="shared" si="16"/>
        <v>3.7363245670717004E-3</v>
      </c>
      <c r="Z61" s="2"/>
    </row>
    <row r="62" spans="1:26" x14ac:dyDescent="0.2">
      <c r="A62" s="162">
        <v>9.6489999999999992E-2</v>
      </c>
      <c r="B62" s="7">
        <f t="shared" si="20"/>
        <v>0.10119500000000001</v>
      </c>
      <c r="C62" s="7">
        <f t="shared" si="1"/>
        <v>3.3734767572175399</v>
      </c>
      <c r="D62" s="163">
        <f t="shared" si="21"/>
        <v>3.3063511313873262</v>
      </c>
      <c r="E62" s="164">
        <f t="shared" si="17"/>
        <v>97.561414793570052</v>
      </c>
      <c r="F62" s="162">
        <f t="shared" si="3"/>
        <v>1.0403776570895231</v>
      </c>
      <c r="G62" s="162">
        <v>1.04</v>
      </c>
      <c r="H62" s="168">
        <f t="shared" si="4"/>
        <v>96.49</v>
      </c>
      <c r="I62" s="162">
        <f t="shared" si="0"/>
        <v>3.4398538435880406</v>
      </c>
      <c r="J62" s="165">
        <f t="shared" si="5"/>
        <v>0.68220954066546136</v>
      </c>
      <c r="K62" s="165">
        <f t="shared" si="6"/>
        <v>0.55243498570108496</v>
      </c>
      <c r="L62" s="165">
        <f t="shared" si="7"/>
        <v>0.44734703230457001</v>
      </c>
      <c r="M62" s="185">
        <f t="shared" si="18"/>
        <v>101.0855627673903</v>
      </c>
      <c r="N62" s="162">
        <v>7.7494819915797697</v>
      </c>
      <c r="O62" s="166">
        <f t="shared" si="19"/>
        <v>1.0426961332246738</v>
      </c>
      <c r="P62" s="107"/>
      <c r="Q62" s="162">
        <f t="shared" si="8"/>
        <v>105.28101700917431</v>
      </c>
      <c r="R62" s="165">
        <f t="shared" si="9"/>
        <v>8106.4714468098746</v>
      </c>
      <c r="S62" s="165">
        <f t="shared" si="10"/>
        <v>-715570.25201305898</v>
      </c>
      <c r="T62" s="165">
        <f t="shared" si="11"/>
        <v>63164446.939184032</v>
      </c>
      <c r="U62" s="68">
        <f t="shared" si="12"/>
        <v>2.0046891332548737</v>
      </c>
      <c r="V62" s="148">
        <f t="shared" si="13"/>
        <v>2.0856337836485324</v>
      </c>
      <c r="W62" s="165">
        <f t="shared" si="14"/>
        <v>6.1821186131186374E-2</v>
      </c>
      <c r="X62" s="165">
        <f t="shared" si="15"/>
        <v>-1.506990420636381E-2</v>
      </c>
      <c r="Y62" s="165">
        <f t="shared" si="16"/>
        <v>3.6735304998364881E-3</v>
      </c>
      <c r="Z62" s="2"/>
    </row>
    <row r="63" spans="1:26" x14ac:dyDescent="0.2">
      <c r="A63" s="162">
        <v>8.7900000000000006E-2</v>
      </c>
      <c r="B63" s="7">
        <f t="shared" si="20"/>
        <v>9.2194999999999999E-2</v>
      </c>
      <c r="C63" s="7">
        <f t="shared" si="1"/>
        <v>3.5079930244060451</v>
      </c>
      <c r="D63" s="163">
        <f t="shared" si="21"/>
        <v>3.4407348908117923</v>
      </c>
      <c r="E63" s="164">
        <f t="shared" si="17"/>
        <v>98.011578202887634</v>
      </c>
      <c r="F63" s="162">
        <f t="shared" si="3"/>
        <v>0.45016340931758209</v>
      </c>
      <c r="G63" s="162">
        <v>0.45</v>
      </c>
      <c r="H63" s="168">
        <f t="shared" si="4"/>
        <v>87.9</v>
      </c>
      <c r="I63" s="162">
        <f t="shared" si="0"/>
        <v>1.548892949005795</v>
      </c>
      <c r="J63" s="165">
        <f t="shared" si="5"/>
        <v>0.40129021084301253</v>
      </c>
      <c r="K63" s="165">
        <f t="shared" si="6"/>
        <v>0.37888093524945354</v>
      </c>
      <c r="L63" s="165">
        <f t="shared" si="7"/>
        <v>0.35772306230429979</v>
      </c>
      <c r="M63" s="185">
        <f t="shared" si="18"/>
        <v>92.094902139043512</v>
      </c>
      <c r="N63" s="162">
        <v>3.3465350974001002</v>
      </c>
      <c r="O63" s="166">
        <f t="shared" si="19"/>
        <v>0.45027773592495385</v>
      </c>
      <c r="P63" s="107"/>
      <c r="Q63" s="162">
        <f t="shared" si="8"/>
        <v>41.502815522034474</v>
      </c>
      <c r="R63" s="165">
        <f t="shared" si="9"/>
        <v>4259.3297204150249</v>
      </c>
      <c r="S63" s="165">
        <f t="shared" si="10"/>
        <v>-414311.31612948992</v>
      </c>
      <c r="T63" s="165">
        <f t="shared" si="11"/>
        <v>40300675.913914546</v>
      </c>
      <c r="U63" s="68">
        <f t="shared" si="12"/>
        <v>1.9642355907380171</v>
      </c>
      <c r="V63" s="148">
        <f t="shared" si="13"/>
        <v>0.88422699022956064</v>
      </c>
      <c r="W63" s="165">
        <f t="shared" si="14"/>
        <v>3.6364541007371062E-2</v>
      </c>
      <c r="X63" s="165">
        <f t="shared" si="15"/>
        <v>-1.0335513766530798E-2</v>
      </c>
      <c r="Y63" s="165">
        <f t="shared" si="16"/>
        <v>2.9375551528752894E-3</v>
      </c>
      <c r="Z63" s="2"/>
    </row>
    <row r="64" spans="1:26" x14ac:dyDescent="0.2">
      <c r="A64" s="162">
        <v>8.0069999999999988E-2</v>
      </c>
      <c r="B64" s="7">
        <f t="shared" si="20"/>
        <v>8.3985000000000004E-2</v>
      </c>
      <c r="C64" s="7">
        <f t="shared" si="1"/>
        <v>3.6425943835736896</v>
      </c>
      <c r="D64" s="163">
        <f t="shared" si="21"/>
        <v>3.5752937039898676</v>
      </c>
      <c r="E64" s="164">
        <f t="shared" si="17"/>
        <v>98.23165809188734</v>
      </c>
      <c r="F64" s="162">
        <f t="shared" si="3"/>
        <v>0.22007988899970679</v>
      </c>
      <c r="G64" s="162">
        <v>0.22</v>
      </c>
      <c r="H64" s="168">
        <f t="shared" si="4"/>
        <v>80.069999999999993</v>
      </c>
      <c r="I64" s="162">
        <f t="shared" si="0"/>
        <v>0.78685024151544058</v>
      </c>
      <c r="J64" s="165">
        <f t="shared" si="5"/>
        <v>0.25609104711679664</v>
      </c>
      <c r="K64" s="165">
        <f t="shared" si="6"/>
        <v>0.27624944532281132</v>
      </c>
      <c r="L64" s="165">
        <f t="shared" si="7"/>
        <v>0.29799462691234246</v>
      </c>
      <c r="M64" s="185">
        <f t="shared" si="18"/>
        <v>83.893700597839867</v>
      </c>
      <c r="N64" s="162">
        <v>1.6350495296678227</v>
      </c>
      <c r="O64" s="166">
        <f t="shared" si="19"/>
        <v>0.21999661707297111</v>
      </c>
      <c r="P64" s="107"/>
      <c r="Q64" s="162">
        <f t="shared" si="8"/>
        <v>18.483409477640375</v>
      </c>
      <c r="R64" s="165">
        <f t="shared" si="9"/>
        <v>2448.6843629877562</v>
      </c>
      <c r="S64" s="165">
        <f t="shared" si="10"/>
        <v>-258290.85664937572</v>
      </c>
      <c r="T64" s="165">
        <f t="shared" si="11"/>
        <v>27244902.461527236</v>
      </c>
      <c r="U64" s="68">
        <f t="shared" si="12"/>
        <v>1.9237293517904706</v>
      </c>
      <c r="V64" s="148">
        <f t="shared" si="13"/>
        <v>0.42337414220752467</v>
      </c>
      <c r="W64" s="165">
        <f t="shared" si="14"/>
        <v>2.3206729526084862E-2</v>
      </c>
      <c r="X64" s="165">
        <f t="shared" si="15"/>
        <v>-7.5358237364215258E-3</v>
      </c>
      <c r="Y64" s="165">
        <f t="shared" si="16"/>
        <v>2.4470763673348469E-3</v>
      </c>
      <c r="Z64" s="2"/>
    </row>
    <row r="65" spans="1:26" x14ac:dyDescent="0.2">
      <c r="A65" s="162">
        <v>7.2939999999999991E-2</v>
      </c>
      <c r="B65" s="7">
        <f t="shared" si="20"/>
        <v>7.650499999999999E-2</v>
      </c>
      <c r="C65" s="7">
        <f t="shared" si="1"/>
        <v>3.7771459901006996</v>
      </c>
      <c r="D65" s="163">
        <f t="shared" si="21"/>
        <v>3.7098701868371946</v>
      </c>
      <c r="E65" s="164">
        <f t="shared" si="17"/>
        <v>98.401719824296208</v>
      </c>
      <c r="F65" s="162">
        <f t="shared" si="3"/>
        <v>0.17006173240886435</v>
      </c>
      <c r="G65" s="162">
        <v>0.17</v>
      </c>
      <c r="H65" s="168">
        <f t="shared" si="4"/>
        <v>72.94</v>
      </c>
      <c r="I65" s="162">
        <f t="shared" si="0"/>
        <v>0.63090695098553062</v>
      </c>
      <c r="J65" s="165">
        <f t="shared" si="5"/>
        <v>0.25034414108751557</v>
      </c>
      <c r="K65" s="165">
        <f t="shared" si="6"/>
        <v>0.30374060129852265</v>
      </c>
      <c r="L65" s="165">
        <f t="shared" si="7"/>
        <v>0.36852611160145482</v>
      </c>
      <c r="M65" s="185">
        <f t="shared" si="18"/>
        <v>76.421893459924163</v>
      </c>
      <c r="N65" s="162">
        <v>1.2639145440060278</v>
      </c>
      <c r="O65" s="166">
        <f t="shared" si="19"/>
        <v>0.17006024521296498</v>
      </c>
      <c r="P65" s="2"/>
      <c r="Q65" s="162">
        <f t="shared" si="8"/>
        <v>13.010572837940167</v>
      </c>
      <c r="R65" s="165">
        <f t="shared" si="9"/>
        <v>2170.0381316151265</v>
      </c>
      <c r="S65" s="165">
        <f t="shared" si="10"/>
        <v>-245130.72431078457</v>
      </c>
      <c r="T65" s="165">
        <f t="shared" si="11"/>
        <v>27690330.011116665</v>
      </c>
      <c r="U65" s="68">
        <f t="shared" si="12"/>
        <v>1.8832177937424661</v>
      </c>
      <c r="V65" s="148">
        <f t="shared" si="13"/>
        <v>0.32026328050704317</v>
      </c>
      <c r="W65" s="165">
        <f t="shared" si="14"/>
        <v>2.268595031363339E-2</v>
      </c>
      <c r="X65" s="165">
        <f t="shared" si="15"/>
        <v>-8.2857564847075606E-3</v>
      </c>
      <c r="Y65" s="165">
        <f t="shared" si="16"/>
        <v>3.026267781368414E-3</v>
      </c>
      <c r="Z65" s="2"/>
    </row>
    <row r="66" spans="1:26" x14ac:dyDescent="0.2">
      <c r="A66" s="162">
        <v>6.6450000000000009E-2</v>
      </c>
      <c r="B66" s="7">
        <f t="shared" si="20"/>
        <v>6.9695000000000007E-2</v>
      </c>
      <c r="C66" s="7">
        <f t="shared" si="1"/>
        <v>3.9115869902732747</v>
      </c>
      <c r="D66" s="163">
        <f t="shared" si="21"/>
        <v>3.844366490186987</v>
      </c>
      <c r="E66" s="164">
        <f t="shared" si="17"/>
        <v>98.571781556705076</v>
      </c>
      <c r="F66" s="162">
        <f t="shared" si="3"/>
        <v>0.17006173240886435</v>
      </c>
      <c r="G66" s="162">
        <v>0.17</v>
      </c>
      <c r="H66" s="168">
        <f t="shared" si="4"/>
        <v>66.45</v>
      </c>
      <c r="I66" s="162">
        <f t="shared" si="0"/>
        <v>0.65377962533578438</v>
      </c>
      <c r="J66" s="165">
        <f t="shared" si="5"/>
        <v>0.30892290738894623</v>
      </c>
      <c r="K66" s="165">
        <f t="shared" si="6"/>
        <v>0.41636275238021503</v>
      </c>
      <c r="L66" s="165">
        <f t="shared" si="7"/>
        <v>0.56116894352338764</v>
      </c>
      <c r="M66" s="185">
        <f t="shared" si="18"/>
        <v>69.619415395419708</v>
      </c>
      <c r="N66" s="162">
        <v>1.2649543828933489</v>
      </c>
      <c r="O66" s="166">
        <f t="shared" si="19"/>
        <v>0.17020015598224794</v>
      </c>
      <c r="P66" s="2"/>
      <c r="Q66" s="162">
        <f t="shared" si="8"/>
        <v>11.852452440235803</v>
      </c>
      <c r="R66" s="165">
        <f t="shared" si="9"/>
        <v>2439.5709254739027</v>
      </c>
      <c r="S66" s="165">
        <f t="shared" si="10"/>
        <v>-292191.0262752609</v>
      </c>
      <c r="T66" s="165">
        <f t="shared" si="11"/>
        <v>34996152.374297321</v>
      </c>
      <c r="U66" s="68">
        <f t="shared" si="12"/>
        <v>1.8427303721282566</v>
      </c>
      <c r="V66" s="148">
        <f t="shared" si="13"/>
        <v>0.31337791944656262</v>
      </c>
      <c r="W66" s="165">
        <f t="shared" si="14"/>
        <v>2.7994302951627172E-2</v>
      </c>
      <c r="X66" s="165">
        <f t="shared" si="15"/>
        <v>-1.1357982307193901E-2</v>
      </c>
      <c r="Y66" s="165">
        <f t="shared" si="16"/>
        <v>4.6082148326194103E-3</v>
      </c>
      <c r="Z66" s="2"/>
    </row>
    <row r="67" spans="1:26" x14ac:dyDescent="0.2">
      <c r="A67" s="162">
        <v>6.053E-2</v>
      </c>
      <c r="B67" s="7">
        <f t="shared" si="20"/>
        <v>6.3490000000000005E-2</v>
      </c>
      <c r="C67" s="7">
        <f t="shared" si="1"/>
        <v>4.046205838726614</v>
      </c>
      <c r="D67" s="163">
        <f t="shared" si="21"/>
        <v>3.9788964144999444</v>
      </c>
      <c r="E67" s="164">
        <f t="shared" si="17"/>
        <v>98.731839657795774</v>
      </c>
      <c r="F67" s="162">
        <f t="shared" si="3"/>
        <v>0.16005810109069585</v>
      </c>
      <c r="G67" s="162">
        <v>0.16</v>
      </c>
      <c r="H67" s="168">
        <f t="shared" si="4"/>
        <v>60.53</v>
      </c>
      <c r="I67" s="162">
        <f t="shared" si="0"/>
        <v>0.63685460454143938</v>
      </c>
      <c r="J67" s="165">
        <f t="shared" si="5"/>
        <v>0.35169054542887218</v>
      </c>
      <c r="K67" s="165">
        <f t="shared" si="6"/>
        <v>0.52131738700255936</v>
      </c>
      <c r="L67" s="165">
        <f t="shared" si="7"/>
        <v>0.77275838524394114</v>
      </c>
      <c r="M67" s="185">
        <f t="shared" si="18"/>
        <v>63.420962622779534</v>
      </c>
      <c r="N67" s="162">
        <v>1.1889724427866739</v>
      </c>
      <c r="O67" s="166">
        <f t="shared" si="19"/>
        <v>0.1599767532786579</v>
      </c>
      <c r="P67" s="2"/>
      <c r="Q67" s="162">
        <f t="shared" si="8"/>
        <v>10.16208883824828</v>
      </c>
      <c r="R67" s="165">
        <f t="shared" si="9"/>
        <v>2540.1339293161022</v>
      </c>
      <c r="S67" s="165">
        <f t="shared" si="10"/>
        <v>-319997.13735603291</v>
      </c>
      <c r="T67" s="165">
        <f t="shared" si="11"/>
        <v>40312113.756783351</v>
      </c>
      <c r="U67" s="68">
        <f t="shared" si="12"/>
        <v>1.8022328295956513</v>
      </c>
      <c r="V67" s="148">
        <f t="shared" si="13"/>
        <v>0.28846196442839156</v>
      </c>
      <c r="W67" s="165">
        <f t="shared" si="14"/>
        <v>3.1869866036069602E-2</v>
      </c>
      <c r="X67" s="165">
        <f t="shared" si="15"/>
        <v>-1.4221045528588912E-2</v>
      </c>
      <c r="Y67" s="165">
        <f t="shared" si="16"/>
        <v>6.3457479142620208E-3</v>
      </c>
      <c r="Z67" s="2"/>
    </row>
    <row r="68" spans="1:26" x14ac:dyDescent="0.2">
      <c r="A68" s="162">
        <v>5.5140000000000002E-2</v>
      </c>
      <c r="B68" s="7">
        <f t="shared" si="20"/>
        <v>5.7834999999999998E-2</v>
      </c>
      <c r="C68" s="7">
        <f t="shared" si="1"/>
        <v>4.180756922426621</v>
      </c>
      <c r="D68" s="163">
        <f t="shared" si="21"/>
        <v>4.1134813805766175</v>
      </c>
      <c r="E68" s="164">
        <f t="shared" si="17"/>
        <v>98.861886864931961</v>
      </c>
      <c r="F68" s="162">
        <f t="shared" si="3"/>
        <v>0.13004720713619039</v>
      </c>
      <c r="G68" s="162">
        <v>0.13</v>
      </c>
      <c r="H68" s="168">
        <f t="shared" si="4"/>
        <v>55.14</v>
      </c>
      <c r="I68" s="162">
        <f t="shared" si="0"/>
        <v>0.53494676515070982</v>
      </c>
      <c r="J68" s="165">
        <f t="shared" si="5"/>
        <v>0.33999238600999704</v>
      </c>
      <c r="K68" s="165">
        <f t="shared" si="6"/>
        <v>0.54973485310850889</v>
      </c>
      <c r="L68" s="165">
        <f t="shared" si="7"/>
        <v>0.88886816633990096</v>
      </c>
      <c r="M68" s="185">
        <f t="shared" si="18"/>
        <v>57.772174963385282</v>
      </c>
      <c r="N68" s="162">
        <v>0.96652664222416529</v>
      </c>
      <c r="O68" s="166">
        <f t="shared" si="19"/>
        <v>0.13004657519054652</v>
      </c>
      <c r="P68" s="2"/>
      <c r="Q68" s="162">
        <f t="shared" si="8"/>
        <v>7.5212802247215711</v>
      </c>
      <c r="R68" s="165">
        <f t="shared" si="9"/>
        <v>2253.3080830425065</v>
      </c>
      <c r="S68" s="165">
        <f t="shared" si="10"/>
        <v>-296606.28337760037</v>
      </c>
      <c r="T68" s="165">
        <f t="shared" si="11"/>
        <v>39042724.783681445</v>
      </c>
      <c r="U68" s="68">
        <f t="shared" si="12"/>
        <v>1.7617187178411533</v>
      </c>
      <c r="V68" s="148">
        <f t="shared" si="13"/>
        <v>0.22910659901479222</v>
      </c>
      <c r="W68" s="165">
        <f t="shared" si="14"/>
        <v>3.0809789845811224E-2</v>
      </c>
      <c r="X68" s="165">
        <f t="shared" si="15"/>
        <v>-1.499624714160909E-2</v>
      </c>
      <c r="Y68" s="165">
        <f t="shared" si="16"/>
        <v>7.2992198083036784E-3</v>
      </c>
      <c r="Z68" s="2"/>
    </row>
    <row r="69" spans="1:26" x14ac:dyDescent="0.2">
      <c r="A69" s="162">
        <v>5.0229999999999997E-2</v>
      </c>
      <c r="B69" s="7">
        <f t="shared" si="20"/>
        <v>5.2684999999999996E-2</v>
      </c>
      <c r="C69" s="7">
        <f t="shared" si="1"/>
        <v>4.3153069147649825</v>
      </c>
      <c r="D69" s="163">
        <f t="shared" si="21"/>
        <v>4.2480319185958013</v>
      </c>
      <c r="E69" s="164">
        <f t="shared" si="17"/>
        <v>98.954920636190934</v>
      </c>
      <c r="F69" s="162">
        <f t="shared" si="3"/>
        <v>9.3033771258966974E-2</v>
      </c>
      <c r="G69" s="162">
        <v>9.2999999999999999E-2</v>
      </c>
      <c r="H69" s="168">
        <f t="shared" si="4"/>
        <v>50.23</v>
      </c>
      <c r="I69" s="162">
        <f t="shared" si="0"/>
        <v>0.39521042981543242</v>
      </c>
      <c r="J69" s="165">
        <f t="shared" si="5"/>
        <v>0.28538955768274987</v>
      </c>
      <c r="K69" s="165">
        <f t="shared" si="6"/>
        <v>0.49984667155174617</v>
      </c>
      <c r="L69" s="165">
        <f t="shared" si="7"/>
        <v>0.87545843334288553</v>
      </c>
      <c r="M69" s="185">
        <f t="shared" si="18"/>
        <v>52.627770235874529</v>
      </c>
      <c r="N69" s="162">
        <v>0.69144389859948097</v>
      </c>
      <c r="O69" s="166">
        <f t="shared" si="19"/>
        <v>9.3034073786459587E-2</v>
      </c>
      <c r="P69" s="2"/>
      <c r="Q69" s="162">
        <f t="shared" si="8"/>
        <v>4.901484238778675</v>
      </c>
      <c r="R69" s="165">
        <f t="shared" si="9"/>
        <v>1740.5850087803744</v>
      </c>
      <c r="S69" s="165">
        <f t="shared" si="10"/>
        <v>-238079.79782361528</v>
      </c>
      <c r="T69" s="165">
        <f t="shared" si="11"/>
        <v>32564907.686669394</v>
      </c>
      <c r="U69" s="68">
        <f t="shared" si="12"/>
        <v>1.7212149699646522</v>
      </c>
      <c r="V69" s="148">
        <f t="shared" si="13"/>
        <v>0.16013111980320116</v>
      </c>
      <c r="W69" s="165">
        <f t="shared" si="14"/>
        <v>2.5861732962855231E-2</v>
      </c>
      <c r="X69" s="165">
        <f t="shared" si="15"/>
        <v>-1.3635344706843851E-2</v>
      </c>
      <c r="Y69" s="165">
        <f t="shared" si="16"/>
        <v>7.189101578826608E-3</v>
      </c>
      <c r="Z69" s="2"/>
    </row>
    <row r="70" spans="1:26" x14ac:dyDescent="0.2">
      <c r="A70" s="162">
        <v>4.5759999999999995E-2</v>
      </c>
      <c r="B70" s="7">
        <f t="shared" si="20"/>
        <v>4.7994999999999996E-2</v>
      </c>
      <c r="C70" s="7">
        <f t="shared" si="1"/>
        <v>4.4497691376584223</v>
      </c>
      <c r="D70" s="163">
        <f t="shared" si="21"/>
        <v>4.3825380262117024</v>
      </c>
      <c r="E70" s="164">
        <f t="shared" si="17"/>
        <v>99.01094097157268</v>
      </c>
      <c r="F70" s="162">
        <f t="shared" si="3"/>
        <v>5.6020335381743551E-2</v>
      </c>
      <c r="G70" s="162">
        <v>5.6000000000000001E-2</v>
      </c>
      <c r="H70" s="168">
        <f t="shared" si="4"/>
        <v>45.76</v>
      </c>
      <c r="I70" s="162">
        <f t="shared" si="0"/>
        <v>0.24551125005162397</v>
      </c>
      <c r="J70" s="165">
        <f t="shared" si="5"/>
        <v>0.19925567134889993</v>
      </c>
      <c r="K70" s="165">
        <f t="shared" si="6"/>
        <v>0.37578823983287779</v>
      </c>
      <c r="L70" s="165">
        <f t="shared" si="7"/>
        <v>0.70872161500196162</v>
      </c>
      <c r="M70" s="185">
        <f t="shared" si="18"/>
        <v>47.942932743001869</v>
      </c>
      <c r="N70" s="162">
        <v>0.41662508752468869</v>
      </c>
      <c r="O70" s="166">
        <f t="shared" si="19"/>
        <v>5.6057084620416905E-2</v>
      </c>
      <c r="P70" s="2"/>
      <c r="Q70" s="162">
        <f t="shared" si="8"/>
        <v>2.6886959966467816</v>
      </c>
      <c r="R70" s="165">
        <f t="shared" si="9"/>
        <v>1121.2010953379638</v>
      </c>
      <c r="S70" s="165">
        <f t="shared" si="10"/>
        <v>-158617.98107712317</v>
      </c>
      <c r="T70" s="165">
        <f t="shared" si="11"/>
        <v>22439920.925513115</v>
      </c>
      <c r="U70" s="68">
        <f t="shared" si="12"/>
        <v>1.6807245969722586</v>
      </c>
      <c r="V70" s="148">
        <f t="shared" si="13"/>
        <v>9.4154755606731685E-2</v>
      </c>
      <c r="W70" s="165">
        <f t="shared" si="14"/>
        <v>1.8056361296470688E-2</v>
      </c>
      <c r="X70" s="165">
        <f t="shared" si="15"/>
        <v>-1.0251147959017545E-2</v>
      </c>
      <c r="Y70" s="165">
        <f t="shared" si="16"/>
        <v>5.8198898854671102E-3</v>
      </c>
      <c r="Z70" s="2"/>
    </row>
    <row r="71" spans="1:26" x14ac:dyDescent="0.2">
      <c r="A71" s="162">
        <v>4.1680000000000002E-2</v>
      </c>
      <c r="B71" s="7">
        <f t="shared" si="20"/>
        <v>4.3719999999999995E-2</v>
      </c>
      <c r="C71" s="7">
        <f t="shared" si="1"/>
        <v>4.5845009121583038</v>
      </c>
      <c r="D71" s="163">
        <f t="shared" si="21"/>
        <v>4.5171350249083631</v>
      </c>
      <c r="E71" s="164">
        <f t="shared" si="17"/>
        <v>99.043952954922631</v>
      </c>
      <c r="F71" s="162">
        <f t="shared" si="3"/>
        <v>3.3011983349956024E-2</v>
      </c>
      <c r="G71" s="162">
        <v>3.3000000000000002E-2</v>
      </c>
      <c r="H71" s="168">
        <f t="shared" si="4"/>
        <v>41.68</v>
      </c>
      <c r="I71" s="162">
        <f t="shared" si="0"/>
        <v>0.14911958623177807</v>
      </c>
      <c r="J71" s="165">
        <f t="shared" si="5"/>
        <v>0.13477640243853672</v>
      </c>
      <c r="K71" s="165">
        <f t="shared" si="6"/>
        <v>0.27232341260538961</v>
      </c>
      <c r="L71" s="165">
        <f t="shared" si="7"/>
        <v>0.55024499624008838</v>
      </c>
      <c r="M71" s="185">
        <f t="shared" si="18"/>
        <v>43.672380287774558</v>
      </c>
      <c r="N71" s="162">
        <v>0.24502002940653811</v>
      </c>
      <c r="O71" s="166">
        <f t="shared" si="19"/>
        <v>3.2967550283023755E-2</v>
      </c>
      <c r="P71" s="2"/>
      <c r="Q71" s="162">
        <f t="shared" si="8"/>
        <v>1.4432839120600771</v>
      </c>
      <c r="R71" s="165">
        <f t="shared" si="9"/>
        <v>701.24177655892049</v>
      </c>
      <c r="S71" s="165">
        <f t="shared" si="10"/>
        <v>-102203.52227738539</v>
      </c>
      <c r="T71" s="165">
        <f t="shared" si="11"/>
        <v>14895803.865482258</v>
      </c>
      <c r="U71" s="68">
        <f t="shared" si="12"/>
        <v>1.6402068630382176</v>
      </c>
      <c r="V71" s="148">
        <f t="shared" si="13"/>
        <v>5.4146481653101243E-2</v>
      </c>
      <c r="W71" s="165">
        <f t="shared" si="14"/>
        <v>1.2213310668620983E-2</v>
      </c>
      <c r="X71" s="165">
        <f t="shared" si="15"/>
        <v>-7.4287252750749825E-3</v>
      </c>
      <c r="Y71" s="165">
        <f t="shared" si="16"/>
        <v>4.5185094123843311E-3</v>
      </c>
      <c r="Z71" s="2"/>
    </row>
    <row r="72" spans="1:26" x14ac:dyDescent="0.2">
      <c r="A72" s="162">
        <v>3.7969999999999997E-2</v>
      </c>
      <c r="B72" s="7">
        <f t="shared" si="20"/>
        <v>3.9824999999999999E-2</v>
      </c>
      <c r="C72" s="7">
        <f t="shared" si="1"/>
        <v>4.7189961908177231</v>
      </c>
      <c r="D72" s="163">
        <f t="shared" si="21"/>
        <v>4.6517485514880139</v>
      </c>
      <c r="E72" s="164">
        <f t="shared" si="17"/>
        <v>99.065960943822603</v>
      </c>
      <c r="F72" s="162">
        <f t="shared" si="3"/>
        <v>2.2007988899970677E-2</v>
      </c>
      <c r="G72" s="162">
        <v>2.1999999999999999E-2</v>
      </c>
      <c r="H72" s="168">
        <f t="shared" si="4"/>
        <v>37.97</v>
      </c>
      <c r="I72" s="162">
        <f t="shared" si="0"/>
        <v>0.10237563048660289</v>
      </c>
      <c r="J72" s="165">
        <f t="shared" si="5"/>
        <v>0.10222183298489586</v>
      </c>
      <c r="K72" s="165">
        <f t="shared" si="6"/>
        <v>0.22030548861751897</v>
      </c>
      <c r="L72" s="165">
        <f t="shared" si="7"/>
        <v>0.47479591098875301</v>
      </c>
      <c r="M72" s="185">
        <f t="shared" si="18"/>
        <v>39.781774721598303</v>
      </c>
      <c r="N72" s="162">
        <v>0.16363391428558041</v>
      </c>
      <c r="O72" s="166">
        <f t="shared" si="19"/>
        <v>2.20170135081778E-2</v>
      </c>
      <c r="P72" s="2"/>
      <c r="Q72" s="162">
        <f t="shared" si="8"/>
        <v>0.87646815794133226</v>
      </c>
      <c r="R72" s="165">
        <f t="shared" si="9"/>
        <v>492.81550393547968</v>
      </c>
      <c r="S72" s="165">
        <f t="shared" si="10"/>
        <v>-73745.642581094187</v>
      </c>
      <c r="T72" s="165">
        <f t="shared" si="11"/>
        <v>11035407.27974033</v>
      </c>
      <c r="U72" s="68">
        <f t="shared" si="12"/>
        <v>1.5996841537156323</v>
      </c>
      <c r="V72" s="148">
        <f t="shared" si="13"/>
        <v>3.5205831098432623E-2</v>
      </c>
      <c r="W72" s="165">
        <f t="shared" si="14"/>
        <v>9.2632462417133396E-3</v>
      </c>
      <c r="X72" s="165">
        <f t="shared" si="15"/>
        <v>-6.0097254799836314E-3</v>
      </c>
      <c r="Y72" s="165">
        <f t="shared" si="16"/>
        <v>3.8989355785585041E-3</v>
      </c>
      <c r="Z72" s="2"/>
    </row>
    <row r="73" spans="1:26" x14ac:dyDescent="0.2">
      <c r="A73" s="162">
        <v>3.4590000000000003E-2</v>
      </c>
      <c r="B73" s="7">
        <f t="shared" si="20"/>
        <v>3.628E-2</v>
      </c>
      <c r="C73" s="7">
        <f t="shared" si="1"/>
        <v>4.853501176063884</v>
      </c>
      <c r="D73" s="163">
        <f t="shared" si="21"/>
        <v>4.7862486834408031</v>
      </c>
      <c r="E73" s="164">
        <f t="shared" si="17"/>
        <v>99.085968206458944</v>
      </c>
      <c r="F73" s="162">
        <f t="shared" si="3"/>
        <v>2.0007262636336981E-2</v>
      </c>
      <c r="G73" s="162">
        <v>0.02</v>
      </c>
      <c r="H73" s="168">
        <f t="shared" si="4"/>
        <v>34.590000000000003</v>
      </c>
      <c r="I73" s="162">
        <f t="shared" si="0"/>
        <v>9.5759734452422252E-2</v>
      </c>
      <c r="J73" s="165">
        <f t="shared" si="5"/>
        <v>0.10488991579804231</v>
      </c>
      <c r="K73" s="165">
        <f t="shared" si="6"/>
        <v>0.24016336975682914</v>
      </c>
      <c r="L73" s="165">
        <f t="shared" si="7"/>
        <v>0.54989503742200496</v>
      </c>
      <c r="M73" s="185">
        <f t="shared" si="18"/>
        <v>36.240616716606795</v>
      </c>
      <c r="N73" s="162">
        <v>0.14874736872927946</v>
      </c>
      <c r="O73" s="166">
        <f t="shared" si="19"/>
        <v>2.0014022404321617E-2</v>
      </c>
      <c r="P73" s="2"/>
      <c r="Q73" s="162">
        <f t="shared" si="8"/>
        <v>0.72586348844630566</v>
      </c>
      <c r="R73" s="165">
        <f t="shared" si="9"/>
        <v>469.49239382024786</v>
      </c>
      <c r="S73" s="165">
        <f t="shared" si="10"/>
        <v>-71919.888344301071</v>
      </c>
      <c r="T73" s="165">
        <f t="shared" si="11"/>
        <v>11017154.713345772</v>
      </c>
      <c r="U73" s="68">
        <f t="shared" si="12"/>
        <v>1.5591955795770791</v>
      </c>
      <c r="V73" s="148">
        <f t="shared" si="13"/>
        <v>3.1195235462014279E-2</v>
      </c>
      <c r="W73" s="165">
        <f t="shared" si="14"/>
        <v>9.505025393678963E-3</v>
      </c>
      <c r="X73" s="165">
        <f t="shared" si="15"/>
        <v>-6.5514297062845561E-3</v>
      </c>
      <c r="Y73" s="165">
        <f t="shared" si="16"/>
        <v>4.5156356157587171E-3</v>
      </c>
      <c r="Z73" s="2"/>
    </row>
    <row r="74" spans="1:26" x14ac:dyDescent="0.2">
      <c r="A74" s="162">
        <v>3.1510000000000003E-2</v>
      </c>
      <c r="B74" s="7">
        <f t="shared" si="20"/>
        <v>3.3050000000000003E-2</v>
      </c>
      <c r="C74" s="7">
        <f t="shared" si="1"/>
        <v>4.9880464354192728</v>
      </c>
      <c r="D74" s="163">
        <f t="shared" si="21"/>
        <v>4.9207738057415789</v>
      </c>
      <c r="E74" s="164">
        <f t="shared" si="17"/>
        <v>99.107976195358916</v>
      </c>
      <c r="F74" s="162">
        <f t="shared" si="3"/>
        <v>2.2007988899970677E-2</v>
      </c>
      <c r="G74" s="162">
        <v>2.1999999999999999E-2</v>
      </c>
      <c r="H74" s="168">
        <f t="shared" si="4"/>
        <v>31.51</v>
      </c>
      <c r="I74" s="162">
        <f t="shared" si="0"/>
        <v>0.10829633529602713</v>
      </c>
      <c r="J74" s="165">
        <f t="shared" si="5"/>
        <v>0.12933490991567426</v>
      </c>
      <c r="K74" s="165">
        <f t="shared" si="6"/>
        <v>0.31353315178302166</v>
      </c>
      <c r="L74" s="165">
        <f t="shared" si="7"/>
        <v>0.76006576516029889</v>
      </c>
      <c r="M74" s="185">
        <f t="shared" si="18"/>
        <v>33.014101532526965</v>
      </c>
      <c r="N74" s="162">
        <v>0.16357312777433955</v>
      </c>
      <c r="O74" s="166">
        <f t="shared" si="19"/>
        <v>2.2008834656960137E-2</v>
      </c>
      <c r="P74" s="2"/>
      <c r="Q74" s="162">
        <f t="shared" si="8"/>
        <v>0.72736403314403097</v>
      </c>
      <c r="R74" s="165">
        <f t="shared" si="9"/>
        <v>538.45000892783344</v>
      </c>
      <c r="S74" s="165">
        <f t="shared" si="10"/>
        <v>-84222.456369308464</v>
      </c>
      <c r="T74" s="165">
        <f t="shared" si="11"/>
        <v>13173780.368217571</v>
      </c>
      <c r="U74" s="68">
        <f t="shared" si="12"/>
        <v>1.5186994825941802</v>
      </c>
      <c r="V74" s="148">
        <f t="shared" si="13"/>
        <v>3.3423521355323928E-2</v>
      </c>
      <c r="W74" s="165">
        <f t="shared" si="14"/>
        <v>1.1720207740510066E-2</v>
      </c>
      <c r="X74" s="165">
        <f t="shared" si="15"/>
        <v>-8.5528880052612721E-3</v>
      </c>
      <c r="Y74" s="165">
        <f t="shared" si="16"/>
        <v>6.2415184824495748E-3</v>
      </c>
      <c r="Z74" s="2"/>
    </row>
    <row r="75" spans="1:26" x14ac:dyDescent="0.2">
      <c r="A75" s="162">
        <v>2.87E-2</v>
      </c>
      <c r="B75" s="7">
        <f t="shared" si="20"/>
        <v>3.0105E-2</v>
      </c>
      <c r="C75" s="7">
        <f t="shared" si="1"/>
        <v>5.1228054528737621</v>
      </c>
      <c r="D75" s="163">
        <f t="shared" si="21"/>
        <v>5.055425944146517</v>
      </c>
      <c r="E75" s="164">
        <f t="shared" si="17"/>
        <v>99.131984910522519</v>
      </c>
      <c r="F75" s="162">
        <f t="shared" si="3"/>
        <v>2.4008715163604376E-2</v>
      </c>
      <c r="G75" s="162">
        <v>2.4E-2</v>
      </c>
      <c r="H75" s="168">
        <f t="shared" si="4"/>
        <v>28.7</v>
      </c>
      <c r="I75" s="162">
        <f t="shared" si="0"/>
        <v>0.12137428152370945</v>
      </c>
      <c r="J75" s="165">
        <f t="shared" si="5"/>
        <v>0.1572019368795092</v>
      </c>
      <c r="K75" s="165">
        <f t="shared" si="6"/>
        <v>0.4022558598424123</v>
      </c>
      <c r="L75" s="165">
        <f t="shared" si="7"/>
        <v>1.0293115974873837</v>
      </c>
      <c r="M75" s="185">
        <f t="shared" si="18"/>
        <v>30.072196461183211</v>
      </c>
      <c r="N75" s="162">
        <v>0.17816036074700964</v>
      </c>
      <c r="O75" s="166">
        <f t="shared" si="19"/>
        <v>2.397155312402376E-2</v>
      </c>
      <c r="P75" s="2"/>
      <c r="Q75" s="162">
        <f t="shared" si="8"/>
        <v>0.72278237000030976</v>
      </c>
      <c r="R75" s="165">
        <f t="shared" si="9"/>
        <v>609.72730110473447</v>
      </c>
      <c r="S75" s="165">
        <f t="shared" si="10"/>
        <v>-97167.046591622013</v>
      </c>
      <c r="T75" s="165">
        <f t="shared" si="11"/>
        <v>15484684.589704249</v>
      </c>
      <c r="U75" s="68">
        <f t="shared" si="12"/>
        <v>1.4781651499539958</v>
      </c>
      <c r="V75" s="148">
        <f t="shared" si="13"/>
        <v>3.5488846050012034E-2</v>
      </c>
      <c r="W75" s="165">
        <f t="shared" si="14"/>
        <v>1.4245491481299678E-2</v>
      </c>
      <c r="X75" s="165">
        <f t="shared" si="15"/>
        <v>-1.097315961367035E-2</v>
      </c>
      <c r="Y75" s="165">
        <f t="shared" si="16"/>
        <v>8.4525151038243092E-3</v>
      </c>
      <c r="Z75" s="2"/>
    </row>
    <row r="76" spans="1:26" x14ac:dyDescent="0.2">
      <c r="A76" s="162">
        <v>2.615E-2</v>
      </c>
      <c r="B76" s="7">
        <f t="shared" si="20"/>
        <v>2.7424999999999998E-2</v>
      </c>
      <c r="C76" s="7">
        <f t="shared" si="1"/>
        <v>5.2570452433025086</v>
      </c>
      <c r="D76" s="163">
        <f t="shared" si="21"/>
        <v>5.1899253480881349</v>
      </c>
      <c r="E76" s="164">
        <f t="shared" si="17"/>
        <v>99.154993262554299</v>
      </c>
      <c r="F76" s="162">
        <f t="shared" si="3"/>
        <v>2.3008352031787527E-2</v>
      </c>
      <c r="G76" s="162">
        <v>2.3E-2</v>
      </c>
      <c r="H76" s="168">
        <f t="shared" si="4"/>
        <v>26.15</v>
      </c>
      <c r="I76" s="162">
        <f t="shared" si="0"/>
        <v>0.11941162942750923</v>
      </c>
      <c r="J76" s="165">
        <f t="shared" si="5"/>
        <v>0.16690535059634951</v>
      </c>
      <c r="K76" s="165">
        <f t="shared" si="6"/>
        <v>0.44953409067518241</v>
      </c>
      <c r="L76" s="165">
        <f t="shared" si="7"/>
        <v>1.210751470561801</v>
      </c>
      <c r="M76" s="185">
        <f t="shared" si="18"/>
        <v>27.395346320132553</v>
      </c>
      <c r="N76" s="162">
        <v>0.17139740726875016</v>
      </c>
      <c r="O76" s="166">
        <f t="shared" si="19"/>
        <v>2.3061594826343786E-2</v>
      </c>
      <c r="P76" s="2"/>
      <c r="Q76" s="162">
        <f t="shared" si="8"/>
        <v>0.63100405447177288</v>
      </c>
      <c r="R76" s="165">
        <f t="shared" si="9"/>
        <v>604.14046975358281</v>
      </c>
      <c r="S76" s="165">
        <f t="shared" si="10"/>
        <v>-97895.817324268399</v>
      </c>
      <c r="T76" s="165">
        <f t="shared" si="11"/>
        <v>15863183.364450803</v>
      </c>
      <c r="U76" s="68">
        <f t="shared" si="12"/>
        <v>1.4376767949686426</v>
      </c>
      <c r="V76" s="148">
        <f t="shared" si="13"/>
        <v>3.3078573806570546E-2</v>
      </c>
      <c r="W76" s="165">
        <f t="shared" si="14"/>
        <v>1.5124805694512739E-2</v>
      </c>
      <c r="X76" s="165">
        <f t="shared" si="15"/>
        <v>-1.226286505980898E-2</v>
      </c>
      <c r="Y76" s="165">
        <f t="shared" si="16"/>
        <v>9.9424655438476676E-3</v>
      </c>
      <c r="Z76" s="2"/>
    </row>
    <row r="77" spans="1:26" x14ac:dyDescent="0.2">
      <c r="A77" s="162">
        <v>2.3820000000000001E-2</v>
      </c>
      <c r="B77" s="7">
        <f t="shared" si="20"/>
        <v>2.4985E-2</v>
      </c>
      <c r="C77" s="7">
        <f t="shared" si="1"/>
        <v>5.391682776572698</v>
      </c>
      <c r="D77" s="163">
        <f t="shared" si="21"/>
        <v>5.3243640099376037</v>
      </c>
      <c r="E77" s="164">
        <f t="shared" si="17"/>
        <v>99.176000888322449</v>
      </c>
      <c r="F77" s="162">
        <f t="shared" si="3"/>
        <v>2.1007625768153831E-2</v>
      </c>
      <c r="G77" s="162">
        <v>2.1000000000000001E-2</v>
      </c>
      <c r="H77" s="168">
        <f t="shared" si="4"/>
        <v>23.82</v>
      </c>
      <c r="I77" s="162">
        <f t="shared" si="0"/>
        <v>0.11185224657419607</v>
      </c>
      <c r="J77" s="165">
        <f t="shared" si="5"/>
        <v>0.16798483174139453</v>
      </c>
      <c r="K77" s="165">
        <f t="shared" si="6"/>
        <v>0.47502516439180775</v>
      </c>
      <c r="L77" s="165">
        <f t="shared" si="7"/>
        <v>1.3432695349115855</v>
      </c>
      <c r="M77" s="185">
        <f t="shared" si="18"/>
        <v>24.957824424416472</v>
      </c>
      <c r="N77" s="162">
        <v>0.15603097633997726</v>
      </c>
      <c r="O77" s="166">
        <f t="shared" si="19"/>
        <v>2.0994034939333939E-2</v>
      </c>
      <c r="P77" s="2"/>
      <c r="Q77" s="162">
        <f t="shared" si="8"/>
        <v>0.52487552981732344</v>
      </c>
      <c r="R77" s="165">
        <f t="shared" si="9"/>
        <v>568.3436281547572</v>
      </c>
      <c r="S77" s="165">
        <f t="shared" si="10"/>
        <v>-93482.002497420981</v>
      </c>
      <c r="T77" s="165">
        <f t="shared" si="11"/>
        <v>15376058.352761665</v>
      </c>
      <c r="U77" s="68">
        <f t="shared" si="12"/>
        <v>1.3972067251750255</v>
      </c>
      <c r="V77" s="148">
        <f t="shared" si="13"/>
        <v>2.9351996003224693E-2</v>
      </c>
      <c r="W77" s="165">
        <f t="shared" si="14"/>
        <v>1.5222627259317946E-2</v>
      </c>
      <c r="X77" s="165">
        <f t="shared" si="15"/>
        <v>-1.2958237454697026E-2</v>
      </c>
      <c r="Y77" s="165">
        <f t="shared" si="16"/>
        <v>1.1030679203521167E-2</v>
      </c>
      <c r="Z77" s="2"/>
    </row>
    <row r="78" spans="1:26" x14ac:dyDescent="0.2">
      <c r="A78" s="162">
        <v>2.1700000000000001E-2</v>
      </c>
      <c r="B78" s="7">
        <f t="shared" si="20"/>
        <v>2.2760000000000002E-2</v>
      </c>
      <c r="C78" s="7">
        <f t="shared" si="1"/>
        <v>5.5261611471049701</v>
      </c>
      <c r="D78" s="163">
        <f t="shared" si="21"/>
        <v>5.4589219618388345</v>
      </c>
      <c r="E78" s="164">
        <f t="shared" si="17"/>
        <v>99.194007424695158</v>
      </c>
      <c r="F78" s="162">
        <f t="shared" si="3"/>
        <v>1.8006536372703282E-2</v>
      </c>
      <c r="G78" s="162">
        <v>1.7999999999999999E-2</v>
      </c>
      <c r="H78" s="168">
        <f t="shared" si="4"/>
        <v>21.7</v>
      </c>
      <c r="I78" s="162">
        <f t="shared" si="0"/>
        <v>9.8296276861599724E-2</v>
      </c>
      <c r="J78" s="165">
        <f t="shared" si="5"/>
        <v>0.1580160359312599</v>
      </c>
      <c r="K78" s="165">
        <f t="shared" si="6"/>
        <v>0.46809785679254051</v>
      </c>
      <c r="L78" s="165">
        <f t="shared" si="7"/>
        <v>1.3866668799936823</v>
      </c>
      <c r="M78" s="185">
        <f t="shared" si="18"/>
        <v>22.73530294497964</v>
      </c>
      <c r="N78" s="162">
        <v>0.1338991266880504</v>
      </c>
      <c r="O78" s="166">
        <f t="shared" si="19"/>
        <v>1.8016185054883834E-2</v>
      </c>
      <c r="P78" s="2"/>
      <c r="Q78" s="162">
        <f t="shared" si="8"/>
        <v>0.4098287678427267</v>
      </c>
      <c r="R78" s="165">
        <f t="shared" si="9"/>
        <v>500.42057587814156</v>
      </c>
      <c r="S78" s="165">
        <f t="shared" si="10"/>
        <v>-83423.353948060263</v>
      </c>
      <c r="T78" s="165">
        <f t="shared" si="11"/>
        <v>13907213.890497683</v>
      </c>
      <c r="U78" s="68">
        <f t="shared" si="12"/>
        <v>1.3567007454976439</v>
      </c>
      <c r="V78" s="148">
        <f t="shared" si="13"/>
        <v>2.4429481320676981E-2</v>
      </c>
      <c r="W78" s="165">
        <f t="shared" si="14"/>
        <v>1.4319264370723669E-2</v>
      </c>
      <c r="X78" s="165">
        <f t="shared" si="15"/>
        <v>-1.276926705160699E-2</v>
      </c>
      <c r="Y78" s="165">
        <f t="shared" si="16"/>
        <v>1.1387050117506519E-2</v>
      </c>
      <c r="Z78" s="2"/>
    </row>
    <row r="79" spans="1:26" x14ac:dyDescent="0.2">
      <c r="A79" s="162">
        <v>1.9760000000000003E-2</v>
      </c>
      <c r="B79" s="7">
        <f t="shared" si="20"/>
        <v>2.0730000000000002E-2</v>
      </c>
      <c r="C79" s="7">
        <f t="shared" si="1"/>
        <v>5.6612732428521335</v>
      </c>
      <c r="D79" s="163">
        <f t="shared" si="21"/>
        <v>5.5937171949785522</v>
      </c>
      <c r="E79" s="164">
        <f t="shared" si="17"/>
        <v>99.209012871672414</v>
      </c>
      <c r="F79" s="162">
        <f t="shared" si="3"/>
        <v>1.5005446977252736E-2</v>
      </c>
      <c r="G79" s="162">
        <v>1.4999999999999999E-2</v>
      </c>
      <c r="H79" s="168">
        <f t="shared" si="4"/>
        <v>19.760000000000002</v>
      </c>
      <c r="I79" s="162">
        <f t="shared" si="0"/>
        <v>8.3936226774997569E-2</v>
      </c>
      <c r="J79" s="165">
        <f t="shared" si="5"/>
        <v>0.14393632082476207</v>
      </c>
      <c r="K79" s="165">
        <f t="shared" si="6"/>
        <v>0.44579082707240386</v>
      </c>
      <c r="L79" s="165">
        <f t="shared" si="7"/>
        <v>1.3806762626915043</v>
      </c>
      <c r="M79" s="185">
        <f t="shared" si="18"/>
        <v>20.70729340111836</v>
      </c>
      <c r="N79" s="162">
        <v>0.11105924228525456</v>
      </c>
      <c r="O79" s="166">
        <f t="shared" si="19"/>
        <v>1.4943068790342526E-2</v>
      </c>
      <c r="P79" s="2"/>
      <c r="Q79" s="162">
        <f t="shared" si="8"/>
        <v>0.31106291583844919</v>
      </c>
      <c r="R79" s="165">
        <f t="shared" si="9"/>
        <v>427.23509396096142</v>
      </c>
      <c r="S79" s="165">
        <f t="shared" si="10"/>
        <v>-72090.146932299831</v>
      </c>
      <c r="T79" s="165">
        <f t="shared" si="11"/>
        <v>12164237.812344722</v>
      </c>
      <c r="U79" s="68">
        <f t="shared" si="12"/>
        <v>1.3161233370500693</v>
      </c>
      <c r="V79" s="148">
        <f t="shared" si="13"/>
        <v>1.9749018949629746E-2</v>
      </c>
      <c r="W79" s="165">
        <f t="shared" si="14"/>
        <v>1.3043373846789004E-2</v>
      </c>
      <c r="X79" s="165">
        <f t="shared" si="15"/>
        <v>-1.2160752367142622E-2</v>
      </c>
      <c r="Y79" s="165">
        <f t="shared" si="16"/>
        <v>1.1337856284121664E-2</v>
      </c>
      <c r="Z79" s="2"/>
    </row>
    <row r="80" spans="1:26" x14ac:dyDescent="0.2">
      <c r="A80" s="162">
        <v>1.7999999999999999E-2</v>
      </c>
      <c r="B80" s="7">
        <f t="shared" si="20"/>
        <v>1.8880000000000001E-2</v>
      </c>
      <c r="C80" s="7">
        <f t="shared" si="1"/>
        <v>5.7958592832197748</v>
      </c>
      <c r="D80" s="163">
        <f t="shared" si="21"/>
        <v>5.7285662630359546</v>
      </c>
      <c r="E80" s="164">
        <f t="shared" si="17"/>
        <v>99.221017229254215</v>
      </c>
      <c r="F80" s="162">
        <f t="shared" si="3"/>
        <v>1.2004357581802188E-2</v>
      </c>
      <c r="G80" s="162">
        <v>1.2E-2</v>
      </c>
      <c r="H80" s="168">
        <f t="shared" si="4"/>
        <v>18</v>
      </c>
      <c r="I80" s="162">
        <f t="shared" si="0"/>
        <v>6.8767757852531891E-2</v>
      </c>
      <c r="J80" s="165">
        <f t="shared" si="5"/>
        <v>0.12539449916826526</v>
      </c>
      <c r="K80" s="165">
        <f t="shared" si="6"/>
        <v>0.40527355501907247</v>
      </c>
      <c r="L80" s="165">
        <f t="shared" si="7"/>
        <v>1.3098393907805852</v>
      </c>
      <c r="M80" s="185">
        <f t="shared" si="18"/>
        <v>18.859480374602057</v>
      </c>
      <c r="N80" s="162">
        <v>8.9194670925829611E-2</v>
      </c>
      <c r="O80" s="166">
        <f t="shared" si="19"/>
        <v>1.2001181315043054E-2</v>
      </c>
      <c r="P80" s="2"/>
      <c r="Q80" s="162">
        <f t="shared" si="8"/>
        <v>0.22664227114442534</v>
      </c>
      <c r="R80" s="165">
        <f t="shared" si="9"/>
        <v>349.32378045037223</v>
      </c>
      <c r="S80" s="165">
        <f t="shared" si="10"/>
        <v>-59589.914941637682</v>
      </c>
      <c r="T80" s="165">
        <f t="shared" si="11"/>
        <v>10165233.979128119</v>
      </c>
      <c r="U80" s="68">
        <f t="shared" si="12"/>
        <v>1.2755297226774578</v>
      </c>
      <c r="V80" s="148">
        <f t="shared" si="13"/>
        <v>1.5311914897237183E-2</v>
      </c>
      <c r="W80" s="165">
        <f t="shared" si="14"/>
        <v>1.1363131429306211E-2</v>
      </c>
      <c r="X80" s="165">
        <f t="shared" si="15"/>
        <v>-1.1055479485534659E-2</v>
      </c>
      <c r="Y80" s="165">
        <f t="shared" si="16"/>
        <v>1.0756157087108531E-2</v>
      </c>
      <c r="Z80" s="2"/>
    </row>
    <row r="81" spans="1:26" x14ac:dyDescent="0.2">
      <c r="A81" s="162">
        <v>1.6399999999999998E-2</v>
      </c>
      <c r="B81" s="7">
        <f t="shared" si="20"/>
        <v>1.72E-2</v>
      </c>
      <c r="C81" s="7">
        <f t="shared" si="1"/>
        <v>5.9301603749313667</v>
      </c>
      <c r="D81" s="163">
        <f t="shared" si="21"/>
        <v>5.8630098290755708</v>
      </c>
      <c r="E81" s="164">
        <f t="shared" si="17"/>
        <v>99.231020860572386</v>
      </c>
      <c r="F81" s="162">
        <f t="shared" si="3"/>
        <v>1.000363131816849E-2</v>
      </c>
      <c r="G81" s="162">
        <v>0.01</v>
      </c>
      <c r="H81" s="168">
        <f t="shared" si="4"/>
        <v>16.399999999999999</v>
      </c>
      <c r="I81" s="162">
        <f t="shared" si="0"/>
        <v>5.8651388744870067E-2</v>
      </c>
      <c r="J81" s="165">
        <f t="shared" si="5"/>
        <v>0.11336978876202265</v>
      </c>
      <c r="K81" s="165">
        <f t="shared" si="6"/>
        <v>0.38165167027862246</v>
      </c>
      <c r="L81" s="165">
        <f t="shared" si="7"/>
        <v>1.2848043470577215</v>
      </c>
      <c r="M81" s="185">
        <f t="shared" si="18"/>
        <v>17.181385275931621</v>
      </c>
      <c r="N81" s="162">
        <v>7.4486597172650174E-2</v>
      </c>
      <c r="O81" s="166">
        <f t="shared" si="19"/>
        <v>1.0022203669016266E-2</v>
      </c>
      <c r="P81" s="2"/>
      <c r="Q81" s="162">
        <f t="shared" si="8"/>
        <v>0.17206245867249803</v>
      </c>
      <c r="R81" s="165">
        <f t="shared" si="9"/>
        <v>296.86517179926017</v>
      </c>
      <c r="S81" s="165">
        <f t="shared" si="10"/>
        <v>-51139.918906475468</v>
      </c>
      <c r="T81" s="165">
        <f t="shared" si="11"/>
        <v>8809693.9425731748</v>
      </c>
      <c r="U81" s="68">
        <f t="shared" si="12"/>
        <v>1.2350581765755018</v>
      </c>
      <c r="V81" s="148">
        <f t="shared" si="13"/>
        <v>1.2355066654950758E-2</v>
      </c>
      <c r="W81" s="165">
        <f t="shared" si="14"/>
        <v>1.0273463496089087E-2</v>
      </c>
      <c r="X81" s="165">
        <f t="shared" si="15"/>
        <v>-1.0411096799017111E-2</v>
      </c>
      <c r="Y81" s="165">
        <f t="shared" si="16"/>
        <v>1.0550573971452445E-2</v>
      </c>
      <c r="Z81" s="2"/>
    </row>
    <row r="82" spans="1:26" x14ac:dyDescent="0.2">
      <c r="A82" s="162">
        <v>1.494E-2</v>
      </c>
      <c r="B82" s="7">
        <f t="shared" si="20"/>
        <v>1.567E-2</v>
      </c>
      <c r="C82" s="7">
        <f t="shared" si="1"/>
        <v>6.0646760416475747</v>
      </c>
      <c r="D82" s="163">
        <f t="shared" si="21"/>
        <v>5.9974182082894707</v>
      </c>
      <c r="E82" s="164">
        <f t="shared" si="17"/>
        <v>99.24042427401146</v>
      </c>
      <c r="F82" s="162">
        <f t="shared" si="3"/>
        <v>9.4034134390783824E-3</v>
      </c>
      <c r="G82" s="162">
        <v>9.4000000000000004E-3</v>
      </c>
      <c r="H82" s="168">
        <f t="shared" si="4"/>
        <v>14.94</v>
      </c>
      <c r="I82" s="162">
        <f t="shared" si="0"/>
        <v>5.63962029796026E-2</v>
      </c>
      <c r="J82" s="165">
        <f t="shared" si="5"/>
        <v>0.11524712991425842</v>
      </c>
      <c r="K82" s="165">
        <f t="shared" si="6"/>
        <v>0.40346179131008536</v>
      </c>
      <c r="L82" s="165">
        <f t="shared" si="7"/>
        <v>1.4124552790880696</v>
      </c>
      <c r="M82" s="185">
        <f t="shared" si="18"/>
        <v>15.652986935406284</v>
      </c>
      <c r="N82" s="162">
        <v>6.9905711867131931E-2</v>
      </c>
      <c r="O82" s="166">
        <f t="shared" si="19"/>
        <v>9.4058435819808373E-3</v>
      </c>
      <c r="P82" s="2"/>
      <c r="Q82" s="162">
        <f t="shared" si="8"/>
        <v>0.14735148859035826</v>
      </c>
      <c r="R82" s="165">
        <f t="shared" si="9"/>
        <v>284.032146387588</v>
      </c>
      <c r="S82" s="165">
        <f t="shared" si="10"/>
        <v>-49363.787943644362</v>
      </c>
      <c r="T82" s="165">
        <f t="shared" si="11"/>
        <v>8579252.7047972679</v>
      </c>
      <c r="U82" s="68">
        <f t="shared" si="12"/>
        <v>1.1945972227635386</v>
      </c>
      <c r="V82" s="148">
        <f t="shared" si="13"/>
        <v>1.1233291578820371E-2</v>
      </c>
      <c r="W82" s="165">
        <f t="shared" si="14"/>
        <v>1.0443586383392737E-2</v>
      </c>
      <c r="X82" s="165">
        <f t="shared" si="15"/>
        <v>-1.1006056284170349E-2</v>
      </c>
      <c r="Y82" s="165">
        <f t="shared" si="16"/>
        <v>1.1598819647142504E-2</v>
      </c>
      <c r="Z82" s="2"/>
    </row>
    <row r="83" spans="1:26" x14ac:dyDescent="0.2">
      <c r="A83" s="162">
        <v>1.3609999999999999E-2</v>
      </c>
      <c r="B83" s="7">
        <f t="shared" si="20"/>
        <v>1.4274999999999999E-2</v>
      </c>
      <c r="C83" s="7">
        <f t="shared" si="1"/>
        <v>6.1991891229328173</v>
      </c>
      <c r="D83" s="163">
        <f t="shared" si="21"/>
        <v>6.1319325822901956</v>
      </c>
      <c r="E83" s="164">
        <f t="shared" si="17"/>
        <v>99.249427542197807</v>
      </c>
      <c r="F83" s="162">
        <f t="shared" si="3"/>
        <v>9.0032681863516408E-3</v>
      </c>
      <c r="G83" s="162">
        <v>8.9999999999999993E-3</v>
      </c>
      <c r="H83" s="168">
        <f t="shared" si="4"/>
        <v>13.61</v>
      </c>
      <c r="I83" s="162">
        <f t="shared" si="0"/>
        <v>5.5207433538986384E-2</v>
      </c>
      <c r="J83" s="165">
        <f t="shared" si="5"/>
        <v>0.11898542100683854</v>
      </c>
      <c r="K83" s="165">
        <f t="shared" si="6"/>
        <v>0.432554200661942</v>
      </c>
      <c r="L83" s="165">
        <f t="shared" si="7"/>
        <v>1.5724879142927779</v>
      </c>
      <c r="M83" s="185">
        <f t="shared" si="18"/>
        <v>14.259502095094357</v>
      </c>
      <c r="N83" s="162">
        <v>6.6932287182238426E-2</v>
      </c>
      <c r="O83" s="166">
        <f t="shared" si="19"/>
        <v>9.0057680124470303E-3</v>
      </c>
      <c r="P83" s="2"/>
      <c r="Q83" s="162">
        <f t="shared" si="8"/>
        <v>0.12852165336016969</v>
      </c>
      <c r="R83" s="165">
        <f t="shared" si="9"/>
        <v>276.32880705042885</v>
      </c>
      <c r="S83" s="165">
        <f t="shared" si="10"/>
        <v>-48410.453349596421</v>
      </c>
      <c r="T83" s="165">
        <f t="shared" si="11"/>
        <v>8481099.0881806929</v>
      </c>
      <c r="U83" s="68">
        <f t="shared" si="12"/>
        <v>1.1541043613413575</v>
      </c>
      <c r="V83" s="148">
        <f t="shared" si="13"/>
        <v>1.0390711080194322E-2</v>
      </c>
      <c r="W83" s="165">
        <f t="shared" si="14"/>
        <v>1.0782346801814205E-2</v>
      </c>
      <c r="X83" s="165">
        <f t="shared" si="15"/>
        <v>-1.1799669710931167E-2</v>
      </c>
      <c r="Y83" s="165">
        <f t="shared" si="16"/>
        <v>1.2912977837407308E-2</v>
      </c>
      <c r="Z83" s="2"/>
    </row>
    <row r="84" spans="1:26" x14ac:dyDescent="0.2">
      <c r="A84" s="162">
        <v>1.24E-2</v>
      </c>
      <c r="B84" s="7">
        <f t="shared" si="20"/>
        <v>1.3004999999999999E-2</v>
      </c>
      <c r="C84" s="7">
        <f t="shared" si="1"/>
        <v>6.3335160691625738</v>
      </c>
      <c r="D84" s="163">
        <f t="shared" si="21"/>
        <v>6.266352596047696</v>
      </c>
      <c r="E84" s="164">
        <f t="shared" si="17"/>
        <v>99.258430810384155</v>
      </c>
      <c r="F84" s="162">
        <f t="shared" si="3"/>
        <v>9.0032681863516408E-3</v>
      </c>
      <c r="G84" s="162">
        <v>8.9999999999999993E-3</v>
      </c>
      <c r="H84" s="168">
        <f t="shared" si="4"/>
        <v>12.4</v>
      </c>
      <c r="I84" s="162">
        <f t="shared" si="0"/>
        <v>5.6417652972458238E-2</v>
      </c>
      <c r="J84" s="165">
        <f t="shared" si="5"/>
        <v>0.12794725235118543</v>
      </c>
      <c r="K84" s="165">
        <f t="shared" si="6"/>
        <v>0.48233230711668218</v>
      </c>
      <c r="L84" s="165">
        <f t="shared" si="7"/>
        <v>1.8182840992157183</v>
      </c>
      <c r="M84" s="185">
        <f t="shared" si="18"/>
        <v>12.99091990584192</v>
      </c>
      <c r="N84" s="162">
        <v>6.7025034358722063E-2</v>
      </c>
      <c r="O84" s="166">
        <f t="shared" si="19"/>
        <v>9.0182471849119851E-3</v>
      </c>
      <c r="P84" s="2"/>
      <c r="Q84" s="162">
        <f t="shared" si="8"/>
        <v>0.11708750276350308</v>
      </c>
      <c r="R84" s="165">
        <f t="shared" si="9"/>
        <v>280.34966000875977</v>
      </c>
      <c r="S84" s="165">
        <f t="shared" si="10"/>
        <v>-49470.91660827343</v>
      </c>
      <c r="T84" s="165">
        <f t="shared" si="11"/>
        <v>8729711.2826399468</v>
      </c>
      <c r="U84" s="68">
        <f t="shared" si="12"/>
        <v>1.1136399051827846</v>
      </c>
      <c r="V84" s="148">
        <f t="shared" si="13"/>
        <v>1.0026398729383821E-2</v>
      </c>
      <c r="W84" s="165">
        <f t="shared" si="14"/>
        <v>1.1594459518787861E-2</v>
      </c>
      <c r="X84" s="165">
        <f t="shared" si="15"/>
        <v>-1.3157569400964597E-2</v>
      </c>
      <c r="Y84" s="165">
        <f t="shared" si="16"/>
        <v>1.493141032237601E-2</v>
      </c>
      <c r="Z84" s="2"/>
    </row>
    <row r="85" spans="1:26" x14ac:dyDescent="0.2">
      <c r="A85" s="162">
        <v>1.129E-2</v>
      </c>
      <c r="B85" s="7">
        <f t="shared" si="20"/>
        <v>1.1845E-2</v>
      </c>
      <c r="C85" s="7">
        <f t="shared" si="1"/>
        <v>6.4688107036638103</v>
      </c>
      <c r="D85" s="163">
        <f t="shared" si="21"/>
        <v>6.4011633864131916</v>
      </c>
      <c r="E85" s="164">
        <f t="shared" si="17"/>
        <v>99.267534114883688</v>
      </c>
      <c r="F85" s="162">
        <f t="shared" si="3"/>
        <v>9.1033044995333275E-3</v>
      </c>
      <c r="G85" s="162">
        <v>9.1000000000000004E-3</v>
      </c>
      <c r="H85" s="168">
        <f t="shared" si="4"/>
        <v>11.29</v>
      </c>
      <c r="I85" s="162">
        <f t="shared" si="0"/>
        <v>5.8271739457783196E-2</v>
      </c>
      <c r="J85" s="165">
        <f t="shared" si="5"/>
        <v>0.13878704485251786</v>
      </c>
      <c r="K85" s="165">
        <f t="shared" si="6"/>
        <v>0.54190587319550965</v>
      </c>
      <c r="L85" s="165">
        <f t="shared" si="7"/>
        <v>2.1159177768778625</v>
      </c>
      <c r="M85" s="185">
        <f t="shared" si="18"/>
        <v>11.831990534140919</v>
      </c>
      <c r="N85" s="162">
        <v>6.7285037082901705E-2</v>
      </c>
      <c r="O85" s="166">
        <f t="shared" si="19"/>
        <v>9.0532306632173185E-3</v>
      </c>
      <c r="P85" s="2"/>
      <c r="Q85" s="162">
        <f t="shared" si="8"/>
        <v>0.10782864179697225</v>
      </c>
      <c r="R85" s="165">
        <f t="shared" si="9"/>
        <v>287.20371328618251</v>
      </c>
      <c r="S85" s="165">
        <f t="shared" si="10"/>
        <v>-51013.549317780722</v>
      </c>
      <c r="T85" s="165">
        <f t="shared" si="11"/>
        <v>9061102.2546373457</v>
      </c>
      <c r="U85" s="68">
        <f t="shared" si="12"/>
        <v>1.0730578135436017</v>
      </c>
      <c r="V85" s="148">
        <f t="shared" si="13"/>
        <v>9.7683720222908645E-3</v>
      </c>
      <c r="W85" s="165">
        <f t="shared" si="14"/>
        <v>1.2576751307311711E-2</v>
      </c>
      <c r="X85" s="165">
        <f t="shared" si="15"/>
        <v>-1.4782679970129725E-2</v>
      </c>
      <c r="Y85" s="165">
        <f t="shared" si="16"/>
        <v>1.7375522641703958E-2</v>
      </c>
      <c r="Z85" s="2"/>
    </row>
    <row r="86" spans="1:26" x14ac:dyDescent="0.2">
      <c r="A86" s="162">
        <v>1.0289999999999999E-2</v>
      </c>
      <c r="B86" s="7">
        <f t="shared" si="20"/>
        <v>1.0789999999999999E-2</v>
      </c>
      <c r="C86" s="7">
        <f t="shared" si="1"/>
        <v>6.6026132075428441</v>
      </c>
      <c r="D86" s="163">
        <f t="shared" si="21"/>
        <v>6.5357119556033272</v>
      </c>
      <c r="E86" s="164">
        <f t="shared" si="17"/>
        <v>99.276637419383221</v>
      </c>
      <c r="F86" s="162">
        <f t="shared" si="3"/>
        <v>9.1033044995333275E-3</v>
      </c>
      <c r="G86" s="162">
        <v>9.1000000000000004E-3</v>
      </c>
      <c r="H86" s="168">
        <f t="shared" si="4"/>
        <v>10.29</v>
      </c>
      <c r="I86" s="162">
        <f t="shared" si="0"/>
        <v>5.9496576053097529E-2</v>
      </c>
      <c r="J86" s="165">
        <f t="shared" si="5"/>
        <v>0.1485168031121514</v>
      </c>
      <c r="K86" s="165">
        <f t="shared" si="6"/>
        <v>0.599879268892342</v>
      </c>
      <c r="L86" s="165">
        <f t="shared" si="7"/>
        <v>2.4229927503561246</v>
      </c>
      <c r="M86" s="185">
        <f t="shared" si="18"/>
        <v>10.778408973498825</v>
      </c>
      <c r="N86" s="162">
        <v>6.8035382265815514E-2</v>
      </c>
      <c r="O86" s="166">
        <f t="shared" si="19"/>
        <v>9.1541899301280736E-3</v>
      </c>
      <c r="P86" s="2"/>
      <c r="Q86" s="162">
        <f t="shared" si="8"/>
        <v>9.8224655549964596E-2</v>
      </c>
      <c r="R86" s="165">
        <f t="shared" si="9"/>
        <v>290.62559404083498</v>
      </c>
      <c r="S86" s="165">
        <f t="shared" si="10"/>
        <v>-51927.958851887335</v>
      </c>
      <c r="T86" s="165">
        <f t="shared" si="11"/>
        <v>9278305.0282365195</v>
      </c>
      <c r="U86" s="68">
        <f t="shared" si="12"/>
        <v>1.0325546583437002</v>
      </c>
      <c r="V86" s="148">
        <f t="shared" si="13"/>
        <v>9.399659467314303E-3</v>
      </c>
      <c r="W86" s="165">
        <f t="shared" si="14"/>
        <v>1.3458452838183765E-2</v>
      </c>
      <c r="X86" s="165">
        <f t="shared" si="15"/>
        <v>-1.6364139403876769E-2</v>
      </c>
      <c r="Y86" s="165">
        <f t="shared" si="16"/>
        <v>1.9897165123599028E-2</v>
      </c>
      <c r="Z86" s="2"/>
    </row>
    <row r="87" spans="1:26" x14ac:dyDescent="0.2">
      <c r="A87" s="162">
        <v>9.3710000000000009E-3</v>
      </c>
      <c r="B87" s="7">
        <f t="shared" si="20"/>
        <v>9.830499999999999E-3</v>
      </c>
      <c r="C87" s="7">
        <f t="shared" si="1"/>
        <v>6.7375812754049926</v>
      </c>
      <c r="D87" s="163">
        <f t="shared" si="21"/>
        <v>6.6700972414739184</v>
      </c>
      <c r="E87" s="164">
        <f t="shared" si="17"/>
        <v>99.285640687569568</v>
      </c>
      <c r="F87" s="162">
        <f t="shared" si="3"/>
        <v>9.0032681863516408E-3</v>
      </c>
      <c r="G87" s="162">
        <v>8.9999999999999993E-3</v>
      </c>
      <c r="H87" s="168">
        <f t="shared" si="4"/>
        <v>9.3710000000000004</v>
      </c>
      <c r="I87" s="162">
        <f t="shared" si="0"/>
        <v>6.0052674294033964E-2</v>
      </c>
      <c r="J87" s="165">
        <f t="shared" si="5"/>
        <v>0.15682129513055623</v>
      </c>
      <c r="K87" s="165">
        <f t="shared" si="6"/>
        <v>0.65449669952609835</v>
      </c>
      <c r="L87" s="165">
        <f t="shared" si="7"/>
        <v>2.7315545974412108</v>
      </c>
      <c r="M87" s="185">
        <f t="shared" si="18"/>
        <v>9.8197550885956382</v>
      </c>
      <c r="N87" s="162">
        <v>6.6706653869767554E-2</v>
      </c>
      <c r="O87" s="166">
        <f t="shared" si="19"/>
        <v>8.9754089532614375E-3</v>
      </c>
      <c r="Q87" s="162">
        <f t="shared" si="8"/>
        <v>8.8506627905929794E-2</v>
      </c>
      <c r="R87" s="165">
        <f t="shared" si="9"/>
        <v>290.52723708991584</v>
      </c>
      <c r="S87" s="165">
        <f t="shared" si="10"/>
        <v>-52189.145661860806</v>
      </c>
      <c r="T87" s="165">
        <f t="shared" si="11"/>
        <v>9375048.4539663289</v>
      </c>
      <c r="U87" s="68">
        <f t="shared" si="12"/>
        <v>0.99210065632077338</v>
      </c>
      <c r="V87" s="148">
        <f t="shared" si="13"/>
        <v>8.9321482767114012E-3</v>
      </c>
      <c r="W87" s="165">
        <f t="shared" si="14"/>
        <v>1.4210998084463912E-2</v>
      </c>
      <c r="X87" s="165">
        <f t="shared" si="15"/>
        <v>-1.7854051283016491E-2</v>
      </c>
      <c r="Y87" s="165">
        <f t="shared" si="16"/>
        <v>2.2431017534586341E-2</v>
      </c>
    </row>
    <row r="88" spans="1:26" x14ac:dyDescent="0.2">
      <c r="A88" s="162">
        <v>8.5370000000000012E-3</v>
      </c>
      <c r="B88" s="7">
        <f t="shared" si="20"/>
        <v>8.9540000000000002E-3</v>
      </c>
      <c r="C88" s="7">
        <f t="shared" si="1"/>
        <v>6.8720551053904488</v>
      </c>
      <c r="D88" s="163">
        <f t="shared" si="21"/>
        <v>6.8048181903977207</v>
      </c>
      <c r="E88" s="164">
        <f t="shared" si="17"/>
        <v>99.29444388312956</v>
      </c>
      <c r="F88" s="162">
        <f t="shared" si="3"/>
        <v>8.8031955599882725E-3</v>
      </c>
      <c r="G88" s="162">
        <v>8.8000000000000005E-3</v>
      </c>
      <c r="H88" s="168">
        <f t="shared" si="4"/>
        <v>8.5370000000000008</v>
      </c>
      <c r="I88" s="162">
        <f t="shared" si="0"/>
        <v>5.9904145280236645E-2</v>
      </c>
      <c r="J88" s="165">
        <f t="shared" si="5"/>
        <v>0.16339553101393825</v>
      </c>
      <c r="K88" s="165">
        <f t="shared" si="6"/>
        <v>0.70394720075764028</v>
      </c>
      <c r="L88" s="165">
        <f t="shared" si="7"/>
        <v>3.0327736528623048</v>
      </c>
      <c r="M88" s="185">
        <f t="shared" si="18"/>
        <v>8.9442845996759335</v>
      </c>
      <c r="N88" s="162">
        <v>6.5464005605703118E-2</v>
      </c>
      <c r="O88" s="166">
        <f t="shared" si="19"/>
        <v>8.8082100951563172E-3</v>
      </c>
      <c r="Q88" s="162">
        <f t="shared" si="8"/>
        <v>7.8823813044134994E-2</v>
      </c>
      <c r="R88" s="165">
        <f t="shared" si="9"/>
        <v>286.84998214793001</v>
      </c>
      <c r="S88" s="165">
        <f t="shared" si="10"/>
        <v>-51780.002367006797</v>
      </c>
      <c r="T88" s="165">
        <f t="shared" si="11"/>
        <v>9346936.7683088686</v>
      </c>
      <c r="U88" s="68">
        <f t="shared" si="12"/>
        <v>0.95154560965039403</v>
      </c>
      <c r="V88" s="148">
        <f t="shared" si="13"/>
        <v>8.3766420860006824E-3</v>
      </c>
      <c r="W88" s="165">
        <f t="shared" si="14"/>
        <v>1.4806749149188747E-2</v>
      </c>
      <c r="X88" s="165">
        <f t="shared" si="15"/>
        <v>-1.9203014212238446E-2</v>
      </c>
      <c r="Y88" s="165">
        <f t="shared" si="16"/>
        <v>2.490457230820552E-2</v>
      </c>
    </row>
    <row r="89" spans="1:26" x14ac:dyDescent="0.2">
      <c r="A89" s="162">
        <v>7.7759999999999999E-3</v>
      </c>
      <c r="B89" s="7">
        <f t="shared" si="20"/>
        <v>8.1565000000000006E-3</v>
      </c>
      <c r="C89" s="7">
        <f t="shared" si="1"/>
        <v>7.0067560657183936</v>
      </c>
      <c r="D89" s="163">
        <f t="shared" si="21"/>
        <v>6.9394055855544217</v>
      </c>
      <c r="E89" s="164">
        <f t="shared" si="17"/>
        <v>99.302946969749996</v>
      </c>
      <c r="F89" s="162">
        <f t="shared" si="3"/>
        <v>8.5030866204432176E-3</v>
      </c>
      <c r="G89" s="162">
        <v>8.5000000000000006E-3</v>
      </c>
      <c r="H89" s="168">
        <f t="shared" si="4"/>
        <v>7.7759999999999998</v>
      </c>
      <c r="I89" s="162">
        <f t="shared" si="0"/>
        <v>5.9006366788356732E-2</v>
      </c>
      <c r="J89" s="165">
        <f t="shared" si="5"/>
        <v>0.1678400233331209</v>
      </c>
      <c r="K89" s="165">
        <f t="shared" si="6"/>
        <v>0.74568429292995442</v>
      </c>
      <c r="L89" s="165">
        <f t="shared" si="7"/>
        <v>3.3129467792007761</v>
      </c>
      <c r="M89" s="185">
        <f t="shared" si="18"/>
        <v>8.1476200205949674</v>
      </c>
      <c r="N89" s="162">
        <v>6.3125657008988575E-2</v>
      </c>
      <c r="O89" s="166">
        <f t="shared" si="19"/>
        <v>8.493584286286146E-3</v>
      </c>
      <c r="Q89" s="162">
        <f t="shared" si="8"/>
        <v>6.9355426019645117E-2</v>
      </c>
      <c r="R89" s="165">
        <f t="shared" si="9"/>
        <v>279.52460017254964</v>
      </c>
      <c r="S89" s="165">
        <f t="shared" si="10"/>
        <v>-50680.60035040605</v>
      </c>
      <c r="T89" s="165">
        <f t="shared" si="11"/>
        <v>9188898.759865988</v>
      </c>
      <c r="U89" s="68">
        <f t="shared" si="12"/>
        <v>0.91103076666994531</v>
      </c>
      <c r="V89" s="148">
        <f t="shared" si="13"/>
        <v>7.7465735228833387E-3</v>
      </c>
      <c r="W89" s="165">
        <f t="shared" si="14"/>
        <v>1.5209504857727808E-2</v>
      </c>
      <c r="X89" s="165">
        <f t="shared" si="15"/>
        <v>-2.0341562633625521E-2</v>
      </c>
      <c r="Y89" s="165">
        <f t="shared" si="16"/>
        <v>2.7205301832523014E-2</v>
      </c>
    </row>
    <row r="90" spans="1:26" x14ac:dyDescent="0.2">
      <c r="A90" s="162">
        <v>7.084E-3</v>
      </c>
      <c r="B90" s="7">
        <f t="shared" si="20"/>
        <v>7.43E-3</v>
      </c>
      <c r="C90" s="7">
        <f t="shared" si="1"/>
        <v>7.1412200725722599</v>
      </c>
      <c r="D90" s="163">
        <f t="shared" si="21"/>
        <v>7.0739880691453267</v>
      </c>
      <c r="E90" s="164">
        <f t="shared" si="17"/>
        <v>99.311149947430891</v>
      </c>
      <c r="F90" s="162">
        <f t="shared" si="3"/>
        <v>8.2029776808981627E-3</v>
      </c>
      <c r="G90" s="162">
        <v>8.2000000000000007E-3</v>
      </c>
      <c r="H90" s="168">
        <f t="shared" si="4"/>
        <v>7.0839999999999996</v>
      </c>
      <c r="I90" s="162">
        <f t="shared" si="0"/>
        <v>5.8027766246139006E-2</v>
      </c>
      <c r="J90" s="165">
        <f t="shared" si="5"/>
        <v>0.17187439378957625</v>
      </c>
      <c r="K90" s="165">
        <f t="shared" si="6"/>
        <v>0.78673958824172374</v>
      </c>
      <c r="L90" s="165">
        <f t="shared" si="7"/>
        <v>3.6012297472568329</v>
      </c>
      <c r="M90" s="185">
        <f t="shared" si="18"/>
        <v>7.4219393691945541</v>
      </c>
      <c r="N90" s="162">
        <v>6.100500701137853E-2</v>
      </c>
      <c r="O90" s="166">
        <f t="shared" si="19"/>
        <v>8.2082499175072411E-3</v>
      </c>
      <c r="Q90" s="162">
        <f t="shared" si="8"/>
        <v>6.0948124169073345E-2</v>
      </c>
      <c r="R90" s="165">
        <f t="shared" si="9"/>
        <v>271.82437596612925</v>
      </c>
      <c r="S90" s="165">
        <f t="shared" si="10"/>
        <v>-49481.95324385196</v>
      </c>
      <c r="T90" s="165">
        <f t="shared" si="11"/>
        <v>9007520.7130498216</v>
      </c>
      <c r="U90" s="68">
        <f t="shared" si="12"/>
        <v>0.87051740221812779</v>
      </c>
      <c r="V90" s="148">
        <f t="shared" si="13"/>
        <v>7.1408348212287512E-3</v>
      </c>
      <c r="W90" s="165">
        <f t="shared" si="14"/>
        <v>1.5575095709282595E-2</v>
      </c>
      <c r="X90" s="165">
        <f t="shared" si="15"/>
        <v>-2.1461512281143166E-2</v>
      </c>
      <c r="Y90" s="165">
        <f t="shared" si="16"/>
        <v>2.9572627866366705E-2</v>
      </c>
    </row>
    <row r="91" spans="1:26" x14ac:dyDescent="0.2">
      <c r="A91" s="162">
        <v>6.4530000000000004E-3</v>
      </c>
      <c r="B91" s="7">
        <f t="shared" si="20"/>
        <v>6.7685000000000002E-3</v>
      </c>
      <c r="C91" s="7">
        <f t="shared" si="1"/>
        <v>7.2758142591799571</v>
      </c>
      <c r="D91" s="163">
        <f t="shared" si="21"/>
        <v>7.208517165876108</v>
      </c>
      <c r="E91" s="164">
        <f t="shared" si="17"/>
        <v>99.319052816172245</v>
      </c>
      <c r="F91" s="162">
        <f t="shared" si="3"/>
        <v>7.9028687413531078E-3</v>
      </c>
      <c r="G91" s="162">
        <v>7.9000000000000008E-3</v>
      </c>
      <c r="H91" s="168">
        <f t="shared" si="4"/>
        <v>6.4530000000000003</v>
      </c>
      <c r="I91" s="162">
        <f t="shared" si="0"/>
        <v>5.6967964981709591E-2</v>
      </c>
      <c r="J91" s="165">
        <f t="shared" si="5"/>
        <v>0.1754624246536744</v>
      </c>
      <c r="K91" s="165">
        <f t="shared" si="6"/>
        <v>0.82676827850247658</v>
      </c>
      <c r="L91" s="165">
        <f t="shared" si="7"/>
        <v>3.8956818685660073</v>
      </c>
      <c r="M91" s="185">
        <f t="shared" si="18"/>
        <v>6.7611428028107783</v>
      </c>
      <c r="N91" s="162">
        <v>5.8716271040648041E-2</v>
      </c>
      <c r="O91" s="166">
        <f t="shared" si="19"/>
        <v>7.9002995087901276E-3</v>
      </c>
      <c r="Q91" s="162">
        <f t="shared" si="8"/>
        <v>5.3490567075848511E-2</v>
      </c>
      <c r="R91" s="165">
        <f t="shared" si="9"/>
        <v>263.78632147334719</v>
      </c>
      <c r="S91" s="165">
        <f t="shared" si="10"/>
        <v>-48193.228729934257</v>
      </c>
      <c r="T91" s="165">
        <f t="shared" si="11"/>
        <v>8804805.6564996447</v>
      </c>
      <c r="U91" s="68">
        <f t="shared" si="12"/>
        <v>0.83002010881258093</v>
      </c>
      <c r="V91" s="148">
        <f t="shared" si="13"/>
        <v>6.5595399726294506E-3</v>
      </c>
      <c r="W91" s="165">
        <f t="shared" si="14"/>
        <v>1.5900239687300675E-2</v>
      </c>
      <c r="X91" s="165">
        <f t="shared" si="15"/>
        <v>-2.2553457113294255E-2</v>
      </c>
      <c r="Y91" s="165">
        <f t="shared" si="16"/>
        <v>3.1990613837567641E-2</v>
      </c>
    </row>
    <row r="92" spans="1:26" x14ac:dyDescent="0.2">
      <c r="A92" s="162">
        <v>5.8780000000000004E-3</v>
      </c>
      <c r="B92" s="7">
        <f t="shared" si="20"/>
        <v>6.1655000000000008E-3</v>
      </c>
      <c r="C92" s="7">
        <f t="shared" si="1"/>
        <v>7.4104589256728426</v>
      </c>
      <c r="D92" s="163">
        <f t="shared" si="21"/>
        <v>7.3431365924263998</v>
      </c>
      <c r="E92" s="164">
        <f t="shared" si="17"/>
        <v>99.326755612287229</v>
      </c>
      <c r="F92" s="162">
        <f t="shared" si="3"/>
        <v>7.7027961149897378E-3</v>
      </c>
      <c r="G92" s="162">
        <v>7.7000000000000002E-3</v>
      </c>
      <c r="H92" s="168">
        <f t="shared" si="4"/>
        <v>5.8780000000000001</v>
      </c>
      <c r="I92" s="162">
        <f t="shared" si="0"/>
        <v>5.6562684015981052E-2</v>
      </c>
      <c r="J92" s="165">
        <f t="shared" si="5"/>
        <v>0.18093198402050781</v>
      </c>
      <c r="K92" s="165">
        <f t="shared" si="6"/>
        <v>0.87689746967466065</v>
      </c>
      <c r="L92" s="165">
        <f t="shared" si="7"/>
        <v>4.2499350044968587</v>
      </c>
      <c r="M92" s="185">
        <f t="shared" si="18"/>
        <v>6.1587932259493821</v>
      </c>
      <c r="N92" s="162">
        <v>5.720832704054226E-2</v>
      </c>
      <c r="O92" s="166">
        <f t="shared" si="19"/>
        <v>7.697404995358384E-3</v>
      </c>
      <c r="Q92" s="162">
        <f t="shared" si="8"/>
        <v>4.7491589446969233E-2</v>
      </c>
      <c r="R92" s="165">
        <f t="shared" si="9"/>
        <v>258.80817364163022</v>
      </c>
      <c r="S92" s="165">
        <f t="shared" si="10"/>
        <v>-47439.792493469395</v>
      </c>
      <c r="T92" s="165">
        <f t="shared" si="11"/>
        <v>8695760.5710696485</v>
      </c>
      <c r="U92" s="68">
        <f t="shared" si="12"/>
        <v>0.78949562342185919</v>
      </c>
      <c r="V92" s="148">
        <f t="shared" si="13"/>
        <v>6.0813238208952984E-3</v>
      </c>
      <c r="W92" s="165">
        <f t="shared" si="14"/>
        <v>1.6395886006381401E-2</v>
      </c>
      <c r="X92" s="165">
        <f t="shared" si="15"/>
        <v>-2.392093406254758E-2</v>
      </c>
      <c r="Y92" s="165">
        <f t="shared" si="16"/>
        <v>3.4899674601423819E-2</v>
      </c>
    </row>
    <row r="93" spans="1:26" x14ac:dyDescent="0.2">
      <c r="A93" s="162">
        <v>5.3550000000000004E-3</v>
      </c>
      <c r="B93" s="7">
        <f t="shared" si="20"/>
        <v>5.6165E-3</v>
      </c>
      <c r="C93" s="7">
        <f t="shared" si="1"/>
        <v>7.5448977096865564</v>
      </c>
      <c r="D93" s="163">
        <f t="shared" si="21"/>
        <v>7.4776783176796995</v>
      </c>
      <c r="E93" s="164">
        <f t="shared" si="17"/>
        <v>99.334558444715398</v>
      </c>
      <c r="F93" s="162">
        <f t="shared" si="3"/>
        <v>7.8028324281714219E-3</v>
      </c>
      <c r="G93" s="162">
        <v>7.7999999999999996E-3</v>
      </c>
      <c r="H93" s="168">
        <f t="shared" si="4"/>
        <v>5.3550000000000004</v>
      </c>
      <c r="I93" s="162">
        <f t="shared" si="0"/>
        <v>5.8347070864625483E-2</v>
      </c>
      <c r="J93" s="165">
        <f t="shared" si="5"/>
        <v>0.19359889070290145</v>
      </c>
      <c r="K93" s="165">
        <f t="shared" si="6"/>
        <v>0.96433550440931681</v>
      </c>
      <c r="L93" s="165">
        <f t="shared" si="7"/>
        <v>4.8034519293370845</v>
      </c>
      <c r="M93" s="185">
        <f t="shared" si="18"/>
        <v>5.6104090759943661</v>
      </c>
      <c r="N93" s="162">
        <v>5.8040040196848802E-2</v>
      </c>
      <c r="O93" s="166">
        <f t="shared" si="19"/>
        <v>7.8093123580666533E-3</v>
      </c>
      <c r="Q93" s="162">
        <f t="shared" si="8"/>
        <v>4.3824608332824797E-2</v>
      </c>
      <c r="R93" s="165">
        <f t="shared" si="9"/>
        <v>263.74210353659265</v>
      </c>
      <c r="S93" s="165">
        <f t="shared" si="10"/>
        <v>-48488.981105375453</v>
      </c>
      <c r="T93" s="165">
        <f t="shared" si="11"/>
        <v>8914698.3250296451</v>
      </c>
      <c r="U93" s="68">
        <f t="shared" si="12"/>
        <v>0.74899452845223369</v>
      </c>
      <c r="V93" s="148">
        <f t="shared" si="13"/>
        <v>5.8442787951300517E-3</v>
      </c>
      <c r="W93" s="165">
        <f t="shared" si="14"/>
        <v>1.7543749161380334E-2</v>
      </c>
      <c r="X93" s="165">
        <f t="shared" si="15"/>
        <v>-2.630616099702883E-2</v>
      </c>
      <c r="Y93" s="165">
        <f t="shared" si="16"/>
        <v>3.9445052481994869E-2</v>
      </c>
    </row>
    <row r="94" spans="1:26" x14ac:dyDescent="0.2">
      <c r="A94" s="162">
        <v>4.8780000000000004E-3</v>
      </c>
      <c r="B94" s="7">
        <f t="shared" si="20"/>
        <v>5.1165000000000004E-3</v>
      </c>
      <c r="C94" s="7">
        <f t="shared" si="1"/>
        <v>7.6794945265279901</v>
      </c>
      <c r="D94" s="163">
        <f t="shared" si="21"/>
        <v>7.6121961181072733</v>
      </c>
      <c r="E94" s="164">
        <f t="shared" si="17"/>
        <v>99.342661386083108</v>
      </c>
      <c r="F94" s="162">
        <f t="shared" si="3"/>
        <v>8.102941367716476E-3</v>
      </c>
      <c r="G94" s="162">
        <v>8.0999999999999996E-3</v>
      </c>
      <c r="H94" s="168">
        <f t="shared" si="4"/>
        <v>4.8780000000000001</v>
      </c>
      <c r="I94" s="162">
        <f t="shared" ref="I94:I157" si="22">D94*F94</f>
        <v>6.1681178824582197E-2</v>
      </c>
      <c r="J94" s="165">
        <f t="shared" si="5"/>
        <v>0.21205032258975132</v>
      </c>
      <c r="K94" s="165">
        <f t="shared" si="6"/>
        <v>1.0847684814204046</v>
      </c>
      <c r="L94" s="165">
        <f t="shared" si="7"/>
        <v>5.5492613447219687</v>
      </c>
      <c r="M94" s="185">
        <f t="shared" si="18"/>
        <v>5.1109382700243975</v>
      </c>
      <c r="N94" s="162">
        <v>6.0201582458390634E-2</v>
      </c>
      <c r="O94" s="166">
        <f t="shared" si="19"/>
        <v>8.1001487985358726E-3</v>
      </c>
      <c r="Q94" s="162">
        <f t="shared" si="8"/>
        <v>4.1458699507921352E-2</v>
      </c>
      <c r="R94" s="165">
        <f t="shared" si="9"/>
        <v>275.37778195924687</v>
      </c>
      <c r="S94" s="165">
        <f t="shared" si="10"/>
        <v>-50765.88927010302</v>
      </c>
      <c r="T94" s="165">
        <f t="shared" si="11"/>
        <v>9358690.7957801651</v>
      </c>
      <c r="U94" s="68">
        <f t="shared" si="12"/>
        <v>0.70850063557279286</v>
      </c>
      <c r="V94" s="148">
        <f t="shared" si="13"/>
        <v>5.7409391090361989E-3</v>
      </c>
      <c r="W94" s="165">
        <f t="shared" si="14"/>
        <v>1.9215800543058718E-2</v>
      </c>
      <c r="X94" s="165">
        <f t="shared" si="15"/>
        <v>-2.9591458767482398E-2</v>
      </c>
      <c r="Y94" s="165">
        <f t="shared" si="16"/>
        <v>4.5569500475686496E-2</v>
      </c>
    </row>
    <row r="95" spans="1:26" x14ac:dyDescent="0.2">
      <c r="A95" s="162">
        <v>4.444E-3</v>
      </c>
      <c r="B95" s="7">
        <f t="shared" si="20"/>
        <v>4.6610000000000002E-3</v>
      </c>
      <c r="C95" s="7">
        <f t="shared" ref="C95:C158" si="23">IF(A95=0,IF(B95&gt;0,IF(C94&lt;10,10,-LOG(0,2)),-LOG(0,2)),-LOG(A95,2))</f>
        <v>7.813925467935082</v>
      </c>
      <c r="D95" s="163">
        <f t="shared" si="21"/>
        <v>7.7467099972315356</v>
      </c>
      <c r="E95" s="164">
        <f t="shared" si="17"/>
        <v>99.3514645816431</v>
      </c>
      <c r="F95" s="162">
        <f t="shared" ref="F95:F158" si="24">(G95*100)/$A$10</f>
        <v>8.8031955599882725E-3</v>
      </c>
      <c r="G95" s="162">
        <v>8.8000000000000005E-3</v>
      </c>
      <c r="H95" s="168">
        <f t="shared" ref="H95:H158" si="25">A95*1000</f>
        <v>4.444</v>
      </c>
      <c r="I95" s="162">
        <f t="shared" si="22"/>
        <v>6.8195803052145412E-2</v>
      </c>
      <c r="J95" s="165">
        <f t="shared" ref="J95:J158" si="26">(F95)*(D95-$B$4)^2</f>
        <v>0.2426502827721026</v>
      </c>
      <c r="K95" s="165">
        <f t="shared" ref="K95:K158" si="27">(F95)*(D95-$B$4)^3</f>
        <v>1.2739460242807821</v>
      </c>
      <c r="L95" s="165">
        <f t="shared" ref="L95:L158" si="28">(F95)*(D95-$B$4)^4</f>
        <v>6.6883848402726827</v>
      </c>
      <c r="M95" s="185">
        <f t="shared" si="18"/>
        <v>4.6559458759740791</v>
      </c>
      <c r="N95" s="162">
        <v>6.5484891110967558E-2</v>
      </c>
      <c r="O95" s="166">
        <f t="shared" si="19"/>
        <v>8.8110202488676653E-3</v>
      </c>
      <c r="Q95" s="162">
        <f t="shared" ref="Q95:Q158" si="29">(B95*1000)*F95</f>
        <v>4.103169450510534E-2</v>
      </c>
      <c r="R95" s="165">
        <f t="shared" ref="R95:R158" si="30">(F95)*((B95*1000)-$B$15)^2</f>
        <v>300.65612198153741</v>
      </c>
      <c r="S95" s="165">
        <f t="shared" ref="S95:S158" si="31">(F95)*((B95*1000)-$B$15)^3</f>
        <v>-55562.899673029468</v>
      </c>
      <c r="T95" s="165">
        <f t="shared" ref="T95:T158" si="32">(F95)*((B95*1000)-$B$15)^4</f>
        <v>10268328.480152212</v>
      </c>
      <c r="U95" s="68">
        <f t="shared" ref="U95:U158" si="33">LOG(((2^(-D95))*1000),10)</f>
        <v>0.66800792312327117</v>
      </c>
      <c r="V95" s="148">
        <f t="shared" ref="V95:V158" si="34">U95*F95</f>
        <v>5.8806043828757678E-3</v>
      </c>
      <c r="W95" s="165">
        <f t="shared" ref="W95:W158" si="35">(F95)*(U95-LOG($E$15))^2</f>
        <v>2.1988740118478244E-2</v>
      </c>
      <c r="X95" s="165">
        <f t="shared" ref="X95:X158" si="36">(F95)*(U95-LOG($E$15))^3</f>
        <v>-3.4752043311712839E-2</v>
      </c>
      <c r="Y95" s="165">
        <f t="shared" ref="Y95:Y158" si="37">(F95)*(U95-LOG($E$15))^4</f>
        <v>5.4923770431224941E-2</v>
      </c>
    </row>
    <row r="96" spans="1:26" x14ac:dyDescent="0.2">
      <c r="A96" s="162">
        <v>4.0480000000000004E-3</v>
      </c>
      <c r="B96" s="7">
        <f t="shared" si="20"/>
        <v>4.2459999999999998E-3</v>
      </c>
      <c r="C96" s="7">
        <f t="shared" si="23"/>
        <v>7.9485749946298645</v>
      </c>
      <c r="D96" s="163">
        <f t="shared" si="21"/>
        <v>7.8812502312824737</v>
      </c>
      <c r="E96" s="164">
        <f t="shared" ref="E96:E159" si="38">F96+E95</f>
        <v>99.36146821296127</v>
      </c>
      <c r="F96" s="162">
        <f t="shared" si="24"/>
        <v>1.000363131816849E-2</v>
      </c>
      <c r="G96" s="162">
        <v>0.01</v>
      </c>
      <c r="H96" s="168">
        <f t="shared" si="25"/>
        <v>4.048</v>
      </c>
      <c r="I96" s="162">
        <f t="shared" si="22"/>
        <v>7.8841121639980014E-2</v>
      </c>
      <c r="J96" s="165">
        <f t="shared" si="26"/>
        <v>0.29005224403553531</v>
      </c>
      <c r="K96" s="165">
        <f t="shared" si="27"/>
        <v>1.561836276704236</v>
      </c>
      <c r="L96" s="165">
        <f t="shared" si="28"/>
        <v>8.4099764969599722</v>
      </c>
      <c r="M96" s="185">
        <f t="shared" ref="M96:M159" si="39">((2^(-D96))*1000)</f>
        <v>4.2413809072046318</v>
      </c>
      <c r="N96" s="162">
        <v>7.4293846875854788E-2</v>
      </c>
      <c r="O96" s="166">
        <f t="shared" ref="O96:O159" si="40">(N96*100)/$A$13</f>
        <v>9.996269033725181E-3</v>
      </c>
      <c r="Q96" s="162">
        <f t="shared" si="29"/>
        <v>4.2475418576943404E-2</v>
      </c>
      <c r="R96" s="165">
        <f t="shared" si="30"/>
        <v>343.19084945226132</v>
      </c>
      <c r="S96" s="165">
        <f t="shared" si="31"/>
        <v>-63565.974706472574</v>
      </c>
      <c r="T96" s="165">
        <f t="shared" si="32"/>
        <v>11773720.502259411</v>
      </c>
      <c r="U96" s="68">
        <f t="shared" si="33"/>
        <v>0.62750727705028608</v>
      </c>
      <c r="V96" s="148">
        <f t="shared" si="34"/>
        <v>6.2773514490788735E-3</v>
      </c>
      <c r="W96" s="165">
        <f t="shared" si="35"/>
        <v>2.628426120924381E-2</v>
      </c>
      <c r="X96" s="165">
        <f t="shared" si="36"/>
        <v>-4.2605417262063766E-2</v>
      </c>
      <c r="Y96" s="165">
        <f t="shared" si="37"/>
        <v>6.906116042691636E-2</v>
      </c>
    </row>
    <row r="97" spans="1:25" x14ac:dyDescent="0.2">
      <c r="A97" s="162">
        <v>3.6869999999999997E-3</v>
      </c>
      <c r="B97" s="7">
        <f t="shared" ref="B97:B160" si="41">IF(A97=0,IF(A96&gt;0,IF(B96&gt;0.001,((A96+(2^(-10)))/2),0),0),(A96+A97)/2)</f>
        <v>3.8675000000000003E-3</v>
      </c>
      <c r="C97" s="7">
        <f t="shared" si="23"/>
        <v>8.0833368682303579</v>
      </c>
      <c r="D97" s="163">
        <f t="shared" si="21"/>
        <v>8.0159559314301116</v>
      </c>
      <c r="E97" s="164">
        <f t="shared" si="38"/>
        <v>99.373472570543072</v>
      </c>
      <c r="F97" s="162">
        <f t="shared" si="24"/>
        <v>1.2004357581802188E-2</v>
      </c>
      <c r="G97" s="162">
        <v>1.2E-2</v>
      </c>
      <c r="H97" s="168">
        <f t="shared" si="25"/>
        <v>3.6869999999999998</v>
      </c>
      <c r="I97" s="162">
        <f t="shared" si="22"/>
        <v>9.6226401360855279E-2</v>
      </c>
      <c r="J97" s="165">
        <f t="shared" si="26"/>
        <v>0.36569514610325188</v>
      </c>
      <c r="K97" s="165">
        <f t="shared" si="27"/>
        <v>2.0184097349507812</v>
      </c>
      <c r="L97" s="165">
        <f t="shared" si="28"/>
        <v>11.140366235525093</v>
      </c>
      <c r="M97" s="185">
        <f t="shared" si="39"/>
        <v>3.8632856482533078</v>
      </c>
      <c r="N97" s="162">
        <v>8.9078292406274739E-2</v>
      </c>
      <c r="O97" s="166">
        <f t="shared" si="40"/>
        <v>1.1985522535209495E-2</v>
      </c>
      <c r="Q97" s="162">
        <f t="shared" si="29"/>
        <v>4.6426852947619966E-2</v>
      </c>
      <c r="R97" s="165">
        <f t="shared" si="30"/>
        <v>413.51389296137319</v>
      </c>
      <c r="S97" s="165">
        <f t="shared" si="31"/>
        <v>-76747.757760761015</v>
      </c>
      <c r="T97" s="165">
        <f t="shared" si="32"/>
        <v>14244305.745380763</v>
      </c>
      <c r="U97" s="68">
        <f t="shared" si="33"/>
        <v>0.5869568207189293</v>
      </c>
      <c r="V97" s="148">
        <f t="shared" si="34"/>
        <v>7.0460395609877862E-3</v>
      </c>
      <c r="W97" s="165">
        <f t="shared" si="35"/>
        <v>3.3138949760901856E-2</v>
      </c>
      <c r="X97" s="165">
        <f t="shared" si="36"/>
        <v>-5.5060309615073959E-2</v>
      </c>
      <c r="Y97" s="165">
        <f t="shared" si="37"/>
        <v>9.1482612357396006E-2</v>
      </c>
    </row>
    <row r="98" spans="1:25" x14ac:dyDescent="0.2">
      <c r="A98" s="162">
        <v>3.359E-3</v>
      </c>
      <c r="B98" s="7">
        <f t="shared" si="41"/>
        <v>3.5230000000000001E-3</v>
      </c>
      <c r="C98" s="7">
        <f t="shared" si="23"/>
        <v>8.2177524890896745</v>
      </c>
      <c r="D98" s="163">
        <f t="shared" si="21"/>
        <v>8.1505446786600153</v>
      </c>
      <c r="E98" s="164">
        <f t="shared" si="38"/>
        <v>99.387477654388505</v>
      </c>
      <c r="F98" s="162">
        <f t="shared" si="24"/>
        <v>1.4005083845435888E-2</v>
      </c>
      <c r="G98" s="162">
        <v>1.4E-2</v>
      </c>
      <c r="H98" s="168">
        <f t="shared" si="25"/>
        <v>3.359</v>
      </c>
      <c r="I98" s="162">
        <f t="shared" si="22"/>
        <v>0.11414906161060481</v>
      </c>
      <c r="J98" s="165">
        <f t="shared" si="26"/>
        <v>0.44770527275228383</v>
      </c>
      <c r="K98" s="165">
        <f t="shared" si="27"/>
        <v>2.531310713488792</v>
      </c>
      <c r="L98" s="165">
        <f t="shared" si="28"/>
        <v>14.311946537579507</v>
      </c>
      <c r="M98" s="185">
        <f t="shared" si="39"/>
        <v>3.5191807285219108</v>
      </c>
      <c r="N98" s="162">
        <v>0.10419238296785482</v>
      </c>
      <c r="O98" s="166">
        <f t="shared" si="40"/>
        <v>1.4019129917340396E-2</v>
      </c>
      <c r="Q98" s="162">
        <f t="shared" si="29"/>
        <v>4.9339910387470633E-2</v>
      </c>
      <c r="R98" s="165">
        <f t="shared" si="30"/>
        <v>484.22547514358064</v>
      </c>
      <c r="S98" s="165">
        <f t="shared" si="31"/>
        <v>-90038.571137086066</v>
      </c>
      <c r="T98" s="165">
        <f t="shared" si="32"/>
        <v>16742085.471658152</v>
      </c>
      <c r="U98" s="68">
        <f t="shared" si="33"/>
        <v>0.54644157072389055</v>
      </c>
      <c r="V98" s="148">
        <f t="shared" si="34"/>
        <v>7.6529600146197719E-3</v>
      </c>
      <c r="W98" s="165">
        <f t="shared" si="35"/>
        <v>4.0570630208036189E-2</v>
      </c>
      <c r="X98" s="165">
        <f t="shared" si="36"/>
        <v>-6.9051763476579417E-2</v>
      </c>
      <c r="Y98" s="165">
        <f t="shared" si="37"/>
        <v>0.1175270390125958</v>
      </c>
    </row>
    <row r="99" spans="1:25" x14ac:dyDescent="0.2">
      <c r="A99" s="162">
        <v>3.0600000000000002E-3</v>
      </c>
      <c r="B99" s="7">
        <f t="shared" si="41"/>
        <v>3.2095000000000001E-3</v>
      </c>
      <c r="C99" s="7">
        <f t="shared" si="23"/>
        <v>8.352252631744161</v>
      </c>
      <c r="D99" s="163">
        <f t="shared" si="21"/>
        <v>8.2850025604169169</v>
      </c>
      <c r="E99" s="164">
        <f t="shared" si="38"/>
        <v>99.404483827629392</v>
      </c>
      <c r="F99" s="162">
        <f t="shared" si="24"/>
        <v>1.7006173240886435E-2</v>
      </c>
      <c r="G99" s="162">
        <v>1.7000000000000001E-2</v>
      </c>
      <c r="H99" s="168">
        <f t="shared" si="25"/>
        <v>3.06</v>
      </c>
      <c r="I99" s="162">
        <f t="shared" si="22"/>
        <v>0.14089618884363778</v>
      </c>
      <c r="J99" s="165">
        <f t="shared" si="26"/>
        <v>0.56980644946526782</v>
      </c>
      <c r="K99" s="165">
        <f t="shared" si="27"/>
        <v>3.2982816715703236</v>
      </c>
      <c r="L99" s="165">
        <f t="shared" si="28"/>
        <v>19.091854778452856</v>
      </c>
      <c r="M99" s="185">
        <f t="shared" si="39"/>
        <v>3.2060162195472452</v>
      </c>
      <c r="N99" s="162">
        <v>0.12643981564073947</v>
      </c>
      <c r="O99" s="166">
        <f t="shared" si="40"/>
        <v>1.7012531546945861E-2</v>
      </c>
      <c r="Q99" s="162">
        <f t="shared" si="29"/>
        <v>5.458131301662502E-2</v>
      </c>
      <c r="R99" s="165">
        <f t="shared" si="30"/>
        <v>589.97243966136091</v>
      </c>
      <c r="S99" s="165">
        <f t="shared" si="31"/>
        <v>-109886.48633741017</v>
      </c>
      <c r="T99" s="165">
        <f t="shared" si="32"/>
        <v>20467125.356758703</v>
      </c>
      <c r="U99" s="68">
        <f t="shared" si="33"/>
        <v>0.50596571516162225</v>
      </c>
      <c r="V99" s="148">
        <f t="shared" si="34"/>
        <v>8.6045406059875491E-3</v>
      </c>
      <c r="W99" s="165">
        <f t="shared" si="35"/>
        <v>5.163532385780132E-2</v>
      </c>
      <c r="X99" s="165">
        <f t="shared" si="36"/>
        <v>-8.9974006213765223E-2</v>
      </c>
      <c r="Y99" s="165">
        <f t="shared" si="37"/>
        <v>0.15677875511052078</v>
      </c>
    </row>
    <row r="100" spans="1:25" x14ac:dyDescent="0.2">
      <c r="A100" s="162">
        <v>2.787E-3</v>
      </c>
      <c r="B100" s="7">
        <f t="shared" si="41"/>
        <v>2.9234999999999999E-3</v>
      </c>
      <c r="C100" s="7">
        <f t="shared" si="23"/>
        <v>8.4870712822203664</v>
      </c>
      <c r="D100" s="163">
        <f t="shared" si="21"/>
        <v>8.4196619569822637</v>
      </c>
      <c r="E100" s="164">
        <f t="shared" si="38"/>
        <v>99.425491453397541</v>
      </c>
      <c r="F100" s="162">
        <f t="shared" si="24"/>
        <v>2.1007625768153831E-2</v>
      </c>
      <c r="G100" s="162">
        <v>2.1000000000000001E-2</v>
      </c>
      <c r="H100" s="168">
        <f t="shared" si="25"/>
        <v>2.7869999999999999</v>
      </c>
      <c r="I100" s="162">
        <f t="shared" si="22"/>
        <v>0.17687710748664512</v>
      </c>
      <c r="J100" s="165">
        <f t="shared" si="26"/>
        <v>0.73700893986387894</v>
      </c>
      <c r="K100" s="165">
        <f t="shared" si="27"/>
        <v>4.3653658599395717</v>
      </c>
      <c r="L100" s="165">
        <f t="shared" si="28"/>
        <v>25.856428681374688</v>
      </c>
      <c r="M100" s="185">
        <f t="shared" si="39"/>
        <v>2.9203116272069298</v>
      </c>
      <c r="N100" s="162">
        <v>0.15582136220731219</v>
      </c>
      <c r="O100" s="166">
        <f t="shared" si="40"/>
        <v>2.0965831267677357E-2</v>
      </c>
      <c r="Q100" s="162">
        <f t="shared" si="29"/>
        <v>6.1415793933197717E-2</v>
      </c>
      <c r="R100" s="165">
        <f t="shared" si="30"/>
        <v>731.02933394212494</v>
      </c>
      <c r="S100" s="165">
        <f t="shared" si="31"/>
        <v>-136368.39220880464</v>
      </c>
      <c r="T100" s="165">
        <f t="shared" si="32"/>
        <v>25438566.593945503</v>
      </c>
      <c r="U100" s="68">
        <f t="shared" si="33"/>
        <v>0.46542919759744172</v>
      </c>
      <c r="V100" s="148">
        <f t="shared" si="34"/>
        <v>9.777562404699177E-3</v>
      </c>
      <c r="W100" s="165">
        <f t="shared" si="35"/>
        <v>6.6787056081375321E-2</v>
      </c>
      <c r="X100" s="165">
        <f t="shared" si="36"/>
        <v>-0.11908305418335072</v>
      </c>
      <c r="Y100" s="165">
        <f t="shared" si="37"/>
        <v>0.21232817593212325</v>
      </c>
    </row>
    <row r="101" spans="1:25" x14ac:dyDescent="0.2">
      <c r="A101" s="162">
        <v>2.539E-3</v>
      </c>
      <c r="B101" s="7">
        <f t="shared" si="41"/>
        <v>2.663E-3</v>
      </c>
      <c r="C101" s="7">
        <f t="shared" si="23"/>
        <v>8.6215238896766682</v>
      </c>
      <c r="D101" s="163">
        <f t="shared" si="21"/>
        <v>8.5542975859485182</v>
      </c>
      <c r="E101" s="164">
        <f t="shared" si="38"/>
        <v>99.449500168561144</v>
      </c>
      <c r="F101" s="162">
        <f t="shared" si="24"/>
        <v>2.4008715163604376E-2</v>
      </c>
      <c r="G101" s="162">
        <v>2.4E-2</v>
      </c>
      <c r="H101" s="168">
        <f t="shared" si="25"/>
        <v>2.5390000000000001</v>
      </c>
      <c r="I101" s="162">
        <f t="shared" si="22"/>
        <v>0.2053776941657465</v>
      </c>
      <c r="J101" s="165">
        <f t="shared" si="26"/>
        <v>0.88102302198078775</v>
      </c>
      <c r="K101" s="165">
        <f t="shared" si="27"/>
        <v>5.3369904542723035</v>
      </c>
      <c r="L101" s="165">
        <f t="shared" si="28"/>
        <v>32.329991837165437</v>
      </c>
      <c r="M101" s="185">
        <f t="shared" si="39"/>
        <v>2.6601114638300376</v>
      </c>
      <c r="N101" s="162">
        <v>0.17856637827873603</v>
      </c>
      <c r="O101" s="166">
        <f t="shared" si="40"/>
        <v>2.402618295745166E-2</v>
      </c>
      <c r="Q101" s="162">
        <f t="shared" si="29"/>
        <v>6.3935208480678449E-2</v>
      </c>
      <c r="R101" s="165">
        <f t="shared" si="30"/>
        <v>837.79710564088055</v>
      </c>
      <c r="S101" s="165">
        <f t="shared" si="31"/>
        <v>-156503.41691658381</v>
      </c>
      <c r="T101" s="165">
        <f t="shared" si="32"/>
        <v>29235383.2946578</v>
      </c>
      <c r="U101" s="68">
        <f t="shared" si="33"/>
        <v>0.42489983479351273</v>
      </c>
      <c r="V101" s="148">
        <f t="shared" si="34"/>
        <v>1.0201299106620003E-2</v>
      </c>
      <c r="W101" s="165">
        <f t="shared" si="35"/>
        <v>7.9837476583230066E-2</v>
      </c>
      <c r="X101" s="165">
        <f t="shared" si="36"/>
        <v>-0.14558805466328825</v>
      </c>
      <c r="Y101" s="165">
        <f t="shared" si="37"/>
        <v>0.26548787070623442</v>
      </c>
    </row>
    <row r="102" spans="1:25" x14ac:dyDescent="0.2">
      <c r="A102" s="162">
        <v>2.313E-3</v>
      </c>
      <c r="B102" s="7">
        <f t="shared" si="41"/>
        <v>2.4260000000000002E-3</v>
      </c>
      <c r="C102" s="7">
        <f t="shared" si="23"/>
        <v>8.7560190186879847</v>
      </c>
      <c r="D102" s="163">
        <f t="shared" si="21"/>
        <v>8.6887714541823264</v>
      </c>
      <c r="E102" s="164">
        <f t="shared" si="38"/>
        <v>99.478510699383833</v>
      </c>
      <c r="F102" s="162">
        <f t="shared" si="24"/>
        <v>2.9010530822688625E-2</v>
      </c>
      <c r="G102" s="162">
        <v>2.9000000000000001E-2</v>
      </c>
      <c r="H102" s="168">
        <f t="shared" si="25"/>
        <v>2.3130000000000002</v>
      </c>
      <c r="I102" s="162">
        <f t="shared" si="22"/>
        <v>0.25206587208285347</v>
      </c>
      <c r="J102" s="165">
        <f t="shared" si="26"/>
        <v>1.1123583351545709</v>
      </c>
      <c r="K102" s="165">
        <f t="shared" si="27"/>
        <v>6.8879380500662055</v>
      </c>
      <c r="L102" s="165">
        <f t="shared" si="28"/>
        <v>42.651445206240282</v>
      </c>
      <c r="M102" s="185">
        <f t="shared" si="39"/>
        <v>2.4233668727619433</v>
      </c>
      <c r="N102" s="162">
        <v>0.21569949065030936</v>
      </c>
      <c r="O102" s="166">
        <f t="shared" si="40"/>
        <v>2.9022459189399372E-2</v>
      </c>
      <c r="Q102" s="162">
        <f t="shared" si="29"/>
        <v>7.0379547775842613E-2</v>
      </c>
      <c r="R102" s="165">
        <f t="shared" si="30"/>
        <v>1014.9085319283902</v>
      </c>
      <c r="S102" s="165">
        <f t="shared" si="31"/>
        <v>-189828.98145006975</v>
      </c>
      <c r="T102" s="165">
        <f t="shared" si="32"/>
        <v>35505704.272583134</v>
      </c>
      <c r="U102" s="68">
        <f t="shared" si="33"/>
        <v>0.38441916682217081</v>
      </c>
      <c r="V102" s="148">
        <f t="shared" si="34"/>
        <v>1.1152204087926866E-2</v>
      </c>
      <c r="W102" s="165">
        <f t="shared" si="35"/>
        <v>0.10080086481213475</v>
      </c>
      <c r="X102" s="165">
        <f t="shared" si="36"/>
        <v>-0.1878964390029273</v>
      </c>
      <c r="Y102" s="165">
        <f t="shared" si="37"/>
        <v>0.35024572314711566</v>
      </c>
    </row>
    <row r="103" spans="1:25" x14ac:dyDescent="0.2">
      <c r="A103" s="162">
        <v>2.1070000000000004E-3</v>
      </c>
      <c r="B103" s="7">
        <f t="shared" si="41"/>
        <v>2.2100000000000002E-3</v>
      </c>
      <c r="C103" s="7">
        <f t="shared" si="23"/>
        <v>8.8905939705068686</v>
      </c>
      <c r="D103" s="163">
        <f t="shared" si="21"/>
        <v>8.8233064945974267</v>
      </c>
      <c r="E103" s="164">
        <f t="shared" si="38"/>
        <v>99.511522682733784</v>
      </c>
      <c r="F103" s="162">
        <f t="shared" si="24"/>
        <v>3.3011983349956024E-2</v>
      </c>
      <c r="G103" s="162">
        <v>3.3000000000000002E-2</v>
      </c>
      <c r="H103" s="168">
        <f t="shared" si="25"/>
        <v>2.1070000000000002</v>
      </c>
      <c r="I103" s="162">
        <f t="shared" si="22"/>
        <v>0.2912748470912091</v>
      </c>
      <c r="J103" s="165">
        <f t="shared" si="26"/>
        <v>1.3213869653070387</v>
      </c>
      <c r="K103" s="165">
        <f t="shared" si="27"/>
        <v>8.3600566233128415</v>
      </c>
      <c r="L103" s="165">
        <f t="shared" si="28"/>
        <v>52.891808819044215</v>
      </c>
      <c r="M103" s="185">
        <f t="shared" si="39"/>
        <v>2.2075984689249979</v>
      </c>
      <c r="N103" s="162">
        <v>0.2453055557796878</v>
      </c>
      <c r="O103" s="166">
        <f t="shared" si="40"/>
        <v>3.3005967979269815E-2</v>
      </c>
      <c r="Q103" s="162">
        <f t="shared" si="29"/>
        <v>7.2956483203402811E-2</v>
      </c>
      <c r="R103" s="165">
        <f t="shared" si="30"/>
        <v>1157.5648732400034</v>
      </c>
      <c r="S103" s="165">
        <f t="shared" si="31"/>
        <v>-216761.52636554179</v>
      </c>
      <c r="T103" s="165">
        <f t="shared" si="32"/>
        <v>40590000.95675651</v>
      </c>
      <c r="U103" s="68">
        <f t="shared" si="33"/>
        <v>0.34392008418935954</v>
      </c>
      <c r="V103" s="148">
        <f t="shared" si="34"/>
        <v>1.1353484092974611E-2</v>
      </c>
      <c r="W103" s="165">
        <f t="shared" si="35"/>
        <v>0.11974284243208649</v>
      </c>
      <c r="X103" s="165">
        <f t="shared" si="36"/>
        <v>-0.22805444212266426</v>
      </c>
      <c r="Y103" s="165">
        <f t="shared" si="37"/>
        <v>0.43433768161447328</v>
      </c>
    </row>
    <row r="104" spans="1:25" x14ac:dyDescent="0.2">
      <c r="A104" s="162">
        <v>1.9190000000000001E-3</v>
      </c>
      <c r="B104" s="7">
        <f t="shared" si="41"/>
        <v>2.013E-3</v>
      </c>
      <c r="C104" s="7">
        <f t="shared" si="23"/>
        <v>9.0254295731287932</v>
      </c>
      <c r="D104" s="163">
        <f t="shared" si="21"/>
        <v>8.95801177181783</v>
      </c>
      <c r="E104" s="164">
        <f t="shared" si="38"/>
        <v>99.548536118611011</v>
      </c>
      <c r="F104" s="162">
        <f t="shared" si="24"/>
        <v>3.7013435877223409E-2</v>
      </c>
      <c r="G104" s="162">
        <v>3.6999999999999998E-2</v>
      </c>
      <c r="H104" s="168">
        <f t="shared" si="25"/>
        <v>1.919</v>
      </c>
      <c r="I104" s="162">
        <f t="shared" si="22"/>
        <v>0.33156679430359171</v>
      </c>
      <c r="J104" s="165">
        <f t="shared" si="26"/>
        <v>1.5453156467324829</v>
      </c>
      <c r="K104" s="165">
        <f t="shared" si="27"/>
        <v>9.9849547751777585</v>
      </c>
      <c r="L104" s="165">
        <f t="shared" si="28"/>
        <v>64.517124429016121</v>
      </c>
      <c r="M104" s="185">
        <f t="shared" si="39"/>
        <v>2.0108040680285106</v>
      </c>
      <c r="N104" s="162">
        <v>0.27450788335932375</v>
      </c>
      <c r="O104" s="166">
        <f t="shared" si="40"/>
        <v>3.6935153708268387E-2</v>
      </c>
      <c r="Q104" s="162">
        <f t="shared" si="29"/>
        <v>7.4508046420850724E-2</v>
      </c>
      <c r="R104" s="165">
        <f t="shared" si="30"/>
        <v>1300.6080197079018</v>
      </c>
      <c r="S104" s="165">
        <f t="shared" si="31"/>
        <v>-243803.50259095762</v>
      </c>
      <c r="T104" s="165">
        <f t="shared" si="32"/>
        <v>45701815.593116596</v>
      </c>
      <c r="U104" s="68">
        <f t="shared" si="33"/>
        <v>0.30336975517178622</v>
      </c>
      <c r="V104" s="148">
        <f t="shared" si="34"/>
        <v>1.1228756980139873E-2</v>
      </c>
      <c r="W104" s="165">
        <f t="shared" si="35"/>
        <v>0.14003504866685992</v>
      </c>
      <c r="X104" s="165">
        <f t="shared" si="36"/>
        <v>-0.272380127728231</v>
      </c>
      <c r="Y104" s="165">
        <f t="shared" si="37"/>
        <v>0.52980260790101152</v>
      </c>
    </row>
    <row r="105" spans="1:25" x14ac:dyDescent="0.2">
      <c r="A105" s="162">
        <v>1.748E-3</v>
      </c>
      <c r="B105" s="7">
        <f t="shared" si="41"/>
        <v>1.8335000000000001E-3</v>
      </c>
      <c r="C105" s="7">
        <f t="shared" si="23"/>
        <v>9.1600790998235748</v>
      </c>
      <c r="D105" s="163">
        <f t="shared" si="21"/>
        <v>9.0927543364761831</v>
      </c>
      <c r="E105" s="164">
        <f t="shared" si="38"/>
        <v>99.589551007015501</v>
      </c>
      <c r="F105" s="162">
        <f t="shared" si="24"/>
        <v>4.1014888404490815E-2</v>
      </c>
      <c r="G105" s="162">
        <v>4.1000000000000002E-2</v>
      </c>
      <c r="H105" s="168">
        <f t="shared" si="25"/>
        <v>1.748</v>
      </c>
      <c r="I105" s="162">
        <f t="shared" si="22"/>
        <v>0.37293830440002057</v>
      </c>
      <c r="J105" s="165">
        <f t="shared" si="26"/>
        <v>1.7845390439532016</v>
      </c>
      <c r="K105" s="165">
        <f t="shared" si="27"/>
        <v>11.771134290916446</v>
      </c>
      <c r="L105" s="165">
        <f t="shared" si="28"/>
        <v>77.644477975581168</v>
      </c>
      <c r="M105" s="185">
        <f t="shared" si="39"/>
        <v>1.8315053917474569</v>
      </c>
      <c r="N105" s="162">
        <v>0.30460477219100668</v>
      </c>
      <c r="O105" s="166">
        <f t="shared" si="40"/>
        <v>4.0984703038273514E-2</v>
      </c>
      <c r="Q105" s="162">
        <f t="shared" si="29"/>
        <v>7.5200797889633922E-2</v>
      </c>
      <c r="R105" s="165">
        <f t="shared" si="30"/>
        <v>1443.9757433539257</v>
      </c>
      <c r="S105" s="165">
        <f t="shared" si="31"/>
        <v>-270937.4753046392</v>
      </c>
      <c r="T105" s="165">
        <f t="shared" si="32"/>
        <v>50836806.547698021</v>
      </c>
      <c r="U105" s="68">
        <f t="shared" si="33"/>
        <v>0.26280820151692819</v>
      </c>
      <c r="V105" s="148">
        <f t="shared" si="34"/>
        <v>1.0779049057001742E-2</v>
      </c>
      <c r="W105" s="165">
        <f t="shared" si="35"/>
        <v>0.16171324764380607</v>
      </c>
      <c r="X105" s="165">
        <f t="shared" si="36"/>
        <v>-0.32110541648486379</v>
      </c>
      <c r="Y105" s="165">
        <f t="shared" si="37"/>
        <v>0.63760198993113926</v>
      </c>
    </row>
    <row r="106" spans="1:25" x14ac:dyDescent="0.2">
      <c r="A106" s="162">
        <v>1.593E-3</v>
      </c>
      <c r="B106" s="7">
        <f t="shared" si="41"/>
        <v>1.6705000000000001E-3</v>
      </c>
      <c r="C106" s="7">
        <f t="shared" si="23"/>
        <v>9.2940380177988651</v>
      </c>
      <c r="D106" s="163">
        <f t="shared" si="21"/>
        <v>9.2270585588112191</v>
      </c>
      <c r="E106" s="164">
        <f t="shared" si="38"/>
        <v>99.633566984815445</v>
      </c>
      <c r="F106" s="162">
        <f t="shared" si="24"/>
        <v>4.4015977799941354E-2</v>
      </c>
      <c r="G106" s="162">
        <v>4.3999999999999997E-2</v>
      </c>
      <c r="H106" s="168">
        <f t="shared" si="25"/>
        <v>1.593</v>
      </c>
      <c r="I106" s="162">
        <f t="shared" si="22"/>
        <v>0.40613800468339351</v>
      </c>
      <c r="J106" s="165">
        <f t="shared" si="26"/>
        <v>1.9938960263490364</v>
      </c>
      <c r="K106" s="165">
        <f t="shared" si="27"/>
        <v>13.419878528420188</v>
      </c>
      <c r="L106" s="165">
        <f t="shared" si="28"/>
        <v>90.322232121258793</v>
      </c>
      <c r="M106" s="185">
        <f t="shared" si="39"/>
        <v>1.6687012914239643</v>
      </c>
      <c r="N106" s="162">
        <v>0.32857818251458587</v>
      </c>
      <c r="O106" s="166">
        <f t="shared" si="40"/>
        <v>4.421033570272323E-2</v>
      </c>
      <c r="Q106" s="162">
        <f t="shared" si="29"/>
        <v>7.3528690914802033E-2</v>
      </c>
      <c r="R106" s="165">
        <f t="shared" si="30"/>
        <v>1552.3260593591588</v>
      </c>
      <c r="S106" s="165">
        <f t="shared" si="31"/>
        <v>-291520.59739330283</v>
      </c>
      <c r="T106" s="165">
        <f t="shared" si="32"/>
        <v>54746396.990611568</v>
      </c>
      <c r="U106" s="68">
        <f t="shared" si="33"/>
        <v>0.22237860204975834</v>
      </c>
      <c r="V106" s="148">
        <f t="shared" si="34"/>
        <v>9.7882116110041568E-3</v>
      </c>
      <c r="W106" s="165">
        <f t="shared" si="35"/>
        <v>0.18068498023483884</v>
      </c>
      <c r="X106" s="165">
        <f t="shared" si="36"/>
        <v>-0.36608160076552387</v>
      </c>
      <c r="Y106" s="165">
        <f t="shared" si="37"/>
        <v>0.74170934543018596</v>
      </c>
    </row>
    <row r="107" spans="1:25" x14ac:dyDescent="0.2">
      <c r="A107" s="162">
        <v>1.451E-3</v>
      </c>
      <c r="B107" s="7">
        <f t="shared" si="41"/>
        <v>1.5219999999999999E-3</v>
      </c>
      <c r="C107" s="7">
        <f t="shared" si="23"/>
        <v>9.4287367652574314</v>
      </c>
      <c r="D107" s="163">
        <f t="shared" si="21"/>
        <v>9.3613873915281474</v>
      </c>
      <c r="E107" s="164">
        <f t="shared" si="38"/>
        <v>99.679583688879021</v>
      </c>
      <c r="F107" s="162">
        <f t="shared" si="24"/>
        <v>4.6016704063575053E-2</v>
      </c>
      <c r="G107" s="162">
        <v>4.5999999999999999E-2</v>
      </c>
      <c r="H107" s="168">
        <f t="shared" si="25"/>
        <v>1.4510000000000001</v>
      </c>
      <c r="I107" s="162">
        <f t="shared" si="22"/>
        <v>0.43078019322043359</v>
      </c>
      <c r="J107" s="165">
        <f t="shared" si="26"/>
        <v>2.168565183823949</v>
      </c>
      <c r="K107" s="165">
        <f t="shared" si="27"/>
        <v>14.88678673444538</v>
      </c>
      <c r="L107" s="165">
        <f t="shared" si="28"/>
        <v>102.19495403226509</v>
      </c>
      <c r="M107" s="185">
        <f t="shared" si="39"/>
        <v>1.5203430533928846</v>
      </c>
      <c r="N107" s="162">
        <v>0.34162681488727203</v>
      </c>
      <c r="O107" s="166">
        <f t="shared" si="40"/>
        <v>4.5966034797663188E-2</v>
      </c>
      <c r="Q107" s="162">
        <f t="shared" si="29"/>
        <v>7.0037423584761227E-2</v>
      </c>
      <c r="R107" s="165">
        <f t="shared" si="30"/>
        <v>1625.4539499445505</v>
      </c>
      <c r="S107" s="165">
        <f t="shared" si="31"/>
        <v>-305495.10136152955</v>
      </c>
      <c r="T107" s="165">
        <f t="shared" si="32"/>
        <v>57416118.715067223</v>
      </c>
      <c r="U107" s="68">
        <f t="shared" si="33"/>
        <v>0.18194159411943361</v>
      </c>
      <c r="V107" s="148">
        <f t="shared" si="34"/>
        <v>8.3723524934490642E-3</v>
      </c>
      <c r="W107" s="165">
        <f t="shared" si="35"/>
        <v>0.19651333479742822</v>
      </c>
      <c r="X107" s="165">
        <f t="shared" si="36"/>
        <v>-0.40609746999269519</v>
      </c>
      <c r="Y107" s="165">
        <f t="shared" si="37"/>
        <v>0.83920592617527667</v>
      </c>
    </row>
    <row r="108" spans="1:25" x14ac:dyDescent="0.2">
      <c r="A108" s="162">
        <v>1.322E-3</v>
      </c>
      <c r="B108" s="7">
        <f t="shared" si="41"/>
        <v>1.3865000000000001E-3</v>
      </c>
      <c r="C108" s="7">
        <f t="shared" si="23"/>
        <v>9.5630621078164832</v>
      </c>
      <c r="D108" s="163">
        <f t="shared" si="21"/>
        <v>9.4958994365369573</v>
      </c>
      <c r="E108" s="164">
        <f t="shared" si="38"/>
        <v>99.726600756074419</v>
      </c>
      <c r="F108" s="162">
        <f t="shared" si="24"/>
        <v>4.7017067195391907E-2</v>
      </c>
      <c r="G108" s="162">
        <v>4.7E-2</v>
      </c>
      <c r="H108" s="168">
        <f t="shared" si="25"/>
        <v>1.3220000000000001</v>
      </c>
      <c r="I108" s="162">
        <f t="shared" si="22"/>
        <v>0.44646934188834225</v>
      </c>
      <c r="J108" s="165">
        <f t="shared" si="26"/>
        <v>2.3033896859759753</v>
      </c>
      <c r="K108" s="165">
        <f t="shared" si="27"/>
        <v>16.122164906007967</v>
      </c>
      <c r="L108" s="165">
        <f t="shared" si="28"/>
        <v>112.84421513174475</v>
      </c>
      <c r="M108" s="185">
        <f t="shared" si="39"/>
        <v>1.3849989169670849</v>
      </c>
      <c r="N108" s="162">
        <v>0.35002380265453159</v>
      </c>
      <c r="O108" s="166">
        <f t="shared" si="40"/>
        <v>4.7095853111347868E-2</v>
      </c>
      <c r="Q108" s="162">
        <f t="shared" si="29"/>
        <v>6.5189163666410879E-2</v>
      </c>
      <c r="R108" s="165">
        <f t="shared" si="30"/>
        <v>1663.1854867788359</v>
      </c>
      <c r="S108" s="165">
        <f t="shared" si="31"/>
        <v>-312811.897157186</v>
      </c>
      <c r="T108" s="165">
        <f t="shared" si="32"/>
        <v>58833656.126107</v>
      </c>
      <c r="U108" s="68">
        <f t="shared" si="33"/>
        <v>0.14144943379367844</v>
      </c>
      <c r="V108" s="148">
        <f t="shared" si="34"/>
        <v>6.6505375334275181E-3</v>
      </c>
      <c r="W108" s="165">
        <f t="shared" si="35"/>
        <v>0.20873100421678961</v>
      </c>
      <c r="X108" s="165">
        <f t="shared" si="36"/>
        <v>-0.4397974187395231</v>
      </c>
      <c r="Y108" s="165">
        <f t="shared" si="37"/>
        <v>0.926655674635945</v>
      </c>
    </row>
    <row r="109" spans="1:25" x14ac:dyDescent="0.2">
      <c r="A109" s="162">
        <v>1.204E-3</v>
      </c>
      <c r="B109" s="7">
        <f t="shared" si="41"/>
        <v>1.263E-3</v>
      </c>
      <c r="C109" s="7">
        <f t="shared" si="23"/>
        <v>9.6979488925644723</v>
      </c>
      <c r="D109" s="163">
        <f t="shared" si="21"/>
        <v>9.6305055001904769</v>
      </c>
      <c r="E109" s="164">
        <f t="shared" si="38"/>
        <v>99.773617823269817</v>
      </c>
      <c r="F109" s="162">
        <f t="shared" si="24"/>
        <v>4.7017067195391907E-2</v>
      </c>
      <c r="G109" s="162">
        <v>4.7E-2</v>
      </c>
      <c r="H109" s="168">
        <f t="shared" si="25"/>
        <v>1.204</v>
      </c>
      <c r="I109" s="162">
        <f t="shared" si="22"/>
        <v>0.45279812422804699</v>
      </c>
      <c r="J109" s="165">
        <f t="shared" si="26"/>
        <v>2.3928359428003243</v>
      </c>
      <c r="K109" s="165">
        <f t="shared" si="27"/>
        <v>17.070318239938906</v>
      </c>
      <c r="L109" s="165">
        <f t="shared" si="28"/>
        <v>121.77841347191226</v>
      </c>
      <c r="M109" s="185">
        <f t="shared" si="39"/>
        <v>1.2616211792768866</v>
      </c>
      <c r="N109" s="162">
        <v>0.34856689099109717</v>
      </c>
      <c r="O109" s="166">
        <f t="shared" si="40"/>
        <v>4.6899825020752441E-2</v>
      </c>
      <c r="Q109" s="162">
        <f t="shared" si="29"/>
        <v>5.9382555867779983E-2</v>
      </c>
      <c r="R109" s="165">
        <f t="shared" si="30"/>
        <v>1665.3704172805694</v>
      </c>
      <c r="S109" s="165">
        <f t="shared" si="31"/>
        <v>-313428.51209413109</v>
      </c>
      <c r="T109" s="165">
        <f t="shared" si="32"/>
        <v>58988337.473866969</v>
      </c>
      <c r="U109" s="68">
        <f t="shared" si="33"/>
        <v>0.10092897103571384</v>
      </c>
      <c r="V109" s="148">
        <f t="shared" si="34"/>
        <v>4.7453842131479212E-3</v>
      </c>
      <c r="W109" s="165">
        <f t="shared" si="35"/>
        <v>0.21683653977772904</v>
      </c>
      <c r="X109" s="165">
        <f t="shared" si="36"/>
        <v>-0.4656621454225201</v>
      </c>
      <c r="Y109" s="165">
        <f t="shared" si="37"/>
        <v>1.0000216471899988</v>
      </c>
    </row>
    <row r="110" spans="1:25" x14ac:dyDescent="0.2">
      <c r="A110" s="162">
        <v>1.0969999999999999E-3</v>
      </c>
      <c r="B110" s="7">
        <f t="shared" si="41"/>
        <v>1.1505E-3</v>
      </c>
      <c r="C110" s="7">
        <f t="shared" si="23"/>
        <v>9.8322207589209807</v>
      </c>
      <c r="D110" s="163">
        <f t="shared" si="21"/>
        <v>9.7650848257427256</v>
      </c>
      <c r="E110" s="164">
        <f t="shared" si="38"/>
        <v>99.819634527333392</v>
      </c>
      <c r="F110" s="162">
        <f t="shared" si="24"/>
        <v>4.6016704063575053E-2</v>
      </c>
      <c r="G110" s="162">
        <v>4.5999999999999999E-2</v>
      </c>
      <c r="H110" s="168">
        <f t="shared" si="25"/>
        <v>1.097</v>
      </c>
      <c r="I110" s="162">
        <f t="shared" si="22"/>
        <v>0.44935701858191035</v>
      </c>
      <c r="J110" s="165">
        <f t="shared" si="26"/>
        <v>2.4311173325878817</v>
      </c>
      <c r="K110" s="165">
        <f t="shared" si="27"/>
        <v>17.67059303191418</v>
      </c>
      <c r="L110" s="165">
        <f t="shared" si="28"/>
        <v>128.43882683652683</v>
      </c>
      <c r="M110" s="185">
        <f t="shared" si="39"/>
        <v>1.1492554111249609</v>
      </c>
      <c r="N110" s="162">
        <v>0.34271292499498768</v>
      </c>
      <c r="O110" s="166">
        <f t="shared" si="40"/>
        <v>4.6112171379540774E-2</v>
      </c>
      <c r="Q110" s="162">
        <f t="shared" si="29"/>
        <v>5.2942218025143102E-2</v>
      </c>
      <c r="R110" s="165">
        <f t="shared" si="30"/>
        <v>1631.8861999358239</v>
      </c>
      <c r="S110" s="165">
        <f t="shared" si="31"/>
        <v>-307310.25298037654</v>
      </c>
      <c r="T110" s="165">
        <f t="shared" si="32"/>
        <v>57871432.205613956</v>
      </c>
      <c r="U110" s="68">
        <f t="shared" si="33"/>
        <v>6.0416557248258902E-2</v>
      </c>
      <c r="V110" s="148">
        <f t="shared" si="34"/>
        <v>2.7801708354331703E-3</v>
      </c>
      <c r="W110" s="165">
        <f t="shared" si="35"/>
        <v>0.22030556327028905</v>
      </c>
      <c r="X110" s="165">
        <f t="shared" si="36"/>
        <v>-0.48203707432222065</v>
      </c>
      <c r="Y110" s="165">
        <f t="shared" si="37"/>
        <v>1.0547157210734981</v>
      </c>
    </row>
    <row r="111" spans="1:25" x14ac:dyDescent="0.2">
      <c r="A111" s="162">
        <v>9.990000000000001E-4</v>
      </c>
      <c r="B111" s="7">
        <f t="shared" si="41"/>
        <v>1.0479999999999999E-3</v>
      </c>
      <c r="C111" s="7">
        <f t="shared" si="23"/>
        <v>9.9672277015317565</v>
      </c>
      <c r="D111" s="163">
        <f t="shared" si="21"/>
        <v>9.8997242302263686</v>
      </c>
      <c r="E111" s="164">
        <f t="shared" si="38"/>
        <v>99.862650142001513</v>
      </c>
      <c r="F111" s="162">
        <f t="shared" si="24"/>
        <v>4.3015614668124508E-2</v>
      </c>
      <c r="G111" s="162">
        <v>4.2999999999999997E-2</v>
      </c>
      <c r="H111" s="168">
        <f t="shared" si="25"/>
        <v>0.99900000000000011</v>
      </c>
      <c r="I111" s="162">
        <f t="shared" si="22"/>
        <v>0.42584272280811297</v>
      </c>
      <c r="J111" s="165">
        <f t="shared" si="26"/>
        <v>2.3575385007506711</v>
      </c>
      <c r="K111" s="165">
        <f t="shared" si="27"/>
        <v>17.45320236706095</v>
      </c>
      <c r="L111" s="165">
        <f t="shared" si="28"/>
        <v>129.20861006875978</v>
      </c>
      <c r="M111" s="185">
        <f t="shared" si="39"/>
        <v>1.0468538579954705</v>
      </c>
      <c r="N111" s="162">
        <v>0.31861779725016254</v>
      </c>
      <c r="O111" s="166">
        <f t="shared" si="40"/>
        <v>4.2870161583739942E-2</v>
      </c>
      <c r="Q111" s="162">
        <f t="shared" si="29"/>
        <v>4.5080364172194479E-2</v>
      </c>
      <c r="R111" s="165">
        <f t="shared" si="30"/>
        <v>1527.1198991892754</v>
      </c>
      <c r="S111" s="165">
        <f t="shared" si="31"/>
        <v>-287737.61391776305</v>
      </c>
      <c r="T111" s="165">
        <f t="shared" si="32"/>
        <v>54215084.556910805</v>
      </c>
      <c r="U111" s="68">
        <f t="shared" si="33"/>
        <v>1.9886057900346855E-2</v>
      </c>
      <c r="V111" s="148">
        <f t="shared" si="34"/>
        <v>8.554110039093334E-4</v>
      </c>
      <c r="W111" s="165">
        <f t="shared" si="35"/>
        <v>0.2136379188191628</v>
      </c>
      <c r="X111" s="165">
        <f t="shared" si="36"/>
        <v>-0.47610686247921385</v>
      </c>
      <c r="Y111" s="165">
        <f t="shared" si="37"/>
        <v>1.0610370375854301</v>
      </c>
    </row>
    <row r="112" spans="1:25" x14ac:dyDescent="0.2">
      <c r="A112" s="162">
        <v>9.1E-4</v>
      </c>
      <c r="B112" s="7">
        <f t="shared" si="41"/>
        <v>9.5450000000000005E-4</v>
      </c>
      <c r="C112" s="7">
        <f t="shared" si="23"/>
        <v>10.101845834238116</v>
      </c>
      <c r="D112" s="163">
        <f t="shared" si="21"/>
        <v>10.034536767884937</v>
      </c>
      <c r="E112" s="164">
        <f t="shared" si="38"/>
        <v>99.901664304142372</v>
      </c>
      <c r="F112" s="162">
        <f t="shared" si="24"/>
        <v>3.9014162140857116E-2</v>
      </c>
      <c r="G112" s="162">
        <v>3.9E-2</v>
      </c>
      <c r="H112" s="168">
        <f t="shared" si="25"/>
        <v>0.91</v>
      </c>
      <c r="I112" s="162">
        <f t="shared" si="22"/>
        <v>0.39148904447065525</v>
      </c>
      <c r="J112" s="165">
        <f t="shared" si="26"/>
        <v>2.2168168031583475</v>
      </c>
      <c r="K112" s="165">
        <f t="shared" si="27"/>
        <v>16.710273754652111</v>
      </c>
      <c r="L112" s="165">
        <f t="shared" si="28"/>
        <v>125.961355289975</v>
      </c>
      <c r="M112" s="185">
        <f t="shared" si="39"/>
        <v>0.95346211251417734</v>
      </c>
      <c r="N112" s="162">
        <v>0.28981357382187256</v>
      </c>
      <c r="O112" s="166">
        <f t="shared" si="40"/>
        <v>3.8994540939437376E-2</v>
      </c>
      <c r="Q112" s="162">
        <f t="shared" si="29"/>
        <v>3.7239017763448116E-2</v>
      </c>
      <c r="R112" s="165">
        <f t="shared" si="30"/>
        <v>1386.4372102049474</v>
      </c>
      <c r="S112" s="165">
        <f t="shared" si="31"/>
        <v>-261360.02703211992</v>
      </c>
      <c r="T112" s="165">
        <f t="shared" si="32"/>
        <v>49269496.827867739</v>
      </c>
      <c r="U112" s="68">
        <f t="shared" si="33"/>
        <v>-2.0696559726462577E-2</v>
      </c>
      <c r="V112" s="148">
        <f t="shared" si="34"/>
        <v>-8.0745893692614435E-4</v>
      </c>
      <c r="W112" s="165">
        <f t="shared" si="35"/>
        <v>0.20088585110245274</v>
      </c>
      <c r="X112" s="165">
        <f t="shared" si="36"/>
        <v>-0.45584047220532559</v>
      </c>
      <c r="Y112" s="165">
        <f t="shared" si="37"/>
        <v>1.0343711862235636</v>
      </c>
    </row>
    <row r="113" spans="1:25" x14ac:dyDescent="0.2">
      <c r="A113" s="162">
        <v>8.2899999999999998E-4</v>
      </c>
      <c r="B113" s="7">
        <f t="shared" si="41"/>
        <v>8.6950000000000005E-4</v>
      </c>
      <c r="C113" s="7">
        <f t="shared" si="23"/>
        <v>10.236340277828424</v>
      </c>
      <c r="D113" s="163">
        <f t="shared" si="21"/>
        <v>10.169093056033269</v>
      </c>
      <c r="E113" s="164">
        <f t="shared" si="38"/>
        <v>99.935676650624146</v>
      </c>
      <c r="F113" s="162">
        <f t="shared" si="24"/>
        <v>3.401234648177287E-2</v>
      </c>
      <c r="G113" s="162">
        <v>3.4000000000000002E-2</v>
      </c>
      <c r="H113" s="168">
        <f t="shared" si="25"/>
        <v>0.82899999999999996</v>
      </c>
      <c r="I113" s="162">
        <f t="shared" si="22"/>
        <v>0.34587471642719408</v>
      </c>
      <c r="J113" s="165">
        <f t="shared" si="26"/>
        <v>2.0022213967680287</v>
      </c>
      <c r="K113" s="165">
        <f t="shared" si="27"/>
        <v>15.36207389936409</v>
      </c>
      <c r="L113" s="165">
        <f t="shared" si="28"/>
        <v>117.86574395342201</v>
      </c>
      <c r="M113" s="185">
        <f t="shared" si="39"/>
        <v>0.86855627336402375</v>
      </c>
      <c r="N113" s="162">
        <v>0.25289034679663119</v>
      </c>
      <c r="O113" s="166">
        <f t="shared" si="40"/>
        <v>3.4026504871061715E-2</v>
      </c>
      <c r="Q113" s="162">
        <f t="shared" si="29"/>
        <v>2.9573735265901513E-2</v>
      </c>
      <c r="R113" s="165">
        <f t="shared" si="30"/>
        <v>1209.7790905881593</v>
      </c>
      <c r="S113" s="165">
        <f t="shared" si="31"/>
        <v>-228160.68591074238</v>
      </c>
      <c r="T113" s="165">
        <f t="shared" si="32"/>
        <v>43030416.875490628</v>
      </c>
      <c r="U113" s="68">
        <f t="shared" si="33"/>
        <v>-6.1202038564316198E-2</v>
      </c>
      <c r="V113" s="148">
        <f t="shared" si="34"/>
        <v>-2.0816249410403474E-3</v>
      </c>
      <c r="W113" s="165">
        <f t="shared" si="35"/>
        <v>0.18143941746211892</v>
      </c>
      <c r="X113" s="165">
        <f t="shared" si="36"/>
        <v>-0.41906285457410358</v>
      </c>
      <c r="Y113" s="165">
        <f t="shared" si="37"/>
        <v>0.96789153393562388</v>
      </c>
    </row>
    <row r="114" spans="1:25" x14ac:dyDescent="0.2">
      <c r="A114" s="162">
        <v>7.5500000000000003E-4</v>
      </c>
      <c r="B114" s="7">
        <f t="shared" si="41"/>
        <v>7.9199999999999995E-4</v>
      </c>
      <c r="C114" s="7">
        <f t="shared" si="23"/>
        <v>10.371235735111734</v>
      </c>
      <c r="D114" s="163">
        <f t="shared" si="21"/>
        <v>10.303788006470079</v>
      </c>
      <c r="E114" s="164">
        <f t="shared" si="38"/>
        <v>99.963686818315011</v>
      </c>
      <c r="F114" s="162">
        <f t="shared" si="24"/>
        <v>2.8010167690871775E-2</v>
      </c>
      <c r="G114" s="162">
        <v>2.8000000000000001E-2</v>
      </c>
      <c r="H114" s="168">
        <f t="shared" si="25"/>
        <v>0.755</v>
      </c>
      <c r="I114" s="162">
        <f t="shared" si="22"/>
        <v>0.28861082991242032</v>
      </c>
      <c r="J114" s="165">
        <f t="shared" si="26"/>
        <v>1.7072905518837689</v>
      </c>
      <c r="K114" s="165">
        <f t="shared" si="27"/>
        <v>13.329175954930944</v>
      </c>
      <c r="L114" s="165">
        <f t="shared" si="28"/>
        <v>104.0636764735079</v>
      </c>
      <c r="M114" s="185">
        <f t="shared" si="39"/>
        <v>0.79113526024315206</v>
      </c>
      <c r="N114" s="162">
        <v>0.20764352080473897</v>
      </c>
      <c r="O114" s="166">
        <f t="shared" si="40"/>
        <v>2.7938524983670811E-2</v>
      </c>
      <c r="Q114" s="162">
        <f t="shared" si="29"/>
        <v>2.2184052811170443E-2</v>
      </c>
      <c r="R114" s="165">
        <f t="shared" si="30"/>
        <v>997.10763920454292</v>
      </c>
      <c r="S114" s="165">
        <f t="shared" si="31"/>
        <v>-188128.76776949869</v>
      </c>
      <c r="T114" s="165">
        <f t="shared" si="32"/>
        <v>35495097.892043829</v>
      </c>
      <c r="U114" s="68">
        <f t="shared" si="33"/>
        <v>-0.10174925891026912</v>
      </c>
      <c r="V114" s="148">
        <f t="shared" si="34"/>
        <v>-2.8500138044985674E-3</v>
      </c>
      <c r="W114" s="165">
        <f t="shared" si="35"/>
        <v>0.15471306203819349</v>
      </c>
      <c r="X114" s="165">
        <f t="shared" si="36"/>
        <v>-0.36360732029970794</v>
      </c>
      <c r="Y114" s="165">
        <f t="shared" si="37"/>
        <v>0.85455152676699064</v>
      </c>
    </row>
    <row r="115" spans="1:25" x14ac:dyDescent="0.2">
      <c r="A115" s="162">
        <v>6.8799999999999992E-4</v>
      </c>
      <c r="B115" s="7">
        <f t="shared" si="41"/>
        <v>7.2149999999999992E-4</v>
      </c>
      <c r="C115" s="7">
        <f t="shared" si="23"/>
        <v>10.505303814622078</v>
      </c>
      <c r="D115" s="163">
        <f t="shared" ref="D115:D178" si="42">(C114+C115)/2</f>
        <v>10.438269774866907</v>
      </c>
      <c r="E115" s="164">
        <f t="shared" si="38"/>
        <v>99.983694080951352</v>
      </c>
      <c r="F115" s="162">
        <f t="shared" si="24"/>
        <v>2.0007262636336981E-2</v>
      </c>
      <c r="G115" s="162">
        <v>0.02</v>
      </c>
      <c r="H115" s="168">
        <f t="shared" si="25"/>
        <v>0.68799999999999994</v>
      </c>
      <c r="I115" s="162">
        <f t="shared" si="22"/>
        <v>0.20884120485470029</v>
      </c>
      <c r="J115" s="165">
        <f t="shared" si="26"/>
        <v>1.2618674366461964</v>
      </c>
      <c r="K115" s="165">
        <f t="shared" si="27"/>
        <v>10.021362297509995</v>
      </c>
      <c r="L115" s="165">
        <f t="shared" si="28"/>
        <v>79.586570967289987</v>
      </c>
      <c r="M115" s="185">
        <f t="shared" si="39"/>
        <v>0.7207218603594584</v>
      </c>
      <c r="N115" s="162">
        <v>0.1492321118450369</v>
      </c>
      <c r="O115" s="166">
        <f t="shared" si="40"/>
        <v>2.0079244798922542E-2</v>
      </c>
      <c r="Q115" s="162">
        <f t="shared" si="29"/>
        <v>1.4435239992117131E-2</v>
      </c>
      <c r="R115" s="165">
        <f t="shared" si="30"/>
        <v>712.75209697920843</v>
      </c>
      <c r="S115" s="165">
        <f t="shared" si="31"/>
        <v>-134528.38203242497</v>
      </c>
      <c r="T115" s="165">
        <f t="shared" si="32"/>
        <v>25391557.105148729</v>
      </c>
      <c r="U115" s="68">
        <f t="shared" si="33"/>
        <v>-0.14223230506765078</v>
      </c>
      <c r="V115" s="148">
        <f t="shared" si="34"/>
        <v>-2.8456790828600923E-3</v>
      </c>
      <c r="W115" s="165">
        <f t="shared" si="35"/>
        <v>0.11434923879500865</v>
      </c>
      <c r="X115" s="165">
        <f t="shared" si="36"/>
        <v>-0.27337329052229559</v>
      </c>
      <c r="Y115" s="165">
        <f t="shared" si="37"/>
        <v>0.65355009581619994</v>
      </c>
    </row>
    <row r="116" spans="1:25" x14ac:dyDescent="0.2">
      <c r="A116" s="162">
        <v>6.2699999999999995E-4</v>
      </c>
      <c r="B116" s="7">
        <f t="shared" si="41"/>
        <v>6.5749999999999988E-4</v>
      </c>
      <c r="C116" s="7">
        <f t="shared" si="23"/>
        <v>10.639246936522136</v>
      </c>
      <c r="D116" s="163">
        <f t="shared" si="42"/>
        <v>10.572275375572108</v>
      </c>
      <c r="E116" s="164">
        <f t="shared" si="38"/>
        <v>99.995698438533154</v>
      </c>
      <c r="F116" s="162">
        <f t="shared" si="24"/>
        <v>1.2004357581802188E-2</v>
      </c>
      <c r="G116" s="162">
        <v>1.2E-2</v>
      </c>
      <c r="H116" s="168">
        <f t="shared" si="25"/>
        <v>0.627</v>
      </c>
      <c r="I116" s="162">
        <f t="shared" si="22"/>
        <v>0.1269133740616496</v>
      </c>
      <c r="J116" s="165">
        <f t="shared" si="26"/>
        <v>0.78288685358585719</v>
      </c>
      <c r="K116" s="165">
        <f t="shared" si="27"/>
        <v>6.3223573429494362</v>
      </c>
      <c r="L116" s="165">
        <f t="shared" si="28"/>
        <v>51.057444877075071</v>
      </c>
      <c r="M116" s="185">
        <f t="shared" si="39"/>
        <v>0.65679220458223964</v>
      </c>
      <c r="N116" s="162">
        <v>8.9622799674321713E-2</v>
      </c>
      <c r="O116" s="166">
        <f t="shared" si="40"/>
        <v>1.2058786222191696E-2</v>
      </c>
      <c r="Q116" s="162">
        <f t="shared" si="29"/>
        <v>7.8928651100349367E-3</v>
      </c>
      <c r="R116" s="165">
        <f t="shared" si="30"/>
        <v>427.94132492678779</v>
      </c>
      <c r="S116" s="165">
        <f t="shared" si="31"/>
        <v>-80799.16610586048</v>
      </c>
      <c r="T116" s="165">
        <f t="shared" si="32"/>
        <v>15255608.33490276</v>
      </c>
      <c r="U116" s="68">
        <f t="shared" si="33"/>
        <v>-0.18257201046688684</v>
      </c>
      <c r="V116" s="148">
        <f t="shared" si="34"/>
        <v>-2.1916596980730415E-3</v>
      </c>
      <c r="W116" s="165">
        <f t="shared" si="35"/>
        <v>7.094446941914595E-2</v>
      </c>
      <c r="X116" s="165">
        <f t="shared" si="36"/>
        <v>-0.1724679319426792</v>
      </c>
      <c r="Y116" s="165">
        <f t="shared" si="37"/>
        <v>0.41927422661867453</v>
      </c>
    </row>
    <row r="117" spans="1:25" x14ac:dyDescent="0.2">
      <c r="A117" s="162">
        <v>5.71E-4</v>
      </c>
      <c r="B117" s="7">
        <f t="shared" si="41"/>
        <v>5.9899999999999992E-4</v>
      </c>
      <c r="C117" s="7">
        <f t="shared" si="23"/>
        <v>10.774221633961332</v>
      </c>
      <c r="D117" s="163">
        <f t="shared" si="42"/>
        <v>10.706734285241733</v>
      </c>
      <c r="E117" s="164">
        <f t="shared" si="38"/>
        <v>99.999699891060416</v>
      </c>
      <c r="F117" s="162">
        <f t="shared" si="24"/>
        <v>4.0014525272673964E-3</v>
      </c>
      <c r="G117" s="162">
        <v>4.0000000000000001E-3</v>
      </c>
      <c r="H117" s="168">
        <f t="shared" si="25"/>
        <v>0.57099999999999995</v>
      </c>
      <c r="I117" s="162">
        <f t="shared" si="22"/>
        <v>4.2842488964461016E-2</v>
      </c>
      <c r="J117" s="165">
        <f t="shared" si="26"/>
        <v>0.26972457779298253</v>
      </c>
      <c r="K117" s="165">
        <f t="shared" si="27"/>
        <v>2.2144809493913602</v>
      </c>
      <c r="L117" s="165">
        <f t="shared" si="28"/>
        <v>18.181234781581871</v>
      </c>
      <c r="M117" s="185">
        <f t="shared" si="39"/>
        <v>0.5983452180806661</v>
      </c>
      <c r="N117" s="162">
        <v>2.9645945523011762E-2</v>
      </c>
      <c r="O117" s="166">
        <f t="shared" si="40"/>
        <v>3.9888747139771325E-3</v>
      </c>
      <c r="Q117" s="162">
        <f t="shared" si="29"/>
        <v>2.3968700638331703E-3</v>
      </c>
      <c r="R117" s="165">
        <f t="shared" si="30"/>
        <v>142.73551669395763</v>
      </c>
      <c r="S117" s="165">
        <f t="shared" si="31"/>
        <v>-26958.097693563624</v>
      </c>
      <c r="T117" s="165">
        <f t="shared" si="32"/>
        <v>5091508.042906642</v>
      </c>
      <c r="U117" s="68">
        <f t="shared" si="33"/>
        <v>-0.22304817546171782</v>
      </c>
      <c r="V117" s="148">
        <f t="shared" si="34"/>
        <v>-8.9251668540367239E-4</v>
      </c>
      <c r="W117" s="165">
        <f t="shared" si="35"/>
        <v>2.444218723712132E-2</v>
      </c>
      <c r="X117" s="165">
        <f t="shared" si="36"/>
        <v>-6.0408947003589737E-2</v>
      </c>
      <c r="Y117" s="165">
        <f t="shared" si="37"/>
        <v>0.14930091332171233</v>
      </c>
    </row>
    <row r="118" spans="1:25" x14ac:dyDescent="0.2">
      <c r="A118" s="162">
        <v>5.2000000000000006E-4</v>
      </c>
      <c r="B118" s="7">
        <f t="shared" si="41"/>
        <v>5.4549999999999998E-4</v>
      </c>
      <c r="C118" s="7">
        <f t="shared" si="23"/>
        <v>10.90920075629572</v>
      </c>
      <c r="D118" s="163">
        <f t="shared" si="42"/>
        <v>10.841711195128525</v>
      </c>
      <c r="E118" s="164">
        <f t="shared" si="38"/>
        <v>99.999999999999957</v>
      </c>
      <c r="F118" s="162">
        <f t="shared" si="24"/>
        <v>3.0010893954505471E-4</v>
      </c>
      <c r="G118" s="162">
        <v>2.9999999999999997E-4</v>
      </c>
      <c r="H118" s="168">
        <f t="shared" si="25"/>
        <v>0.52</v>
      </c>
      <c r="I118" s="162">
        <f t="shared" si="22"/>
        <v>3.2536944496237693E-3</v>
      </c>
      <c r="J118" s="165">
        <f t="shared" si="26"/>
        <v>2.0899961317228967E-2</v>
      </c>
      <c r="K118" s="165">
        <f t="shared" si="27"/>
        <v>0.17441296187500901</v>
      </c>
      <c r="L118" s="165">
        <f t="shared" si="28"/>
        <v>1.4554994053953867</v>
      </c>
      <c r="M118" s="185">
        <f t="shared" si="39"/>
        <v>0.54490366120994305</v>
      </c>
      <c r="N118" s="162">
        <v>2.2233730250637326E-3</v>
      </c>
      <c r="O118" s="166">
        <f t="shared" si="40"/>
        <v>2.9915579628018497E-4</v>
      </c>
      <c r="Q118" s="162">
        <f t="shared" si="29"/>
        <v>1.6370942652182732E-4</v>
      </c>
      <c r="R118" s="165">
        <f t="shared" si="30"/>
        <v>10.711229458759862</v>
      </c>
      <c r="S118" s="165">
        <f t="shared" si="31"/>
        <v>-2023.5759925494606</v>
      </c>
      <c r="T118" s="165">
        <f t="shared" si="32"/>
        <v>382295.96456583001</v>
      </c>
      <c r="U118" s="68">
        <f t="shared" si="33"/>
        <v>-0.26368027405967609</v>
      </c>
      <c r="V118" s="148">
        <f t="shared" si="34"/>
        <v>-7.9132807426998783E-5</v>
      </c>
      <c r="W118" s="165">
        <f t="shared" si="35"/>
        <v>1.8939348128533568E-3</v>
      </c>
      <c r="X118" s="165">
        <f t="shared" si="36"/>
        <v>-4.7578207315544224E-3</v>
      </c>
      <c r="Y118" s="165">
        <f t="shared" si="37"/>
        <v>1.1952289994345113E-2</v>
      </c>
    </row>
    <row r="119" spans="1:25" x14ac:dyDescent="0.2">
      <c r="A119" s="162">
        <v>4.7399999999999997E-4</v>
      </c>
      <c r="B119" s="7">
        <f t="shared" si="41"/>
        <v>4.9700000000000005E-4</v>
      </c>
      <c r="C119" s="7">
        <f t="shared" si="23"/>
        <v>11.042825320425916</v>
      </c>
      <c r="D119" s="163">
        <f t="shared" si="42"/>
        <v>10.976013038360819</v>
      </c>
      <c r="E119" s="164">
        <f t="shared" si="38"/>
        <v>99.999999999999957</v>
      </c>
      <c r="F119" s="162">
        <f t="shared" si="24"/>
        <v>0</v>
      </c>
      <c r="G119" s="162">
        <v>0</v>
      </c>
      <c r="H119" s="168">
        <f t="shared" si="25"/>
        <v>0.47399999999999998</v>
      </c>
      <c r="I119" s="162">
        <f t="shared" si="22"/>
        <v>0</v>
      </c>
      <c r="J119" s="165">
        <f t="shared" si="26"/>
        <v>0</v>
      </c>
      <c r="K119" s="165">
        <f t="shared" si="27"/>
        <v>0</v>
      </c>
      <c r="L119" s="165">
        <f t="shared" si="28"/>
        <v>0</v>
      </c>
      <c r="M119" s="185">
        <f t="shared" si="39"/>
        <v>0.49646752159632723</v>
      </c>
      <c r="N119" s="162">
        <v>0</v>
      </c>
      <c r="O119" s="166">
        <f t="shared" si="40"/>
        <v>0</v>
      </c>
      <c r="Q119" s="162">
        <f t="shared" si="29"/>
        <v>0</v>
      </c>
      <c r="R119" s="165">
        <f t="shared" si="30"/>
        <v>0</v>
      </c>
      <c r="S119" s="165">
        <f t="shared" si="31"/>
        <v>0</v>
      </c>
      <c r="T119" s="165">
        <f t="shared" si="32"/>
        <v>0</v>
      </c>
      <c r="U119" s="68">
        <f t="shared" si="33"/>
        <v>-0.30410915734555816</v>
      </c>
      <c r="V119" s="148">
        <f t="shared" si="34"/>
        <v>0</v>
      </c>
      <c r="W119" s="165">
        <f t="shared" si="35"/>
        <v>0</v>
      </c>
      <c r="X119" s="165">
        <f t="shared" si="36"/>
        <v>0</v>
      </c>
      <c r="Y119" s="165">
        <f t="shared" si="37"/>
        <v>0</v>
      </c>
    </row>
    <row r="120" spans="1:25" x14ac:dyDescent="0.2">
      <c r="A120" s="162">
        <v>4.3199999999999998E-4</v>
      </c>
      <c r="B120" s="7">
        <f t="shared" si="41"/>
        <v>4.5299999999999995E-4</v>
      </c>
      <c r="C120" s="7">
        <f t="shared" si="23"/>
        <v>11.176681067160706</v>
      </c>
      <c r="D120" s="163">
        <f t="shared" si="42"/>
        <v>11.10975319379331</v>
      </c>
      <c r="E120" s="164">
        <f t="shared" si="38"/>
        <v>99.999999999999957</v>
      </c>
      <c r="F120" s="162">
        <f t="shared" si="24"/>
        <v>0</v>
      </c>
      <c r="G120" s="162">
        <v>0</v>
      </c>
      <c r="H120" s="168">
        <f t="shared" si="25"/>
        <v>0.432</v>
      </c>
      <c r="I120" s="162">
        <f t="shared" si="22"/>
        <v>0</v>
      </c>
      <c r="J120" s="165">
        <f t="shared" si="26"/>
        <v>0</v>
      </c>
      <c r="K120" s="165">
        <f t="shared" si="27"/>
        <v>0</v>
      </c>
      <c r="L120" s="165">
        <f t="shared" si="28"/>
        <v>0</v>
      </c>
      <c r="M120" s="185">
        <f t="shared" si="39"/>
        <v>0.45251298323915562</v>
      </c>
      <c r="N120" s="162">
        <v>0</v>
      </c>
      <c r="O120" s="166">
        <f t="shared" si="40"/>
        <v>0</v>
      </c>
      <c r="Q120" s="162">
        <f t="shared" si="29"/>
        <v>0</v>
      </c>
      <c r="R120" s="165">
        <f t="shared" si="30"/>
        <v>0</v>
      </c>
      <c r="S120" s="165">
        <f t="shared" si="31"/>
        <v>0</v>
      </c>
      <c r="T120" s="165">
        <f t="shared" si="32"/>
        <v>0</v>
      </c>
      <c r="U120" s="68">
        <f t="shared" si="33"/>
        <v>-0.34436895575550103</v>
      </c>
      <c r="V120" s="148">
        <f t="shared" si="34"/>
        <v>0</v>
      </c>
      <c r="W120" s="165">
        <f t="shared" si="35"/>
        <v>0</v>
      </c>
      <c r="X120" s="165">
        <f t="shared" si="36"/>
        <v>0</v>
      </c>
      <c r="Y120" s="165">
        <f t="shared" si="37"/>
        <v>0</v>
      </c>
    </row>
    <row r="121" spans="1:25" x14ac:dyDescent="0.2">
      <c r="A121" s="162">
        <v>3.9300000000000001E-4</v>
      </c>
      <c r="B121" s="7">
        <f t="shared" si="41"/>
        <v>4.125E-4</v>
      </c>
      <c r="C121" s="7">
        <f t="shared" si="23"/>
        <v>11.313183067065568</v>
      </c>
      <c r="D121" s="163">
        <f t="shared" si="42"/>
        <v>11.244932067113137</v>
      </c>
      <c r="E121" s="164">
        <f t="shared" si="38"/>
        <v>99.999999999999957</v>
      </c>
      <c r="F121" s="162">
        <f t="shared" si="24"/>
        <v>0</v>
      </c>
      <c r="G121" s="162">
        <v>0</v>
      </c>
      <c r="H121" s="168">
        <f t="shared" si="25"/>
        <v>0.39300000000000002</v>
      </c>
      <c r="I121" s="162">
        <f t="shared" si="22"/>
        <v>0</v>
      </c>
      <c r="J121" s="165">
        <f t="shared" si="26"/>
        <v>0</v>
      </c>
      <c r="K121" s="165">
        <f t="shared" si="27"/>
        <v>0</v>
      </c>
      <c r="L121" s="165">
        <f t="shared" si="28"/>
        <v>0</v>
      </c>
      <c r="M121" s="185">
        <f t="shared" si="39"/>
        <v>0.41203883312134559</v>
      </c>
      <c r="N121" s="162">
        <v>0</v>
      </c>
      <c r="O121" s="166">
        <f t="shared" si="40"/>
        <v>0</v>
      </c>
      <c r="Q121" s="162">
        <f t="shared" si="29"/>
        <v>0</v>
      </c>
      <c r="R121" s="165">
        <f t="shared" si="30"/>
        <v>0</v>
      </c>
      <c r="S121" s="165">
        <f t="shared" si="31"/>
        <v>0</v>
      </c>
      <c r="T121" s="165">
        <f t="shared" si="32"/>
        <v>0</v>
      </c>
      <c r="U121" s="68">
        <f t="shared" si="33"/>
        <v>-0.38506185140483051</v>
      </c>
      <c r="V121" s="148">
        <f t="shared" si="34"/>
        <v>0</v>
      </c>
      <c r="W121" s="165">
        <f t="shared" si="35"/>
        <v>0</v>
      </c>
      <c r="X121" s="165">
        <f t="shared" si="36"/>
        <v>0</v>
      </c>
      <c r="Y121" s="165">
        <f t="shared" si="37"/>
        <v>0</v>
      </c>
    </row>
    <row r="122" spans="1:25" x14ac:dyDescent="0.2">
      <c r="A122" s="162"/>
      <c r="B122" s="7">
        <f t="shared" si="41"/>
        <v>0</v>
      </c>
      <c r="C122" s="7" t="e">
        <f t="shared" si="23"/>
        <v>#NUM!</v>
      </c>
      <c r="D122" s="163" t="e">
        <f t="shared" si="42"/>
        <v>#NUM!</v>
      </c>
      <c r="E122" s="164">
        <f t="shared" si="38"/>
        <v>99.999999999999957</v>
      </c>
      <c r="F122" s="162">
        <f t="shared" si="24"/>
        <v>0</v>
      </c>
      <c r="G122" s="162"/>
      <c r="H122" s="168">
        <f t="shared" si="25"/>
        <v>0</v>
      </c>
      <c r="I122" s="162" t="e">
        <f t="shared" si="22"/>
        <v>#NUM!</v>
      </c>
      <c r="J122" s="165" t="e">
        <f t="shared" si="26"/>
        <v>#NUM!</v>
      </c>
      <c r="K122" s="165" t="e">
        <f t="shared" si="27"/>
        <v>#NUM!</v>
      </c>
      <c r="L122" s="165" t="e">
        <f t="shared" si="28"/>
        <v>#NUM!</v>
      </c>
      <c r="M122" s="185" t="e">
        <f t="shared" si="39"/>
        <v>#NUM!</v>
      </c>
      <c r="N122" s="162">
        <v>0</v>
      </c>
      <c r="O122" s="166">
        <f t="shared" si="40"/>
        <v>0</v>
      </c>
      <c r="Q122" s="162">
        <f t="shared" si="29"/>
        <v>0</v>
      </c>
      <c r="R122" s="165">
        <f t="shared" si="30"/>
        <v>0</v>
      </c>
      <c r="S122" s="165">
        <f t="shared" si="31"/>
        <v>0</v>
      </c>
      <c r="T122" s="165">
        <f t="shared" si="32"/>
        <v>0</v>
      </c>
      <c r="U122" s="68" t="e">
        <f t="shared" si="33"/>
        <v>#NUM!</v>
      </c>
      <c r="V122" s="148" t="e">
        <f t="shared" si="34"/>
        <v>#NUM!</v>
      </c>
      <c r="W122" s="165" t="e">
        <f t="shared" si="35"/>
        <v>#NUM!</v>
      </c>
      <c r="X122" s="165" t="e">
        <f t="shared" si="36"/>
        <v>#NUM!</v>
      </c>
      <c r="Y122" s="165" t="e">
        <f t="shared" si="37"/>
        <v>#NUM!</v>
      </c>
    </row>
    <row r="123" spans="1:25" x14ac:dyDescent="0.2">
      <c r="A123" s="162"/>
      <c r="B123" s="7">
        <f t="shared" si="41"/>
        <v>0</v>
      </c>
      <c r="C123" s="7" t="e">
        <f t="shared" si="23"/>
        <v>#NUM!</v>
      </c>
      <c r="D123" s="163" t="e">
        <f t="shared" si="42"/>
        <v>#NUM!</v>
      </c>
      <c r="E123" s="164">
        <f t="shared" si="38"/>
        <v>99.999999999999957</v>
      </c>
      <c r="F123" s="162">
        <f t="shared" si="24"/>
        <v>0</v>
      </c>
      <c r="G123" s="162"/>
      <c r="H123" s="168">
        <f t="shared" si="25"/>
        <v>0</v>
      </c>
      <c r="I123" s="162" t="e">
        <f t="shared" si="22"/>
        <v>#NUM!</v>
      </c>
      <c r="J123" s="165" t="e">
        <f t="shared" si="26"/>
        <v>#NUM!</v>
      </c>
      <c r="K123" s="165" t="e">
        <f t="shared" si="27"/>
        <v>#NUM!</v>
      </c>
      <c r="L123" s="165" t="e">
        <f t="shared" si="28"/>
        <v>#NUM!</v>
      </c>
      <c r="M123" s="185" t="e">
        <f t="shared" si="39"/>
        <v>#NUM!</v>
      </c>
      <c r="N123" s="162">
        <v>0</v>
      </c>
      <c r="O123" s="166">
        <f t="shared" si="40"/>
        <v>0</v>
      </c>
      <c r="Q123" s="162">
        <f t="shared" si="29"/>
        <v>0</v>
      </c>
      <c r="R123" s="165">
        <f t="shared" si="30"/>
        <v>0</v>
      </c>
      <c r="S123" s="165">
        <f t="shared" si="31"/>
        <v>0</v>
      </c>
      <c r="T123" s="165">
        <f t="shared" si="32"/>
        <v>0</v>
      </c>
      <c r="U123" s="68" t="e">
        <f t="shared" si="33"/>
        <v>#NUM!</v>
      </c>
      <c r="V123" s="148" t="e">
        <f t="shared" si="34"/>
        <v>#NUM!</v>
      </c>
      <c r="W123" s="165" t="e">
        <f t="shared" si="35"/>
        <v>#NUM!</v>
      </c>
      <c r="X123" s="165" t="e">
        <f t="shared" si="36"/>
        <v>#NUM!</v>
      </c>
      <c r="Y123" s="165" t="e">
        <f t="shared" si="37"/>
        <v>#NUM!</v>
      </c>
    </row>
    <row r="124" spans="1:25" x14ac:dyDescent="0.2">
      <c r="A124" s="162"/>
      <c r="B124" s="7">
        <f t="shared" si="41"/>
        <v>0</v>
      </c>
      <c r="C124" s="7" t="e">
        <f t="shared" si="23"/>
        <v>#NUM!</v>
      </c>
      <c r="D124" s="163" t="e">
        <f t="shared" si="42"/>
        <v>#NUM!</v>
      </c>
      <c r="E124" s="164">
        <f t="shared" si="38"/>
        <v>99.999999999999957</v>
      </c>
      <c r="F124" s="162">
        <f t="shared" si="24"/>
        <v>0</v>
      </c>
      <c r="G124" s="162"/>
      <c r="H124" s="168">
        <f t="shared" si="25"/>
        <v>0</v>
      </c>
      <c r="I124" s="162" t="e">
        <f t="shared" si="22"/>
        <v>#NUM!</v>
      </c>
      <c r="J124" s="165" t="e">
        <f t="shared" si="26"/>
        <v>#NUM!</v>
      </c>
      <c r="K124" s="165" t="e">
        <f t="shared" si="27"/>
        <v>#NUM!</v>
      </c>
      <c r="L124" s="165" t="e">
        <f t="shared" si="28"/>
        <v>#NUM!</v>
      </c>
      <c r="M124" s="185" t="e">
        <f t="shared" si="39"/>
        <v>#NUM!</v>
      </c>
      <c r="N124" s="162">
        <v>0</v>
      </c>
      <c r="O124" s="166">
        <f t="shared" si="40"/>
        <v>0</v>
      </c>
      <c r="Q124" s="162">
        <f t="shared" si="29"/>
        <v>0</v>
      </c>
      <c r="R124" s="165">
        <f t="shared" si="30"/>
        <v>0</v>
      </c>
      <c r="S124" s="165">
        <f t="shared" si="31"/>
        <v>0</v>
      </c>
      <c r="T124" s="165">
        <f t="shared" si="32"/>
        <v>0</v>
      </c>
      <c r="U124" s="68" t="e">
        <f t="shared" si="33"/>
        <v>#NUM!</v>
      </c>
      <c r="V124" s="148" t="e">
        <f t="shared" si="34"/>
        <v>#NUM!</v>
      </c>
      <c r="W124" s="165" t="e">
        <f t="shared" si="35"/>
        <v>#NUM!</v>
      </c>
      <c r="X124" s="165" t="e">
        <f t="shared" si="36"/>
        <v>#NUM!</v>
      </c>
      <c r="Y124" s="165" t="e">
        <f t="shared" si="37"/>
        <v>#NUM!</v>
      </c>
    </row>
    <row r="125" spans="1:25" x14ac:dyDescent="0.2">
      <c r="A125" s="162"/>
      <c r="B125" s="7">
        <f t="shared" si="41"/>
        <v>0</v>
      </c>
      <c r="C125" s="7" t="e">
        <f t="shared" si="23"/>
        <v>#NUM!</v>
      </c>
      <c r="D125" s="163" t="e">
        <f t="shared" si="42"/>
        <v>#NUM!</v>
      </c>
      <c r="E125" s="164">
        <f t="shared" si="38"/>
        <v>99.999999999999957</v>
      </c>
      <c r="F125" s="162">
        <f t="shared" si="24"/>
        <v>0</v>
      </c>
      <c r="G125" s="162"/>
      <c r="H125" s="168">
        <f t="shared" si="25"/>
        <v>0</v>
      </c>
      <c r="I125" s="162" t="e">
        <f t="shared" si="22"/>
        <v>#NUM!</v>
      </c>
      <c r="J125" s="165" t="e">
        <f t="shared" si="26"/>
        <v>#NUM!</v>
      </c>
      <c r="K125" s="165" t="e">
        <f t="shared" si="27"/>
        <v>#NUM!</v>
      </c>
      <c r="L125" s="165" t="e">
        <f t="shared" si="28"/>
        <v>#NUM!</v>
      </c>
      <c r="M125" s="185" t="e">
        <f t="shared" si="39"/>
        <v>#NUM!</v>
      </c>
      <c r="N125" s="162">
        <v>0</v>
      </c>
      <c r="O125" s="166">
        <f t="shared" si="40"/>
        <v>0</v>
      </c>
      <c r="Q125" s="162">
        <f t="shared" si="29"/>
        <v>0</v>
      </c>
      <c r="R125" s="165">
        <f t="shared" si="30"/>
        <v>0</v>
      </c>
      <c r="S125" s="165">
        <f t="shared" si="31"/>
        <v>0</v>
      </c>
      <c r="T125" s="165">
        <f t="shared" si="32"/>
        <v>0</v>
      </c>
      <c r="U125" s="68" t="e">
        <f t="shared" si="33"/>
        <v>#NUM!</v>
      </c>
      <c r="V125" s="148" t="e">
        <f t="shared" si="34"/>
        <v>#NUM!</v>
      </c>
      <c r="W125" s="165" t="e">
        <f t="shared" si="35"/>
        <v>#NUM!</v>
      </c>
      <c r="X125" s="165" t="e">
        <f t="shared" si="36"/>
        <v>#NUM!</v>
      </c>
      <c r="Y125" s="165" t="e">
        <f t="shared" si="37"/>
        <v>#NUM!</v>
      </c>
    </row>
    <row r="126" spans="1:25" x14ac:dyDescent="0.2">
      <c r="A126" s="162"/>
      <c r="B126" s="7">
        <f t="shared" si="41"/>
        <v>0</v>
      </c>
      <c r="C126" s="7" t="e">
        <f t="shared" si="23"/>
        <v>#NUM!</v>
      </c>
      <c r="D126" s="163" t="e">
        <f t="shared" si="42"/>
        <v>#NUM!</v>
      </c>
      <c r="E126" s="164">
        <f t="shared" si="38"/>
        <v>99.999999999999957</v>
      </c>
      <c r="F126" s="162">
        <f t="shared" si="24"/>
        <v>0</v>
      </c>
      <c r="G126" s="162"/>
      <c r="H126" s="168">
        <f t="shared" si="25"/>
        <v>0</v>
      </c>
      <c r="I126" s="162" t="e">
        <f t="shared" si="22"/>
        <v>#NUM!</v>
      </c>
      <c r="J126" s="165" t="e">
        <f t="shared" si="26"/>
        <v>#NUM!</v>
      </c>
      <c r="K126" s="165" t="e">
        <f t="shared" si="27"/>
        <v>#NUM!</v>
      </c>
      <c r="L126" s="165" t="e">
        <f t="shared" si="28"/>
        <v>#NUM!</v>
      </c>
      <c r="M126" s="185" t="e">
        <f t="shared" si="39"/>
        <v>#NUM!</v>
      </c>
      <c r="N126" s="162">
        <v>0</v>
      </c>
      <c r="O126" s="166">
        <f t="shared" si="40"/>
        <v>0</v>
      </c>
      <c r="Q126" s="162">
        <f t="shared" si="29"/>
        <v>0</v>
      </c>
      <c r="R126" s="165">
        <f t="shared" si="30"/>
        <v>0</v>
      </c>
      <c r="S126" s="165">
        <f t="shared" si="31"/>
        <v>0</v>
      </c>
      <c r="T126" s="165">
        <f t="shared" si="32"/>
        <v>0</v>
      </c>
      <c r="U126" s="68" t="e">
        <f t="shared" si="33"/>
        <v>#NUM!</v>
      </c>
      <c r="V126" s="148" t="e">
        <f t="shared" si="34"/>
        <v>#NUM!</v>
      </c>
      <c r="W126" s="165" t="e">
        <f t="shared" si="35"/>
        <v>#NUM!</v>
      </c>
      <c r="X126" s="165" t="e">
        <f t="shared" si="36"/>
        <v>#NUM!</v>
      </c>
      <c r="Y126" s="165" t="e">
        <f t="shared" si="37"/>
        <v>#NUM!</v>
      </c>
    </row>
    <row r="127" spans="1:25" x14ac:dyDescent="0.2">
      <c r="A127" s="162"/>
      <c r="B127" s="7">
        <f t="shared" si="41"/>
        <v>0</v>
      </c>
      <c r="C127" s="7" t="e">
        <f t="shared" si="23"/>
        <v>#NUM!</v>
      </c>
      <c r="D127" s="163" t="e">
        <f t="shared" si="42"/>
        <v>#NUM!</v>
      </c>
      <c r="E127" s="164">
        <f t="shared" si="38"/>
        <v>99.999999999999957</v>
      </c>
      <c r="F127" s="162">
        <f t="shared" si="24"/>
        <v>0</v>
      </c>
      <c r="G127" s="162"/>
      <c r="H127" s="168">
        <f t="shared" si="25"/>
        <v>0</v>
      </c>
      <c r="I127" s="162" t="e">
        <f t="shared" si="22"/>
        <v>#NUM!</v>
      </c>
      <c r="J127" s="165" t="e">
        <f t="shared" si="26"/>
        <v>#NUM!</v>
      </c>
      <c r="K127" s="165" t="e">
        <f t="shared" si="27"/>
        <v>#NUM!</v>
      </c>
      <c r="L127" s="165" t="e">
        <f t="shared" si="28"/>
        <v>#NUM!</v>
      </c>
      <c r="M127" s="185" t="e">
        <f t="shared" si="39"/>
        <v>#NUM!</v>
      </c>
      <c r="N127" s="162">
        <v>0</v>
      </c>
      <c r="O127" s="166">
        <f t="shared" si="40"/>
        <v>0</v>
      </c>
      <c r="Q127" s="162">
        <f t="shared" si="29"/>
        <v>0</v>
      </c>
      <c r="R127" s="165">
        <f t="shared" si="30"/>
        <v>0</v>
      </c>
      <c r="S127" s="165">
        <f t="shared" si="31"/>
        <v>0</v>
      </c>
      <c r="T127" s="165">
        <f t="shared" si="32"/>
        <v>0</v>
      </c>
      <c r="U127" s="68" t="e">
        <f t="shared" si="33"/>
        <v>#NUM!</v>
      </c>
      <c r="V127" s="148" t="e">
        <f t="shared" si="34"/>
        <v>#NUM!</v>
      </c>
      <c r="W127" s="165" t="e">
        <f t="shared" si="35"/>
        <v>#NUM!</v>
      </c>
      <c r="X127" s="165" t="e">
        <f t="shared" si="36"/>
        <v>#NUM!</v>
      </c>
      <c r="Y127" s="165" t="e">
        <f t="shared" si="37"/>
        <v>#NUM!</v>
      </c>
    </row>
    <row r="128" spans="1:25" x14ac:dyDescent="0.2">
      <c r="A128" s="162"/>
      <c r="B128" s="7">
        <f t="shared" si="41"/>
        <v>0</v>
      </c>
      <c r="C128" s="7" t="e">
        <f t="shared" si="23"/>
        <v>#NUM!</v>
      </c>
      <c r="D128" s="163" t="e">
        <f t="shared" si="42"/>
        <v>#NUM!</v>
      </c>
      <c r="E128" s="164">
        <f t="shared" si="38"/>
        <v>99.999999999999957</v>
      </c>
      <c r="F128" s="162">
        <f t="shared" si="24"/>
        <v>0</v>
      </c>
      <c r="G128" s="162"/>
      <c r="H128" s="168">
        <f t="shared" si="25"/>
        <v>0</v>
      </c>
      <c r="I128" s="162" t="e">
        <f t="shared" si="22"/>
        <v>#NUM!</v>
      </c>
      <c r="J128" s="165" t="e">
        <f t="shared" si="26"/>
        <v>#NUM!</v>
      </c>
      <c r="K128" s="165" t="e">
        <f t="shared" si="27"/>
        <v>#NUM!</v>
      </c>
      <c r="L128" s="165" t="e">
        <f t="shared" si="28"/>
        <v>#NUM!</v>
      </c>
      <c r="M128" s="185" t="e">
        <f t="shared" si="39"/>
        <v>#NUM!</v>
      </c>
      <c r="N128" s="162">
        <v>0</v>
      </c>
      <c r="O128" s="166">
        <f t="shared" si="40"/>
        <v>0</v>
      </c>
      <c r="Q128" s="162">
        <f t="shared" si="29"/>
        <v>0</v>
      </c>
      <c r="R128" s="165">
        <f t="shared" si="30"/>
        <v>0</v>
      </c>
      <c r="S128" s="165">
        <f t="shared" si="31"/>
        <v>0</v>
      </c>
      <c r="T128" s="165">
        <f t="shared" si="32"/>
        <v>0</v>
      </c>
      <c r="U128" s="68" t="e">
        <f t="shared" si="33"/>
        <v>#NUM!</v>
      </c>
      <c r="V128" s="148" t="e">
        <f t="shared" si="34"/>
        <v>#NUM!</v>
      </c>
      <c r="W128" s="165" t="e">
        <f t="shared" si="35"/>
        <v>#NUM!</v>
      </c>
      <c r="X128" s="165" t="e">
        <f t="shared" si="36"/>
        <v>#NUM!</v>
      </c>
      <c r="Y128" s="165" t="e">
        <f t="shared" si="37"/>
        <v>#NUM!</v>
      </c>
    </row>
    <row r="129" spans="1:25" x14ac:dyDescent="0.2">
      <c r="A129" s="162"/>
      <c r="B129" s="7">
        <f t="shared" si="41"/>
        <v>0</v>
      </c>
      <c r="C129" s="7" t="e">
        <f t="shared" si="23"/>
        <v>#NUM!</v>
      </c>
      <c r="D129" s="163" t="e">
        <f t="shared" si="42"/>
        <v>#NUM!</v>
      </c>
      <c r="E129" s="164">
        <f t="shared" si="38"/>
        <v>99.999999999999957</v>
      </c>
      <c r="F129" s="162">
        <f t="shared" si="24"/>
        <v>0</v>
      </c>
      <c r="G129" s="162"/>
      <c r="H129" s="168">
        <f t="shared" si="25"/>
        <v>0</v>
      </c>
      <c r="I129" s="162" t="e">
        <f t="shared" si="22"/>
        <v>#NUM!</v>
      </c>
      <c r="J129" s="165" t="e">
        <f t="shared" si="26"/>
        <v>#NUM!</v>
      </c>
      <c r="K129" s="165" t="e">
        <f t="shared" si="27"/>
        <v>#NUM!</v>
      </c>
      <c r="L129" s="165" t="e">
        <f t="shared" si="28"/>
        <v>#NUM!</v>
      </c>
      <c r="M129" s="185" t="e">
        <f t="shared" si="39"/>
        <v>#NUM!</v>
      </c>
      <c r="N129" s="162">
        <v>0</v>
      </c>
      <c r="O129" s="166">
        <f t="shared" si="40"/>
        <v>0</v>
      </c>
      <c r="Q129" s="162">
        <f t="shared" si="29"/>
        <v>0</v>
      </c>
      <c r="R129" s="165">
        <f t="shared" si="30"/>
        <v>0</v>
      </c>
      <c r="S129" s="165">
        <f t="shared" si="31"/>
        <v>0</v>
      </c>
      <c r="T129" s="165">
        <f t="shared" si="32"/>
        <v>0</v>
      </c>
      <c r="U129" s="68" t="e">
        <f t="shared" si="33"/>
        <v>#NUM!</v>
      </c>
      <c r="V129" s="148" t="e">
        <f t="shared" si="34"/>
        <v>#NUM!</v>
      </c>
      <c r="W129" s="165" t="e">
        <f t="shared" si="35"/>
        <v>#NUM!</v>
      </c>
      <c r="X129" s="165" t="e">
        <f t="shared" si="36"/>
        <v>#NUM!</v>
      </c>
      <c r="Y129" s="165" t="e">
        <f t="shared" si="37"/>
        <v>#NUM!</v>
      </c>
    </row>
    <row r="130" spans="1:25" x14ac:dyDescent="0.2">
      <c r="A130" s="162"/>
      <c r="B130" s="7">
        <f t="shared" si="41"/>
        <v>0</v>
      </c>
      <c r="C130" s="7" t="e">
        <f t="shared" si="23"/>
        <v>#NUM!</v>
      </c>
      <c r="D130" s="163" t="e">
        <f t="shared" si="42"/>
        <v>#NUM!</v>
      </c>
      <c r="E130" s="164">
        <f t="shared" si="38"/>
        <v>99.999999999999957</v>
      </c>
      <c r="F130" s="162">
        <f t="shared" si="24"/>
        <v>0</v>
      </c>
      <c r="G130" s="162"/>
      <c r="H130" s="168">
        <f t="shared" si="25"/>
        <v>0</v>
      </c>
      <c r="I130" s="162" t="e">
        <f t="shared" si="22"/>
        <v>#NUM!</v>
      </c>
      <c r="J130" s="165" t="e">
        <f t="shared" si="26"/>
        <v>#NUM!</v>
      </c>
      <c r="K130" s="165" t="e">
        <f t="shared" si="27"/>
        <v>#NUM!</v>
      </c>
      <c r="L130" s="165" t="e">
        <f t="shared" si="28"/>
        <v>#NUM!</v>
      </c>
      <c r="M130" s="185" t="e">
        <f t="shared" si="39"/>
        <v>#NUM!</v>
      </c>
      <c r="N130" s="162">
        <v>0</v>
      </c>
      <c r="O130" s="166">
        <f t="shared" si="40"/>
        <v>0</v>
      </c>
      <c r="Q130" s="162">
        <f t="shared" si="29"/>
        <v>0</v>
      </c>
      <c r="R130" s="165">
        <f t="shared" si="30"/>
        <v>0</v>
      </c>
      <c r="S130" s="165">
        <f t="shared" si="31"/>
        <v>0</v>
      </c>
      <c r="T130" s="165">
        <f t="shared" si="32"/>
        <v>0</v>
      </c>
      <c r="U130" s="68" t="e">
        <f t="shared" si="33"/>
        <v>#NUM!</v>
      </c>
      <c r="V130" s="148" t="e">
        <f t="shared" si="34"/>
        <v>#NUM!</v>
      </c>
      <c r="W130" s="165" t="e">
        <f t="shared" si="35"/>
        <v>#NUM!</v>
      </c>
      <c r="X130" s="165" t="e">
        <f t="shared" si="36"/>
        <v>#NUM!</v>
      </c>
      <c r="Y130" s="165" t="e">
        <f t="shared" si="37"/>
        <v>#NUM!</v>
      </c>
    </row>
    <row r="131" spans="1:25" x14ac:dyDescent="0.2">
      <c r="A131" s="162"/>
      <c r="B131" s="7">
        <f t="shared" si="41"/>
        <v>0</v>
      </c>
      <c r="C131" s="7" t="e">
        <f t="shared" si="23"/>
        <v>#NUM!</v>
      </c>
      <c r="D131" s="163" t="e">
        <f t="shared" si="42"/>
        <v>#NUM!</v>
      </c>
      <c r="E131" s="164">
        <f t="shared" si="38"/>
        <v>99.999999999999957</v>
      </c>
      <c r="F131" s="162">
        <f t="shared" si="24"/>
        <v>0</v>
      </c>
      <c r="G131" s="162"/>
      <c r="H131" s="168">
        <f t="shared" si="25"/>
        <v>0</v>
      </c>
      <c r="I131" s="162" t="e">
        <f t="shared" si="22"/>
        <v>#NUM!</v>
      </c>
      <c r="J131" s="165" t="e">
        <f t="shared" si="26"/>
        <v>#NUM!</v>
      </c>
      <c r="K131" s="165" t="e">
        <f t="shared" si="27"/>
        <v>#NUM!</v>
      </c>
      <c r="L131" s="165" t="e">
        <f t="shared" si="28"/>
        <v>#NUM!</v>
      </c>
      <c r="M131" s="185" t="e">
        <f t="shared" si="39"/>
        <v>#NUM!</v>
      </c>
      <c r="N131" s="162">
        <v>0</v>
      </c>
      <c r="O131" s="166">
        <f t="shared" si="40"/>
        <v>0</v>
      </c>
      <c r="Q131" s="162">
        <f t="shared" si="29"/>
        <v>0</v>
      </c>
      <c r="R131" s="165">
        <f t="shared" si="30"/>
        <v>0</v>
      </c>
      <c r="S131" s="165">
        <f t="shared" si="31"/>
        <v>0</v>
      </c>
      <c r="T131" s="165">
        <f t="shared" si="32"/>
        <v>0</v>
      </c>
      <c r="U131" s="68" t="e">
        <f t="shared" si="33"/>
        <v>#NUM!</v>
      </c>
      <c r="V131" s="148" t="e">
        <f t="shared" si="34"/>
        <v>#NUM!</v>
      </c>
      <c r="W131" s="165" t="e">
        <f t="shared" si="35"/>
        <v>#NUM!</v>
      </c>
      <c r="X131" s="165" t="e">
        <f t="shared" si="36"/>
        <v>#NUM!</v>
      </c>
      <c r="Y131" s="165" t="e">
        <f t="shared" si="37"/>
        <v>#NUM!</v>
      </c>
    </row>
    <row r="132" spans="1:25" x14ac:dyDescent="0.2">
      <c r="A132" s="162"/>
      <c r="B132" s="7">
        <f t="shared" si="41"/>
        <v>0</v>
      </c>
      <c r="C132" s="7" t="e">
        <f t="shared" si="23"/>
        <v>#NUM!</v>
      </c>
      <c r="D132" s="163" t="e">
        <f t="shared" si="42"/>
        <v>#NUM!</v>
      </c>
      <c r="E132" s="164">
        <f t="shared" si="38"/>
        <v>99.999999999999957</v>
      </c>
      <c r="F132" s="162">
        <f t="shared" si="24"/>
        <v>0</v>
      </c>
      <c r="G132" s="162"/>
      <c r="H132" s="168">
        <f t="shared" si="25"/>
        <v>0</v>
      </c>
      <c r="I132" s="162" t="e">
        <f t="shared" si="22"/>
        <v>#NUM!</v>
      </c>
      <c r="J132" s="165" t="e">
        <f t="shared" si="26"/>
        <v>#NUM!</v>
      </c>
      <c r="K132" s="165" t="e">
        <f t="shared" si="27"/>
        <v>#NUM!</v>
      </c>
      <c r="L132" s="165" t="e">
        <f t="shared" si="28"/>
        <v>#NUM!</v>
      </c>
      <c r="M132" s="185" t="e">
        <f t="shared" si="39"/>
        <v>#NUM!</v>
      </c>
      <c r="N132" s="162">
        <v>0</v>
      </c>
      <c r="O132" s="166">
        <f t="shared" si="40"/>
        <v>0</v>
      </c>
      <c r="Q132" s="162">
        <f t="shared" si="29"/>
        <v>0</v>
      </c>
      <c r="R132" s="165">
        <f t="shared" si="30"/>
        <v>0</v>
      </c>
      <c r="S132" s="165">
        <f t="shared" si="31"/>
        <v>0</v>
      </c>
      <c r="T132" s="165">
        <f t="shared" si="32"/>
        <v>0</v>
      </c>
      <c r="U132" s="68" t="e">
        <f t="shared" si="33"/>
        <v>#NUM!</v>
      </c>
      <c r="V132" s="148" t="e">
        <f t="shared" si="34"/>
        <v>#NUM!</v>
      </c>
      <c r="W132" s="165" t="e">
        <f t="shared" si="35"/>
        <v>#NUM!</v>
      </c>
      <c r="X132" s="165" t="e">
        <f t="shared" si="36"/>
        <v>#NUM!</v>
      </c>
      <c r="Y132" s="165" t="e">
        <f t="shared" si="37"/>
        <v>#NUM!</v>
      </c>
    </row>
    <row r="133" spans="1:25" x14ac:dyDescent="0.2">
      <c r="A133" s="162"/>
      <c r="B133" s="7">
        <f t="shared" si="41"/>
        <v>0</v>
      </c>
      <c r="C133" s="7" t="e">
        <f t="shared" si="23"/>
        <v>#NUM!</v>
      </c>
      <c r="D133" s="163" t="e">
        <f t="shared" si="42"/>
        <v>#NUM!</v>
      </c>
      <c r="E133" s="164">
        <f t="shared" si="38"/>
        <v>99.999999999999957</v>
      </c>
      <c r="F133" s="162">
        <f t="shared" si="24"/>
        <v>0</v>
      </c>
      <c r="G133" s="162"/>
      <c r="H133" s="168">
        <f t="shared" si="25"/>
        <v>0</v>
      </c>
      <c r="I133" s="162" t="e">
        <f t="shared" si="22"/>
        <v>#NUM!</v>
      </c>
      <c r="J133" s="165" t="e">
        <f t="shared" si="26"/>
        <v>#NUM!</v>
      </c>
      <c r="K133" s="165" t="e">
        <f t="shared" si="27"/>
        <v>#NUM!</v>
      </c>
      <c r="L133" s="165" t="e">
        <f t="shared" si="28"/>
        <v>#NUM!</v>
      </c>
      <c r="M133" s="185" t="e">
        <f t="shared" si="39"/>
        <v>#NUM!</v>
      </c>
      <c r="N133" s="162">
        <v>0</v>
      </c>
      <c r="O133" s="166">
        <f t="shared" si="40"/>
        <v>0</v>
      </c>
      <c r="Q133" s="162">
        <f t="shared" si="29"/>
        <v>0</v>
      </c>
      <c r="R133" s="165">
        <f t="shared" si="30"/>
        <v>0</v>
      </c>
      <c r="S133" s="165">
        <f t="shared" si="31"/>
        <v>0</v>
      </c>
      <c r="T133" s="165">
        <f t="shared" si="32"/>
        <v>0</v>
      </c>
      <c r="U133" s="68" t="e">
        <f t="shared" si="33"/>
        <v>#NUM!</v>
      </c>
      <c r="V133" s="148" t="e">
        <f t="shared" si="34"/>
        <v>#NUM!</v>
      </c>
      <c r="W133" s="165" t="e">
        <f t="shared" si="35"/>
        <v>#NUM!</v>
      </c>
      <c r="X133" s="165" t="e">
        <f t="shared" si="36"/>
        <v>#NUM!</v>
      </c>
      <c r="Y133" s="165" t="e">
        <f t="shared" si="37"/>
        <v>#NUM!</v>
      </c>
    </row>
    <row r="134" spans="1:25" x14ac:dyDescent="0.2">
      <c r="A134" s="162"/>
      <c r="B134" s="7">
        <f t="shared" si="41"/>
        <v>0</v>
      </c>
      <c r="C134" s="7" t="e">
        <f t="shared" si="23"/>
        <v>#NUM!</v>
      </c>
      <c r="D134" s="163" t="e">
        <f t="shared" si="42"/>
        <v>#NUM!</v>
      </c>
      <c r="E134" s="164">
        <f t="shared" si="38"/>
        <v>99.999999999999957</v>
      </c>
      <c r="F134" s="162">
        <f t="shared" si="24"/>
        <v>0</v>
      </c>
      <c r="G134" s="162"/>
      <c r="H134" s="168">
        <f t="shared" si="25"/>
        <v>0</v>
      </c>
      <c r="I134" s="162" t="e">
        <f t="shared" si="22"/>
        <v>#NUM!</v>
      </c>
      <c r="J134" s="165" t="e">
        <f t="shared" si="26"/>
        <v>#NUM!</v>
      </c>
      <c r="K134" s="165" t="e">
        <f t="shared" si="27"/>
        <v>#NUM!</v>
      </c>
      <c r="L134" s="165" t="e">
        <f t="shared" si="28"/>
        <v>#NUM!</v>
      </c>
      <c r="M134" s="185" t="e">
        <f t="shared" si="39"/>
        <v>#NUM!</v>
      </c>
      <c r="N134" s="162">
        <v>0</v>
      </c>
      <c r="O134" s="166">
        <f t="shared" si="40"/>
        <v>0</v>
      </c>
      <c r="Q134" s="162">
        <f t="shared" si="29"/>
        <v>0</v>
      </c>
      <c r="R134" s="165">
        <f t="shared" si="30"/>
        <v>0</v>
      </c>
      <c r="S134" s="165">
        <f t="shared" si="31"/>
        <v>0</v>
      </c>
      <c r="T134" s="165">
        <f t="shared" si="32"/>
        <v>0</v>
      </c>
      <c r="U134" s="68" t="e">
        <f t="shared" si="33"/>
        <v>#NUM!</v>
      </c>
      <c r="V134" s="148" t="e">
        <f t="shared" si="34"/>
        <v>#NUM!</v>
      </c>
      <c r="W134" s="165" t="e">
        <f t="shared" si="35"/>
        <v>#NUM!</v>
      </c>
      <c r="X134" s="165" t="e">
        <f t="shared" si="36"/>
        <v>#NUM!</v>
      </c>
      <c r="Y134" s="165" t="e">
        <f t="shared" si="37"/>
        <v>#NUM!</v>
      </c>
    </row>
    <row r="135" spans="1:25" x14ac:dyDescent="0.2">
      <c r="A135" s="162"/>
      <c r="B135" s="7">
        <f t="shared" si="41"/>
        <v>0</v>
      </c>
      <c r="C135" s="7" t="e">
        <f t="shared" si="23"/>
        <v>#NUM!</v>
      </c>
      <c r="D135" s="163" t="e">
        <f t="shared" si="42"/>
        <v>#NUM!</v>
      </c>
      <c r="E135" s="164">
        <f t="shared" si="38"/>
        <v>99.999999999999957</v>
      </c>
      <c r="F135" s="162">
        <f t="shared" si="24"/>
        <v>0</v>
      </c>
      <c r="G135" s="162"/>
      <c r="H135" s="168">
        <f t="shared" si="25"/>
        <v>0</v>
      </c>
      <c r="I135" s="162" t="e">
        <f t="shared" si="22"/>
        <v>#NUM!</v>
      </c>
      <c r="J135" s="165" t="e">
        <f t="shared" si="26"/>
        <v>#NUM!</v>
      </c>
      <c r="K135" s="165" t="e">
        <f t="shared" si="27"/>
        <v>#NUM!</v>
      </c>
      <c r="L135" s="165" t="e">
        <f t="shared" si="28"/>
        <v>#NUM!</v>
      </c>
      <c r="M135" s="185" t="e">
        <f t="shared" si="39"/>
        <v>#NUM!</v>
      </c>
      <c r="N135" s="162">
        <v>0</v>
      </c>
      <c r="O135" s="166">
        <f t="shared" si="40"/>
        <v>0</v>
      </c>
      <c r="Q135" s="162">
        <f t="shared" si="29"/>
        <v>0</v>
      </c>
      <c r="R135" s="165">
        <f t="shared" si="30"/>
        <v>0</v>
      </c>
      <c r="S135" s="165">
        <f t="shared" si="31"/>
        <v>0</v>
      </c>
      <c r="T135" s="165">
        <f t="shared" si="32"/>
        <v>0</v>
      </c>
      <c r="U135" s="68" t="e">
        <f t="shared" si="33"/>
        <v>#NUM!</v>
      </c>
      <c r="V135" s="148" t="e">
        <f t="shared" si="34"/>
        <v>#NUM!</v>
      </c>
      <c r="W135" s="165" t="e">
        <f t="shared" si="35"/>
        <v>#NUM!</v>
      </c>
      <c r="X135" s="165" t="e">
        <f t="shared" si="36"/>
        <v>#NUM!</v>
      </c>
      <c r="Y135" s="165" t="e">
        <f t="shared" si="37"/>
        <v>#NUM!</v>
      </c>
    </row>
    <row r="136" spans="1:25" x14ac:dyDescent="0.2">
      <c r="A136" s="162"/>
      <c r="B136" s="7">
        <f t="shared" si="41"/>
        <v>0</v>
      </c>
      <c r="C136" s="7" t="e">
        <f t="shared" si="23"/>
        <v>#NUM!</v>
      </c>
      <c r="D136" s="163" t="e">
        <f t="shared" si="42"/>
        <v>#NUM!</v>
      </c>
      <c r="E136" s="164">
        <f t="shared" si="38"/>
        <v>99.999999999999957</v>
      </c>
      <c r="F136" s="162">
        <f t="shared" si="24"/>
        <v>0</v>
      </c>
      <c r="G136" s="162"/>
      <c r="H136" s="168">
        <f t="shared" si="25"/>
        <v>0</v>
      </c>
      <c r="I136" s="162" t="e">
        <f t="shared" si="22"/>
        <v>#NUM!</v>
      </c>
      <c r="J136" s="165" t="e">
        <f t="shared" si="26"/>
        <v>#NUM!</v>
      </c>
      <c r="K136" s="165" t="e">
        <f t="shared" si="27"/>
        <v>#NUM!</v>
      </c>
      <c r="L136" s="165" t="e">
        <f t="shared" si="28"/>
        <v>#NUM!</v>
      </c>
      <c r="M136" s="185" t="e">
        <f t="shared" si="39"/>
        <v>#NUM!</v>
      </c>
      <c r="N136" s="162">
        <v>0</v>
      </c>
      <c r="O136" s="166">
        <f t="shared" si="40"/>
        <v>0</v>
      </c>
      <c r="Q136" s="162">
        <f t="shared" si="29"/>
        <v>0</v>
      </c>
      <c r="R136" s="165">
        <f t="shared" si="30"/>
        <v>0</v>
      </c>
      <c r="S136" s="165">
        <f t="shared" si="31"/>
        <v>0</v>
      </c>
      <c r="T136" s="165">
        <f t="shared" si="32"/>
        <v>0</v>
      </c>
      <c r="U136" s="68" t="e">
        <f t="shared" si="33"/>
        <v>#NUM!</v>
      </c>
      <c r="V136" s="148" t="e">
        <f t="shared" si="34"/>
        <v>#NUM!</v>
      </c>
      <c r="W136" s="165" t="e">
        <f t="shared" si="35"/>
        <v>#NUM!</v>
      </c>
      <c r="X136" s="165" t="e">
        <f t="shared" si="36"/>
        <v>#NUM!</v>
      </c>
      <c r="Y136" s="165" t="e">
        <f t="shared" si="37"/>
        <v>#NUM!</v>
      </c>
    </row>
    <row r="137" spans="1:25" x14ac:dyDescent="0.2">
      <c r="A137" s="162"/>
      <c r="B137" s="7">
        <f t="shared" si="41"/>
        <v>0</v>
      </c>
      <c r="C137" s="7" t="e">
        <f t="shared" si="23"/>
        <v>#NUM!</v>
      </c>
      <c r="D137" s="163" t="e">
        <f t="shared" si="42"/>
        <v>#NUM!</v>
      </c>
      <c r="E137" s="164">
        <f t="shared" si="38"/>
        <v>99.999999999999957</v>
      </c>
      <c r="F137" s="162">
        <f t="shared" si="24"/>
        <v>0</v>
      </c>
      <c r="G137" s="162"/>
      <c r="H137" s="168">
        <f t="shared" si="25"/>
        <v>0</v>
      </c>
      <c r="I137" s="162" t="e">
        <f t="shared" si="22"/>
        <v>#NUM!</v>
      </c>
      <c r="J137" s="165" t="e">
        <f t="shared" si="26"/>
        <v>#NUM!</v>
      </c>
      <c r="K137" s="165" t="e">
        <f t="shared" si="27"/>
        <v>#NUM!</v>
      </c>
      <c r="L137" s="165" t="e">
        <f t="shared" si="28"/>
        <v>#NUM!</v>
      </c>
      <c r="M137" s="185" t="e">
        <f t="shared" si="39"/>
        <v>#NUM!</v>
      </c>
      <c r="N137" s="162">
        <v>0</v>
      </c>
      <c r="O137" s="166">
        <f t="shared" si="40"/>
        <v>0</v>
      </c>
      <c r="Q137" s="162">
        <f t="shared" si="29"/>
        <v>0</v>
      </c>
      <c r="R137" s="165">
        <f t="shared" si="30"/>
        <v>0</v>
      </c>
      <c r="S137" s="165">
        <f t="shared" si="31"/>
        <v>0</v>
      </c>
      <c r="T137" s="165">
        <f t="shared" si="32"/>
        <v>0</v>
      </c>
      <c r="U137" s="68" t="e">
        <f t="shared" si="33"/>
        <v>#NUM!</v>
      </c>
      <c r="V137" s="148" t="e">
        <f t="shared" si="34"/>
        <v>#NUM!</v>
      </c>
      <c r="W137" s="165" t="e">
        <f t="shared" si="35"/>
        <v>#NUM!</v>
      </c>
      <c r="X137" s="165" t="e">
        <f t="shared" si="36"/>
        <v>#NUM!</v>
      </c>
      <c r="Y137" s="165" t="e">
        <f t="shared" si="37"/>
        <v>#NUM!</v>
      </c>
    </row>
    <row r="138" spans="1:25" x14ac:dyDescent="0.2">
      <c r="A138" s="162"/>
      <c r="B138" s="7">
        <f t="shared" si="41"/>
        <v>0</v>
      </c>
      <c r="C138" s="7" t="e">
        <f t="shared" si="23"/>
        <v>#NUM!</v>
      </c>
      <c r="D138" s="163" t="e">
        <f t="shared" si="42"/>
        <v>#NUM!</v>
      </c>
      <c r="E138" s="164">
        <f t="shared" si="38"/>
        <v>99.999999999999957</v>
      </c>
      <c r="F138" s="162">
        <f t="shared" si="24"/>
        <v>0</v>
      </c>
      <c r="G138" s="162"/>
      <c r="H138" s="168">
        <f t="shared" si="25"/>
        <v>0</v>
      </c>
      <c r="I138" s="162" t="e">
        <f t="shared" si="22"/>
        <v>#NUM!</v>
      </c>
      <c r="J138" s="165" t="e">
        <f t="shared" si="26"/>
        <v>#NUM!</v>
      </c>
      <c r="K138" s="165" t="e">
        <f t="shared" si="27"/>
        <v>#NUM!</v>
      </c>
      <c r="L138" s="165" t="e">
        <f t="shared" si="28"/>
        <v>#NUM!</v>
      </c>
      <c r="M138" s="185" t="e">
        <f t="shared" si="39"/>
        <v>#NUM!</v>
      </c>
      <c r="N138" s="162">
        <v>0</v>
      </c>
      <c r="O138" s="166">
        <f t="shared" si="40"/>
        <v>0</v>
      </c>
      <c r="Q138" s="162">
        <f t="shared" si="29"/>
        <v>0</v>
      </c>
      <c r="R138" s="165">
        <f t="shared" si="30"/>
        <v>0</v>
      </c>
      <c r="S138" s="165">
        <f t="shared" si="31"/>
        <v>0</v>
      </c>
      <c r="T138" s="165">
        <f t="shared" si="32"/>
        <v>0</v>
      </c>
      <c r="U138" s="68" t="e">
        <f t="shared" si="33"/>
        <v>#NUM!</v>
      </c>
      <c r="V138" s="148" t="e">
        <f t="shared" si="34"/>
        <v>#NUM!</v>
      </c>
      <c r="W138" s="165" t="e">
        <f t="shared" si="35"/>
        <v>#NUM!</v>
      </c>
      <c r="X138" s="165" t="e">
        <f t="shared" si="36"/>
        <v>#NUM!</v>
      </c>
      <c r="Y138" s="165" t="e">
        <f t="shared" si="37"/>
        <v>#NUM!</v>
      </c>
    </row>
    <row r="139" spans="1:25" x14ac:dyDescent="0.2">
      <c r="A139" s="162"/>
      <c r="B139" s="7">
        <f t="shared" si="41"/>
        <v>0</v>
      </c>
      <c r="C139" s="7" t="e">
        <f t="shared" si="23"/>
        <v>#NUM!</v>
      </c>
      <c r="D139" s="163" t="e">
        <f t="shared" si="42"/>
        <v>#NUM!</v>
      </c>
      <c r="E139" s="164">
        <f t="shared" si="38"/>
        <v>99.999999999999957</v>
      </c>
      <c r="F139" s="162">
        <f t="shared" si="24"/>
        <v>0</v>
      </c>
      <c r="G139" s="162"/>
      <c r="H139" s="168">
        <f t="shared" si="25"/>
        <v>0</v>
      </c>
      <c r="I139" s="162" t="e">
        <f t="shared" si="22"/>
        <v>#NUM!</v>
      </c>
      <c r="J139" s="165" t="e">
        <f t="shared" si="26"/>
        <v>#NUM!</v>
      </c>
      <c r="K139" s="165" t="e">
        <f t="shared" si="27"/>
        <v>#NUM!</v>
      </c>
      <c r="L139" s="165" t="e">
        <f t="shared" si="28"/>
        <v>#NUM!</v>
      </c>
      <c r="M139" s="185" t="e">
        <f t="shared" si="39"/>
        <v>#NUM!</v>
      </c>
      <c r="N139" s="162">
        <v>0</v>
      </c>
      <c r="O139" s="166">
        <f t="shared" si="40"/>
        <v>0</v>
      </c>
      <c r="Q139" s="162">
        <f t="shared" si="29"/>
        <v>0</v>
      </c>
      <c r="R139" s="165">
        <f t="shared" si="30"/>
        <v>0</v>
      </c>
      <c r="S139" s="165">
        <f t="shared" si="31"/>
        <v>0</v>
      </c>
      <c r="T139" s="165">
        <f t="shared" si="32"/>
        <v>0</v>
      </c>
      <c r="U139" s="68" t="e">
        <f t="shared" si="33"/>
        <v>#NUM!</v>
      </c>
      <c r="V139" s="148" t="e">
        <f t="shared" si="34"/>
        <v>#NUM!</v>
      </c>
      <c r="W139" s="165" t="e">
        <f t="shared" si="35"/>
        <v>#NUM!</v>
      </c>
      <c r="X139" s="165" t="e">
        <f t="shared" si="36"/>
        <v>#NUM!</v>
      </c>
      <c r="Y139" s="165" t="e">
        <f t="shared" si="37"/>
        <v>#NUM!</v>
      </c>
    </row>
    <row r="140" spans="1:25" x14ac:dyDescent="0.2">
      <c r="A140" s="162"/>
      <c r="B140" s="7">
        <f t="shared" si="41"/>
        <v>0</v>
      </c>
      <c r="C140" s="7" t="e">
        <f t="shared" si="23"/>
        <v>#NUM!</v>
      </c>
      <c r="D140" s="163" t="e">
        <f t="shared" si="42"/>
        <v>#NUM!</v>
      </c>
      <c r="E140" s="164">
        <f t="shared" si="38"/>
        <v>99.999999999999957</v>
      </c>
      <c r="F140" s="162">
        <f t="shared" si="24"/>
        <v>0</v>
      </c>
      <c r="G140" s="162"/>
      <c r="H140" s="168">
        <f t="shared" si="25"/>
        <v>0</v>
      </c>
      <c r="I140" s="162" t="e">
        <f t="shared" si="22"/>
        <v>#NUM!</v>
      </c>
      <c r="J140" s="165" t="e">
        <f t="shared" si="26"/>
        <v>#NUM!</v>
      </c>
      <c r="K140" s="165" t="e">
        <f t="shared" si="27"/>
        <v>#NUM!</v>
      </c>
      <c r="L140" s="165" t="e">
        <f t="shared" si="28"/>
        <v>#NUM!</v>
      </c>
      <c r="M140" s="185" t="e">
        <f t="shared" si="39"/>
        <v>#NUM!</v>
      </c>
      <c r="N140" s="162">
        <v>0</v>
      </c>
      <c r="O140" s="166">
        <f t="shared" si="40"/>
        <v>0</v>
      </c>
      <c r="Q140" s="162">
        <f t="shared" si="29"/>
        <v>0</v>
      </c>
      <c r="R140" s="165">
        <f t="shared" si="30"/>
        <v>0</v>
      </c>
      <c r="S140" s="165">
        <f t="shared" si="31"/>
        <v>0</v>
      </c>
      <c r="T140" s="165">
        <f t="shared" si="32"/>
        <v>0</v>
      </c>
      <c r="U140" s="68" t="e">
        <f t="shared" si="33"/>
        <v>#NUM!</v>
      </c>
      <c r="V140" s="148" t="e">
        <f t="shared" si="34"/>
        <v>#NUM!</v>
      </c>
      <c r="W140" s="165" t="e">
        <f t="shared" si="35"/>
        <v>#NUM!</v>
      </c>
      <c r="X140" s="165" t="e">
        <f t="shared" si="36"/>
        <v>#NUM!</v>
      </c>
      <c r="Y140" s="165" t="e">
        <f t="shared" si="37"/>
        <v>#NUM!</v>
      </c>
    </row>
    <row r="141" spans="1:25" x14ac:dyDescent="0.2">
      <c r="A141" s="162"/>
      <c r="B141" s="7">
        <f t="shared" si="41"/>
        <v>0</v>
      </c>
      <c r="C141" s="7" t="e">
        <f t="shared" si="23"/>
        <v>#NUM!</v>
      </c>
      <c r="D141" s="163" t="e">
        <f t="shared" si="42"/>
        <v>#NUM!</v>
      </c>
      <c r="E141" s="164">
        <f t="shared" si="38"/>
        <v>99.999999999999957</v>
      </c>
      <c r="F141" s="162">
        <f t="shared" si="24"/>
        <v>0</v>
      </c>
      <c r="G141" s="162"/>
      <c r="H141" s="168">
        <f t="shared" si="25"/>
        <v>0</v>
      </c>
      <c r="I141" s="162" t="e">
        <f t="shared" si="22"/>
        <v>#NUM!</v>
      </c>
      <c r="J141" s="165" t="e">
        <f t="shared" si="26"/>
        <v>#NUM!</v>
      </c>
      <c r="K141" s="165" t="e">
        <f t="shared" si="27"/>
        <v>#NUM!</v>
      </c>
      <c r="L141" s="165" t="e">
        <f t="shared" si="28"/>
        <v>#NUM!</v>
      </c>
      <c r="M141" s="185" t="e">
        <f t="shared" si="39"/>
        <v>#NUM!</v>
      </c>
      <c r="N141" s="162">
        <v>0</v>
      </c>
      <c r="O141" s="166">
        <f t="shared" si="40"/>
        <v>0</v>
      </c>
      <c r="Q141" s="162">
        <f t="shared" si="29"/>
        <v>0</v>
      </c>
      <c r="R141" s="165">
        <f t="shared" si="30"/>
        <v>0</v>
      </c>
      <c r="S141" s="165">
        <f t="shared" si="31"/>
        <v>0</v>
      </c>
      <c r="T141" s="165">
        <f t="shared" si="32"/>
        <v>0</v>
      </c>
      <c r="U141" s="68" t="e">
        <f t="shared" si="33"/>
        <v>#NUM!</v>
      </c>
      <c r="V141" s="148" t="e">
        <f t="shared" si="34"/>
        <v>#NUM!</v>
      </c>
      <c r="W141" s="165" t="e">
        <f t="shared" si="35"/>
        <v>#NUM!</v>
      </c>
      <c r="X141" s="165" t="e">
        <f t="shared" si="36"/>
        <v>#NUM!</v>
      </c>
      <c r="Y141" s="165" t="e">
        <f t="shared" si="37"/>
        <v>#NUM!</v>
      </c>
    </row>
    <row r="142" spans="1:25" x14ac:dyDescent="0.2">
      <c r="A142" s="162"/>
      <c r="B142" s="7">
        <f t="shared" si="41"/>
        <v>0</v>
      </c>
      <c r="C142" s="7" t="e">
        <f t="shared" si="23"/>
        <v>#NUM!</v>
      </c>
      <c r="D142" s="163" t="e">
        <f t="shared" si="42"/>
        <v>#NUM!</v>
      </c>
      <c r="E142" s="164">
        <f t="shared" si="38"/>
        <v>99.999999999999957</v>
      </c>
      <c r="F142" s="162">
        <f t="shared" si="24"/>
        <v>0</v>
      </c>
      <c r="G142" s="162"/>
      <c r="H142" s="168">
        <f t="shared" si="25"/>
        <v>0</v>
      </c>
      <c r="I142" s="162" t="e">
        <f t="shared" si="22"/>
        <v>#NUM!</v>
      </c>
      <c r="J142" s="165" t="e">
        <f t="shared" si="26"/>
        <v>#NUM!</v>
      </c>
      <c r="K142" s="165" t="e">
        <f t="shared" si="27"/>
        <v>#NUM!</v>
      </c>
      <c r="L142" s="165" t="e">
        <f t="shared" si="28"/>
        <v>#NUM!</v>
      </c>
      <c r="M142" s="185" t="e">
        <f t="shared" si="39"/>
        <v>#NUM!</v>
      </c>
      <c r="N142" s="162">
        <v>0</v>
      </c>
      <c r="O142" s="166">
        <f t="shared" si="40"/>
        <v>0</v>
      </c>
      <c r="Q142" s="162">
        <f t="shared" si="29"/>
        <v>0</v>
      </c>
      <c r="R142" s="165">
        <f t="shared" si="30"/>
        <v>0</v>
      </c>
      <c r="S142" s="165">
        <f t="shared" si="31"/>
        <v>0</v>
      </c>
      <c r="T142" s="165">
        <f t="shared" si="32"/>
        <v>0</v>
      </c>
      <c r="U142" s="68" t="e">
        <f t="shared" si="33"/>
        <v>#NUM!</v>
      </c>
      <c r="V142" s="148" t="e">
        <f t="shared" si="34"/>
        <v>#NUM!</v>
      </c>
      <c r="W142" s="165" t="e">
        <f t="shared" si="35"/>
        <v>#NUM!</v>
      </c>
      <c r="X142" s="165" t="e">
        <f t="shared" si="36"/>
        <v>#NUM!</v>
      </c>
      <c r="Y142" s="165" t="e">
        <f t="shared" si="37"/>
        <v>#NUM!</v>
      </c>
    </row>
    <row r="143" spans="1:25" x14ac:dyDescent="0.2">
      <c r="A143" s="162"/>
      <c r="B143" s="7">
        <f t="shared" si="41"/>
        <v>0</v>
      </c>
      <c r="C143" s="7" t="e">
        <f t="shared" si="23"/>
        <v>#NUM!</v>
      </c>
      <c r="D143" s="163" t="e">
        <f t="shared" si="42"/>
        <v>#NUM!</v>
      </c>
      <c r="E143" s="164">
        <f t="shared" si="38"/>
        <v>99.999999999999957</v>
      </c>
      <c r="F143" s="162">
        <f t="shared" si="24"/>
        <v>0</v>
      </c>
      <c r="G143" s="162"/>
      <c r="H143" s="168">
        <f t="shared" si="25"/>
        <v>0</v>
      </c>
      <c r="I143" s="162" t="e">
        <f t="shared" si="22"/>
        <v>#NUM!</v>
      </c>
      <c r="J143" s="165" t="e">
        <f t="shared" si="26"/>
        <v>#NUM!</v>
      </c>
      <c r="K143" s="165" t="e">
        <f t="shared" si="27"/>
        <v>#NUM!</v>
      </c>
      <c r="L143" s="165" t="e">
        <f t="shared" si="28"/>
        <v>#NUM!</v>
      </c>
      <c r="M143" s="185" t="e">
        <f t="shared" si="39"/>
        <v>#NUM!</v>
      </c>
      <c r="N143" s="162">
        <v>0</v>
      </c>
      <c r="O143" s="166">
        <f t="shared" si="40"/>
        <v>0</v>
      </c>
      <c r="Q143" s="162">
        <f t="shared" si="29"/>
        <v>0</v>
      </c>
      <c r="R143" s="165">
        <f t="shared" si="30"/>
        <v>0</v>
      </c>
      <c r="S143" s="165">
        <f t="shared" si="31"/>
        <v>0</v>
      </c>
      <c r="T143" s="165">
        <f t="shared" si="32"/>
        <v>0</v>
      </c>
      <c r="U143" s="68" t="e">
        <f t="shared" si="33"/>
        <v>#NUM!</v>
      </c>
      <c r="V143" s="148" t="e">
        <f t="shared" si="34"/>
        <v>#NUM!</v>
      </c>
      <c r="W143" s="165" t="e">
        <f t="shared" si="35"/>
        <v>#NUM!</v>
      </c>
      <c r="X143" s="165" t="e">
        <f t="shared" si="36"/>
        <v>#NUM!</v>
      </c>
      <c r="Y143" s="165" t="e">
        <f t="shared" si="37"/>
        <v>#NUM!</v>
      </c>
    </row>
    <row r="144" spans="1:25" x14ac:dyDescent="0.2">
      <c r="A144" s="162"/>
      <c r="B144" s="7">
        <f t="shared" si="41"/>
        <v>0</v>
      </c>
      <c r="C144" s="7" t="e">
        <f t="shared" si="23"/>
        <v>#NUM!</v>
      </c>
      <c r="D144" s="163" t="e">
        <f t="shared" si="42"/>
        <v>#NUM!</v>
      </c>
      <c r="E144" s="164">
        <f t="shared" si="38"/>
        <v>99.999999999999957</v>
      </c>
      <c r="F144" s="162">
        <f t="shared" si="24"/>
        <v>0</v>
      </c>
      <c r="G144" s="162"/>
      <c r="H144" s="168">
        <f t="shared" si="25"/>
        <v>0</v>
      </c>
      <c r="I144" s="162" t="e">
        <f t="shared" si="22"/>
        <v>#NUM!</v>
      </c>
      <c r="J144" s="165" t="e">
        <f t="shared" si="26"/>
        <v>#NUM!</v>
      </c>
      <c r="K144" s="165" t="e">
        <f t="shared" si="27"/>
        <v>#NUM!</v>
      </c>
      <c r="L144" s="165" t="e">
        <f t="shared" si="28"/>
        <v>#NUM!</v>
      </c>
      <c r="M144" s="185" t="e">
        <f t="shared" si="39"/>
        <v>#NUM!</v>
      </c>
      <c r="N144" s="162">
        <v>0</v>
      </c>
      <c r="O144" s="166">
        <f t="shared" si="40"/>
        <v>0</v>
      </c>
      <c r="Q144" s="162">
        <f t="shared" si="29"/>
        <v>0</v>
      </c>
      <c r="R144" s="165">
        <f t="shared" si="30"/>
        <v>0</v>
      </c>
      <c r="S144" s="165">
        <f t="shared" si="31"/>
        <v>0</v>
      </c>
      <c r="T144" s="165">
        <f t="shared" si="32"/>
        <v>0</v>
      </c>
      <c r="U144" s="68" t="e">
        <f t="shared" si="33"/>
        <v>#NUM!</v>
      </c>
      <c r="V144" s="148" t="e">
        <f t="shared" si="34"/>
        <v>#NUM!</v>
      </c>
      <c r="W144" s="165" t="e">
        <f t="shared" si="35"/>
        <v>#NUM!</v>
      </c>
      <c r="X144" s="165" t="e">
        <f t="shared" si="36"/>
        <v>#NUM!</v>
      </c>
      <c r="Y144" s="165" t="e">
        <f t="shared" si="37"/>
        <v>#NUM!</v>
      </c>
    </row>
    <row r="145" spans="1:25" x14ac:dyDescent="0.2">
      <c r="A145" s="162"/>
      <c r="B145" s="7">
        <f t="shared" si="41"/>
        <v>0</v>
      </c>
      <c r="C145" s="7" t="e">
        <f t="shared" si="23"/>
        <v>#NUM!</v>
      </c>
      <c r="D145" s="163" t="e">
        <f t="shared" si="42"/>
        <v>#NUM!</v>
      </c>
      <c r="E145" s="164">
        <f t="shared" si="38"/>
        <v>99.999999999999957</v>
      </c>
      <c r="F145" s="162">
        <f t="shared" si="24"/>
        <v>0</v>
      </c>
      <c r="G145" s="162"/>
      <c r="H145" s="168">
        <f t="shared" si="25"/>
        <v>0</v>
      </c>
      <c r="I145" s="162" t="e">
        <f t="shared" si="22"/>
        <v>#NUM!</v>
      </c>
      <c r="J145" s="165" t="e">
        <f t="shared" si="26"/>
        <v>#NUM!</v>
      </c>
      <c r="K145" s="165" t="e">
        <f t="shared" si="27"/>
        <v>#NUM!</v>
      </c>
      <c r="L145" s="165" t="e">
        <f t="shared" si="28"/>
        <v>#NUM!</v>
      </c>
      <c r="M145" s="185" t="e">
        <f t="shared" si="39"/>
        <v>#NUM!</v>
      </c>
      <c r="N145" s="162">
        <v>0</v>
      </c>
      <c r="O145" s="166">
        <f t="shared" si="40"/>
        <v>0</v>
      </c>
      <c r="Q145" s="162">
        <f t="shared" si="29"/>
        <v>0</v>
      </c>
      <c r="R145" s="165">
        <f t="shared" si="30"/>
        <v>0</v>
      </c>
      <c r="S145" s="165">
        <f t="shared" si="31"/>
        <v>0</v>
      </c>
      <c r="T145" s="165">
        <f t="shared" si="32"/>
        <v>0</v>
      </c>
      <c r="U145" s="68" t="e">
        <f t="shared" si="33"/>
        <v>#NUM!</v>
      </c>
      <c r="V145" s="148" t="e">
        <f t="shared" si="34"/>
        <v>#NUM!</v>
      </c>
      <c r="W145" s="165" t="e">
        <f t="shared" si="35"/>
        <v>#NUM!</v>
      </c>
      <c r="X145" s="165" t="e">
        <f t="shared" si="36"/>
        <v>#NUM!</v>
      </c>
      <c r="Y145" s="165" t="e">
        <f t="shared" si="37"/>
        <v>#NUM!</v>
      </c>
    </row>
    <row r="146" spans="1:25" x14ac:dyDescent="0.2">
      <c r="A146" s="162"/>
      <c r="B146" s="7">
        <f t="shared" si="41"/>
        <v>0</v>
      </c>
      <c r="C146" s="7" t="e">
        <f t="shared" si="23"/>
        <v>#NUM!</v>
      </c>
      <c r="D146" s="163" t="e">
        <f t="shared" si="42"/>
        <v>#NUM!</v>
      </c>
      <c r="E146" s="164">
        <f t="shared" si="38"/>
        <v>99.999999999999957</v>
      </c>
      <c r="F146" s="162">
        <f t="shared" si="24"/>
        <v>0</v>
      </c>
      <c r="G146" s="162"/>
      <c r="H146" s="168">
        <f t="shared" si="25"/>
        <v>0</v>
      </c>
      <c r="I146" s="162" t="e">
        <f t="shared" si="22"/>
        <v>#NUM!</v>
      </c>
      <c r="J146" s="165" t="e">
        <f t="shared" si="26"/>
        <v>#NUM!</v>
      </c>
      <c r="K146" s="165" t="e">
        <f t="shared" si="27"/>
        <v>#NUM!</v>
      </c>
      <c r="L146" s="165" t="e">
        <f t="shared" si="28"/>
        <v>#NUM!</v>
      </c>
      <c r="M146" s="185" t="e">
        <f t="shared" si="39"/>
        <v>#NUM!</v>
      </c>
      <c r="N146" s="162">
        <v>0</v>
      </c>
      <c r="O146" s="166">
        <f t="shared" si="40"/>
        <v>0</v>
      </c>
      <c r="Q146" s="162">
        <f t="shared" si="29"/>
        <v>0</v>
      </c>
      <c r="R146" s="165">
        <f t="shared" si="30"/>
        <v>0</v>
      </c>
      <c r="S146" s="165">
        <f t="shared" si="31"/>
        <v>0</v>
      </c>
      <c r="T146" s="165">
        <f t="shared" si="32"/>
        <v>0</v>
      </c>
      <c r="U146" s="68" t="e">
        <f t="shared" si="33"/>
        <v>#NUM!</v>
      </c>
      <c r="V146" s="148" t="e">
        <f t="shared" si="34"/>
        <v>#NUM!</v>
      </c>
      <c r="W146" s="165" t="e">
        <f t="shared" si="35"/>
        <v>#NUM!</v>
      </c>
      <c r="X146" s="165" t="e">
        <f t="shared" si="36"/>
        <v>#NUM!</v>
      </c>
      <c r="Y146" s="165" t="e">
        <f t="shared" si="37"/>
        <v>#NUM!</v>
      </c>
    </row>
    <row r="147" spans="1:25" x14ac:dyDescent="0.2">
      <c r="A147" s="162"/>
      <c r="B147" s="7">
        <f t="shared" si="41"/>
        <v>0</v>
      </c>
      <c r="C147" s="7" t="e">
        <f t="shared" si="23"/>
        <v>#NUM!</v>
      </c>
      <c r="D147" s="163" t="e">
        <f t="shared" si="42"/>
        <v>#NUM!</v>
      </c>
      <c r="E147" s="164">
        <f t="shared" si="38"/>
        <v>99.999999999999957</v>
      </c>
      <c r="F147" s="162">
        <f t="shared" si="24"/>
        <v>0</v>
      </c>
      <c r="G147" s="162"/>
      <c r="H147" s="168">
        <f t="shared" si="25"/>
        <v>0</v>
      </c>
      <c r="I147" s="162" t="e">
        <f t="shared" si="22"/>
        <v>#NUM!</v>
      </c>
      <c r="J147" s="165" t="e">
        <f t="shared" si="26"/>
        <v>#NUM!</v>
      </c>
      <c r="K147" s="165" t="e">
        <f t="shared" si="27"/>
        <v>#NUM!</v>
      </c>
      <c r="L147" s="165" t="e">
        <f t="shared" si="28"/>
        <v>#NUM!</v>
      </c>
      <c r="M147" s="185" t="e">
        <f t="shared" si="39"/>
        <v>#NUM!</v>
      </c>
      <c r="N147" s="162">
        <v>0</v>
      </c>
      <c r="O147" s="166">
        <f t="shared" si="40"/>
        <v>0</v>
      </c>
      <c r="Q147" s="162">
        <f t="shared" si="29"/>
        <v>0</v>
      </c>
      <c r="R147" s="165">
        <f t="shared" si="30"/>
        <v>0</v>
      </c>
      <c r="S147" s="165">
        <f t="shared" si="31"/>
        <v>0</v>
      </c>
      <c r="T147" s="165">
        <f t="shared" si="32"/>
        <v>0</v>
      </c>
      <c r="U147" s="68" t="e">
        <f t="shared" si="33"/>
        <v>#NUM!</v>
      </c>
      <c r="V147" s="148" t="e">
        <f t="shared" si="34"/>
        <v>#NUM!</v>
      </c>
      <c r="W147" s="165" t="e">
        <f t="shared" si="35"/>
        <v>#NUM!</v>
      </c>
      <c r="X147" s="165" t="e">
        <f t="shared" si="36"/>
        <v>#NUM!</v>
      </c>
      <c r="Y147" s="165" t="e">
        <f t="shared" si="37"/>
        <v>#NUM!</v>
      </c>
    </row>
    <row r="148" spans="1:25" x14ac:dyDescent="0.2">
      <c r="A148" s="162"/>
      <c r="B148" s="7">
        <f t="shared" si="41"/>
        <v>0</v>
      </c>
      <c r="C148" s="7" t="e">
        <f t="shared" si="23"/>
        <v>#NUM!</v>
      </c>
      <c r="D148" s="163" t="e">
        <f t="shared" si="42"/>
        <v>#NUM!</v>
      </c>
      <c r="E148" s="164">
        <f t="shared" si="38"/>
        <v>99.999999999999957</v>
      </c>
      <c r="F148" s="162">
        <f t="shared" si="24"/>
        <v>0</v>
      </c>
      <c r="G148" s="162"/>
      <c r="H148" s="168">
        <f t="shared" si="25"/>
        <v>0</v>
      </c>
      <c r="I148" s="162" t="e">
        <f t="shared" si="22"/>
        <v>#NUM!</v>
      </c>
      <c r="J148" s="165" t="e">
        <f t="shared" si="26"/>
        <v>#NUM!</v>
      </c>
      <c r="K148" s="165" t="e">
        <f t="shared" si="27"/>
        <v>#NUM!</v>
      </c>
      <c r="L148" s="165" t="e">
        <f t="shared" si="28"/>
        <v>#NUM!</v>
      </c>
      <c r="M148" s="185" t="e">
        <f t="shared" si="39"/>
        <v>#NUM!</v>
      </c>
      <c r="N148" s="162">
        <v>0</v>
      </c>
      <c r="O148" s="166">
        <f t="shared" si="40"/>
        <v>0</v>
      </c>
      <c r="Q148" s="162">
        <f t="shared" si="29"/>
        <v>0</v>
      </c>
      <c r="R148" s="165">
        <f t="shared" si="30"/>
        <v>0</v>
      </c>
      <c r="S148" s="165">
        <f t="shared" si="31"/>
        <v>0</v>
      </c>
      <c r="T148" s="165">
        <f t="shared" si="32"/>
        <v>0</v>
      </c>
      <c r="U148" s="68" t="e">
        <f t="shared" si="33"/>
        <v>#NUM!</v>
      </c>
      <c r="V148" s="148" t="e">
        <f t="shared" si="34"/>
        <v>#NUM!</v>
      </c>
      <c r="W148" s="165" t="e">
        <f t="shared" si="35"/>
        <v>#NUM!</v>
      </c>
      <c r="X148" s="165" t="e">
        <f t="shared" si="36"/>
        <v>#NUM!</v>
      </c>
      <c r="Y148" s="165" t="e">
        <f t="shared" si="37"/>
        <v>#NUM!</v>
      </c>
    </row>
    <row r="149" spans="1:25" x14ac:dyDescent="0.2">
      <c r="A149" s="162"/>
      <c r="B149" s="7">
        <f t="shared" si="41"/>
        <v>0</v>
      </c>
      <c r="C149" s="7" t="e">
        <f t="shared" si="23"/>
        <v>#NUM!</v>
      </c>
      <c r="D149" s="163" t="e">
        <f t="shared" si="42"/>
        <v>#NUM!</v>
      </c>
      <c r="E149" s="164">
        <f t="shared" si="38"/>
        <v>99.999999999999957</v>
      </c>
      <c r="F149" s="162">
        <f t="shared" si="24"/>
        <v>0</v>
      </c>
      <c r="G149" s="162"/>
      <c r="H149" s="168">
        <f t="shared" si="25"/>
        <v>0</v>
      </c>
      <c r="I149" s="162" t="e">
        <f t="shared" si="22"/>
        <v>#NUM!</v>
      </c>
      <c r="J149" s="165" t="e">
        <f t="shared" si="26"/>
        <v>#NUM!</v>
      </c>
      <c r="K149" s="165" t="e">
        <f t="shared" si="27"/>
        <v>#NUM!</v>
      </c>
      <c r="L149" s="165" t="e">
        <f t="shared" si="28"/>
        <v>#NUM!</v>
      </c>
      <c r="M149" s="185" t="e">
        <f t="shared" si="39"/>
        <v>#NUM!</v>
      </c>
      <c r="N149" s="162">
        <v>0</v>
      </c>
      <c r="O149" s="166">
        <f t="shared" si="40"/>
        <v>0</v>
      </c>
      <c r="Q149" s="162">
        <f t="shared" si="29"/>
        <v>0</v>
      </c>
      <c r="R149" s="165">
        <f t="shared" si="30"/>
        <v>0</v>
      </c>
      <c r="S149" s="165">
        <f t="shared" si="31"/>
        <v>0</v>
      </c>
      <c r="T149" s="165">
        <f t="shared" si="32"/>
        <v>0</v>
      </c>
      <c r="U149" s="68" t="e">
        <f t="shared" si="33"/>
        <v>#NUM!</v>
      </c>
      <c r="V149" s="148" t="e">
        <f t="shared" si="34"/>
        <v>#NUM!</v>
      </c>
      <c r="W149" s="165" t="e">
        <f t="shared" si="35"/>
        <v>#NUM!</v>
      </c>
      <c r="X149" s="165" t="e">
        <f t="shared" si="36"/>
        <v>#NUM!</v>
      </c>
      <c r="Y149" s="165" t="e">
        <f t="shared" si="37"/>
        <v>#NUM!</v>
      </c>
    </row>
    <row r="150" spans="1:25" x14ac:dyDescent="0.2">
      <c r="A150" s="162"/>
      <c r="B150" s="7">
        <f t="shared" si="41"/>
        <v>0</v>
      </c>
      <c r="C150" s="7" t="e">
        <f t="shared" si="23"/>
        <v>#NUM!</v>
      </c>
      <c r="D150" s="163" t="e">
        <f t="shared" si="42"/>
        <v>#NUM!</v>
      </c>
      <c r="E150" s="164">
        <f t="shared" si="38"/>
        <v>99.999999999999957</v>
      </c>
      <c r="F150" s="162">
        <f t="shared" si="24"/>
        <v>0</v>
      </c>
      <c r="G150" s="162"/>
      <c r="H150" s="168">
        <f t="shared" si="25"/>
        <v>0</v>
      </c>
      <c r="I150" s="162" t="e">
        <f t="shared" si="22"/>
        <v>#NUM!</v>
      </c>
      <c r="J150" s="165" t="e">
        <f t="shared" si="26"/>
        <v>#NUM!</v>
      </c>
      <c r="K150" s="165" t="e">
        <f t="shared" si="27"/>
        <v>#NUM!</v>
      </c>
      <c r="L150" s="165" t="e">
        <f t="shared" si="28"/>
        <v>#NUM!</v>
      </c>
      <c r="M150" s="185" t="e">
        <f t="shared" si="39"/>
        <v>#NUM!</v>
      </c>
      <c r="N150" s="162">
        <v>0</v>
      </c>
      <c r="O150" s="166">
        <f t="shared" si="40"/>
        <v>0</v>
      </c>
      <c r="Q150" s="162">
        <f t="shared" si="29"/>
        <v>0</v>
      </c>
      <c r="R150" s="165">
        <f t="shared" si="30"/>
        <v>0</v>
      </c>
      <c r="S150" s="165">
        <f t="shared" si="31"/>
        <v>0</v>
      </c>
      <c r="T150" s="165">
        <f t="shared" si="32"/>
        <v>0</v>
      </c>
      <c r="U150" s="68" t="e">
        <f t="shared" si="33"/>
        <v>#NUM!</v>
      </c>
      <c r="V150" s="148" t="e">
        <f t="shared" si="34"/>
        <v>#NUM!</v>
      </c>
      <c r="W150" s="165" t="e">
        <f t="shared" si="35"/>
        <v>#NUM!</v>
      </c>
      <c r="X150" s="165" t="e">
        <f t="shared" si="36"/>
        <v>#NUM!</v>
      </c>
      <c r="Y150" s="165" t="e">
        <f t="shared" si="37"/>
        <v>#NUM!</v>
      </c>
    </row>
    <row r="151" spans="1:25" x14ac:dyDescent="0.2">
      <c r="A151" s="162"/>
      <c r="B151" s="7">
        <f t="shared" si="41"/>
        <v>0</v>
      </c>
      <c r="C151" s="7" t="e">
        <f t="shared" si="23"/>
        <v>#NUM!</v>
      </c>
      <c r="D151" s="163" t="e">
        <f t="shared" si="42"/>
        <v>#NUM!</v>
      </c>
      <c r="E151" s="164">
        <f t="shared" si="38"/>
        <v>99.999999999999957</v>
      </c>
      <c r="F151" s="162">
        <f t="shared" si="24"/>
        <v>0</v>
      </c>
      <c r="G151" s="162"/>
      <c r="H151" s="168">
        <f t="shared" si="25"/>
        <v>0</v>
      </c>
      <c r="I151" s="162" t="e">
        <f t="shared" si="22"/>
        <v>#NUM!</v>
      </c>
      <c r="J151" s="165" t="e">
        <f t="shared" si="26"/>
        <v>#NUM!</v>
      </c>
      <c r="K151" s="165" t="e">
        <f t="shared" si="27"/>
        <v>#NUM!</v>
      </c>
      <c r="L151" s="165" t="e">
        <f t="shared" si="28"/>
        <v>#NUM!</v>
      </c>
      <c r="M151" s="185" t="e">
        <f t="shared" si="39"/>
        <v>#NUM!</v>
      </c>
      <c r="N151" s="162">
        <v>0</v>
      </c>
      <c r="O151" s="166">
        <f t="shared" si="40"/>
        <v>0</v>
      </c>
      <c r="Q151" s="162">
        <f t="shared" si="29"/>
        <v>0</v>
      </c>
      <c r="R151" s="165">
        <f t="shared" si="30"/>
        <v>0</v>
      </c>
      <c r="S151" s="165">
        <f t="shared" si="31"/>
        <v>0</v>
      </c>
      <c r="T151" s="165">
        <f t="shared" si="32"/>
        <v>0</v>
      </c>
      <c r="U151" s="68" t="e">
        <f t="shared" si="33"/>
        <v>#NUM!</v>
      </c>
      <c r="V151" s="148" t="e">
        <f t="shared" si="34"/>
        <v>#NUM!</v>
      </c>
      <c r="W151" s="165" t="e">
        <f t="shared" si="35"/>
        <v>#NUM!</v>
      </c>
      <c r="X151" s="165" t="e">
        <f t="shared" si="36"/>
        <v>#NUM!</v>
      </c>
      <c r="Y151" s="165" t="e">
        <f t="shared" si="37"/>
        <v>#NUM!</v>
      </c>
    </row>
    <row r="152" spans="1:25" x14ac:dyDescent="0.2">
      <c r="A152" s="162"/>
      <c r="B152" s="7">
        <f t="shared" si="41"/>
        <v>0</v>
      </c>
      <c r="C152" s="7" t="e">
        <f t="shared" si="23"/>
        <v>#NUM!</v>
      </c>
      <c r="D152" s="163" t="e">
        <f t="shared" si="42"/>
        <v>#NUM!</v>
      </c>
      <c r="E152" s="164">
        <f t="shared" si="38"/>
        <v>99.999999999999957</v>
      </c>
      <c r="F152" s="162">
        <f t="shared" si="24"/>
        <v>0</v>
      </c>
      <c r="G152" s="162"/>
      <c r="H152" s="168">
        <f t="shared" si="25"/>
        <v>0</v>
      </c>
      <c r="I152" s="162" t="e">
        <f t="shared" si="22"/>
        <v>#NUM!</v>
      </c>
      <c r="J152" s="165" t="e">
        <f t="shared" si="26"/>
        <v>#NUM!</v>
      </c>
      <c r="K152" s="165" t="e">
        <f t="shared" si="27"/>
        <v>#NUM!</v>
      </c>
      <c r="L152" s="165" t="e">
        <f t="shared" si="28"/>
        <v>#NUM!</v>
      </c>
      <c r="M152" s="185" t="e">
        <f t="shared" si="39"/>
        <v>#NUM!</v>
      </c>
      <c r="N152" s="162">
        <v>0</v>
      </c>
      <c r="O152" s="166">
        <f t="shared" si="40"/>
        <v>0</v>
      </c>
      <c r="Q152" s="162">
        <f t="shared" si="29"/>
        <v>0</v>
      </c>
      <c r="R152" s="165">
        <f t="shared" si="30"/>
        <v>0</v>
      </c>
      <c r="S152" s="165">
        <f t="shared" si="31"/>
        <v>0</v>
      </c>
      <c r="T152" s="165">
        <f t="shared" si="32"/>
        <v>0</v>
      </c>
      <c r="U152" s="68" t="e">
        <f t="shared" si="33"/>
        <v>#NUM!</v>
      </c>
      <c r="V152" s="148" t="e">
        <f t="shared" si="34"/>
        <v>#NUM!</v>
      </c>
      <c r="W152" s="165" t="e">
        <f t="shared" si="35"/>
        <v>#NUM!</v>
      </c>
      <c r="X152" s="165" t="e">
        <f t="shared" si="36"/>
        <v>#NUM!</v>
      </c>
      <c r="Y152" s="165" t="e">
        <f t="shared" si="37"/>
        <v>#NUM!</v>
      </c>
    </row>
    <row r="153" spans="1:25" x14ac:dyDescent="0.2">
      <c r="A153" s="162"/>
      <c r="B153" s="7">
        <f t="shared" si="41"/>
        <v>0</v>
      </c>
      <c r="C153" s="7" t="e">
        <f t="shared" si="23"/>
        <v>#NUM!</v>
      </c>
      <c r="D153" s="163" t="e">
        <f t="shared" si="42"/>
        <v>#NUM!</v>
      </c>
      <c r="E153" s="164">
        <f t="shared" si="38"/>
        <v>99.999999999999957</v>
      </c>
      <c r="F153" s="162">
        <f t="shared" si="24"/>
        <v>0</v>
      </c>
      <c r="G153" s="162"/>
      <c r="H153" s="168">
        <f t="shared" si="25"/>
        <v>0</v>
      </c>
      <c r="I153" s="162" t="e">
        <f t="shared" si="22"/>
        <v>#NUM!</v>
      </c>
      <c r="J153" s="165" t="e">
        <f t="shared" si="26"/>
        <v>#NUM!</v>
      </c>
      <c r="K153" s="165" t="e">
        <f t="shared" si="27"/>
        <v>#NUM!</v>
      </c>
      <c r="L153" s="165" t="e">
        <f t="shared" si="28"/>
        <v>#NUM!</v>
      </c>
      <c r="M153" s="185" t="e">
        <f t="shared" si="39"/>
        <v>#NUM!</v>
      </c>
      <c r="N153" s="162">
        <v>0</v>
      </c>
      <c r="O153" s="166">
        <f t="shared" si="40"/>
        <v>0</v>
      </c>
      <c r="Q153" s="162">
        <f t="shared" si="29"/>
        <v>0</v>
      </c>
      <c r="R153" s="165">
        <f t="shared" si="30"/>
        <v>0</v>
      </c>
      <c r="S153" s="165">
        <f t="shared" si="31"/>
        <v>0</v>
      </c>
      <c r="T153" s="165">
        <f t="shared" si="32"/>
        <v>0</v>
      </c>
      <c r="U153" s="68" t="e">
        <f t="shared" si="33"/>
        <v>#NUM!</v>
      </c>
      <c r="V153" s="148" t="e">
        <f t="shared" si="34"/>
        <v>#NUM!</v>
      </c>
      <c r="W153" s="165" t="e">
        <f t="shared" si="35"/>
        <v>#NUM!</v>
      </c>
      <c r="X153" s="165" t="e">
        <f t="shared" si="36"/>
        <v>#NUM!</v>
      </c>
      <c r="Y153" s="165" t="e">
        <f t="shared" si="37"/>
        <v>#NUM!</v>
      </c>
    </row>
    <row r="154" spans="1:25" x14ac:dyDescent="0.2">
      <c r="A154" s="162"/>
      <c r="B154" s="7">
        <f t="shared" si="41"/>
        <v>0</v>
      </c>
      <c r="C154" s="7" t="e">
        <f t="shared" si="23"/>
        <v>#NUM!</v>
      </c>
      <c r="D154" s="163" t="e">
        <f t="shared" si="42"/>
        <v>#NUM!</v>
      </c>
      <c r="E154" s="164">
        <f t="shared" si="38"/>
        <v>99.999999999999957</v>
      </c>
      <c r="F154" s="162">
        <f t="shared" si="24"/>
        <v>0</v>
      </c>
      <c r="G154" s="162"/>
      <c r="H154" s="168">
        <f t="shared" si="25"/>
        <v>0</v>
      </c>
      <c r="I154" s="162" t="e">
        <f t="shared" si="22"/>
        <v>#NUM!</v>
      </c>
      <c r="J154" s="165" t="e">
        <f t="shared" si="26"/>
        <v>#NUM!</v>
      </c>
      <c r="K154" s="165" t="e">
        <f t="shared" si="27"/>
        <v>#NUM!</v>
      </c>
      <c r="L154" s="165" t="e">
        <f t="shared" si="28"/>
        <v>#NUM!</v>
      </c>
      <c r="M154" s="185" t="e">
        <f t="shared" si="39"/>
        <v>#NUM!</v>
      </c>
      <c r="N154" s="162">
        <v>0</v>
      </c>
      <c r="O154" s="166">
        <f t="shared" si="40"/>
        <v>0</v>
      </c>
      <c r="Q154" s="162">
        <f t="shared" si="29"/>
        <v>0</v>
      </c>
      <c r="R154" s="165">
        <f t="shared" si="30"/>
        <v>0</v>
      </c>
      <c r="S154" s="165">
        <f t="shared" si="31"/>
        <v>0</v>
      </c>
      <c r="T154" s="165">
        <f t="shared" si="32"/>
        <v>0</v>
      </c>
      <c r="U154" s="68" t="e">
        <f t="shared" si="33"/>
        <v>#NUM!</v>
      </c>
      <c r="V154" s="148" t="e">
        <f t="shared" si="34"/>
        <v>#NUM!</v>
      </c>
      <c r="W154" s="165" t="e">
        <f t="shared" si="35"/>
        <v>#NUM!</v>
      </c>
      <c r="X154" s="165" t="e">
        <f t="shared" si="36"/>
        <v>#NUM!</v>
      </c>
      <c r="Y154" s="165" t="e">
        <f t="shared" si="37"/>
        <v>#NUM!</v>
      </c>
    </row>
    <row r="155" spans="1:25" x14ac:dyDescent="0.2">
      <c r="A155" s="162"/>
      <c r="B155" s="7">
        <f t="shared" si="41"/>
        <v>0</v>
      </c>
      <c r="C155" s="7" t="e">
        <f t="shared" si="23"/>
        <v>#NUM!</v>
      </c>
      <c r="D155" s="163" t="e">
        <f t="shared" si="42"/>
        <v>#NUM!</v>
      </c>
      <c r="E155" s="164">
        <f t="shared" si="38"/>
        <v>99.999999999999957</v>
      </c>
      <c r="F155" s="162">
        <f t="shared" si="24"/>
        <v>0</v>
      </c>
      <c r="G155" s="162"/>
      <c r="H155" s="168">
        <f t="shared" si="25"/>
        <v>0</v>
      </c>
      <c r="I155" s="162" t="e">
        <f t="shared" si="22"/>
        <v>#NUM!</v>
      </c>
      <c r="J155" s="165" t="e">
        <f t="shared" si="26"/>
        <v>#NUM!</v>
      </c>
      <c r="K155" s="165" t="e">
        <f t="shared" si="27"/>
        <v>#NUM!</v>
      </c>
      <c r="L155" s="165" t="e">
        <f t="shared" si="28"/>
        <v>#NUM!</v>
      </c>
      <c r="M155" s="185" t="e">
        <f t="shared" si="39"/>
        <v>#NUM!</v>
      </c>
      <c r="N155" s="162">
        <v>0</v>
      </c>
      <c r="O155" s="166">
        <f t="shared" si="40"/>
        <v>0</v>
      </c>
      <c r="Q155" s="162">
        <f t="shared" si="29"/>
        <v>0</v>
      </c>
      <c r="R155" s="165">
        <f t="shared" si="30"/>
        <v>0</v>
      </c>
      <c r="S155" s="165">
        <f t="shared" si="31"/>
        <v>0</v>
      </c>
      <c r="T155" s="165">
        <f t="shared" si="32"/>
        <v>0</v>
      </c>
      <c r="U155" s="68" t="e">
        <f t="shared" si="33"/>
        <v>#NUM!</v>
      </c>
      <c r="V155" s="148" t="e">
        <f t="shared" si="34"/>
        <v>#NUM!</v>
      </c>
      <c r="W155" s="165" t="e">
        <f t="shared" si="35"/>
        <v>#NUM!</v>
      </c>
      <c r="X155" s="165" t="e">
        <f t="shared" si="36"/>
        <v>#NUM!</v>
      </c>
      <c r="Y155" s="165" t="e">
        <f t="shared" si="37"/>
        <v>#NUM!</v>
      </c>
    </row>
    <row r="156" spans="1:25" x14ac:dyDescent="0.2">
      <c r="A156" s="162"/>
      <c r="B156" s="7">
        <f t="shared" si="41"/>
        <v>0</v>
      </c>
      <c r="C156" s="7" t="e">
        <f t="shared" si="23"/>
        <v>#NUM!</v>
      </c>
      <c r="D156" s="163" t="e">
        <f t="shared" si="42"/>
        <v>#NUM!</v>
      </c>
      <c r="E156" s="164">
        <f t="shared" si="38"/>
        <v>99.999999999999957</v>
      </c>
      <c r="F156" s="162">
        <f t="shared" si="24"/>
        <v>0</v>
      </c>
      <c r="G156" s="162"/>
      <c r="H156" s="168">
        <f t="shared" si="25"/>
        <v>0</v>
      </c>
      <c r="I156" s="162" t="e">
        <f t="shared" si="22"/>
        <v>#NUM!</v>
      </c>
      <c r="J156" s="165" t="e">
        <f t="shared" si="26"/>
        <v>#NUM!</v>
      </c>
      <c r="K156" s="165" t="e">
        <f t="shared" si="27"/>
        <v>#NUM!</v>
      </c>
      <c r="L156" s="165" t="e">
        <f t="shared" si="28"/>
        <v>#NUM!</v>
      </c>
      <c r="M156" s="185" t="e">
        <f t="shared" si="39"/>
        <v>#NUM!</v>
      </c>
      <c r="N156" s="162">
        <v>0</v>
      </c>
      <c r="O156" s="166">
        <f t="shared" si="40"/>
        <v>0</v>
      </c>
      <c r="Q156" s="162">
        <f t="shared" si="29"/>
        <v>0</v>
      </c>
      <c r="R156" s="165">
        <f t="shared" si="30"/>
        <v>0</v>
      </c>
      <c r="S156" s="165">
        <f t="shared" si="31"/>
        <v>0</v>
      </c>
      <c r="T156" s="165">
        <f t="shared" si="32"/>
        <v>0</v>
      </c>
      <c r="U156" s="68" t="e">
        <f t="shared" si="33"/>
        <v>#NUM!</v>
      </c>
      <c r="V156" s="148" t="e">
        <f t="shared" si="34"/>
        <v>#NUM!</v>
      </c>
      <c r="W156" s="165" t="e">
        <f t="shared" si="35"/>
        <v>#NUM!</v>
      </c>
      <c r="X156" s="165" t="e">
        <f t="shared" si="36"/>
        <v>#NUM!</v>
      </c>
      <c r="Y156" s="165" t="e">
        <f t="shared" si="37"/>
        <v>#NUM!</v>
      </c>
    </row>
    <row r="157" spans="1:25" x14ac:dyDescent="0.2">
      <c r="A157" s="162"/>
      <c r="B157" s="7">
        <f t="shared" si="41"/>
        <v>0</v>
      </c>
      <c r="C157" s="7" t="e">
        <f t="shared" si="23"/>
        <v>#NUM!</v>
      </c>
      <c r="D157" s="163" t="e">
        <f t="shared" si="42"/>
        <v>#NUM!</v>
      </c>
      <c r="E157" s="164">
        <f t="shared" si="38"/>
        <v>99.999999999999957</v>
      </c>
      <c r="F157" s="162">
        <f t="shared" si="24"/>
        <v>0</v>
      </c>
      <c r="G157" s="162"/>
      <c r="H157" s="168">
        <f t="shared" si="25"/>
        <v>0</v>
      </c>
      <c r="I157" s="162" t="e">
        <f t="shared" si="22"/>
        <v>#NUM!</v>
      </c>
      <c r="J157" s="165" t="e">
        <f t="shared" si="26"/>
        <v>#NUM!</v>
      </c>
      <c r="K157" s="165" t="e">
        <f t="shared" si="27"/>
        <v>#NUM!</v>
      </c>
      <c r="L157" s="165" t="e">
        <f t="shared" si="28"/>
        <v>#NUM!</v>
      </c>
      <c r="M157" s="185" t="e">
        <f t="shared" si="39"/>
        <v>#NUM!</v>
      </c>
      <c r="N157" s="162">
        <v>0</v>
      </c>
      <c r="O157" s="166">
        <f t="shared" si="40"/>
        <v>0</v>
      </c>
      <c r="Q157" s="162">
        <f t="shared" si="29"/>
        <v>0</v>
      </c>
      <c r="R157" s="165">
        <f t="shared" si="30"/>
        <v>0</v>
      </c>
      <c r="S157" s="165">
        <f t="shared" si="31"/>
        <v>0</v>
      </c>
      <c r="T157" s="165">
        <f t="shared" si="32"/>
        <v>0</v>
      </c>
      <c r="U157" s="68" t="e">
        <f t="shared" si="33"/>
        <v>#NUM!</v>
      </c>
      <c r="V157" s="148" t="e">
        <f t="shared" si="34"/>
        <v>#NUM!</v>
      </c>
      <c r="W157" s="165" t="e">
        <f t="shared" si="35"/>
        <v>#NUM!</v>
      </c>
      <c r="X157" s="165" t="e">
        <f t="shared" si="36"/>
        <v>#NUM!</v>
      </c>
      <c r="Y157" s="165" t="e">
        <f t="shared" si="37"/>
        <v>#NUM!</v>
      </c>
    </row>
    <row r="158" spans="1:25" x14ac:dyDescent="0.2">
      <c r="A158" s="162"/>
      <c r="B158" s="7">
        <f t="shared" si="41"/>
        <v>0</v>
      </c>
      <c r="C158" s="7" t="e">
        <f t="shared" si="23"/>
        <v>#NUM!</v>
      </c>
      <c r="D158" s="163" t="e">
        <f t="shared" si="42"/>
        <v>#NUM!</v>
      </c>
      <c r="E158" s="164">
        <f t="shared" si="38"/>
        <v>99.999999999999957</v>
      </c>
      <c r="F158" s="162">
        <f t="shared" si="24"/>
        <v>0</v>
      </c>
      <c r="G158" s="162"/>
      <c r="H158" s="168">
        <f t="shared" si="25"/>
        <v>0</v>
      </c>
      <c r="I158" s="162" t="e">
        <f t="shared" ref="I158:I221" si="43">D158*F158</f>
        <v>#NUM!</v>
      </c>
      <c r="J158" s="165" t="e">
        <f t="shared" si="26"/>
        <v>#NUM!</v>
      </c>
      <c r="K158" s="165" t="e">
        <f t="shared" si="27"/>
        <v>#NUM!</v>
      </c>
      <c r="L158" s="165" t="e">
        <f t="shared" si="28"/>
        <v>#NUM!</v>
      </c>
      <c r="M158" s="185" t="e">
        <f t="shared" si="39"/>
        <v>#NUM!</v>
      </c>
      <c r="N158" s="162">
        <v>0</v>
      </c>
      <c r="O158" s="166">
        <f t="shared" si="40"/>
        <v>0</v>
      </c>
      <c r="Q158" s="162">
        <f t="shared" si="29"/>
        <v>0</v>
      </c>
      <c r="R158" s="165">
        <f t="shared" si="30"/>
        <v>0</v>
      </c>
      <c r="S158" s="165">
        <f t="shared" si="31"/>
        <v>0</v>
      </c>
      <c r="T158" s="165">
        <f t="shared" si="32"/>
        <v>0</v>
      </c>
      <c r="U158" s="68" t="e">
        <f t="shared" si="33"/>
        <v>#NUM!</v>
      </c>
      <c r="V158" s="148" t="e">
        <f t="shared" si="34"/>
        <v>#NUM!</v>
      </c>
      <c r="W158" s="165" t="e">
        <f t="shared" si="35"/>
        <v>#NUM!</v>
      </c>
      <c r="X158" s="165" t="e">
        <f t="shared" si="36"/>
        <v>#NUM!</v>
      </c>
      <c r="Y158" s="165" t="e">
        <f t="shared" si="37"/>
        <v>#NUM!</v>
      </c>
    </row>
    <row r="159" spans="1:25" x14ac:dyDescent="0.2">
      <c r="A159" s="162"/>
      <c r="B159" s="7">
        <f t="shared" si="41"/>
        <v>0</v>
      </c>
      <c r="C159" s="7" t="e">
        <f t="shared" ref="C159:C222" si="44">IF(A159=0,IF(B159&gt;0,IF(C158&lt;10,10,-LOG(0,2)),-LOG(0,2)),-LOG(A159,2))</f>
        <v>#NUM!</v>
      </c>
      <c r="D159" s="163" t="e">
        <f t="shared" si="42"/>
        <v>#NUM!</v>
      </c>
      <c r="E159" s="164">
        <f t="shared" si="38"/>
        <v>99.999999999999957</v>
      </c>
      <c r="F159" s="162">
        <f t="shared" ref="F159:F222" si="45">(G159*100)/$A$10</f>
        <v>0</v>
      </c>
      <c r="G159" s="162"/>
      <c r="H159" s="168">
        <f t="shared" ref="H159:H222" si="46">A159*1000</f>
        <v>0</v>
      </c>
      <c r="I159" s="162" t="e">
        <f t="shared" si="43"/>
        <v>#NUM!</v>
      </c>
      <c r="J159" s="165" t="e">
        <f t="shared" ref="J159:J222" si="47">(F159)*(D159-$B$4)^2</f>
        <v>#NUM!</v>
      </c>
      <c r="K159" s="165" t="e">
        <f t="shared" ref="K159:K222" si="48">(F159)*(D159-$B$4)^3</f>
        <v>#NUM!</v>
      </c>
      <c r="L159" s="165" t="e">
        <f t="shared" ref="L159:L222" si="49">(F159)*(D159-$B$4)^4</f>
        <v>#NUM!</v>
      </c>
      <c r="M159" s="185" t="e">
        <f t="shared" si="39"/>
        <v>#NUM!</v>
      </c>
      <c r="N159" s="162">
        <v>0</v>
      </c>
      <c r="O159" s="166">
        <f t="shared" si="40"/>
        <v>0</v>
      </c>
      <c r="Q159" s="162">
        <f t="shared" ref="Q159:Q222" si="50">(B159*1000)*F159</f>
        <v>0</v>
      </c>
      <c r="R159" s="165">
        <f t="shared" ref="R159:R222" si="51">(F159)*((B159*1000)-$B$15)^2</f>
        <v>0</v>
      </c>
      <c r="S159" s="165">
        <f t="shared" ref="S159:S222" si="52">(F159)*((B159*1000)-$B$15)^3</f>
        <v>0</v>
      </c>
      <c r="T159" s="165">
        <f t="shared" ref="T159:T222" si="53">(F159)*((B159*1000)-$B$15)^4</f>
        <v>0</v>
      </c>
      <c r="U159" s="68" t="e">
        <f t="shared" ref="U159:U222" si="54">LOG(((2^(-D159))*1000),10)</f>
        <v>#NUM!</v>
      </c>
      <c r="V159" s="148" t="e">
        <f t="shared" ref="V159:V222" si="55">U159*F159</f>
        <v>#NUM!</v>
      </c>
      <c r="W159" s="165" t="e">
        <f t="shared" ref="W159:W222" si="56">(F159)*(U159-LOG($E$15))^2</f>
        <v>#NUM!</v>
      </c>
      <c r="X159" s="165" t="e">
        <f t="shared" ref="X159:X222" si="57">(F159)*(U159-LOG($E$15))^3</f>
        <v>#NUM!</v>
      </c>
      <c r="Y159" s="165" t="e">
        <f t="shared" ref="Y159:Y222" si="58">(F159)*(U159-LOG($E$15))^4</f>
        <v>#NUM!</v>
      </c>
    </row>
    <row r="160" spans="1:25" x14ac:dyDescent="0.2">
      <c r="A160" s="162"/>
      <c r="B160" s="7">
        <f t="shared" si="41"/>
        <v>0</v>
      </c>
      <c r="C160" s="7" t="e">
        <f t="shared" si="44"/>
        <v>#NUM!</v>
      </c>
      <c r="D160" s="163" t="e">
        <f t="shared" si="42"/>
        <v>#NUM!</v>
      </c>
      <c r="E160" s="164">
        <f t="shared" ref="E160:E223" si="59">F160+E159</f>
        <v>99.999999999999957</v>
      </c>
      <c r="F160" s="162">
        <f t="shared" si="45"/>
        <v>0</v>
      </c>
      <c r="G160" s="162"/>
      <c r="H160" s="168">
        <f t="shared" si="46"/>
        <v>0</v>
      </c>
      <c r="I160" s="162" t="e">
        <f t="shared" si="43"/>
        <v>#NUM!</v>
      </c>
      <c r="J160" s="165" t="e">
        <f t="shared" si="47"/>
        <v>#NUM!</v>
      </c>
      <c r="K160" s="165" t="e">
        <f t="shared" si="48"/>
        <v>#NUM!</v>
      </c>
      <c r="L160" s="165" t="e">
        <f t="shared" si="49"/>
        <v>#NUM!</v>
      </c>
      <c r="M160" s="185" t="e">
        <f t="shared" ref="M160:M223" si="60">((2^(-D160))*1000)</f>
        <v>#NUM!</v>
      </c>
      <c r="N160" s="162">
        <v>0</v>
      </c>
      <c r="O160" s="166">
        <f t="shared" ref="O160:O223" si="61">(N160*100)/$A$13</f>
        <v>0</v>
      </c>
      <c r="Q160" s="162">
        <f t="shared" si="50"/>
        <v>0</v>
      </c>
      <c r="R160" s="165">
        <f t="shared" si="51"/>
        <v>0</v>
      </c>
      <c r="S160" s="165">
        <f t="shared" si="52"/>
        <v>0</v>
      </c>
      <c r="T160" s="165">
        <f t="shared" si="53"/>
        <v>0</v>
      </c>
      <c r="U160" s="68" t="e">
        <f t="shared" si="54"/>
        <v>#NUM!</v>
      </c>
      <c r="V160" s="148" t="e">
        <f t="shared" si="55"/>
        <v>#NUM!</v>
      </c>
      <c r="W160" s="165" t="e">
        <f t="shared" si="56"/>
        <v>#NUM!</v>
      </c>
      <c r="X160" s="165" t="e">
        <f t="shared" si="57"/>
        <v>#NUM!</v>
      </c>
      <c r="Y160" s="165" t="e">
        <f t="shared" si="58"/>
        <v>#NUM!</v>
      </c>
    </row>
    <row r="161" spans="1:25" x14ac:dyDescent="0.2">
      <c r="A161" s="162"/>
      <c r="B161" s="7">
        <f t="shared" ref="B161:B224" si="62">IF(A161=0,IF(A160&gt;0,IF(B160&gt;0.001,((A160+(2^(-10)))/2),0),0),(A160+A161)/2)</f>
        <v>0</v>
      </c>
      <c r="C161" s="7" t="e">
        <f t="shared" si="44"/>
        <v>#NUM!</v>
      </c>
      <c r="D161" s="163" t="e">
        <f t="shared" si="42"/>
        <v>#NUM!</v>
      </c>
      <c r="E161" s="164">
        <f t="shared" si="59"/>
        <v>99.999999999999957</v>
      </c>
      <c r="F161" s="162">
        <f t="shared" si="45"/>
        <v>0</v>
      </c>
      <c r="G161" s="162"/>
      <c r="H161" s="168">
        <f t="shared" si="46"/>
        <v>0</v>
      </c>
      <c r="I161" s="162" t="e">
        <f t="shared" si="43"/>
        <v>#NUM!</v>
      </c>
      <c r="J161" s="165" t="e">
        <f t="shared" si="47"/>
        <v>#NUM!</v>
      </c>
      <c r="K161" s="165" t="e">
        <f t="shared" si="48"/>
        <v>#NUM!</v>
      </c>
      <c r="L161" s="165" t="e">
        <f t="shared" si="49"/>
        <v>#NUM!</v>
      </c>
      <c r="M161" s="185" t="e">
        <f t="shared" si="60"/>
        <v>#NUM!</v>
      </c>
      <c r="N161" s="162">
        <v>0</v>
      </c>
      <c r="O161" s="166">
        <f t="shared" si="61"/>
        <v>0</v>
      </c>
      <c r="Q161" s="162">
        <f t="shared" si="50"/>
        <v>0</v>
      </c>
      <c r="R161" s="165">
        <f t="shared" si="51"/>
        <v>0</v>
      </c>
      <c r="S161" s="165">
        <f t="shared" si="52"/>
        <v>0</v>
      </c>
      <c r="T161" s="165">
        <f t="shared" si="53"/>
        <v>0</v>
      </c>
      <c r="U161" s="68" t="e">
        <f t="shared" si="54"/>
        <v>#NUM!</v>
      </c>
      <c r="V161" s="148" t="e">
        <f t="shared" si="55"/>
        <v>#NUM!</v>
      </c>
      <c r="W161" s="165" t="e">
        <f t="shared" si="56"/>
        <v>#NUM!</v>
      </c>
      <c r="X161" s="165" t="e">
        <f t="shared" si="57"/>
        <v>#NUM!</v>
      </c>
      <c r="Y161" s="165" t="e">
        <f t="shared" si="58"/>
        <v>#NUM!</v>
      </c>
    </row>
    <row r="162" spans="1:25" x14ac:dyDescent="0.2">
      <c r="A162" s="162"/>
      <c r="B162" s="7">
        <f t="shared" si="62"/>
        <v>0</v>
      </c>
      <c r="C162" s="7" t="e">
        <f t="shared" si="44"/>
        <v>#NUM!</v>
      </c>
      <c r="D162" s="163" t="e">
        <f t="shared" si="42"/>
        <v>#NUM!</v>
      </c>
      <c r="E162" s="164">
        <f t="shared" si="59"/>
        <v>99.999999999999957</v>
      </c>
      <c r="F162" s="162">
        <f t="shared" si="45"/>
        <v>0</v>
      </c>
      <c r="G162" s="162"/>
      <c r="H162" s="168">
        <f t="shared" si="46"/>
        <v>0</v>
      </c>
      <c r="I162" s="162" t="e">
        <f t="shared" si="43"/>
        <v>#NUM!</v>
      </c>
      <c r="J162" s="165" t="e">
        <f t="shared" si="47"/>
        <v>#NUM!</v>
      </c>
      <c r="K162" s="165" t="e">
        <f t="shared" si="48"/>
        <v>#NUM!</v>
      </c>
      <c r="L162" s="165" t="e">
        <f t="shared" si="49"/>
        <v>#NUM!</v>
      </c>
      <c r="M162" s="185" t="e">
        <f t="shared" si="60"/>
        <v>#NUM!</v>
      </c>
      <c r="N162" s="162">
        <v>0</v>
      </c>
      <c r="O162" s="166">
        <f t="shared" si="61"/>
        <v>0</v>
      </c>
      <c r="Q162" s="162">
        <f t="shared" si="50"/>
        <v>0</v>
      </c>
      <c r="R162" s="165">
        <f t="shared" si="51"/>
        <v>0</v>
      </c>
      <c r="S162" s="165">
        <f t="shared" si="52"/>
        <v>0</v>
      </c>
      <c r="T162" s="165">
        <f t="shared" si="53"/>
        <v>0</v>
      </c>
      <c r="U162" s="68" t="e">
        <f t="shared" si="54"/>
        <v>#NUM!</v>
      </c>
      <c r="V162" s="148" t="e">
        <f t="shared" si="55"/>
        <v>#NUM!</v>
      </c>
      <c r="W162" s="165" t="e">
        <f t="shared" si="56"/>
        <v>#NUM!</v>
      </c>
      <c r="X162" s="165" t="e">
        <f t="shared" si="57"/>
        <v>#NUM!</v>
      </c>
      <c r="Y162" s="165" t="e">
        <f t="shared" si="58"/>
        <v>#NUM!</v>
      </c>
    </row>
    <row r="163" spans="1:25" x14ac:dyDescent="0.2">
      <c r="A163" s="162"/>
      <c r="B163" s="7">
        <f t="shared" si="62"/>
        <v>0</v>
      </c>
      <c r="C163" s="7" t="e">
        <f t="shared" si="44"/>
        <v>#NUM!</v>
      </c>
      <c r="D163" s="163" t="e">
        <f t="shared" si="42"/>
        <v>#NUM!</v>
      </c>
      <c r="E163" s="164">
        <f t="shared" si="59"/>
        <v>99.999999999999957</v>
      </c>
      <c r="F163" s="162">
        <f t="shared" si="45"/>
        <v>0</v>
      </c>
      <c r="G163" s="162"/>
      <c r="H163" s="168">
        <f t="shared" si="46"/>
        <v>0</v>
      </c>
      <c r="I163" s="162" t="e">
        <f t="shared" si="43"/>
        <v>#NUM!</v>
      </c>
      <c r="J163" s="165" t="e">
        <f t="shared" si="47"/>
        <v>#NUM!</v>
      </c>
      <c r="K163" s="165" t="e">
        <f t="shared" si="48"/>
        <v>#NUM!</v>
      </c>
      <c r="L163" s="165" t="e">
        <f t="shared" si="49"/>
        <v>#NUM!</v>
      </c>
      <c r="M163" s="185" t="e">
        <f t="shared" si="60"/>
        <v>#NUM!</v>
      </c>
      <c r="N163" s="162">
        <v>0</v>
      </c>
      <c r="O163" s="166">
        <f t="shared" si="61"/>
        <v>0</v>
      </c>
      <c r="Q163" s="162">
        <f t="shared" si="50"/>
        <v>0</v>
      </c>
      <c r="R163" s="165">
        <f t="shared" si="51"/>
        <v>0</v>
      </c>
      <c r="S163" s="165">
        <f t="shared" si="52"/>
        <v>0</v>
      </c>
      <c r="T163" s="165">
        <f t="shared" si="53"/>
        <v>0</v>
      </c>
      <c r="U163" s="68" t="e">
        <f t="shared" si="54"/>
        <v>#NUM!</v>
      </c>
      <c r="V163" s="148" t="e">
        <f t="shared" si="55"/>
        <v>#NUM!</v>
      </c>
      <c r="W163" s="165" t="e">
        <f t="shared" si="56"/>
        <v>#NUM!</v>
      </c>
      <c r="X163" s="165" t="e">
        <f t="shared" si="57"/>
        <v>#NUM!</v>
      </c>
      <c r="Y163" s="165" t="e">
        <f t="shared" si="58"/>
        <v>#NUM!</v>
      </c>
    </row>
    <row r="164" spans="1:25" x14ac:dyDescent="0.2">
      <c r="A164" s="162"/>
      <c r="B164" s="7">
        <f t="shared" si="62"/>
        <v>0</v>
      </c>
      <c r="C164" s="7" t="e">
        <f t="shared" si="44"/>
        <v>#NUM!</v>
      </c>
      <c r="D164" s="163" t="e">
        <f t="shared" si="42"/>
        <v>#NUM!</v>
      </c>
      <c r="E164" s="164">
        <f t="shared" si="59"/>
        <v>99.999999999999957</v>
      </c>
      <c r="F164" s="162">
        <f t="shared" si="45"/>
        <v>0</v>
      </c>
      <c r="G164" s="162"/>
      <c r="H164" s="168">
        <f t="shared" si="46"/>
        <v>0</v>
      </c>
      <c r="I164" s="162" t="e">
        <f t="shared" si="43"/>
        <v>#NUM!</v>
      </c>
      <c r="J164" s="165" t="e">
        <f t="shared" si="47"/>
        <v>#NUM!</v>
      </c>
      <c r="K164" s="165" t="e">
        <f t="shared" si="48"/>
        <v>#NUM!</v>
      </c>
      <c r="L164" s="165" t="e">
        <f t="shared" si="49"/>
        <v>#NUM!</v>
      </c>
      <c r="M164" s="185" t="e">
        <f t="shared" si="60"/>
        <v>#NUM!</v>
      </c>
      <c r="N164" s="162">
        <v>0</v>
      </c>
      <c r="O164" s="166">
        <f t="shared" si="61"/>
        <v>0</v>
      </c>
      <c r="Q164" s="162">
        <f t="shared" si="50"/>
        <v>0</v>
      </c>
      <c r="R164" s="165">
        <f t="shared" si="51"/>
        <v>0</v>
      </c>
      <c r="S164" s="165">
        <f t="shared" si="52"/>
        <v>0</v>
      </c>
      <c r="T164" s="165">
        <f t="shared" si="53"/>
        <v>0</v>
      </c>
      <c r="U164" s="68" t="e">
        <f t="shared" si="54"/>
        <v>#NUM!</v>
      </c>
      <c r="V164" s="148" t="e">
        <f t="shared" si="55"/>
        <v>#NUM!</v>
      </c>
      <c r="W164" s="165" t="e">
        <f t="shared" si="56"/>
        <v>#NUM!</v>
      </c>
      <c r="X164" s="165" t="e">
        <f t="shared" si="57"/>
        <v>#NUM!</v>
      </c>
      <c r="Y164" s="165" t="e">
        <f t="shared" si="58"/>
        <v>#NUM!</v>
      </c>
    </row>
    <row r="165" spans="1:25" x14ac:dyDescent="0.2">
      <c r="A165" s="162"/>
      <c r="B165" s="7">
        <f t="shared" si="62"/>
        <v>0</v>
      </c>
      <c r="C165" s="7" t="e">
        <f t="shared" si="44"/>
        <v>#NUM!</v>
      </c>
      <c r="D165" s="163" t="e">
        <f t="shared" si="42"/>
        <v>#NUM!</v>
      </c>
      <c r="E165" s="164">
        <f t="shared" si="59"/>
        <v>99.999999999999957</v>
      </c>
      <c r="F165" s="162">
        <f t="shared" si="45"/>
        <v>0</v>
      </c>
      <c r="G165" s="162"/>
      <c r="H165" s="168">
        <f t="shared" si="46"/>
        <v>0</v>
      </c>
      <c r="I165" s="162" t="e">
        <f t="shared" si="43"/>
        <v>#NUM!</v>
      </c>
      <c r="J165" s="165" t="e">
        <f t="shared" si="47"/>
        <v>#NUM!</v>
      </c>
      <c r="K165" s="165" t="e">
        <f t="shared" si="48"/>
        <v>#NUM!</v>
      </c>
      <c r="L165" s="165" t="e">
        <f t="shared" si="49"/>
        <v>#NUM!</v>
      </c>
      <c r="M165" s="185" t="e">
        <f t="shared" si="60"/>
        <v>#NUM!</v>
      </c>
      <c r="N165" s="162">
        <v>0</v>
      </c>
      <c r="O165" s="166">
        <f t="shared" si="61"/>
        <v>0</v>
      </c>
      <c r="Q165" s="162">
        <f t="shared" si="50"/>
        <v>0</v>
      </c>
      <c r="R165" s="165">
        <f t="shared" si="51"/>
        <v>0</v>
      </c>
      <c r="S165" s="165">
        <f t="shared" si="52"/>
        <v>0</v>
      </c>
      <c r="T165" s="165">
        <f t="shared" si="53"/>
        <v>0</v>
      </c>
      <c r="U165" s="68" t="e">
        <f t="shared" si="54"/>
        <v>#NUM!</v>
      </c>
      <c r="V165" s="148" t="e">
        <f t="shared" si="55"/>
        <v>#NUM!</v>
      </c>
      <c r="W165" s="165" t="e">
        <f t="shared" si="56"/>
        <v>#NUM!</v>
      </c>
      <c r="X165" s="165" t="e">
        <f t="shared" si="57"/>
        <v>#NUM!</v>
      </c>
      <c r="Y165" s="165" t="e">
        <f t="shared" si="58"/>
        <v>#NUM!</v>
      </c>
    </row>
    <row r="166" spans="1:25" x14ac:dyDescent="0.2">
      <c r="A166" s="162"/>
      <c r="B166" s="7">
        <f t="shared" si="62"/>
        <v>0</v>
      </c>
      <c r="C166" s="7" t="e">
        <f t="shared" si="44"/>
        <v>#NUM!</v>
      </c>
      <c r="D166" s="163" t="e">
        <f t="shared" si="42"/>
        <v>#NUM!</v>
      </c>
      <c r="E166" s="164">
        <f t="shared" si="59"/>
        <v>99.999999999999957</v>
      </c>
      <c r="F166" s="162">
        <f t="shared" si="45"/>
        <v>0</v>
      </c>
      <c r="G166" s="162"/>
      <c r="H166" s="168">
        <f t="shared" si="46"/>
        <v>0</v>
      </c>
      <c r="I166" s="162" t="e">
        <f t="shared" si="43"/>
        <v>#NUM!</v>
      </c>
      <c r="J166" s="165" t="e">
        <f t="shared" si="47"/>
        <v>#NUM!</v>
      </c>
      <c r="K166" s="165" t="e">
        <f t="shared" si="48"/>
        <v>#NUM!</v>
      </c>
      <c r="L166" s="165" t="e">
        <f t="shared" si="49"/>
        <v>#NUM!</v>
      </c>
      <c r="M166" s="185" t="e">
        <f t="shared" si="60"/>
        <v>#NUM!</v>
      </c>
      <c r="N166" s="162">
        <v>0</v>
      </c>
      <c r="O166" s="166">
        <f t="shared" si="61"/>
        <v>0</v>
      </c>
      <c r="Q166" s="162">
        <f t="shared" si="50"/>
        <v>0</v>
      </c>
      <c r="R166" s="165">
        <f t="shared" si="51"/>
        <v>0</v>
      </c>
      <c r="S166" s="165">
        <f t="shared" si="52"/>
        <v>0</v>
      </c>
      <c r="T166" s="165">
        <f t="shared" si="53"/>
        <v>0</v>
      </c>
      <c r="U166" s="68" t="e">
        <f t="shared" si="54"/>
        <v>#NUM!</v>
      </c>
      <c r="V166" s="148" t="e">
        <f t="shared" si="55"/>
        <v>#NUM!</v>
      </c>
      <c r="W166" s="165" t="e">
        <f t="shared" si="56"/>
        <v>#NUM!</v>
      </c>
      <c r="X166" s="165" t="e">
        <f t="shared" si="57"/>
        <v>#NUM!</v>
      </c>
      <c r="Y166" s="165" t="e">
        <f t="shared" si="58"/>
        <v>#NUM!</v>
      </c>
    </row>
    <row r="167" spans="1:25" x14ac:dyDescent="0.2">
      <c r="A167" s="162"/>
      <c r="B167" s="7">
        <f t="shared" si="62"/>
        <v>0</v>
      </c>
      <c r="C167" s="7" t="e">
        <f t="shared" si="44"/>
        <v>#NUM!</v>
      </c>
      <c r="D167" s="163" t="e">
        <f t="shared" si="42"/>
        <v>#NUM!</v>
      </c>
      <c r="E167" s="164">
        <f t="shared" si="59"/>
        <v>99.999999999999957</v>
      </c>
      <c r="F167" s="162">
        <f t="shared" si="45"/>
        <v>0</v>
      </c>
      <c r="G167" s="162"/>
      <c r="H167" s="168">
        <f t="shared" si="46"/>
        <v>0</v>
      </c>
      <c r="I167" s="162" t="e">
        <f t="shared" si="43"/>
        <v>#NUM!</v>
      </c>
      <c r="J167" s="165" t="e">
        <f t="shared" si="47"/>
        <v>#NUM!</v>
      </c>
      <c r="K167" s="165" t="e">
        <f t="shared" si="48"/>
        <v>#NUM!</v>
      </c>
      <c r="L167" s="165" t="e">
        <f t="shared" si="49"/>
        <v>#NUM!</v>
      </c>
      <c r="M167" s="185" t="e">
        <f t="shared" si="60"/>
        <v>#NUM!</v>
      </c>
      <c r="N167" s="162">
        <v>0</v>
      </c>
      <c r="O167" s="166">
        <f t="shared" si="61"/>
        <v>0</v>
      </c>
      <c r="Q167" s="162">
        <f t="shared" si="50"/>
        <v>0</v>
      </c>
      <c r="R167" s="165">
        <f t="shared" si="51"/>
        <v>0</v>
      </c>
      <c r="S167" s="165">
        <f t="shared" si="52"/>
        <v>0</v>
      </c>
      <c r="T167" s="165">
        <f t="shared" si="53"/>
        <v>0</v>
      </c>
      <c r="U167" s="68" t="e">
        <f t="shared" si="54"/>
        <v>#NUM!</v>
      </c>
      <c r="V167" s="148" t="e">
        <f t="shared" si="55"/>
        <v>#NUM!</v>
      </c>
      <c r="W167" s="165" t="e">
        <f t="shared" si="56"/>
        <v>#NUM!</v>
      </c>
      <c r="X167" s="165" t="e">
        <f t="shared" si="57"/>
        <v>#NUM!</v>
      </c>
      <c r="Y167" s="165" t="e">
        <f t="shared" si="58"/>
        <v>#NUM!</v>
      </c>
    </row>
    <row r="168" spans="1:25" x14ac:dyDescent="0.2">
      <c r="A168" s="162"/>
      <c r="B168" s="7">
        <f t="shared" si="62"/>
        <v>0</v>
      </c>
      <c r="C168" s="7" t="e">
        <f t="shared" si="44"/>
        <v>#NUM!</v>
      </c>
      <c r="D168" s="163" t="e">
        <f t="shared" si="42"/>
        <v>#NUM!</v>
      </c>
      <c r="E168" s="164">
        <f t="shared" si="59"/>
        <v>99.999999999999957</v>
      </c>
      <c r="F168" s="162">
        <f t="shared" si="45"/>
        <v>0</v>
      </c>
      <c r="G168" s="162"/>
      <c r="H168" s="168">
        <f t="shared" si="46"/>
        <v>0</v>
      </c>
      <c r="I168" s="162" t="e">
        <f t="shared" si="43"/>
        <v>#NUM!</v>
      </c>
      <c r="J168" s="165" t="e">
        <f t="shared" si="47"/>
        <v>#NUM!</v>
      </c>
      <c r="K168" s="165" t="e">
        <f t="shared" si="48"/>
        <v>#NUM!</v>
      </c>
      <c r="L168" s="165" t="e">
        <f t="shared" si="49"/>
        <v>#NUM!</v>
      </c>
      <c r="M168" s="185" t="e">
        <f t="shared" si="60"/>
        <v>#NUM!</v>
      </c>
      <c r="N168" s="162">
        <v>0</v>
      </c>
      <c r="O168" s="166">
        <f t="shared" si="61"/>
        <v>0</v>
      </c>
      <c r="Q168" s="162">
        <f t="shared" si="50"/>
        <v>0</v>
      </c>
      <c r="R168" s="165">
        <f t="shared" si="51"/>
        <v>0</v>
      </c>
      <c r="S168" s="165">
        <f t="shared" si="52"/>
        <v>0</v>
      </c>
      <c r="T168" s="165">
        <f t="shared" si="53"/>
        <v>0</v>
      </c>
      <c r="U168" s="68" t="e">
        <f t="shared" si="54"/>
        <v>#NUM!</v>
      </c>
      <c r="V168" s="148" t="e">
        <f t="shared" si="55"/>
        <v>#NUM!</v>
      </c>
      <c r="W168" s="165" t="e">
        <f t="shared" si="56"/>
        <v>#NUM!</v>
      </c>
      <c r="X168" s="165" t="e">
        <f t="shared" si="57"/>
        <v>#NUM!</v>
      </c>
      <c r="Y168" s="165" t="e">
        <f t="shared" si="58"/>
        <v>#NUM!</v>
      </c>
    </row>
    <row r="169" spans="1:25" x14ac:dyDescent="0.2">
      <c r="A169" s="162"/>
      <c r="B169" s="7">
        <f t="shared" si="62"/>
        <v>0</v>
      </c>
      <c r="C169" s="7" t="e">
        <f t="shared" si="44"/>
        <v>#NUM!</v>
      </c>
      <c r="D169" s="163" t="e">
        <f t="shared" si="42"/>
        <v>#NUM!</v>
      </c>
      <c r="E169" s="164">
        <f t="shared" si="59"/>
        <v>99.999999999999957</v>
      </c>
      <c r="F169" s="162">
        <f t="shared" si="45"/>
        <v>0</v>
      </c>
      <c r="G169" s="162"/>
      <c r="H169" s="168">
        <f t="shared" si="46"/>
        <v>0</v>
      </c>
      <c r="I169" s="162" t="e">
        <f t="shared" si="43"/>
        <v>#NUM!</v>
      </c>
      <c r="J169" s="165" t="e">
        <f t="shared" si="47"/>
        <v>#NUM!</v>
      </c>
      <c r="K169" s="165" t="e">
        <f t="shared" si="48"/>
        <v>#NUM!</v>
      </c>
      <c r="L169" s="165" t="e">
        <f t="shared" si="49"/>
        <v>#NUM!</v>
      </c>
      <c r="M169" s="185" t="e">
        <f t="shared" si="60"/>
        <v>#NUM!</v>
      </c>
      <c r="N169" s="162">
        <v>0</v>
      </c>
      <c r="O169" s="166">
        <f t="shared" si="61"/>
        <v>0</v>
      </c>
      <c r="Q169" s="162">
        <f t="shared" si="50"/>
        <v>0</v>
      </c>
      <c r="R169" s="165">
        <f t="shared" si="51"/>
        <v>0</v>
      </c>
      <c r="S169" s="165">
        <f t="shared" si="52"/>
        <v>0</v>
      </c>
      <c r="T169" s="165">
        <f t="shared" si="53"/>
        <v>0</v>
      </c>
      <c r="U169" s="68" t="e">
        <f t="shared" si="54"/>
        <v>#NUM!</v>
      </c>
      <c r="V169" s="148" t="e">
        <f t="shared" si="55"/>
        <v>#NUM!</v>
      </c>
      <c r="W169" s="165" t="e">
        <f t="shared" si="56"/>
        <v>#NUM!</v>
      </c>
      <c r="X169" s="165" t="e">
        <f t="shared" si="57"/>
        <v>#NUM!</v>
      </c>
      <c r="Y169" s="165" t="e">
        <f t="shared" si="58"/>
        <v>#NUM!</v>
      </c>
    </row>
    <row r="170" spans="1:25" x14ac:dyDescent="0.2">
      <c r="A170" s="162"/>
      <c r="B170" s="7">
        <f t="shared" si="62"/>
        <v>0</v>
      </c>
      <c r="C170" s="7" t="e">
        <f t="shared" si="44"/>
        <v>#NUM!</v>
      </c>
      <c r="D170" s="163" t="e">
        <f t="shared" si="42"/>
        <v>#NUM!</v>
      </c>
      <c r="E170" s="164">
        <f t="shared" si="59"/>
        <v>99.999999999999957</v>
      </c>
      <c r="F170" s="162">
        <f t="shared" si="45"/>
        <v>0</v>
      </c>
      <c r="G170" s="162"/>
      <c r="H170" s="168">
        <f t="shared" si="46"/>
        <v>0</v>
      </c>
      <c r="I170" s="162" t="e">
        <f t="shared" si="43"/>
        <v>#NUM!</v>
      </c>
      <c r="J170" s="165" t="e">
        <f t="shared" si="47"/>
        <v>#NUM!</v>
      </c>
      <c r="K170" s="165" t="e">
        <f t="shared" si="48"/>
        <v>#NUM!</v>
      </c>
      <c r="L170" s="165" t="e">
        <f t="shared" si="49"/>
        <v>#NUM!</v>
      </c>
      <c r="M170" s="185" t="e">
        <f t="shared" si="60"/>
        <v>#NUM!</v>
      </c>
      <c r="N170" s="162">
        <v>0</v>
      </c>
      <c r="O170" s="166">
        <f t="shared" si="61"/>
        <v>0</v>
      </c>
      <c r="Q170" s="162">
        <f t="shared" si="50"/>
        <v>0</v>
      </c>
      <c r="R170" s="165">
        <f t="shared" si="51"/>
        <v>0</v>
      </c>
      <c r="S170" s="165">
        <f t="shared" si="52"/>
        <v>0</v>
      </c>
      <c r="T170" s="165">
        <f t="shared" si="53"/>
        <v>0</v>
      </c>
      <c r="U170" s="68" t="e">
        <f t="shared" si="54"/>
        <v>#NUM!</v>
      </c>
      <c r="V170" s="148" t="e">
        <f t="shared" si="55"/>
        <v>#NUM!</v>
      </c>
      <c r="W170" s="165" t="e">
        <f t="shared" si="56"/>
        <v>#NUM!</v>
      </c>
      <c r="X170" s="165" t="e">
        <f t="shared" si="57"/>
        <v>#NUM!</v>
      </c>
      <c r="Y170" s="165" t="e">
        <f t="shared" si="58"/>
        <v>#NUM!</v>
      </c>
    </row>
    <row r="171" spans="1:25" x14ac:dyDescent="0.2">
      <c r="A171" s="162"/>
      <c r="B171" s="7">
        <f t="shared" si="62"/>
        <v>0</v>
      </c>
      <c r="C171" s="7" t="e">
        <f t="shared" si="44"/>
        <v>#NUM!</v>
      </c>
      <c r="D171" s="163" t="e">
        <f t="shared" si="42"/>
        <v>#NUM!</v>
      </c>
      <c r="E171" s="164">
        <f t="shared" si="59"/>
        <v>99.999999999999957</v>
      </c>
      <c r="F171" s="162">
        <f t="shared" si="45"/>
        <v>0</v>
      </c>
      <c r="G171" s="162"/>
      <c r="H171" s="168">
        <f t="shared" si="46"/>
        <v>0</v>
      </c>
      <c r="I171" s="162" t="e">
        <f t="shared" si="43"/>
        <v>#NUM!</v>
      </c>
      <c r="J171" s="165" t="e">
        <f t="shared" si="47"/>
        <v>#NUM!</v>
      </c>
      <c r="K171" s="165" t="e">
        <f t="shared" si="48"/>
        <v>#NUM!</v>
      </c>
      <c r="L171" s="165" t="e">
        <f t="shared" si="49"/>
        <v>#NUM!</v>
      </c>
      <c r="M171" s="185" t="e">
        <f t="shared" si="60"/>
        <v>#NUM!</v>
      </c>
      <c r="N171" s="162">
        <v>0</v>
      </c>
      <c r="O171" s="166">
        <f t="shared" si="61"/>
        <v>0</v>
      </c>
      <c r="Q171" s="162">
        <f t="shared" si="50"/>
        <v>0</v>
      </c>
      <c r="R171" s="165">
        <f t="shared" si="51"/>
        <v>0</v>
      </c>
      <c r="S171" s="165">
        <f t="shared" si="52"/>
        <v>0</v>
      </c>
      <c r="T171" s="165">
        <f t="shared" si="53"/>
        <v>0</v>
      </c>
      <c r="U171" s="68" t="e">
        <f t="shared" si="54"/>
        <v>#NUM!</v>
      </c>
      <c r="V171" s="148" t="e">
        <f t="shared" si="55"/>
        <v>#NUM!</v>
      </c>
      <c r="W171" s="165" t="e">
        <f t="shared" si="56"/>
        <v>#NUM!</v>
      </c>
      <c r="X171" s="165" t="e">
        <f t="shared" si="57"/>
        <v>#NUM!</v>
      </c>
      <c r="Y171" s="165" t="e">
        <f t="shared" si="58"/>
        <v>#NUM!</v>
      </c>
    </row>
    <row r="172" spans="1:25" x14ac:dyDescent="0.2">
      <c r="A172" s="162"/>
      <c r="B172" s="7">
        <f t="shared" si="62"/>
        <v>0</v>
      </c>
      <c r="C172" s="7" t="e">
        <f t="shared" si="44"/>
        <v>#NUM!</v>
      </c>
      <c r="D172" s="163" t="e">
        <f t="shared" si="42"/>
        <v>#NUM!</v>
      </c>
      <c r="E172" s="164">
        <f t="shared" si="59"/>
        <v>99.999999999999957</v>
      </c>
      <c r="F172" s="162">
        <f t="shared" si="45"/>
        <v>0</v>
      </c>
      <c r="G172" s="162"/>
      <c r="H172" s="168">
        <f t="shared" si="46"/>
        <v>0</v>
      </c>
      <c r="I172" s="162" t="e">
        <f t="shared" si="43"/>
        <v>#NUM!</v>
      </c>
      <c r="J172" s="165" t="e">
        <f t="shared" si="47"/>
        <v>#NUM!</v>
      </c>
      <c r="K172" s="165" t="e">
        <f t="shared" si="48"/>
        <v>#NUM!</v>
      </c>
      <c r="L172" s="165" t="e">
        <f t="shared" si="49"/>
        <v>#NUM!</v>
      </c>
      <c r="M172" s="185" t="e">
        <f t="shared" si="60"/>
        <v>#NUM!</v>
      </c>
      <c r="N172" s="162">
        <v>0</v>
      </c>
      <c r="O172" s="166">
        <f t="shared" si="61"/>
        <v>0</v>
      </c>
      <c r="Q172" s="162">
        <f t="shared" si="50"/>
        <v>0</v>
      </c>
      <c r="R172" s="165">
        <f t="shared" si="51"/>
        <v>0</v>
      </c>
      <c r="S172" s="165">
        <f t="shared" si="52"/>
        <v>0</v>
      </c>
      <c r="T172" s="165">
        <f t="shared" si="53"/>
        <v>0</v>
      </c>
      <c r="U172" s="68" t="e">
        <f t="shared" si="54"/>
        <v>#NUM!</v>
      </c>
      <c r="V172" s="148" t="e">
        <f t="shared" si="55"/>
        <v>#NUM!</v>
      </c>
      <c r="W172" s="165" t="e">
        <f t="shared" si="56"/>
        <v>#NUM!</v>
      </c>
      <c r="X172" s="165" t="e">
        <f t="shared" si="57"/>
        <v>#NUM!</v>
      </c>
      <c r="Y172" s="165" t="e">
        <f t="shared" si="58"/>
        <v>#NUM!</v>
      </c>
    </row>
    <row r="173" spans="1:25" x14ac:dyDescent="0.2">
      <c r="A173" s="162"/>
      <c r="B173" s="7">
        <f t="shared" si="62"/>
        <v>0</v>
      </c>
      <c r="C173" s="7" t="e">
        <f t="shared" si="44"/>
        <v>#NUM!</v>
      </c>
      <c r="D173" s="163" t="e">
        <f t="shared" si="42"/>
        <v>#NUM!</v>
      </c>
      <c r="E173" s="164">
        <f t="shared" si="59"/>
        <v>99.999999999999957</v>
      </c>
      <c r="F173" s="162">
        <f t="shared" si="45"/>
        <v>0</v>
      </c>
      <c r="G173" s="162"/>
      <c r="H173" s="168">
        <f t="shared" si="46"/>
        <v>0</v>
      </c>
      <c r="I173" s="162" t="e">
        <f t="shared" si="43"/>
        <v>#NUM!</v>
      </c>
      <c r="J173" s="165" t="e">
        <f t="shared" si="47"/>
        <v>#NUM!</v>
      </c>
      <c r="K173" s="165" t="e">
        <f t="shared" si="48"/>
        <v>#NUM!</v>
      </c>
      <c r="L173" s="165" t="e">
        <f t="shared" si="49"/>
        <v>#NUM!</v>
      </c>
      <c r="M173" s="185" t="e">
        <f t="shared" si="60"/>
        <v>#NUM!</v>
      </c>
      <c r="N173" s="162">
        <v>0</v>
      </c>
      <c r="O173" s="166">
        <f t="shared" si="61"/>
        <v>0</v>
      </c>
      <c r="Q173" s="162">
        <f t="shared" si="50"/>
        <v>0</v>
      </c>
      <c r="R173" s="165">
        <f t="shared" si="51"/>
        <v>0</v>
      </c>
      <c r="S173" s="165">
        <f t="shared" si="52"/>
        <v>0</v>
      </c>
      <c r="T173" s="165">
        <f t="shared" si="53"/>
        <v>0</v>
      </c>
      <c r="U173" s="68" t="e">
        <f t="shared" si="54"/>
        <v>#NUM!</v>
      </c>
      <c r="V173" s="148" t="e">
        <f t="shared" si="55"/>
        <v>#NUM!</v>
      </c>
      <c r="W173" s="165" t="e">
        <f t="shared" si="56"/>
        <v>#NUM!</v>
      </c>
      <c r="X173" s="165" t="e">
        <f t="shared" si="57"/>
        <v>#NUM!</v>
      </c>
      <c r="Y173" s="165" t="e">
        <f t="shared" si="58"/>
        <v>#NUM!</v>
      </c>
    </row>
    <row r="174" spans="1:25" x14ac:dyDescent="0.2">
      <c r="A174" s="162"/>
      <c r="B174" s="7">
        <f t="shared" si="62"/>
        <v>0</v>
      </c>
      <c r="C174" s="7" t="e">
        <f t="shared" si="44"/>
        <v>#NUM!</v>
      </c>
      <c r="D174" s="163" t="e">
        <f t="shared" si="42"/>
        <v>#NUM!</v>
      </c>
      <c r="E174" s="164">
        <f t="shared" si="59"/>
        <v>99.999999999999957</v>
      </c>
      <c r="F174" s="162">
        <f t="shared" si="45"/>
        <v>0</v>
      </c>
      <c r="G174" s="162"/>
      <c r="H174" s="168">
        <f t="shared" si="46"/>
        <v>0</v>
      </c>
      <c r="I174" s="162" t="e">
        <f t="shared" si="43"/>
        <v>#NUM!</v>
      </c>
      <c r="J174" s="165" t="e">
        <f t="shared" si="47"/>
        <v>#NUM!</v>
      </c>
      <c r="K174" s="165" t="e">
        <f t="shared" si="48"/>
        <v>#NUM!</v>
      </c>
      <c r="L174" s="165" t="e">
        <f t="shared" si="49"/>
        <v>#NUM!</v>
      </c>
      <c r="M174" s="185" t="e">
        <f t="shared" si="60"/>
        <v>#NUM!</v>
      </c>
      <c r="N174" s="162">
        <v>0</v>
      </c>
      <c r="O174" s="166">
        <f t="shared" si="61"/>
        <v>0</v>
      </c>
      <c r="Q174" s="162">
        <f t="shared" si="50"/>
        <v>0</v>
      </c>
      <c r="R174" s="165">
        <f t="shared" si="51"/>
        <v>0</v>
      </c>
      <c r="S174" s="165">
        <f t="shared" si="52"/>
        <v>0</v>
      </c>
      <c r="T174" s="165">
        <f t="shared" si="53"/>
        <v>0</v>
      </c>
      <c r="U174" s="68" t="e">
        <f t="shared" si="54"/>
        <v>#NUM!</v>
      </c>
      <c r="V174" s="148" t="e">
        <f t="shared" si="55"/>
        <v>#NUM!</v>
      </c>
      <c r="W174" s="165" t="e">
        <f t="shared" si="56"/>
        <v>#NUM!</v>
      </c>
      <c r="X174" s="165" t="e">
        <f t="shared" si="57"/>
        <v>#NUM!</v>
      </c>
      <c r="Y174" s="165" t="e">
        <f t="shared" si="58"/>
        <v>#NUM!</v>
      </c>
    </row>
    <row r="175" spans="1:25" x14ac:dyDescent="0.2">
      <c r="A175" s="162"/>
      <c r="B175" s="7">
        <f t="shared" si="62"/>
        <v>0</v>
      </c>
      <c r="C175" s="7" t="e">
        <f t="shared" si="44"/>
        <v>#NUM!</v>
      </c>
      <c r="D175" s="163" t="e">
        <f t="shared" si="42"/>
        <v>#NUM!</v>
      </c>
      <c r="E175" s="164">
        <f t="shared" si="59"/>
        <v>99.999999999999957</v>
      </c>
      <c r="F175" s="162">
        <f t="shared" si="45"/>
        <v>0</v>
      </c>
      <c r="G175" s="162"/>
      <c r="H175" s="168">
        <f t="shared" si="46"/>
        <v>0</v>
      </c>
      <c r="I175" s="162" t="e">
        <f t="shared" si="43"/>
        <v>#NUM!</v>
      </c>
      <c r="J175" s="165" t="e">
        <f t="shared" si="47"/>
        <v>#NUM!</v>
      </c>
      <c r="K175" s="165" t="e">
        <f t="shared" si="48"/>
        <v>#NUM!</v>
      </c>
      <c r="L175" s="165" t="e">
        <f t="shared" si="49"/>
        <v>#NUM!</v>
      </c>
      <c r="M175" s="185" t="e">
        <f t="shared" si="60"/>
        <v>#NUM!</v>
      </c>
      <c r="N175" s="162">
        <v>0</v>
      </c>
      <c r="O175" s="166">
        <f t="shared" si="61"/>
        <v>0</v>
      </c>
      <c r="Q175" s="162">
        <f t="shared" si="50"/>
        <v>0</v>
      </c>
      <c r="R175" s="165">
        <f t="shared" si="51"/>
        <v>0</v>
      </c>
      <c r="S175" s="165">
        <f t="shared" si="52"/>
        <v>0</v>
      </c>
      <c r="T175" s="165">
        <f t="shared" si="53"/>
        <v>0</v>
      </c>
      <c r="U175" s="68" t="e">
        <f t="shared" si="54"/>
        <v>#NUM!</v>
      </c>
      <c r="V175" s="148" t="e">
        <f t="shared" si="55"/>
        <v>#NUM!</v>
      </c>
      <c r="W175" s="165" t="e">
        <f t="shared" si="56"/>
        <v>#NUM!</v>
      </c>
      <c r="X175" s="165" t="e">
        <f t="shared" si="57"/>
        <v>#NUM!</v>
      </c>
      <c r="Y175" s="165" t="e">
        <f t="shared" si="58"/>
        <v>#NUM!</v>
      </c>
    </row>
    <row r="176" spans="1:25" x14ac:dyDescent="0.2">
      <c r="A176" s="162"/>
      <c r="B176" s="7">
        <f t="shared" si="62"/>
        <v>0</v>
      </c>
      <c r="C176" s="7" t="e">
        <f t="shared" si="44"/>
        <v>#NUM!</v>
      </c>
      <c r="D176" s="163" t="e">
        <f t="shared" si="42"/>
        <v>#NUM!</v>
      </c>
      <c r="E176" s="164">
        <f t="shared" si="59"/>
        <v>99.999999999999957</v>
      </c>
      <c r="F176" s="162">
        <f t="shared" si="45"/>
        <v>0</v>
      </c>
      <c r="G176" s="162"/>
      <c r="H176" s="168">
        <f t="shared" si="46"/>
        <v>0</v>
      </c>
      <c r="I176" s="162" t="e">
        <f t="shared" si="43"/>
        <v>#NUM!</v>
      </c>
      <c r="J176" s="165" t="e">
        <f t="shared" si="47"/>
        <v>#NUM!</v>
      </c>
      <c r="K176" s="165" t="e">
        <f t="shared" si="48"/>
        <v>#NUM!</v>
      </c>
      <c r="L176" s="165" t="e">
        <f t="shared" si="49"/>
        <v>#NUM!</v>
      </c>
      <c r="M176" s="185" t="e">
        <f t="shared" si="60"/>
        <v>#NUM!</v>
      </c>
      <c r="N176" s="162">
        <v>0</v>
      </c>
      <c r="O176" s="166">
        <f t="shared" si="61"/>
        <v>0</v>
      </c>
      <c r="Q176" s="162">
        <f t="shared" si="50"/>
        <v>0</v>
      </c>
      <c r="R176" s="165">
        <f t="shared" si="51"/>
        <v>0</v>
      </c>
      <c r="S176" s="165">
        <f t="shared" si="52"/>
        <v>0</v>
      </c>
      <c r="T176" s="165">
        <f t="shared" si="53"/>
        <v>0</v>
      </c>
      <c r="U176" s="68" t="e">
        <f t="shared" si="54"/>
        <v>#NUM!</v>
      </c>
      <c r="V176" s="148" t="e">
        <f t="shared" si="55"/>
        <v>#NUM!</v>
      </c>
      <c r="W176" s="165" t="e">
        <f t="shared" si="56"/>
        <v>#NUM!</v>
      </c>
      <c r="X176" s="165" t="e">
        <f t="shared" si="57"/>
        <v>#NUM!</v>
      </c>
      <c r="Y176" s="165" t="e">
        <f t="shared" si="58"/>
        <v>#NUM!</v>
      </c>
    </row>
    <row r="177" spans="1:25" x14ac:dyDescent="0.2">
      <c r="A177" s="162"/>
      <c r="B177" s="7">
        <f t="shared" si="62"/>
        <v>0</v>
      </c>
      <c r="C177" s="7" t="e">
        <f t="shared" si="44"/>
        <v>#NUM!</v>
      </c>
      <c r="D177" s="163" t="e">
        <f t="shared" si="42"/>
        <v>#NUM!</v>
      </c>
      <c r="E177" s="164">
        <f t="shared" si="59"/>
        <v>99.999999999999957</v>
      </c>
      <c r="F177" s="162">
        <f t="shared" si="45"/>
        <v>0</v>
      </c>
      <c r="G177" s="162"/>
      <c r="H177" s="168">
        <f t="shared" si="46"/>
        <v>0</v>
      </c>
      <c r="I177" s="162" t="e">
        <f t="shared" si="43"/>
        <v>#NUM!</v>
      </c>
      <c r="J177" s="165" t="e">
        <f t="shared" si="47"/>
        <v>#NUM!</v>
      </c>
      <c r="K177" s="165" t="e">
        <f t="shared" si="48"/>
        <v>#NUM!</v>
      </c>
      <c r="L177" s="165" t="e">
        <f t="shared" si="49"/>
        <v>#NUM!</v>
      </c>
      <c r="M177" s="185" t="e">
        <f t="shared" si="60"/>
        <v>#NUM!</v>
      </c>
      <c r="N177" s="162">
        <v>0</v>
      </c>
      <c r="O177" s="166">
        <f t="shared" si="61"/>
        <v>0</v>
      </c>
      <c r="Q177" s="162">
        <f t="shared" si="50"/>
        <v>0</v>
      </c>
      <c r="R177" s="165">
        <f t="shared" si="51"/>
        <v>0</v>
      </c>
      <c r="S177" s="165">
        <f t="shared" si="52"/>
        <v>0</v>
      </c>
      <c r="T177" s="165">
        <f t="shared" si="53"/>
        <v>0</v>
      </c>
      <c r="U177" s="68" t="e">
        <f t="shared" si="54"/>
        <v>#NUM!</v>
      </c>
      <c r="V177" s="148" t="e">
        <f t="shared" si="55"/>
        <v>#NUM!</v>
      </c>
      <c r="W177" s="165" t="e">
        <f t="shared" si="56"/>
        <v>#NUM!</v>
      </c>
      <c r="X177" s="165" t="e">
        <f t="shared" si="57"/>
        <v>#NUM!</v>
      </c>
      <c r="Y177" s="165" t="e">
        <f t="shared" si="58"/>
        <v>#NUM!</v>
      </c>
    </row>
    <row r="178" spans="1:25" x14ac:dyDescent="0.2">
      <c r="A178" s="162"/>
      <c r="B178" s="7">
        <f t="shared" si="62"/>
        <v>0</v>
      </c>
      <c r="C178" s="7" t="e">
        <f t="shared" si="44"/>
        <v>#NUM!</v>
      </c>
      <c r="D178" s="163" t="e">
        <f t="shared" si="42"/>
        <v>#NUM!</v>
      </c>
      <c r="E178" s="164">
        <f t="shared" si="59"/>
        <v>99.999999999999957</v>
      </c>
      <c r="F178" s="162">
        <f t="shared" si="45"/>
        <v>0</v>
      </c>
      <c r="G178" s="162"/>
      <c r="H178" s="168">
        <f t="shared" si="46"/>
        <v>0</v>
      </c>
      <c r="I178" s="162" t="e">
        <f t="shared" si="43"/>
        <v>#NUM!</v>
      </c>
      <c r="J178" s="165" t="e">
        <f t="shared" si="47"/>
        <v>#NUM!</v>
      </c>
      <c r="K178" s="165" t="e">
        <f t="shared" si="48"/>
        <v>#NUM!</v>
      </c>
      <c r="L178" s="165" t="e">
        <f t="shared" si="49"/>
        <v>#NUM!</v>
      </c>
      <c r="M178" s="185" t="e">
        <f t="shared" si="60"/>
        <v>#NUM!</v>
      </c>
      <c r="N178" s="162">
        <v>0</v>
      </c>
      <c r="O178" s="166">
        <f t="shared" si="61"/>
        <v>0</v>
      </c>
      <c r="Q178" s="162">
        <f t="shared" si="50"/>
        <v>0</v>
      </c>
      <c r="R178" s="165">
        <f t="shared" si="51"/>
        <v>0</v>
      </c>
      <c r="S178" s="165">
        <f t="shared" si="52"/>
        <v>0</v>
      </c>
      <c r="T178" s="165">
        <f t="shared" si="53"/>
        <v>0</v>
      </c>
      <c r="U178" s="68" t="e">
        <f t="shared" si="54"/>
        <v>#NUM!</v>
      </c>
      <c r="V178" s="148" t="e">
        <f t="shared" si="55"/>
        <v>#NUM!</v>
      </c>
      <c r="W178" s="165" t="e">
        <f t="shared" si="56"/>
        <v>#NUM!</v>
      </c>
      <c r="X178" s="165" t="e">
        <f t="shared" si="57"/>
        <v>#NUM!</v>
      </c>
      <c r="Y178" s="165" t="e">
        <f t="shared" si="58"/>
        <v>#NUM!</v>
      </c>
    </row>
    <row r="179" spans="1:25" x14ac:dyDescent="0.2">
      <c r="A179" s="162"/>
      <c r="B179" s="7">
        <f t="shared" si="62"/>
        <v>0</v>
      </c>
      <c r="C179" s="7" t="e">
        <f t="shared" si="44"/>
        <v>#NUM!</v>
      </c>
      <c r="D179" s="163" t="e">
        <f t="shared" ref="D179:D242" si="63">(C178+C179)/2</f>
        <v>#NUM!</v>
      </c>
      <c r="E179" s="164">
        <f t="shared" si="59"/>
        <v>99.999999999999957</v>
      </c>
      <c r="F179" s="162">
        <f t="shared" si="45"/>
        <v>0</v>
      </c>
      <c r="G179" s="162"/>
      <c r="H179" s="168">
        <f t="shared" si="46"/>
        <v>0</v>
      </c>
      <c r="I179" s="162" t="e">
        <f t="shared" si="43"/>
        <v>#NUM!</v>
      </c>
      <c r="J179" s="165" t="e">
        <f t="shared" si="47"/>
        <v>#NUM!</v>
      </c>
      <c r="K179" s="165" t="e">
        <f t="shared" si="48"/>
        <v>#NUM!</v>
      </c>
      <c r="L179" s="165" t="e">
        <f t="shared" si="49"/>
        <v>#NUM!</v>
      </c>
      <c r="M179" s="185" t="e">
        <f t="shared" si="60"/>
        <v>#NUM!</v>
      </c>
      <c r="N179" s="162">
        <v>0</v>
      </c>
      <c r="O179" s="166">
        <f t="shared" si="61"/>
        <v>0</v>
      </c>
      <c r="Q179" s="162">
        <f t="shared" si="50"/>
        <v>0</v>
      </c>
      <c r="R179" s="165">
        <f t="shared" si="51"/>
        <v>0</v>
      </c>
      <c r="S179" s="165">
        <f t="shared" si="52"/>
        <v>0</v>
      </c>
      <c r="T179" s="165">
        <f t="shared" si="53"/>
        <v>0</v>
      </c>
      <c r="U179" s="68" t="e">
        <f t="shared" si="54"/>
        <v>#NUM!</v>
      </c>
      <c r="V179" s="148" t="e">
        <f t="shared" si="55"/>
        <v>#NUM!</v>
      </c>
      <c r="W179" s="165" t="e">
        <f t="shared" si="56"/>
        <v>#NUM!</v>
      </c>
      <c r="X179" s="165" t="e">
        <f t="shared" si="57"/>
        <v>#NUM!</v>
      </c>
      <c r="Y179" s="165" t="e">
        <f t="shared" si="58"/>
        <v>#NUM!</v>
      </c>
    </row>
    <row r="180" spans="1:25" x14ac:dyDescent="0.2">
      <c r="A180" s="162"/>
      <c r="B180" s="7">
        <f t="shared" si="62"/>
        <v>0</v>
      </c>
      <c r="C180" s="7" t="e">
        <f t="shared" si="44"/>
        <v>#NUM!</v>
      </c>
      <c r="D180" s="163" t="e">
        <f t="shared" si="63"/>
        <v>#NUM!</v>
      </c>
      <c r="E180" s="164">
        <f t="shared" si="59"/>
        <v>99.999999999999957</v>
      </c>
      <c r="F180" s="162">
        <f t="shared" si="45"/>
        <v>0</v>
      </c>
      <c r="G180" s="162"/>
      <c r="H180" s="168">
        <f t="shared" si="46"/>
        <v>0</v>
      </c>
      <c r="I180" s="162" t="e">
        <f t="shared" si="43"/>
        <v>#NUM!</v>
      </c>
      <c r="J180" s="165" t="e">
        <f t="shared" si="47"/>
        <v>#NUM!</v>
      </c>
      <c r="K180" s="165" t="e">
        <f t="shared" si="48"/>
        <v>#NUM!</v>
      </c>
      <c r="L180" s="165" t="e">
        <f t="shared" si="49"/>
        <v>#NUM!</v>
      </c>
      <c r="M180" s="185" t="e">
        <f t="shared" si="60"/>
        <v>#NUM!</v>
      </c>
      <c r="N180" s="162">
        <v>0</v>
      </c>
      <c r="O180" s="166">
        <f t="shared" si="61"/>
        <v>0</v>
      </c>
      <c r="Q180" s="162">
        <f t="shared" si="50"/>
        <v>0</v>
      </c>
      <c r="R180" s="165">
        <f t="shared" si="51"/>
        <v>0</v>
      </c>
      <c r="S180" s="165">
        <f t="shared" si="52"/>
        <v>0</v>
      </c>
      <c r="T180" s="165">
        <f t="shared" si="53"/>
        <v>0</v>
      </c>
      <c r="U180" s="68" t="e">
        <f t="shared" si="54"/>
        <v>#NUM!</v>
      </c>
      <c r="V180" s="148" t="e">
        <f t="shared" si="55"/>
        <v>#NUM!</v>
      </c>
      <c r="W180" s="165" t="e">
        <f t="shared" si="56"/>
        <v>#NUM!</v>
      </c>
      <c r="X180" s="165" t="e">
        <f t="shared" si="57"/>
        <v>#NUM!</v>
      </c>
      <c r="Y180" s="165" t="e">
        <f t="shared" si="58"/>
        <v>#NUM!</v>
      </c>
    </row>
    <row r="181" spans="1:25" x14ac:dyDescent="0.2">
      <c r="A181" s="162"/>
      <c r="B181" s="7">
        <f t="shared" si="62"/>
        <v>0</v>
      </c>
      <c r="C181" s="7" t="e">
        <f t="shared" si="44"/>
        <v>#NUM!</v>
      </c>
      <c r="D181" s="163" t="e">
        <f t="shared" si="63"/>
        <v>#NUM!</v>
      </c>
      <c r="E181" s="164">
        <f t="shared" si="59"/>
        <v>99.999999999999957</v>
      </c>
      <c r="F181" s="162">
        <f t="shared" si="45"/>
        <v>0</v>
      </c>
      <c r="G181" s="162"/>
      <c r="H181" s="168">
        <f t="shared" si="46"/>
        <v>0</v>
      </c>
      <c r="I181" s="162" t="e">
        <f t="shared" si="43"/>
        <v>#NUM!</v>
      </c>
      <c r="J181" s="165" t="e">
        <f t="shared" si="47"/>
        <v>#NUM!</v>
      </c>
      <c r="K181" s="165" t="e">
        <f t="shared" si="48"/>
        <v>#NUM!</v>
      </c>
      <c r="L181" s="165" t="e">
        <f t="shared" si="49"/>
        <v>#NUM!</v>
      </c>
      <c r="M181" s="185" t="e">
        <f t="shared" si="60"/>
        <v>#NUM!</v>
      </c>
      <c r="N181" s="162">
        <v>0</v>
      </c>
      <c r="O181" s="166">
        <f t="shared" si="61"/>
        <v>0</v>
      </c>
      <c r="Q181" s="162">
        <f t="shared" si="50"/>
        <v>0</v>
      </c>
      <c r="R181" s="165">
        <f t="shared" si="51"/>
        <v>0</v>
      </c>
      <c r="S181" s="165">
        <f t="shared" si="52"/>
        <v>0</v>
      </c>
      <c r="T181" s="165">
        <f t="shared" si="53"/>
        <v>0</v>
      </c>
      <c r="U181" s="68" t="e">
        <f t="shared" si="54"/>
        <v>#NUM!</v>
      </c>
      <c r="V181" s="148" t="e">
        <f t="shared" si="55"/>
        <v>#NUM!</v>
      </c>
      <c r="W181" s="165" t="e">
        <f t="shared" si="56"/>
        <v>#NUM!</v>
      </c>
      <c r="X181" s="165" t="e">
        <f t="shared" si="57"/>
        <v>#NUM!</v>
      </c>
      <c r="Y181" s="165" t="e">
        <f t="shared" si="58"/>
        <v>#NUM!</v>
      </c>
    </row>
    <row r="182" spans="1:25" x14ac:dyDescent="0.2">
      <c r="A182" s="162"/>
      <c r="B182" s="7">
        <f t="shared" si="62"/>
        <v>0</v>
      </c>
      <c r="C182" s="7" t="e">
        <f t="shared" si="44"/>
        <v>#NUM!</v>
      </c>
      <c r="D182" s="163" t="e">
        <f t="shared" si="63"/>
        <v>#NUM!</v>
      </c>
      <c r="E182" s="164">
        <f t="shared" si="59"/>
        <v>99.999999999999957</v>
      </c>
      <c r="F182" s="162">
        <f t="shared" si="45"/>
        <v>0</v>
      </c>
      <c r="G182" s="162"/>
      <c r="H182" s="168">
        <f t="shared" si="46"/>
        <v>0</v>
      </c>
      <c r="I182" s="162" t="e">
        <f t="shared" si="43"/>
        <v>#NUM!</v>
      </c>
      <c r="J182" s="165" t="e">
        <f t="shared" si="47"/>
        <v>#NUM!</v>
      </c>
      <c r="K182" s="165" t="e">
        <f t="shared" si="48"/>
        <v>#NUM!</v>
      </c>
      <c r="L182" s="165" t="e">
        <f t="shared" si="49"/>
        <v>#NUM!</v>
      </c>
      <c r="M182" s="185" t="e">
        <f t="shared" si="60"/>
        <v>#NUM!</v>
      </c>
      <c r="N182" s="162">
        <v>0</v>
      </c>
      <c r="O182" s="166">
        <f t="shared" si="61"/>
        <v>0</v>
      </c>
      <c r="Q182" s="162">
        <f t="shared" si="50"/>
        <v>0</v>
      </c>
      <c r="R182" s="165">
        <f t="shared" si="51"/>
        <v>0</v>
      </c>
      <c r="S182" s="165">
        <f t="shared" si="52"/>
        <v>0</v>
      </c>
      <c r="T182" s="165">
        <f t="shared" si="53"/>
        <v>0</v>
      </c>
      <c r="U182" s="68" t="e">
        <f t="shared" si="54"/>
        <v>#NUM!</v>
      </c>
      <c r="V182" s="148" t="e">
        <f t="shared" si="55"/>
        <v>#NUM!</v>
      </c>
      <c r="W182" s="165" t="e">
        <f t="shared" si="56"/>
        <v>#NUM!</v>
      </c>
      <c r="X182" s="165" t="e">
        <f t="shared" si="57"/>
        <v>#NUM!</v>
      </c>
      <c r="Y182" s="165" t="e">
        <f t="shared" si="58"/>
        <v>#NUM!</v>
      </c>
    </row>
    <row r="183" spans="1:25" x14ac:dyDescent="0.2">
      <c r="A183" s="162"/>
      <c r="B183" s="7">
        <f t="shared" si="62"/>
        <v>0</v>
      </c>
      <c r="C183" s="7" t="e">
        <f t="shared" si="44"/>
        <v>#NUM!</v>
      </c>
      <c r="D183" s="163" t="e">
        <f t="shared" si="63"/>
        <v>#NUM!</v>
      </c>
      <c r="E183" s="164">
        <f t="shared" si="59"/>
        <v>99.999999999999957</v>
      </c>
      <c r="F183" s="162">
        <f t="shared" si="45"/>
        <v>0</v>
      </c>
      <c r="G183" s="162"/>
      <c r="H183" s="168">
        <f t="shared" si="46"/>
        <v>0</v>
      </c>
      <c r="I183" s="162" t="e">
        <f t="shared" si="43"/>
        <v>#NUM!</v>
      </c>
      <c r="J183" s="165" t="e">
        <f t="shared" si="47"/>
        <v>#NUM!</v>
      </c>
      <c r="K183" s="165" t="e">
        <f t="shared" si="48"/>
        <v>#NUM!</v>
      </c>
      <c r="L183" s="165" t="e">
        <f t="shared" si="49"/>
        <v>#NUM!</v>
      </c>
      <c r="M183" s="185" t="e">
        <f t="shared" si="60"/>
        <v>#NUM!</v>
      </c>
      <c r="N183" s="162">
        <v>0</v>
      </c>
      <c r="O183" s="166">
        <f t="shared" si="61"/>
        <v>0</v>
      </c>
      <c r="Q183" s="162">
        <f t="shared" si="50"/>
        <v>0</v>
      </c>
      <c r="R183" s="165">
        <f t="shared" si="51"/>
        <v>0</v>
      </c>
      <c r="S183" s="165">
        <f t="shared" si="52"/>
        <v>0</v>
      </c>
      <c r="T183" s="165">
        <f t="shared" si="53"/>
        <v>0</v>
      </c>
      <c r="U183" s="68" t="e">
        <f t="shared" si="54"/>
        <v>#NUM!</v>
      </c>
      <c r="V183" s="148" t="e">
        <f t="shared" si="55"/>
        <v>#NUM!</v>
      </c>
      <c r="W183" s="165" t="e">
        <f t="shared" si="56"/>
        <v>#NUM!</v>
      </c>
      <c r="X183" s="165" t="e">
        <f t="shared" si="57"/>
        <v>#NUM!</v>
      </c>
      <c r="Y183" s="165" t="e">
        <f t="shared" si="58"/>
        <v>#NUM!</v>
      </c>
    </row>
    <row r="184" spans="1:25" x14ac:dyDescent="0.2">
      <c r="A184" s="162"/>
      <c r="B184" s="7">
        <f t="shared" si="62"/>
        <v>0</v>
      </c>
      <c r="C184" s="7" t="e">
        <f t="shared" si="44"/>
        <v>#NUM!</v>
      </c>
      <c r="D184" s="163" t="e">
        <f t="shared" si="63"/>
        <v>#NUM!</v>
      </c>
      <c r="E184" s="164">
        <f t="shared" si="59"/>
        <v>99.999999999999957</v>
      </c>
      <c r="F184" s="162">
        <f t="shared" si="45"/>
        <v>0</v>
      </c>
      <c r="G184" s="162"/>
      <c r="H184" s="168">
        <f t="shared" si="46"/>
        <v>0</v>
      </c>
      <c r="I184" s="162" t="e">
        <f t="shared" si="43"/>
        <v>#NUM!</v>
      </c>
      <c r="J184" s="165" t="e">
        <f t="shared" si="47"/>
        <v>#NUM!</v>
      </c>
      <c r="K184" s="165" t="e">
        <f t="shared" si="48"/>
        <v>#NUM!</v>
      </c>
      <c r="L184" s="165" t="e">
        <f t="shared" si="49"/>
        <v>#NUM!</v>
      </c>
      <c r="M184" s="185" t="e">
        <f t="shared" si="60"/>
        <v>#NUM!</v>
      </c>
      <c r="N184" s="162">
        <v>0</v>
      </c>
      <c r="O184" s="166">
        <f t="shared" si="61"/>
        <v>0</v>
      </c>
      <c r="Q184" s="162">
        <f t="shared" si="50"/>
        <v>0</v>
      </c>
      <c r="R184" s="165">
        <f t="shared" si="51"/>
        <v>0</v>
      </c>
      <c r="S184" s="165">
        <f t="shared" si="52"/>
        <v>0</v>
      </c>
      <c r="T184" s="165">
        <f t="shared" si="53"/>
        <v>0</v>
      </c>
      <c r="U184" s="68" t="e">
        <f t="shared" si="54"/>
        <v>#NUM!</v>
      </c>
      <c r="V184" s="148" t="e">
        <f t="shared" si="55"/>
        <v>#NUM!</v>
      </c>
      <c r="W184" s="165" t="e">
        <f t="shared" si="56"/>
        <v>#NUM!</v>
      </c>
      <c r="X184" s="165" t="e">
        <f t="shared" si="57"/>
        <v>#NUM!</v>
      </c>
      <c r="Y184" s="165" t="e">
        <f t="shared" si="58"/>
        <v>#NUM!</v>
      </c>
    </row>
    <row r="185" spans="1:25" x14ac:dyDescent="0.2">
      <c r="A185" s="162"/>
      <c r="B185" s="7">
        <f t="shared" si="62"/>
        <v>0</v>
      </c>
      <c r="C185" s="7" t="e">
        <f t="shared" si="44"/>
        <v>#NUM!</v>
      </c>
      <c r="D185" s="163" t="e">
        <f t="shared" si="63"/>
        <v>#NUM!</v>
      </c>
      <c r="E185" s="164">
        <f t="shared" si="59"/>
        <v>99.999999999999957</v>
      </c>
      <c r="F185" s="162">
        <f t="shared" si="45"/>
        <v>0</v>
      </c>
      <c r="G185" s="162"/>
      <c r="H185" s="168">
        <f t="shared" si="46"/>
        <v>0</v>
      </c>
      <c r="I185" s="162" t="e">
        <f t="shared" si="43"/>
        <v>#NUM!</v>
      </c>
      <c r="J185" s="165" t="e">
        <f t="shared" si="47"/>
        <v>#NUM!</v>
      </c>
      <c r="K185" s="165" t="e">
        <f t="shared" si="48"/>
        <v>#NUM!</v>
      </c>
      <c r="L185" s="165" t="e">
        <f t="shared" si="49"/>
        <v>#NUM!</v>
      </c>
      <c r="M185" s="185" t="e">
        <f t="shared" si="60"/>
        <v>#NUM!</v>
      </c>
      <c r="N185" s="162">
        <v>0</v>
      </c>
      <c r="O185" s="166">
        <f t="shared" si="61"/>
        <v>0</v>
      </c>
      <c r="Q185" s="162">
        <f t="shared" si="50"/>
        <v>0</v>
      </c>
      <c r="R185" s="165">
        <f t="shared" si="51"/>
        <v>0</v>
      </c>
      <c r="S185" s="165">
        <f t="shared" si="52"/>
        <v>0</v>
      </c>
      <c r="T185" s="165">
        <f t="shared" si="53"/>
        <v>0</v>
      </c>
      <c r="U185" s="68" t="e">
        <f t="shared" si="54"/>
        <v>#NUM!</v>
      </c>
      <c r="V185" s="148" t="e">
        <f t="shared" si="55"/>
        <v>#NUM!</v>
      </c>
      <c r="W185" s="165" t="e">
        <f t="shared" si="56"/>
        <v>#NUM!</v>
      </c>
      <c r="X185" s="165" t="e">
        <f t="shared" si="57"/>
        <v>#NUM!</v>
      </c>
      <c r="Y185" s="165" t="e">
        <f t="shared" si="58"/>
        <v>#NUM!</v>
      </c>
    </row>
    <row r="186" spans="1:25" x14ac:dyDescent="0.2">
      <c r="A186" s="162"/>
      <c r="B186" s="7">
        <f t="shared" si="62"/>
        <v>0</v>
      </c>
      <c r="C186" s="7" t="e">
        <f t="shared" si="44"/>
        <v>#NUM!</v>
      </c>
      <c r="D186" s="163" t="e">
        <f t="shared" si="63"/>
        <v>#NUM!</v>
      </c>
      <c r="E186" s="164">
        <f t="shared" si="59"/>
        <v>99.999999999999957</v>
      </c>
      <c r="F186" s="162">
        <f t="shared" si="45"/>
        <v>0</v>
      </c>
      <c r="G186" s="162"/>
      <c r="H186" s="168">
        <f t="shared" si="46"/>
        <v>0</v>
      </c>
      <c r="I186" s="162" t="e">
        <f t="shared" si="43"/>
        <v>#NUM!</v>
      </c>
      <c r="J186" s="165" t="e">
        <f t="shared" si="47"/>
        <v>#NUM!</v>
      </c>
      <c r="K186" s="165" t="e">
        <f t="shared" si="48"/>
        <v>#NUM!</v>
      </c>
      <c r="L186" s="165" t="e">
        <f t="shared" si="49"/>
        <v>#NUM!</v>
      </c>
      <c r="M186" s="185" t="e">
        <f t="shared" si="60"/>
        <v>#NUM!</v>
      </c>
      <c r="N186" s="162">
        <v>0</v>
      </c>
      <c r="O186" s="166">
        <f t="shared" si="61"/>
        <v>0</v>
      </c>
      <c r="Q186" s="162">
        <f t="shared" si="50"/>
        <v>0</v>
      </c>
      <c r="R186" s="165">
        <f t="shared" si="51"/>
        <v>0</v>
      </c>
      <c r="S186" s="165">
        <f t="shared" si="52"/>
        <v>0</v>
      </c>
      <c r="T186" s="165">
        <f t="shared" si="53"/>
        <v>0</v>
      </c>
      <c r="U186" s="68" t="e">
        <f t="shared" si="54"/>
        <v>#NUM!</v>
      </c>
      <c r="V186" s="148" t="e">
        <f t="shared" si="55"/>
        <v>#NUM!</v>
      </c>
      <c r="W186" s="165" t="e">
        <f t="shared" si="56"/>
        <v>#NUM!</v>
      </c>
      <c r="X186" s="165" t="e">
        <f t="shared" si="57"/>
        <v>#NUM!</v>
      </c>
      <c r="Y186" s="165" t="e">
        <f t="shared" si="58"/>
        <v>#NUM!</v>
      </c>
    </row>
    <row r="187" spans="1:25" x14ac:dyDescent="0.2">
      <c r="A187" s="162"/>
      <c r="B187" s="7">
        <f t="shared" si="62"/>
        <v>0</v>
      </c>
      <c r="C187" s="7" t="e">
        <f t="shared" si="44"/>
        <v>#NUM!</v>
      </c>
      <c r="D187" s="163" t="e">
        <f t="shared" si="63"/>
        <v>#NUM!</v>
      </c>
      <c r="E187" s="164">
        <f t="shared" si="59"/>
        <v>99.999999999999957</v>
      </c>
      <c r="F187" s="162">
        <f t="shared" si="45"/>
        <v>0</v>
      </c>
      <c r="G187" s="162"/>
      <c r="H187" s="168">
        <f t="shared" si="46"/>
        <v>0</v>
      </c>
      <c r="I187" s="162" t="e">
        <f t="shared" si="43"/>
        <v>#NUM!</v>
      </c>
      <c r="J187" s="165" t="e">
        <f t="shared" si="47"/>
        <v>#NUM!</v>
      </c>
      <c r="K187" s="165" t="e">
        <f t="shared" si="48"/>
        <v>#NUM!</v>
      </c>
      <c r="L187" s="165" t="e">
        <f t="shared" si="49"/>
        <v>#NUM!</v>
      </c>
      <c r="M187" s="185" t="e">
        <f t="shared" si="60"/>
        <v>#NUM!</v>
      </c>
      <c r="N187" s="162">
        <v>0</v>
      </c>
      <c r="O187" s="166">
        <f t="shared" si="61"/>
        <v>0</v>
      </c>
      <c r="Q187" s="162">
        <f t="shared" si="50"/>
        <v>0</v>
      </c>
      <c r="R187" s="165">
        <f t="shared" si="51"/>
        <v>0</v>
      </c>
      <c r="S187" s="165">
        <f t="shared" si="52"/>
        <v>0</v>
      </c>
      <c r="T187" s="165">
        <f t="shared" si="53"/>
        <v>0</v>
      </c>
      <c r="U187" s="68" t="e">
        <f t="shared" si="54"/>
        <v>#NUM!</v>
      </c>
      <c r="V187" s="148" t="e">
        <f t="shared" si="55"/>
        <v>#NUM!</v>
      </c>
      <c r="W187" s="165" t="e">
        <f t="shared" si="56"/>
        <v>#NUM!</v>
      </c>
      <c r="X187" s="165" t="e">
        <f t="shared" si="57"/>
        <v>#NUM!</v>
      </c>
      <c r="Y187" s="165" t="e">
        <f t="shared" si="58"/>
        <v>#NUM!</v>
      </c>
    </row>
    <row r="188" spans="1:25" x14ac:dyDescent="0.2">
      <c r="A188" s="162"/>
      <c r="B188" s="7">
        <f t="shared" si="62"/>
        <v>0</v>
      </c>
      <c r="C188" s="7" t="e">
        <f t="shared" si="44"/>
        <v>#NUM!</v>
      </c>
      <c r="D188" s="163" t="e">
        <f t="shared" si="63"/>
        <v>#NUM!</v>
      </c>
      <c r="E188" s="164">
        <f t="shared" si="59"/>
        <v>99.999999999999957</v>
      </c>
      <c r="F188" s="162">
        <f t="shared" si="45"/>
        <v>0</v>
      </c>
      <c r="G188" s="162"/>
      <c r="H188" s="168">
        <f t="shared" si="46"/>
        <v>0</v>
      </c>
      <c r="I188" s="162" t="e">
        <f t="shared" si="43"/>
        <v>#NUM!</v>
      </c>
      <c r="J188" s="165" t="e">
        <f t="shared" si="47"/>
        <v>#NUM!</v>
      </c>
      <c r="K188" s="165" t="e">
        <f t="shared" si="48"/>
        <v>#NUM!</v>
      </c>
      <c r="L188" s="165" t="e">
        <f t="shared" si="49"/>
        <v>#NUM!</v>
      </c>
      <c r="M188" s="185" t="e">
        <f t="shared" si="60"/>
        <v>#NUM!</v>
      </c>
      <c r="N188" s="162">
        <v>0</v>
      </c>
      <c r="O188" s="166">
        <f t="shared" si="61"/>
        <v>0</v>
      </c>
      <c r="Q188" s="162">
        <f t="shared" si="50"/>
        <v>0</v>
      </c>
      <c r="R188" s="165">
        <f t="shared" si="51"/>
        <v>0</v>
      </c>
      <c r="S188" s="165">
        <f t="shared" si="52"/>
        <v>0</v>
      </c>
      <c r="T188" s="165">
        <f t="shared" si="53"/>
        <v>0</v>
      </c>
      <c r="U188" s="68" t="e">
        <f t="shared" si="54"/>
        <v>#NUM!</v>
      </c>
      <c r="V188" s="148" t="e">
        <f t="shared" si="55"/>
        <v>#NUM!</v>
      </c>
      <c r="W188" s="165" t="e">
        <f t="shared" si="56"/>
        <v>#NUM!</v>
      </c>
      <c r="X188" s="165" t="e">
        <f t="shared" si="57"/>
        <v>#NUM!</v>
      </c>
      <c r="Y188" s="165" t="e">
        <f t="shared" si="58"/>
        <v>#NUM!</v>
      </c>
    </row>
    <row r="189" spans="1:25" x14ac:dyDescent="0.2">
      <c r="A189" s="162"/>
      <c r="B189" s="7">
        <f t="shared" si="62"/>
        <v>0</v>
      </c>
      <c r="C189" s="7" t="e">
        <f t="shared" si="44"/>
        <v>#NUM!</v>
      </c>
      <c r="D189" s="163" t="e">
        <f t="shared" si="63"/>
        <v>#NUM!</v>
      </c>
      <c r="E189" s="164">
        <f t="shared" si="59"/>
        <v>99.999999999999957</v>
      </c>
      <c r="F189" s="162">
        <f t="shared" si="45"/>
        <v>0</v>
      </c>
      <c r="G189" s="162"/>
      <c r="H189" s="168">
        <f t="shared" si="46"/>
        <v>0</v>
      </c>
      <c r="I189" s="162" t="e">
        <f t="shared" si="43"/>
        <v>#NUM!</v>
      </c>
      <c r="J189" s="165" t="e">
        <f t="shared" si="47"/>
        <v>#NUM!</v>
      </c>
      <c r="K189" s="165" t="e">
        <f t="shared" si="48"/>
        <v>#NUM!</v>
      </c>
      <c r="L189" s="165" t="e">
        <f t="shared" si="49"/>
        <v>#NUM!</v>
      </c>
      <c r="M189" s="185" t="e">
        <f t="shared" si="60"/>
        <v>#NUM!</v>
      </c>
      <c r="N189" s="162">
        <v>0</v>
      </c>
      <c r="O189" s="166">
        <f t="shared" si="61"/>
        <v>0</v>
      </c>
      <c r="Q189" s="162">
        <f t="shared" si="50"/>
        <v>0</v>
      </c>
      <c r="R189" s="165">
        <f t="shared" si="51"/>
        <v>0</v>
      </c>
      <c r="S189" s="165">
        <f t="shared" si="52"/>
        <v>0</v>
      </c>
      <c r="T189" s="165">
        <f t="shared" si="53"/>
        <v>0</v>
      </c>
      <c r="U189" s="68" t="e">
        <f t="shared" si="54"/>
        <v>#NUM!</v>
      </c>
      <c r="V189" s="148" t="e">
        <f t="shared" si="55"/>
        <v>#NUM!</v>
      </c>
      <c r="W189" s="165" t="e">
        <f t="shared" si="56"/>
        <v>#NUM!</v>
      </c>
      <c r="X189" s="165" t="e">
        <f t="shared" si="57"/>
        <v>#NUM!</v>
      </c>
      <c r="Y189" s="165" t="e">
        <f t="shared" si="58"/>
        <v>#NUM!</v>
      </c>
    </row>
    <row r="190" spans="1:25" x14ac:dyDescent="0.2">
      <c r="A190" s="162"/>
      <c r="B190" s="7">
        <f t="shared" si="62"/>
        <v>0</v>
      </c>
      <c r="C190" s="7" t="e">
        <f t="shared" si="44"/>
        <v>#NUM!</v>
      </c>
      <c r="D190" s="163" t="e">
        <f t="shared" si="63"/>
        <v>#NUM!</v>
      </c>
      <c r="E190" s="164">
        <f t="shared" si="59"/>
        <v>99.999999999999957</v>
      </c>
      <c r="F190" s="162">
        <f t="shared" si="45"/>
        <v>0</v>
      </c>
      <c r="G190" s="162"/>
      <c r="H190" s="168">
        <f t="shared" si="46"/>
        <v>0</v>
      </c>
      <c r="I190" s="162" t="e">
        <f t="shared" si="43"/>
        <v>#NUM!</v>
      </c>
      <c r="J190" s="165" t="e">
        <f t="shared" si="47"/>
        <v>#NUM!</v>
      </c>
      <c r="K190" s="165" t="e">
        <f t="shared" si="48"/>
        <v>#NUM!</v>
      </c>
      <c r="L190" s="165" t="e">
        <f t="shared" si="49"/>
        <v>#NUM!</v>
      </c>
      <c r="M190" s="185" t="e">
        <f t="shared" si="60"/>
        <v>#NUM!</v>
      </c>
      <c r="N190" s="162">
        <v>0</v>
      </c>
      <c r="O190" s="166">
        <f t="shared" si="61"/>
        <v>0</v>
      </c>
      <c r="Q190" s="162">
        <f t="shared" si="50"/>
        <v>0</v>
      </c>
      <c r="R190" s="165">
        <f t="shared" si="51"/>
        <v>0</v>
      </c>
      <c r="S190" s="165">
        <f t="shared" si="52"/>
        <v>0</v>
      </c>
      <c r="T190" s="165">
        <f t="shared" si="53"/>
        <v>0</v>
      </c>
      <c r="U190" s="68" t="e">
        <f t="shared" si="54"/>
        <v>#NUM!</v>
      </c>
      <c r="V190" s="148" t="e">
        <f t="shared" si="55"/>
        <v>#NUM!</v>
      </c>
      <c r="W190" s="165" t="e">
        <f t="shared" si="56"/>
        <v>#NUM!</v>
      </c>
      <c r="X190" s="165" t="e">
        <f t="shared" si="57"/>
        <v>#NUM!</v>
      </c>
      <c r="Y190" s="165" t="e">
        <f t="shared" si="58"/>
        <v>#NUM!</v>
      </c>
    </row>
    <row r="191" spans="1:25" x14ac:dyDescent="0.2">
      <c r="A191" s="162"/>
      <c r="B191" s="7">
        <f t="shared" si="62"/>
        <v>0</v>
      </c>
      <c r="C191" s="7" t="e">
        <f t="shared" si="44"/>
        <v>#NUM!</v>
      </c>
      <c r="D191" s="163" t="e">
        <f t="shared" si="63"/>
        <v>#NUM!</v>
      </c>
      <c r="E191" s="164">
        <f t="shared" si="59"/>
        <v>99.999999999999957</v>
      </c>
      <c r="F191" s="162">
        <f t="shared" si="45"/>
        <v>0</v>
      </c>
      <c r="G191" s="162"/>
      <c r="H191" s="168">
        <f t="shared" si="46"/>
        <v>0</v>
      </c>
      <c r="I191" s="162" t="e">
        <f t="shared" si="43"/>
        <v>#NUM!</v>
      </c>
      <c r="J191" s="165" t="e">
        <f t="shared" si="47"/>
        <v>#NUM!</v>
      </c>
      <c r="K191" s="165" t="e">
        <f t="shared" si="48"/>
        <v>#NUM!</v>
      </c>
      <c r="L191" s="165" t="e">
        <f t="shared" si="49"/>
        <v>#NUM!</v>
      </c>
      <c r="M191" s="185" t="e">
        <f t="shared" si="60"/>
        <v>#NUM!</v>
      </c>
      <c r="N191" s="162">
        <v>0</v>
      </c>
      <c r="O191" s="166">
        <f t="shared" si="61"/>
        <v>0</v>
      </c>
      <c r="Q191" s="162">
        <f t="shared" si="50"/>
        <v>0</v>
      </c>
      <c r="R191" s="165">
        <f t="shared" si="51"/>
        <v>0</v>
      </c>
      <c r="S191" s="165">
        <f t="shared" si="52"/>
        <v>0</v>
      </c>
      <c r="T191" s="165">
        <f t="shared" si="53"/>
        <v>0</v>
      </c>
      <c r="U191" s="68" t="e">
        <f t="shared" si="54"/>
        <v>#NUM!</v>
      </c>
      <c r="V191" s="148" t="e">
        <f t="shared" si="55"/>
        <v>#NUM!</v>
      </c>
      <c r="W191" s="165" t="e">
        <f t="shared" si="56"/>
        <v>#NUM!</v>
      </c>
      <c r="X191" s="165" t="e">
        <f t="shared" si="57"/>
        <v>#NUM!</v>
      </c>
      <c r="Y191" s="165" t="e">
        <f t="shared" si="58"/>
        <v>#NUM!</v>
      </c>
    </row>
    <row r="192" spans="1:25" x14ac:dyDescent="0.2">
      <c r="A192" s="162"/>
      <c r="B192" s="7">
        <f t="shared" si="62"/>
        <v>0</v>
      </c>
      <c r="C192" s="7" t="e">
        <f t="shared" si="44"/>
        <v>#NUM!</v>
      </c>
      <c r="D192" s="163" t="e">
        <f t="shared" si="63"/>
        <v>#NUM!</v>
      </c>
      <c r="E192" s="164">
        <f t="shared" si="59"/>
        <v>99.999999999999957</v>
      </c>
      <c r="F192" s="162">
        <f t="shared" si="45"/>
        <v>0</v>
      </c>
      <c r="G192" s="162"/>
      <c r="H192" s="168">
        <f t="shared" si="46"/>
        <v>0</v>
      </c>
      <c r="I192" s="162" t="e">
        <f t="shared" si="43"/>
        <v>#NUM!</v>
      </c>
      <c r="J192" s="165" t="e">
        <f t="shared" si="47"/>
        <v>#NUM!</v>
      </c>
      <c r="K192" s="165" t="e">
        <f t="shared" si="48"/>
        <v>#NUM!</v>
      </c>
      <c r="L192" s="165" t="e">
        <f t="shared" si="49"/>
        <v>#NUM!</v>
      </c>
      <c r="M192" s="185" t="e">
        <f t="shared" si="60"/>
        <v>#NUM!</v>
      </c>
      <c r="N192" s="162">
        <v>0</v>
      </c>
      <c r="O192" s="166">
        <f t="shared" si="61"/>
        <v>0</v>
      </c>
      <c r="Q192" s="162">
        <f t="shared" si="50"/>
        <v>0</v>
      </c>
      <c r="R192" s="165">
        <f t="shared" si="51"/>
        <v>0</v>
      </c>
      <c r="S192" s="165">
        <f t="shared" si="52"/>
        <v>0</v>
      </c>
      <c r="T192" s="165">
        <f t="shared" si="53"/>
        <v>0</v>
      </c>
      <c r="U192" s="68" t="e">
        <f t="shared" si="54"/>
        <v>#NUM!</v>
      </c>
      <c r="V192" s="148" t="e">
        <f t="shared" si="55"/>
        <v>#NUM!</v>
      </c>
      <c r="W192" s="165" t="e">
        <f t="shared" si="56"/>
        <v>#NUM!</v>
      </c>
      <c r="X192" s="165" t="e">
        <f t="shared" si="57"/>
        <v>#NUM!</v>
      </c>
      <c r="Y192" s="165" t="e">
        <f t="shared" si="58"/>
        <v>#NUM!</v>
      </c>
    </row>
    <row r="193" spans="1:25" x14ac:dyDescent="0.2">
      <c r="A193" s="162"/>
      <c r="B193" s="7">
        <f t="shared" si="62"/>
        <v>0</v>
      </c>
      <c r="C193" s="7" t="e">
        <f t="shared" si="44"/>
        <v>#NUM!</v>
      </c>
      <c r="D193" s="163" t="e">
        <f t="shared" si="63"/>
        <v>#NUM!</v>
      </c>
      <c r="E193" s="164">
        <f t="shared" si="59"/>
        <v>99.999999999999957</v>
      </c>
      <c r="F193" s="162">
        <f t="shared" si="45"/>
        <v>0</v>
      </c>
      <c r="G193" s="162"/>
      <c r="H193" s="168">
        <f t="shared" si="46"/>
        <v>0</v>
      </c>
      <c r="I193" s="162" t="e">
        <f t="shared" si="43"/>
        <v>#NUM!</v>
      </c>
      <c r="J193" s="165" t="e">
        <f t="shared" si="47"/>
        <v>#NUM!</v>
      </c>
      <c r="K193" s="165" t="e">
        <f t="shared" si="48"/>
        <v>#NUM!</v>
      </c>
      <c r="L193" s="165" t="e">
        <f t="shared" si="49"/>
        <v>#NUM!</v>
      </c>
      <c r="M193" s="185" t="e">
        <f t="shared" si="60"/>
        <v>#NUM!</v>
      </c>
      <c r="N193" s="162">
        <v>0</v>
      </c>
      <c r="O193" s="166">
        <f t="shared" si="61"/>
        <v>0</v>
      </c>
      <c r="Q193" s="162">
        <f t="shared" si="50"/>
        <v>0</v>
      </c>
      <c r="R193" s="165">
        <f t="shared" si="51"/>
        <v>0</v>
      </c>
      <c r="S193" s="165">
        <f t="shared" si="52"/>
        <v>0</v>
      </c>
      <c r="T193" s="165">
        <f t="shared" si="53"/>
        <v>0</v>
      </c>
      <c r="U193" s="68" t="e">
        <f t="shared" si="54"/>
        <v>#NUM!</v>
      </c>
      <c r="V193" s="148" t="e">
        <f t="shared" si="55"/>
        <v>#NUM!</v>
      </c>
      <c r="W193" s="165" t="e">
        <f t="shared" si="56"/>
        <v>#NUM!</v>
      </c>
      <c r="X193" s="165" t="e">
        <f t="shared" si="57"/>
        <v>#NUM!</v>
      </c>
      <c r="Y193" s="165" t="e">
        <f t="shared" si="58"/>
        <v>#NUM!</v>
      </c>
    </row>
    <row r="194" spans="1:25" x14ac:dyDescent="0.2">
      <c r="A194" s="162"/>
      <c r="B194" s="7">
        <f t="shared" si="62"/>
        <v>0</v>
      </c>
      <c r="C194" s="7" t="e">
        <f t="shared" si="44"/>
        <v>#NUM!</v>
      </c>
      <c r="D194" s="163" t="e">
        <f t="shared" si="63"/>
        <v>#NUM!</v>
      </c>
      <c r="E194" s="164">
        <f t="shared" si="59"/>
        <v>99.999999999999957</v>
      </c>
      <c r="F194" s="162">
        <f t="shared" si="45"/>
        <v>0</v>
      </c>
      <c r="G194" s="162"/>
      <c r="H194" s="168">
        <f t="shared" si="46"/>
        <v>0</v>
      </c>
      <c r="I194" s="162" t="e">
        <f t="shared" si="43"/>
        <v>#NUM!</v>
      </c>
      <c r="J194" s="165" t="e">
        <f t="shared" si="47"/>
        <v>#NUM!</v>
      </c>
      <c r="K194" s="165" t="e">
        <f t="shared" si="48"/>
        <v>#NUM!</v>
      </c>
      <c r="L194" s="165" t="e">
        <f t="shared" si="49"/>
        <v>#NUM!</v>
      </c>
      <c r="M194" s="185" t="e">
        <f t="shared" si="60"/>
        <v>#NUM!</v>
      </c>
      <c r="N194" s="162">
        <v>0</v>
      </c>
      <c r="O194" s="166">
        <f t="shared" si="61"/>
        <v>0</v>
      </c>
      <c r="Q194" s="162">
        <f t="shared" si="50"/>
        <v>0</v>
      </c>
      <c r="R194" s="165">
        <f t="shared" si="51"/>
        <v>0</v>
      </c>
      <c r="S194" s="165">
        <f t="shared" si="52"/>
        <v>0</v>
      </c>
      <c r="T194" s="165">
        <f t="shared" si="53"/>
        <v>0</v>
      </c>
      <c r="U194" s="68" t="e">
        <f t="shared" si="54"/>
        <v>#NUM!</v>
      </c>
      <c r="V194" s="148" t="e">
        <f t="shared" si="55"/>
        <v>#NUM!</v>
      </c>
      <c r="W194" s="165" t="e">
        <f t="shared" si="56"/>
        <v>#NUM!</v>
      </c>
      <c r="X194" s="165" t="e">
        <f t="shared" si="57"/>
        <v>#NUM!</v>
      </c>
      <c r="Y194" s="165" t="e">
        <f t="shared" si="58"/>
        <v>#NUM!</v>
      </c>
    </row>
    <row r="195" spans="1:25" x14ac:dyDescent="0.2">
      <c r="A195" s="162"/>
      <c r="B195" s="7">
        <f t="shared" si="62"/>
        <v>0</v>
      </c>
      <c r="C195" s="7" t="e">
        <f t="shared" si="44"/>
        <v>#NUM!</v>
      </c>
      <c r="D195" s="163" t="e">
        <f t="shared" si="63"/>
        <v>#NUM!</v>
      </c>
      <c r="E195" s="164">
        <f t="shared" si="59"/>
        <v>99.999999999999957</v>
      </c>
      <c r="F195" s="162">
        <f t="shared" si="45"/>
        <v>0</v>
      </c>
      <c r="G195" s="162"/>
      <c r="H195" s="168">
        <f t="shared" si="46"/>
        <v>0</v>
      </c>
      <c r="I195" s="162" t="e">
        <f t="shared" si="43"/>
        <v>#NUM!</v>
      </c>
      <c r="J195" s="165" t="e">
        <f t="shared" si="47"/>
        <v>#NUM!</v>
      </c>
      <c r="K195" s="165" t="e">
        <f t="shared" si="48"/>
        <v>#NUM!</v>
      </c>
      <c r="L195" s="165" t="e">
        <f t="shared" si="49"/>
        <v>#NUM!</v>
      </c>
      <c r="M195" s="185" t="e">
        <f t="shared" si="60"/>
        <v>#NUM!</v>
      </c>
      <c r="N195" s="162">
        <v>0</v>
      </c>
      <c r="O195" s="166">
        <f t="shared" si="61"/>
        <v>0</v>
      </c>
      <c r="Q195" s="162">
        <f t="shared" si="50"/>
        <v>0</v>
      </c>
      <c r="R195" s="165">
        <f t="shared" si="51"/>
        <v>0</v>
      </c>
      <c r="S195" s="165">
        <f t="shared" si="52"/>
        <v>0</v>
      </c>
      <c r="T195" s="165">
        <f t="shared" si="53"/>
        <v>0</v>
      </c>
      <c r="U195" s="68" t="e">
        <f t="shared" si="54"/>
        <v>#NUM!</v>
      </c>
      <c r="V195" s="148" t="e">
        <f t="shared" si="55"/>
        <v>#NUM!</v>
      </c>
      <c r="W195" s="165" t="e">
        <f t="shared" si="56"/>
        <v>#NUM!</v>
      </c>
      <c r="X195" s="165" t="e">
        <f t="shared" si="57"/>
        <v>#NUM!</v>
      </c>
      <c r="Y195" s="165" t="e">
        <f t="shared" si="58"/>
        <v>#NUM!</v>
      </c>
    </row>
    <row r="196" spans="1:25" x14ac:dyDescent="0.2">
      <c r="A196" s="162"/>
      <c r="B196" s="7">
        <f t="shared" si="62"/>
        <v>0</v>
      </c>
      <c r="C196" s="7" t="e">
        <f t="shared" si="44"/>
        <v>#NUM!</v>
      </c>
      <c r="D196" s="163" t="e">
        <f t="shared" si="63"/>
        <v>#NUM!</v>
      </c>
      <c r="E196" s="164">
        <f t="shared" si="59"/>
        <v>99.999999999999957</v>
      </c>
      <c r="F196" s="162">
        <f t="shared" si="45"/>
        <v>0</v>
      </c>
      <c r="G196" s="162"/>
      <c r="H196" s="168">
        <f t="shared" si="46"/>
        <v>0</v>
      </c>
      <c r="I196" s="162" t="e">
        <f t="shared" si="43"/>
        <v>#NUM!</v>
      </c>
      <c r="J196" s="165" t="e">
        <f t="shared" si="47"/>
        <v>#NUM!</v>
      </c>
      <c r="K196" s="165" t="e">
        <f t="shared" si="48"/>
        <v>#NUM!</v>
      </c>
      <c r="L196" s="165" t="e">
        <f t="shared" si="49"/>
        <v>#NUM!</v>
      </c>
      <c r="M196" s="185" t="e">
        <f t="shared" si="60"/>
        <v>#NUM!</v>
      </c>
      <c r="N196" s="162">
        <v>0</v>
      </c>
      <c r="O196" s="166">
        <f t="shared" si="61"/>
        <v>0</v>
      </c>
      <c r="Q196" s="162">
        <f t="shared" si="50"/>
        <v>0</v>
      </c>
      <c r="R196" s="165">
        <f t="shared" si="51"/>
        <v>0</v>
      </c>
      <c r="S196" s="165">
        <f t="shared" si="52"/>
        <v>0</v>
      </c>
      <c r="T196" s="165">
        <f t="shared" si="53"/>
        <v>0</v>
      </c>
      <c r="U196" s="68" t="e">
        <f t="shared" si="54"/>
        <v>#NUM!</v>
      </c>
      <c r="V196" s="148" t="e">
        <f t="shared" si="55"/>
        <v>#NUM!</v>
      </c>
      <c r="W196" s="165" t="e">
        <f t="shared" si="56"/>
        <v>#NUM!</v>
      </c>
      <c r="X196" s="165" t="e">
        <f t="shared" si="57"/>
        <v>#NUM!</v>
      </c>
      <c r="Y196" s="165" t="e">
        <f t="shared" si="58"/>
        <v>#NUM!</v>
      </c>
    </row>
    <row r="197" spans="1:25" x14ac:dyDescent="0.2">
      <c r="A197" s="162"/>
      <c r="B197" s="7">
        <f t="shared" si="62"/>
        <v>0</v>
      </c>
      <c r="C197" s="7" t="e">
        <f t="shared" si="44"/>
        <v>#NUM!</v>
      </c>
      <c r="D197" s="163" t="e">
        <f t="shared" si="63"/>
        <v>#NUM!</v>
      </c>
      <c r="E197" s="164">
        <f t="shared" si="59"/>
        <v>99.999999999999957</v>
      </c>
      <c r="F197" s="162">
        <f t="shared" si="45"/>
        <v>0</v>
      </c>
      <c r="G197" s="162"/>
      <c r="H197" s="168">
        <f t="shared" si="46"/>
        <v>0</v>
      </c>
      <c r="I197" s="162" t="e">
        <f t="shared" si="43"/>
        <v>#NUM!</v>
      </c>
      <c r="J197" s="165" t="e">
        <f t="shared" si="47"/>
        <v>#NUM!</v>
      </c>
      <c r="K197" s="165" t="e">
        <f t="shared" si="48"/>
        <v>#NUM!</v>
      </c>
      <c r="L197" s="165" t="e">
        <f t="shared" si="49"/>
        <v>#NUM!</v>
      </c>
      <c r="M197" s="185" t="e">
        <f t="shared" si="60"/>
        <v>#NUM!</v>
      </c>
      <c r="N197" s="162">
        <v>0</v>
      </c>
      <c r="O197" s="166">
        <f t="shared" si="61"/>
        <v>0</v>
      </c>
      <c r="Q197" s="162">
        <f t="shared" si="50"/>
        <v>0</v>
      </c>
      <c r="R197" s="165">
        <f t="shared" si="51"/>
        <v>0</v>
      </c>
      <c r="S197" s="165">
        <f t="shared" si="52"/>
        <v>0</v>
      </c>
      <c r="T197" s="165">
        <f t="shared" si="53"/>
        <v>0</v>
      </c>
      <c r="U197" s="68" t="e">
        <f t="shared" si="54"/>
        <v>#NUM!</v>
      </c>
      <c r="V197" s="148" t="e">
        <f t="shared" si="55"/>
        <v>#NUM!</v>
      </c>
      <c r="W197" s="165" t="e">
        <f t="shared" si="56"/>
        <v>#NUM!</v>
      </c>
      <c r="X197" s="165" t="e">
        <f t="shared" si="57"/>
        <v>#NUM!</v>
      </c>
      <c r="Y197" s="165" t="e">
        <f t="shared" si="58"/>
        <v>#NUM!</v>
      </c>
    </row>
    <row r="198" spans="1:25" x14ac:dyDescent="0.2">
      <c r="A198" s="162"/>
      <c r="B198" s="7">
        <f t="shared" si="62"/>
        <v>0</v>
      </c>
      <c r="C198" s="7" t="e">
        <f t="shared" si="44"/>
        <v>#NUM!</v>
      </c>
      <c r="D198" s="163" t="e">
        <f t="shared" si="63"/>
        <v>#NUM!</v>
      </c>
      <c r="E198" s="164">
        <f t="shared" si="59"/>
        <v>99.999999999999957</v>
      </c>
      <c r="F198" s="162">
        <f t="shared" si="45"/>
        <v>0</v>
      </c>
      <c r="G198" s="162"/>
      <c r="H198" s="168">
        <f t="shared" si="46"/>
        <v>0</v>
      </c>
      <c r="I198" s="162" t="e">
        <f t="shared" si="43"/>
        <v>#NUM!</v>
      </c>
      <c r="J198" s="165" t="e">
        <f t="shared" si="47"/>
        <v>#NUM!</v>
      </c>
      <c r="K198" s="165" t="e">
        <f t="shared" si="48"/>
        <v>#NUM!</v>
      </c>
      <c r="L198" s="165" t="e">
        <f t="shared" si="49"/>
        <v>#NUM!</v>
      </c>
      <c r="M198" s="185" t="e">
        <f t="shared" si="60"/>
        <v>#NUM!</v>
      </c>
      <c r="N198" s="162">
        <v>0</v>
      </c>
      <c r="O198" s="166">
        <f t="shared" si="61"/>
        <v>0</v>
      </c>
      <c r="Q198" s="162">
        <f t="shared" si="50"/>
        <v>0</v>
      </c>
      <c r="R198" s="165">
        <f t="shared" si="51"/>
        <v>0</v>
      </c>
      <c r="S198" s="165">
        <f t="shared" si="52"/>
        <v>0</v>
      </c>
      <c r="T198" s="165">
        <f t="shared" si="53"/>
        <v>0</v>
      </c>
      <c r="U198" s="68" t="e">
        <f t="shared" si="54"/>
        <v>#NUM!</v>
      </c>
      <c r="V198" s="148" t="e">
        <f t="shared" si="55"/>
        <v>#NUM!</v>
      </c>
      <c r="W198" s="165" t="e">
        <f t="shared" si="56"/>
        <v>#NUM!</v>
      </c>
      <c r="X198" s="165" t="e">
        <f t="shared" si="57"/>
        <v>#NUM!</v>
      </c>
      <c r="Y198" s="165" t="e">
        <f t="shared" si="58"/>
        <v>#NUM!</v>
      </c>
    </row>
    <row r="199" spans="1:25" x14ac:dyDescent="0.2">
      <c r="A199" s="162"/>
      <c r="B199" s="7">
        <f t="shared" si="62"/>
        <v>0</v>
      </c>
      <c r="C199" s="7" t="e">
        <f t="shared" si="44"/>
        <v>#NUM!</v>
      </c>
      <c r="D199" s="163" t="e">
        <f t="shared" si="63"/>
        <v>#NUM!</v>
      </c>
      <c r="E199" s="164">
        <f t="shared" si="59"/>
        <v>99.999999999999957</v>
      </c>
      <c r="F199" s="162">
        <f t="shared" si="45"/>
        <v>0</v>
      </c>
      <c r="G199" s="162"/>
      <c r="H199" s="168">
        <f t="shared" si="46"/>
        <v>0</v>
      </c>
      <c r="I199" s="162" t="e">
        <f t="shared" si="43"/>
        <v>#NUM!</v>
      </c>
      <c r="J199" s="165" t="e">
        <f t="shared" si="47"/>
        <v>#NUM!</v>
      </c>
      <c r="K199" s="165" t="e">
        <f t="shared" si="48"/>
        <v>#NUM!</v>
      </c>
      <c r="L199" s="165" t="e">
        <f t="shared" si="49"/>
        <v>#NUM!</v>
      </c>
      <c r="M199" s="185" t="e">
        <f t="shared" si="60"/>
        <v>#NUM!</v>
      </c>
      <c r="N199" s="162">
        <v>0</v>
      </c>
      <c r="O199" s="166">
        <f t="shared" si="61"/>
        <v>0</v>
      </c>
      <c r="Q199" s="162">
        <f t="shared" si="50"/>
        <v>0</v>
      </c>
      <c r="R199" s="165">
        <f t="shared" si="51"/>
        <v>0</v>
      </c>
      <c r="S199" s="165">
        <f t="shared" si="52"/>
        <v>0</v>
      </c>
      <c r="T199" s="165">
        <f t="shared" si="53"/>
        <v>0</v>
      </c>
      <c r="U199" s="68" t="e">
        <f t="shared" si="54"/>
        <v>#NUM!</v>
      </c>
      <c r="V199" s="148" t="e">
        <f t="shared" si="55"/>
        <v>#NUM!</v>
      </c>
      <c r="W199" s="165" t="e">
        <f t="shared" si="56"/>
        <v>#NUM!</v>
      </c>
      <c r="X199" s="165" t="e">
        <f t="shared" si="57"/>
        <v>#NUM!</v>
      </c>
      <c r="Y199" s="165" t="e">
        <f t="shared" si="58"/>
        <v>#NUM!</v>
      </c>
    </row>
    <row r="200" spans="1:25" x14ac:dyDescent="0.2">
      <c r="A200" s="162"/>
      <c r="B200" s="7">
        <f t="shared" si="62"/>
        <v>0</v>
      </c>
      <c r="C200" s="7" t="e">
        <f t="shared" si="44"/>
        <v>#NUM!</v>
      </c>
      <c r="D200" s="163" t="e">
        <f t="shared" si="63"/>
        <v>#NUM!</v>
      </c>
      <c r="E200" s="164">
        <f t="shared" si="59"/>
        <v>99.999999999999957</v>
      </c>
      <c r="F200" s="162">
        <f t="shared" si="45"/>
        <v>0</v>
      </c>
      <c r="G200" s="162"/>
      <c r="H200" s="168">
        <f t="shared" si="46"/>
        <v>0</v>
      </c>
      <c r="I200" s="162" t="e">
        <f t="shared" si="43"/>
        <v>#NUM!</v>
      </c>
      <c r="J200" s="165" t="e">
        <f t="shared" si="47"/>
        <v>#NUM!</v>
      </c>
      <c r="K200" s="165" t="e">
        <f t="shared" si="48"/>
        <v>#NUM!</v>
      </c>
      <c r="L200" s="165" t="e">
        <f t="shared" si="49"/>
        <v>#NUM!</v>
      </c>
      <c r="M200" s="185" t="e">
        <f t="shared" si="60"/>
        <v>#NUM!</v>
      </c>
      <c r="N200" s="162">
        <v>0</v>
      </c>
      <c r="O200" s="166">
        <f t="shared" si="61"/>
        <v>0</v>
      </c>
      <c r="Q200" s="162">
        <f t="shared" si="50"/>
        <v>0</v>
      </c>
      <c r="R200" s="165">
        <f t="shared" si="51"/>
        <v>0</v>
      </c>
      <c r="S200" s="165">
        <f t="shared" si="52"/>
        <v>0</v>
      </c>
      <c r="T200" s="165">
        <f t="shared" si="53"/>
        <v>0</v>
      </c>
      <c r="U200" s="68" t="e">
        <f t="shared" si="54"/>
        <v>#NUM!</v>
      </c>
      <c r="V200" s="148" t="e">
        <f t="shared" si="55"/>
        <v>#NUM!</v>
      </c>
      <c r="W200" s="165" t="e">
        <f t="shared" si="56"/>
        <v>#NUM!</v>
      </c>
      <c r="X200" s="165" t="e">
        <f t="shared" si="57"/>
        <v>#NUM!</v>
      </c>
      <c r="Y200" s="165" t="e">
        <f t="shared" si="58"/>
        <v>#NUM!</v>
      </c>
    </row>
    <row r="201" spans="1:25" x14ac:dyDescent="0.2">
      <c r="A201" s="162"/>
      <c r="B201" s="7">
        <f t="shared" si="62"/>
        <v>0</v>
      </c>
      <c r="C201" s="7" t="e">
        <f t="shared" si="44"/>
        <v>#NUM!</v>
      </c>
      <c r="D201" s="163" t="e">
        <f t="shared" si="63"/>
        <v>#NUM!</v>
      </c>
      <c r="E201" s="164">
        <f t="shared" si="59"/>
        <v>99.999999999999957</v>
      </c>
      <c r="F201" s="162">
        <f t="shared" si="45"/>
        <v>0</v>
      </c>
      <c r="G201" s="162"/>
      <c r="H201" s="168">
        <f t="shared" si="46"/>
        <v>0</v>
      </c>
      <c r="I201" s="162" t="e">
        <f t="shared" si="43"/>
        <v>#NUM!</v>
      </c>
      <c r="J201" s="165" t="e">
        <f t="shared" si="47"/>
        <v>#NUM!</v>
      </c>
      <c r="K201" s="165" t="e">
        <f t="shared" si="48"/>
        <v>#NUM!</v>
      </c>
      <c r="L201" s="165" t="e">
        <f t="shared" si="49"/>
        <v>#NUM!</v>
      </c>
      <c r="M201" s="185" t="e">
        <f t="shared" si="60"/>
        <v>#NUM!</v>
      </c>
      <c r="N201" s="162">
        <v>0</v>
      </c>
      <c r="O201" s="166">
        <f t="shared" si="61"/>
        <v>0</v>
      </c>
      <c r="Q201" s="162">
        <f t="shared" si="50"/>
        <v>0</v>
      </c>
      <c r="R201" s="165">
        <f t="shared" si="51"/>
        <v>0</v>
      </c>
      <c r="S201" s="165">
        <f t="shared" si="52"/>
        <v>0</v>
      </c>
      <c r="T201" s="165">
        <f t="shared" si="53"/>
        <v>0</v>
      </c>
      <c r="U201" s="68" t="e">
        <f t="shared" si="54"/>
        <v>#NUM!</v>
      </c>
      <c r="V201" s="148" t="e">
        <f t="shared" si="55"/>
        <v>#NUM!</v>
      </c>
      <c r="W201" s="165" t="e">
        <f t="shared" si="56"/>
        <v>#NUM!</v>
      </c>
      <c r="X201" s="165" t="e">
        <f t="shared" si="57"/>
        <v>#NUM!</v>
      </c>
      <c r="Y201" s="165" t="e">
        <f t="shared" si="58"/>
        <v>#NUM!</v>
      </c>
    </row>
    <row r="202" spans="1:25" x14ac:dyDescent="0.2">
      <c r="A202" s="162"/>
      <c r="B202" s="7">
        <f t="shared" si="62"/>
        <v>0</v>
      </c>
      <c r="C202" s="7" t="e">
        <f t="shared" si="44"/>
        <v>#NUM!</v>
      </c>
      <c r="D202" s="163" t="e">
        <f t="shared" si="63"/>
        <v>#NUM!</v>
      </c>
      <c r="E202" s="164">
        <f t="shared" si="59"/>
        <v>99.999999999999957</v>
      </c>
      <c r="F202" s="162">
        <f t="shared" si="45"/>
        <v>0</v>
      </c>
      <c r="G202" s="162"/>
      <c r="H202" s="168">
        <f t="shared" si="46"/>
        <v>0</v>
      </c>
      <c r="I202" s="162" t="e">
        <f t="shared" si="43"/>
        <v>#NUM!</v>
      </c>
      <c r="J202" s="165" t="e">
        <f t="shared" si="47"/>
        <v>#NUM!</v>
      </c>
      <c r="K202" s="165" t="e">
        <f t="shared" si="48"/>
        <v>#NUM!</v>
      </c>
      <c r="L202" s="165" t="e">
        <f t="shared" si="49"/>
        <v>#NUM!</v>
      </c>
      <c r="M202" s="185" t="e">
        <f t="shared" si="60"/>
        <v>#NUM!</v>
      </c>
      <c r="N202" s="162">
        <v>0</v>
      </c>
      <c r="O202" s="166">
        <f t="shared" si="61"/>
        <v>0</v>
      </c>
      <c r="Q202" s="162">
        <f t="shared" si="50"/>
        <v>0</v>
      </c>
      <c r="R202" s="165">
        <f t="shared" si="51"/>
        <v>0</v>
      </c>
      <c r="S202" s="165">
        <f t="shared" si="52"/>
        <v>0</v>
      </c>
      <c r="T202" s="165">
        <f t="shared" si="53"/>
        <v>0</v>
      </c>
      <c r="U202" s="68" t="e">
        <f t="shared" si="54"/>
        <v>#NUM!</v>
      </c>
      <c r="V202" s="148" t="e">
        <f t="shared" si="55"/>
        <v>#NUM!</v>
      </c>
      <c r="W202" s="165" t="e">
        <f t="shared" si="56"/>
        <v>#NUM!</v>
      </c>
      <c r="X202" s="165" t="e">
        <f t="shared" si="57"/>
        <v>#NUM!</v>
      </c>
      <c r="Y202" s="165" t="e">
        <f t="shared" si="58"/>
        <v>#NUM!</v>
      </c>
    </row>
    <row r="203" spans="1:25" x14ac:dyDescent="0.2">
      <c r="A203" s="162"/>
      <c r="B203" s="7">
        <f t="shared" si="62"/>
        <v>0</v>
      </c>
      <c r="C203" s="7" t="e">
        <f t="shared" si="44"/>
        <v>#NUM!</v>
      </c>
      <c r="D203" s="163" t="e">
        <f t="shared" si="63"/>
        <v>#NUM!</v>
      </c>
      <c r="E203" s="164">
        <f t="shared" si="59"/>
        <v>99.999999999999957</v>
      </c>
      <c r="F203" s="162">
        <f t="shared" si="45"/>
        <v>0</v>
      </c>
      <c r="G203" s="162"/>
      <c r="H203" s="168">
        <f t="shared" si="46"/>
        <v>0</v>
      </c>
      <c r="I203" s="162" t="e">
        <f t="shared" si="43"/>
        <v>#NUM!</v>
      </c>
      <c r="J203" s="165" t="e">
        <f t="shared" si="47"/>
        <v>#NUM!</v>
      </c>
      <c r="K203" s="165" t="e">
        <f t="shared" si="48"/>
        <v>#NUM!</v>
      </c>
      <c r="L203" s="165" t="e">
        <f t="shared" si="49"/>
        <v>#NUM!</v>
      </c>
      <c r="M203" s="185" t="e">
        <f t="shared" si="60"/>
        <v>#NUM!</v>
      </c>
      <c r="N203" s="162">
        <v>0</v>
      </c>
      <c r="O203" s="166">
        <f t="shared" si="61"/>
        <v>0</v>
      </c>
      <c r="Q203" s="162">
        <f t="shared" si="50"/>
        <v>0</v>
      </c>
      <c r="R203" s="165">
        <f t="shared" si="51"/>
        <v>0</v>
      </c>
      <c r="S203" s="165">
        <f t="shared" si="52"/>
        <v>0</v>
      </c>
      <c r="T203" s="165">
        <f t="shared" si="53"/>
        <v>0</v>
      </c>
      <c r="U203" s="68" t="e">
        <f t="shared" si="54"/>
        <v>#NUM!</v>
      </c>
      <c r="V203" s="148" t="e">
        <f t="shared" si="55"/>
        <v>#NUM!</v>
      </c>
      <c r="W203" s="165" t="e">
        <f t="shared" si="56"/>
        <v>#NUM!</v>
      </c>
      <c r="X203" s="165" t="e">
        <f t="shared" si="57"/>
        <v>#NUM!</v>
      </c>
      <c r="Y203" s="165" t="e">
        <f t="shared" si="58"/>
        <v>#NUM!</v>
      </c>
    </row>
    <row r="204" spans="1:25" x14ac:dyDescent="0.2">
      <c r="A204" s="162"/>
      <c r="B204" s="7">
        <f t="shared" si="62"/>
        <v>0</v>
      </c>
      <c r="C204" s="7" t="e">
        <f t="shared" si="44"/>
        <v>#NUM!</v>
      </c>
      <c r="D204" s="163" t="e">
        <f t="shared" si="63"/>
        <v>#NUM!</v>
      </c>
      <c r="E204" s="164">
        <f t="shared" si="59"/>
        <v>99.999999999999957</v>
      </c>
      <c r="F204" s="162">
        <f t="shared" si="45"/>
        <v>0</v>
      </c>
      <c r="G204" s="162"/>
      <c r="H204" s="168">
        <f t="shared" si="46"/>
        <v>0</v>
      </c>
      <c r="I204" s="162" t="e">
        <f t="shared" si="43"/>
        <v>#NUM!</v>
      </c>
      <c r="J204" s="165" t="e">
        <f t="shared" si="47"/>
        <v>#NUM!</v>
      </c>
      <c r="K204" s="165" t="e">
        <f t="shared" si="48"/>
        <v>#NUM!</v>
      </c>
      <c r="L204" s="165" t="e">
        <f t="shared" si="49"/>
        <v>#NUM!</v>
      </c>
      <c r="M204" s="185" t="e">
        <f t="shared" si="60"/>
        <v>#NUM!</v>
      </c>
      <c r="N204" s="162">
        <v>0</v>
      </c>
      <c r="O204" s="166">
        <f t="shared" si="61"/>
        <v>0</v>
      </c>
      <c r="Q204" s="162">
        <f t="shared" si="50"/>
        <v>0</v>
      </c>
      <c r="R204" s="165">
        <f t="shared" si="51"/>
        <v>0</v>
      </c>
      <c r="S204" s="165">
        <f t="shared" si="52"/>
        <v>0</v>
      </c>
      <c r="T204" s="165">
        <f t="shared" si="53"/>
        <v>0</v>
      </c>
      <c r="U204" s="68" t="e">
        <f t="shared" si="54"/>
        <v>#NUM!</v>
      </c>
      <c r="V204" s="148" t="e">
        <f t="shared" si="55"/>
        <v>#NUM!</v>
      </c>
      <c r="W204" s="165" t="e">
        <f t="shared" si="56"/>
        <v>#NUM!</v>
      </c>
      <c r="X204" s="165" t="e">
        <f t="shared" si="57"/>
        <v>#NUM!</v>
      </c>
      <c r="Y204" s="165" t="e">
        <f t="shared" si="58"/>
        <v>#NUM!</v>
      </c>
    </row>
    <row r="205" spans="1:25" x14ac:dyDescent="0.2">
      <c r="A205" s="162"/>
      <c r="B205" s="7">
        <f t="shared" si="62"/>
        <v>0</v>
      </c>
      <c r="C205" s="7" t="e">
        <f t="shared" si="44"/>
        <v>#NUM!</v>
      </c>
      <c r="D205" s="163" t="e">
        <f t="shared" si="63"/>
        <v>#NUM!</v>
      </c>
      <c r="E205" s="164">
        <f t="shared" si="59"/>
        <v>99.999999999999957</v>
      </c>
      <c r="F205" s="162">
        <f t="shared" si="45"/>
        <v>0</v>
      </c>
      <c r="G205" s="162"/>
      <c r="H205" s="168">
        <f t="shared" si="46"/>
        <v>0</v>
      </c>
      <c r="I205" s="162" t="e">
        <f t="shared" si="43"/>
        <v>#NUM!</v>
      </c>
      <c r="J205" s="165" t="e">
        <f t="shared" si="47"/>
        <v>#NUM!</v>
      </c>
      <c r="K205" s="165" t="e">
        <f t="shared" si="48"/>
        <v>#NUM!</v>
      </c>
      <c r="L205" s="165" t="e">
        <f t="shared" si="49"/>
        <v>#NUM!</v>
      </c>
      <c r="M205" s="185" t="e">
        <f t="shared" si="60"/>
        <v>#NUM!</v>
      </c>
      <c r="N205" s="162">
        <v>0</v>
      </c>
      <c r="O205" s="166">
        <f t="shared" si="61"/>
        <v>0</v>
      </c>
      <c r="Q205" s="162">
        <f t="shared" si="50"/>
        <v>0</v>
      </c>
      <c r="R205" s="165">
        <f t="shared" si="51"/>
        <v>0</v>
      </c>
      <c r="S205" s="165">
        <f t="shared" si="52"/>
        <v>0</v>
      </c>
      <c r="T205" s="165">
        <f t="shared" si="53"/>
        <v>0</v>
      </c>
      <c r="U205" s="68" t="e">
        <f t="shared" si="54"/>
        <v>#NUM!</v>
      </c>
      <c r="V205" s="148" t="e">
        <f t="shared" si="55"/>
        <v>#NUM!</v>
      </c>
      <c r="W205" s="165" t="e">
        <f t="shared" si="56"/>
        <v>#NUM!</v>
      </c>
      <c r="X205" s="165" t="e">
        <f t="shared" si="57"/>
        <v>#NUM!</v>
      </c>
      <c r="Y205" s="165" t="e">
        <f t="shared" si="58"/>
        <v>#NUM!</v>
      </c>
    </row>
    <row r="206" spans="1:25" x14ac:dyDescent="0.2">
      <c r="A206" s="162"/>
      <c r="B206" s="7">
        <f t="shared" si="62"/>
        <v>0</v>
      </c>
      <c r="C206" s="7" t="e">
        <f t="shared" si="44"/>
        <v>#NUM!</v>
      </c>
      <c r="D206" s="163" t="e">
        <f t="shared" si="63"/>
        <v>#NUM!</v>
      </c>
      <c r="E206" s="164">
        <f t="shared" si="59"/>
        <v>99.999999999999957</v>
      </c>
      <c r="F206" s="162">
        <f t="shared" si="45"/>
        <v>0</v>
      </c>
      <c r="G206" s="162"/>
      <c r="H206" s="168">
        <f t="shared" si="46"/>
        <v>0</v>
      </c>
      <c r="I206" s="162" t="e">
        <f t="shared" si="43"/>
        <v>#NUM!</v>
      </c>
      <c r="J206" s="165" t="e">
        <f t="shared" si="47"/>
        <v>#NUM!</v>
      </c>
      <c r="K206" s="165" t="e">
        <f t="shared" si="48"/>
        <v>#NUM!</v>
      </c>
      <c r="L206" s="165" t="e">
        <f t="shared" si="49"/>
        <v>#NUM!</v>
      </c>
      <c r="M206" s="185" t="e">
        <f t="shared" si="60"/>
        <v>#NUM!</v>
      </c>
      <c r="N206" s="162">
        <v>0</v>
      </c>
      <c r="O206" s="166">
        <f t="shared" si="61"/>
        <v>0</v>
      </c>
      <c r="Q206" s="162">
        <f t="shared" si="50"/>
        <v>0</v>
      </c>
      <c r="R206" s="165">
        <f t="shared" si="51"/>
        <v>0</v>
      </c>
      <c r="S206" s="165">
        <f t="shared" si="52"/>
        <v>0</v>
      </c>
      <c r="T206" s="165">
        <f t="shared" si="53"/>
        <v>0</v>
      </c>
      <c r="U206" s="68" t="e">
        <f t="shared" si="54"/>
        <v>#NUM!</v>
      </c>
      <c r="V206" s="148" t="e">
        <f t="shared" si="55"/>
        <v>#NUM!</v>
      </c>
      <c r="W206" s="165" t="e">
        <f t="shared" si="56"/>
        <v>#NUM!</v>
      </c>
      <c r="X206" s="165" t="e">
        <f t="shared" si="57"/>
        <v>#NUM!</v>
      </c>
      <c r="Y206" s="165" t="e">
        <f t="shared" si="58"/>
        <v>#NUM!</v>
      </c>
    </row>
    <row r="207" spans="1:25" x14ac:dyDescent="0.2">
      <c r="A207" s="162"/>
      <c r="B207" s="7">
        <f t="shared" si="62"/>
        <v>0</v>
      </c>
      <c r="C207" s="7" t="e">
        <f t="shared" si="44"/>
        <v>#NUM!</v>
      </c>
      <c r="D207" s="163" t="e">
        <f t="shared" si="63"/>
        <v>#NUM!</v>
      </c>
      <c r="E207" s="164">
        <f t="shared" si="59"/>
        <v>99.999999999999957</v>
      </c>
      <c r="F207" s="162">
        <f t="shared" si="45"/>
        <v>0</v>
      </c>
      <c r="G207" s="162"/>
      <c r="H207" s="168">
        <f t="shared" si="46"/>
        <v>0</v>
      </c>
      <c r="I207" s="162" t="e">
        <f t="shared" si="43"/>
        <v>#NUM!</v>
      </c>
      <c r="J207" s="165" t="e">
        <f t="shared" si="47"/>
        <v>#NUM!</v>
      </c>
      <c r="K207" s="165" t="e">
        <f t="shared" si="48"/>
        <v>#NUM!</v>
      </c>
      <c r="L207" s="165" t="e">
        <f t="shared" si="49"/>
        <v>#NUM!</v>
      </c>
      <c r="M207" s="185" t="e">
        <f t="shared" si="60"/>
        <v>#NUM!</v>
      </c>
      <c r="N207" s="162">
        <v>0</v>
      </c>
      <c r="O207" s="166">
        <f t="shared" si="61"/>
        <v>0</v>
      </c>
      <c r="Q207" s="162">
        <f t="shared" si="50"/>
        <v>0</v>
      </c>
      <c r="R207" s="165">
        <f t="shared" si="51"/>
        <v>0</v>
      </c>
      <c r="S207" s="165">
        <f t="shared" si="52"/>
        <v>0</v>
      </c>
      <c r="T207" s="165">
        <f t="shared" si="53"/>
        <v>0</v>
      </c>
      <c r="U207" s="68" t="e">
        <f t="shared" si="54"/>
        <v>#NUM!</v>
      </c>
      <c r="V207" s="148" t="e">
        <f t="shared" si="55"/>
        <v>#NUM!</v>
      </c>
      <c r="W207" s="165" t="e">
        <f t="shared" si="56"/>
        <v>#NUM!</v>
      </c>
      <c r="X207" s="165" t="e">
        <f t="shared" si="57"/>
        <v>#NUM!</v>
      </c>
      <c r="Y207" s="165" t="e">
        <f t="shared" si="58"/>
        <v>#NUM!</v>
      </c>
    </row>
    <row r="208" spans="1:25" x14ac:dyDescent="0.2">
      <c r="A208" s="162"/>
      <c r="B208" s="7">
        <f t="shared" si="62"/>
        <v>0</v>
      </c>
      <c r="C208" s="7" t="e">
        <f t="shared" si="44"/>
        <v>#NUM!</v>
      </c>
      <c r="D208" s="163" t="e">
        <f t="shared" si="63"/>
        <v>#NUM!</v>
      </c>
      <c r="E208" s="164">
        <f t="shared" si="59"/>
        <v>99.999999999999957</v>
      </c>
      <c r="F208" s="162">
        <f t="shared" si="45"/>
        <v>0</v>
      </c>
      <c r="G208" s="162"/>
      <c r="H208" s="168">
        <f t="shared" si="46"/>
        <v>0</v>
      </c>
      <c r="I208" s="162" t="e">
        <f t="shared" si="43"/>
        <v>#NUM!</v>
      </c>
      <c r="J208" s="165" t="e">
        <f t="shared" si="47"/>
        <v>#NUM!</v>
      </c>
      <c r="K208" s="165" t="e">
        <f t="shared" si="48"/>
        <v>#NUM!</v>
      </c>
      <c r="L208" s="165" t="e">
        <f t="shared" si="49"/>
        <v>#NUM!</v>
      </c>
      <c r="M208" s="185" t="e">
        <f t="shared" si="60"/>
        <v>#NUM!</v>
      </c>
      <c r="N208" s="162">
        <v>0</v>
      </c>
      <c r="O208" s="166">
        <f t="shared" si="61"/>
        <v>0</v>
      </c>
      <c r="Q208" s="162">
        <f t="shared" si="50"/>
        <v>0</v>
      </c>
      <c r="R208" s="165">
        <f t="shared" si="51"/>
        <v>0</v>
      </c>
      <c r="S208" s="165">
        <f t="shared" si="52"/>
        <v>0</v>
      </c>
      <c r="T208" s="165">
        <f t="shared" si="53"/>
        <v>0</v>
      </c>
      <c r="U208" s="68" t="e">
        <f t="shared" si="54"/>
        <v>#NUM!</v>
      </c>
      <c r="V208" s="148" t="e">
        <f t="shared" si="55"/>
        <v>#NUM!</v>
      </c>
      <c r="W208" s="165" t="e">
        <f t="shared" si="56"/>
        <v>#NUM!</v>
      </c>
      <c r="X208" s="165" t="e">
        <f t="shared" si="57"/>
        <v>#NUM!</v>
      </c>
      <c r="Y208" s="165" t="e">
        <f t="shared" si="58"/>
        <v>#NUM!</v>
      </c>
    </row>
    <row r="209" spans="1:25" x14ac:dyDescent="0.2">
      <c r="A209" s="162"/>
      <c r="B209" s="7">
        <f t="shared" si="62"/>
        <v>0</v>
      </c>
      <c r="C209" s="7" t="e">
        <f t="shared" si="44"/>
        <v>#NUM!</v>
      </c>
      <c r="D209" s="163" t="e">
        <f t="shared" si="63"/>
        <v>#NUM!</v>
      </c>
      <c r="E209" s="164">
        <f t="shared" si="59"/>
        <v>99.999999999999957</v>
      </c>
      <c r="F209" s="162">
        <f t="shared" si="45"/>
        <v>0</v>
      </c>
      <c r="G209" s="162"/>
      <c r="H209" s="168">
        <f t="shared" si="46"/>
        <v>0</v>
      </c>
      <c r="I209" s="162" t="e">
        <f t="shared" si="43"/>
        <v>#NUM!</v>
      </c>
      <c r="J209" s="165" t="e">
        <f t="shared" si="47"/>
        <v>#NUM!</v>
      </c>
      <c r="K209" s="165" t="e">
        <f t="shared" si="48"/>
        <v>#NUM!</v>
      </c>
      <c r="L209" s="165" t="e">
        <f t="shared" si="49"/>
        <v>#NUM!</v>
      </c>
      <c r="M209" s="185" t="e">
        <f t="shared" si="60"/>
        <v>#NUM!</v>
      </c>
      <c r="N209" s="162">
        <v>0</v>
      </c>
      <c r="O209" s="166">
        <f t="shared" si="61"/>
        <v>0</v>
      </c>
      <c r="Q209" s="162">
        <f t="shared" si="50"/>
        <v>0</v>
      </c>
      <c r="R209" s="165">
        <f t="shared" si="51"/>
        <v>0</v>
      </c>
      <c r="S209" s="165">
        <f t="shared" si="52"/>
        <v>0</v>
      </c>
      <c r="T209" s="165">
        <f t="shared" si="53"/>
        <v>0</v>
      </c>
      <c r="U209" s="68" t="e">
        <f t="shared" si="54"/>
        <v>#NUM!</v>
      </c>
      <c r="V209" s="148" t="e">
        <f t="shared" si="55"/>
        <v>#NUM!</v>
      </c>
      <c r="W209" s="165" t="e">
        <f t="shared" si="56"/>
        <v>#NUM!</v>
      </c>
      <c r="X209" s="165" t="e">
        <f t="shared" si="57"/>
        <v>#NUM!</v>
      </c>
      <c r="Y209" s="165" t="e">
        <f t="shared" si="58"/>
        <v>#NUM!</v>
      </c>
    </row>
    <row r="210" spans="1:25" x14ac:dyDescent="0.2">
      <c r="A210" s="162"/>
      <c r="B210" s="7">
        <f t="shared" si="62"/>
        <v>0</v>
      </c>
      <c r="C210" s="7" t="e">
        <f t="shared" si="44"/>
        <v>#NUM!</v>
      </c>
      <c r="D210" s="163" t="e">
        <f t="shared" si="63"/>
        <v>#NUM!</v>
      </c>
      <c r="E210" s="164">
        <f t="shared" si="59"/>
        <v>99.999999999999957</v>
      </c>
      <c r="F210" s="162">
        <f t="shared" si="45"/>
        <v>0</v>
      </c>
      <c r="G210" s="162"/>
      <c r="H210" s="168">
        <f t="shared" si="46"/>
        <v>0</v>
      </c>
      <c r="I210" s="162" t="e">
        <f t="shared" si="43"/>
        <v>#NUM!</v>
      </c>
      <c r="J210" s="165" t="e">
        <f t="shared" si="47"/>
        <v>#NUM!</v>
      </c>
      <c r="K210" s="165" t="e">
        <f t="shared" si="48"/>
        <v>#NUM!</v>
      </c>
      <c r="L210" s="165" t="e">
        <f t="shared" si="49"/>
        <v>#NUM!</v>
      </c>
      <c r="M210" s="185" t="e">
        <f t="shared" si="60"/>
        <v>#NUM!</v>
      </c>
      <c r="N210" s="162">
        <v>0</v>
      </c>
      <c r="O210" s="166">
        <f t="shared" si="61"/>
        <v>0</v>
      </c>
      <c r="Q210" s="162">
        <f t="shared" si="50"/>
        <v>0</v>
      </c>
      <c r="R210" s="165">
        <f t="shared" si="51"/>
        <v>0</v>
      </c>
      <c r="S210" s="165">
        <f t="shared" si="52"/>
        <v>0</v>
      </c>
      <c r="T210" s="165">
        <f t="shared" si="53"/>
        <v>0</v>
      </c>
      <c r="U210" s="68" t="e">
        <f t="shared" si="54"/>
        <v>#NUM!</v>
      </c>
      <c r="V210" s="148" t="e">
        <f t="shared" si="55"/>
        <v>#NUM!</v>
      </c>
      <c r="W210" s="165" t="e">
        <f t="shared" si="56"/>
        <v>#NUM!</v>
      </c>
      <c r="X210" s="165" t="e">
        <f t="shared" si="57"/>
        <v>#NUM!</v>
      </c>
      <c r="Y210" s="165" t="e">
        <f t="shared" si="58"/>
        <v>#NUM!</v>
      </c>
    </row>
    <row r="211" spans="1:25" x14ac:dyDescent="0.2">
      <c r="A211" s="162"/>
      <c r="B211" s="7">
        <f t="shared" si="62"/>
        <v>0</v>
      </c>
      <c r="C211" s="7" t="e">
        <f t="shared" si="44"/>
        <v>#NUM!</v>
      </c>
      <c r="D211" s="163" t="e">
        <f t="shared" si="63"/>
        <v>#NUM!</v>
      </c>
      <c r="E211" s="164">
        <f t="shared" si="59"/>
        <v>99.999999999999957</v>
      </c>
      <c r="F211" s="162">
        <f t="shared" si="45"/>
        <v>0</v>
      </c>
      <c r="G211" s="162"/>
      <c r="H211" s="168">
        <f t="shared" si="46"/>
        <v>0</v>
      </c>
      <c r="I211" s="162" t="e">
        <f t="shared" si="43"/>
        <v>#NUM!</v>
      </c>
      <c r="J211" s="165" t="e">
        <f t="shared" si="47"/>
        <v>#NUM!</v>
      </c>
      <c r="K211" s="165" t="e">
        <f t="shared" si="48"/>
        <v>#NUM!</v>
      </c>
      <c r="L211" s="165" t="e">
        <f t="shared" si="49"/>
        <v>#NUM!</v>
      </c>
      <c r="M211" s="185" t="e">
        <f t="shared" si="60"/>
        <v>#NUM!</v>
      </c>
      <c r="N211" s="162">
        <v>0</v>
      </c>
      <c r="O211" s="166">
        <f t="shared" si="61"/>
        <v>0</v>
      </c>
      <c r="Q211" s="162">
        <f t="shared" si="50"/>
        <v>0</v>
      </c>
      <c r="R211" s="165">
        <f t="shared" si="51"/>
        <v>0</v>
      </c>
      <c r="S211" s="165">
        <f t="shared" si="52"/>
        <v>0</v>
      </c>
      <c r="T211" s="165">
        <f t="shared" si="53"/>
        <v>0</v>
      </c>
      <c r="U211" s="68" t="e">
        <f t="shared" si="54"/>
        <v>#NUM!</v>
      </c>
      <c r="V211" s="148" t="e">
        <f t="shared" si="55"/>
        <v>#NUM!</v>
      </c>
      <c r="W211" s="165" t="e">
        <f t="shared" si="56"/>
        <v>#NUM!</v>
      </c>
      <c r="X211" s="165" t="e">
        <f t="shared" si="57"/>
        <v>#NUM!</v>
      </c>
      <c r="Y211" s="165" t="e">
        <f t="shared" si="58"/>
        <v>#NUM!</v>
      </c>
    </row>
    <row r="212" spans="1:25" x14ac:dyDescent="0.2">
      <c r="A212" s="162"/>
      <c r="B212" s="7">
        <f t="shared" si="62"/>
        <v>0</v>
      </c>
      <c r="C212" s="7" t="e">
        <f t="shared" si="44"/>
        <v>#NUM!</v>
      </c>
      <c r="D212" s="163" t="e">
        <f t="shared" si="63"/>
        <v>#NUM!</v>
      </c>
      <c r="E212" s="164">
        <f t="shared" si="59"/>
        <v>99.999999999999957</v>
      </c>
      <c r="F212" s="162">
        <f t="shared" si="45"/>
        <v>0</v>
      </c>
      <c r="G212" s="162"/>
      <c r="H212" s="168">
        <f t="shared" si="46"/>
        <v>0</v>
      </c>
      <c r="I212" s="162" t="e">
        <f t="shared" si="43"/>
        <v>#NUM!</v>
      </c>
      <c r="J212" s="165" t="e">
        <f t="shared" si="47"/>
        <v>#NUM!</v>
      </c>
      <c r="K212" s="165" t="e">
        <f t="shared" si="48"/>
        <v>#NUM!</v>
      </c>
      <c r="L212" s="165" t="e">
        <f t="shared" si="49"/>
        <v>#NUM!</v>
      </c>
      <c r="M212" s="185" t="e">
        <f t="shared" si="60"/>
        <v>#NUM!</v>
      </c>
      <c r="N212" s="162">
        <v>0</v>
      </c>
      <c r="O212" s="166">
        <f t="shared" si="61"/>
        <v>0</v>
      </c>
      <c r="Q212" s="162">
        <f t="shared" si="50"/>
        <v>0</v>
      </c>
      <c r="R212" s="165">
        <f t="shared" si="51"/>
        <v>0</v>
      </c>
      <c r="S212" s="165">
        <f t="shared" si="52"/>
        <v>0</v>
      </c>
      <c r="T212" s="165">
        <f t="shared" si="53"/>
        <v>0</v>
      </c>
      <c r="U212" s="68" t="e">
        <f t="shared" si="54"/>
        <v>#NUM!</v>
      </c>
      <c r="V212" s="148" t="e">
        <f t="shared" si="55"/>
        <v>#NUM!</v>
      </c>
      <c r="W212" s="165" t="e">
        <f t="shared" si="56"/>
        <v>#NUM!</v>
      </c>
      <c r="X212" s="165" t="e">
        <f t="shared" si="57"/>
        <v>#NUM!</v>
      </c>
      <c r="Y212" s="165" t="e">
        <f t="shared" si="58"/>
        <v>#NUM!</v>
      </c>
    </row>
    <row r="213" spans="1:25" x14ac:dyDescent="0.2">
      <c r="A213" s="162"/>
      <c r="B213" s="7">
        <f t="shared" si="62"/>
        <v>0</v>
      </c>
      <c r="C213" s="7" t="e">
        <f t="shared" si="44"/>
        <v>#NUM!</v>
      </c>
      <c r="D213" s="163" t="e">
        <f t="shared" si="63"/>
        <v>#NUM!</v>
      </c>
      <c r="E213" s="164">
        <f t="shared" si="59"/>
        <v>99.999999999999957</v>
      </c>
      <c r="F213" s="162">
        <f t="shared" si="45"/>
        <v>0</v>
      </c>
      <c r="G213" s="162"/>
      <c r="H213" s="168">
        <f t="shared" si="46"/>
        <v>0</v>
      </c>
      <c r="I213" s="162" t="e">
        <f t="shared" si="43"/>
        <v>#NUM!</v>
      </c>
      <c r="J213" s="165" t="e">
        <f t="shared" si="47"/>
        <v>#NUM!</v>
      </c>
      <c r="K213" s="165" t="e">
        <f t="shared" si="48"/>
        <v>#NUM!</v>
      </c>
      <c r="L213" s="165" t="e">
        <f t="shared" si="49"/>
        <v>#NUM!</v>
      </c>
      <c r="M213" s="185" t="e">
        <f t="shared" si="60"/>
        <v>#NUM!</v>
      </c>
      <c r="N213" s="162">
        <v>0</v>
      </c>
      <c r="O213" s="166">
        <f t="shared" si="61"/>
        <v>0</v>
      </c>
      <c r="Q213" s="162">
        <f t="shared" si="50"/>
        <v>0</v>
      </c>
      <c r="R213" s="165">
        <f t="shared" si="51"/>
        <v>0</v>
      </c>
      <c r="S213" s="165">
        <f t="shared" si="52"/>
        <v>0</v>
      </c>
      <c r="T213" s="165">
        <f t="shared" si="53"/>
        <v>0</v>
      </c>
      <c r="U213" s="68" t="e">
        <f t="shared" si="54"/>
        <v>#NUM!</v>
      </c>
      <c r="V213" s="148" t="e">
        <f t="shared" si="55"/>
        <v>#NUM!</v>
      </c>
      <c r="W213" s="165" t="e">
        <f t="shared" si="56"/>
        <v>#NUM!</v>
      </c>
      <c r="X213" s="165" t="e">
        <f t="shared" si="57"/>
        <v>#NUM!</v>
      </c>
      <c r="Y213" s="165" t="e">
        <f t="shared" si="58"/>
        <v>#NUM!</v>
      </c>
    </row>
    <row r="214" spans="1:25" x14ac:dyDescent="0.2">
      <c r="A214" s="162"/>
      <c r="B214" s="7">
        <f t="shared" si="62"/>
        <v>0</v>
      </c>
      <c r="C214" s="7" t="e">
        <f t="shared" si="44"/>
        <v>#NUM!</v>
      </c>
      <c r="D214" s="163" t="e">
        <f t="shared" si="63"/>
        <v>#NUM!</v>
      </c>
      <c r="E214" s="164">
        <f t="shared" si="59"/>
        <v>99.999999999999957</v>
      </c>
      <c r="F214" s="162">
        <f t="shared" si="45"/>
        <v>0</v>
      </c>
      <c r="G214" s="162"/>
      <c r="H214" s="168">
        <f t="shared" si="46"/>
        <v>0</v>
      </c>
      <c r="I214" s="162" t="e">
        <f t="shared" si="43"/>
        <v>#NUM!</v>
      </c>
      <c r="J214" s="165" t="e">
        <f t="shared" si="47"/>
        <v>#NUM!</v>
      </c>
      <c r="K214" s="165" t="e">
        <f t="shared" si="48"/>
        <v>#NUM!</v>
      </c>
      <c r="L214" s="165" t="e">
        <f t="shared" si="49"/>
        <v>#NUM!</v>
      </c>
      <c r="M214" s="185" t="e">
        <f t="shared" si="60"/>
        <v>#NUM!</v>
      </c>
      <c r="N214" s="162">
        <v>0</v>
      </c>
      <c r="O214" s="166">
        <f t="shared" si="61"/>
        <v>0</v>
      </c>
      <c r="Q214" s="162">
        <f t="shared" si="50"/>
        <v>0</v>
      </c>
      <c r="R214" s="165">
        <f t="shared" si="51"/>
        <v>0</v>
      </c>
      <c r="S214" s="165">
        <f t="shared" si="52"/>
        <v>0</v>
      </c>
      <c r="T214" s="165">
        <f t="shared" si="53"/>
        <v>0</v>
      </c>
      <c r="U214" s="68" t="e">
        <f t="shared" si="54"/>
        <v>#NUM!</v>
      </c>
      <c r="V214" s="148" t="e">
        <f t="shared" si="55"/>
        <v>#NUM!</v>
      </c>
      <c r="W214" s="165" t="e">
        <f t="shared" si="56"/>
        <v>#NUM!</v>
      </c>
      <c r="X214" s="165" t="e">
        <f t="shared" si="57"/>
        <v>#NUM!</v>
      </c>
      <c r="Y214" s="165" t="e">
        <f t="shared" si="58"/>
        <v>#NUM!</v>
      </c>
    </row>
    <row r="215" spans="1:25" x14ac:dyDescent="0.2">
      <c r="A215" s="162"/>
      <c r="B215" s="7">
        <f t="shared" si="62"/>
        <v>0</v>
      </c>
      <c r="C215" s="7" t="e">
        <f t="shared" si="44"/>
        <v>#NUM!</v>
      </c>
      <c r="D215" s="163" t="e">
        <f t="shared" si="63"/>
        <v>#NUM!</v>
      </c>
      <c r="E215" s="164">
        <f t="shared" si="59"/>
        <v>99.999999999999957</v>
      </c>
      <c r="F215" s="162">
        <f t="shared" si="45"/>
        <v>0</v>
      </c>
      <c r="G215" s="162"/>
      <c r="H215" s="168">
        <f t="shared" si="46"/>
        <v>0</v>
      </c>
      <c r="I215" s="162" t="e">
        <f t="shared" si="43"/>
        <v>#NUM!</v>
      </c>
      <c r="J215" s="165" t="e">
        <f t="shared" si="47"/>
        <v>#NUM!</v>
      </c>
      <c r="K215" s="165" t="e">
        <f t="shared" si="48"/>
        <v>#NUM!</v>
      </c>
      <c r="L215" s="165" t="e">
        <f t="shared" si="49"/>
        <v>#NUM!</v>
      </c>
      <c r="M215" s="185" t="e">
        <f t="shared" si="60"/>
        <v>#NUM!</v>
      </c>
      <c r="N215" s="162">
        <v>0</v>
      </c>
      <c r="O215" s="166">
        <f t="shared" si="61"/>
        <v>0</v>
      </c>
      <c r="Q215" s="162">
        <f t="shared" si="50"/>
        <v>0</v>
      </c>
      <c r="R215" s="165">
        <f t="shared" si="51"/>
        <v>0</v>
      </c>
      <c r="S215" s="165">
        <f t="shared" si="52"/>
        <v>0</v>
      </c>
      <c r="T215" s="165">
        <f t="shared" si="53"/>
        <v>0</v>
      </c>
      <c r="U215" s="68" t="e">
        <f t="shared" si="54"/>
        <v>#NUM!</v>
      </c>
      <c r="V215" s="148" t="e">
        <f t="shared" si="55"/>
        <v>#NUM!</v>
      </c>
      <c r="W215" s="165" t="e">
        <f t="shared" si="56"/>
        <v>#NUM!</v>
      </c>
      <c r="X215" s="165" t="e">
        <f t="shared" si="57"/>
        <v>#NUM!</v>
      </c>
      <c r="Y215" s="165" t="e">
        <f t="shared" si="58"/>
        <v>#NUM!</v>
      </c>
    </row>
    <row r="216" spans="1:25" x14ac:dyDescent="0.2">
      <c r="A216" s="162"/>
      <c r="B216" s="7">
        <f t="shared" si="62"/>
        <v>0</v>
      </c>
      <c r="C216" s="7" t="e">
        <f t="shared" si="44"/>
        <v>#NUM!</v>
      </c>
      <c r="D216" s="163" t="e">
        <f t="shared" si="63"/>
        <v>#NUM!</v>
      </c>
      <c r="E216" s="164">
        <f t="shared" si="59"/>
        <v>99.999999999999957</v>
      </c>
      <c r="F216" s="162">
        <f t="shared" si="45"/>
        <v>0</v>
      </c>
      <c r="G216" s="162"/>
      <c r="H216" s="168">
        <f t="shared" si="46"/>
        <v>0</v>
      </c>
      <c r="I216" s="162" t="e">
        <f t="shared" si="43"/>
        <v>#NUM!</v>
      </c>
      <c r="J216" s="165" t="e">
        <f t="shared" si="47"/>
        <v>#NUM!</v>
      </c>
      <c r="K216" s="165" t="e">
        <f t="shared" si="48"/>
        <v>#NUM!</v>
      </c>
      <c r="L216" s="165" t="e">
        <f t="shared" si="49"/>
        <v>#NUM!</v>
      </c>
      <c r="M216" s="185" t="e">
        <f t="shared" si="60"/>
        <v>#NUM!</v>
      </c>
      <c r="N216" s="162">
        <v>0</v>
      </c>
      <c r="O216" s="166">
        <f t="shared" si="61"/>
        <v>0</v>
      </c>
      <c r="Q216" s="162">
        <f t="shared" si="50"/>
        <v>0</v>
      </c>
      <c r="R216" s="165">
        <f t="shared" si="51"/>
        <v>0</v>
      </c>
      <c r="S216" s="165">
        <f t="shared" si="52"/>
        <v>0</v>
      </c>
      <c r="T216" s="165">
        <f t="shared" si="53"/>
        <v>0</v>
      </c>
      <c r="U216" s="68" t="e">
        <f t="shared" si="54"/>
        <v>#NUM!</v>
      </c>
      <c r="V216" s="148" t="e">
        <f t="shared" si="55"/>
        <v>#NUM!</v>
      </c>
      <c r="W216" s="165" t="e">
        <f t="shared" si="56"/>
        <v>#NUM!</v>
      </c>
      <c r="X216" s="165" t="e">
        <f t="shared" si="57"/>
        <v>#NUM!</v>
      </c>
      <c r="Y216" s="165" t="e">
        <f t="shared" si="58"/>
        <v>#NUM!</v>
      </c>
    </row>
    <row r="217" spans="1:25" x14ac:dyDescent="0.2">
      <c r="A217" s="162"/>
      <c r="B217" s="7">
        <f t="shared" si="62"/>
        <v>0</v>
      </c>
      <c r="C217" s="7" t="e">
        <f t="shared" si="44"/>
        <v>#NUM!</v>
      </c>
      <c r="D217" s="163" t="e">
        <f t="shared" si="63"/>
        <v>#NUM!</v>
      </c>
      <c r="E217" s="164">
        <f t="shared" si="59"/>
        <v>99.999999999999957</v>
      </c>
      <c r="F217" s="162">
        <f t="shared" si="45"/>
        <v>0</v>
      </c>
      <c r="G217" s="162"/>
      <c r="H217" s="168">
        <f t="shared" si="46"/>
        <v>0</v>
      </c>
      <c r="I217" s="162" t="e">
        <f t="shared" si="43"/>
        <v>#NUM!</v>
      </c>
      <c r="J217" s="165" t="e">
        <f t="shared" si="47"/>
        <v>#NUM!</v>
      </c>
      <c r="K217" s="165" t="e">
        <f t="shared" si="48"/>
        <v>#NUM!</v>
      </c>
      <c r="L217" s="165" t="e">
        <f t="shared" si="49"/>
        <v>#NUM!</v>
      </c>
      <c r="M217" s="185" t="e">
        <f t="shared" si="60"/>
        <v>#NUM!</v>
      </c>
      <c r="N217" s="162">
        <v>0</v>
      </c>
      <c r="O217" s="166">
        <f t="shared" si="61"/>
        <v>0</v>
      </c>
      <c r="Q217" s="162">
        <f t="shared" si="50"/>
        <v>0</v>
      </c>
      <c r="R217" s="165">
        <f t="shared" si="51"/>
        <v>0</v>
      </c>
      <c r="S217" s="165">
        <f t="shared" si="52"/>
        <v>0</v>
      </c>
      <c r="T217" s="165">
        <f t="shared" si="53"/>
        <v>0</v>
      </c>
      <c r="U217" s="68" t="e">
        <f t="shared" si="54"/>
        <v>#NUM!</v>
      </c>
      <c r="V217" s="148" t="e">
        <f t="shared" si="55"/>
        <v>#NUM!</v>
      </c>
      <c r="W217" s="165" t="e">
        <f t="shared" si="56"/>
        <v>#NUM!</v>
      </c>
      <c r="X217" s="165" t="e">
        <f t="shared" si="57"/>
        <v>#NUM!</v>
      </c>
      <c r="Y217" s="165" t="e">
        <f t="shared" si="58"/>
        <v>#NUM!</v>
      </c>
    </row>
    <row r="218" spans="1:25" x14ac:dyDescent="0.2">
      <c r="A218" s="162"/>
      <c r="B218" s="7">
        <f t="shared" si="62"/>
        <v>0</v>
      </c>
      <c r="C218" s="7" t="e">
        <f t="shared" si="44"/>
        <v>#NUM!</v>
      </c>
      <c r="D218" s="163" t="e">
        <f t="shared" si="63"/>
        <v>#NUM!</v>
      </c>
      <c r="E218" s="164">
        <f t="shared" si="59"/>
        <v>99.999999999999957</v>
      </c>
      <c r="F218" s="162">
        <f t="shared" si="45"/>
        <v>0</v>
      </c>
      <c r="G218" s="162"/>
      <c r="H218" s="168">
        <f t="shared" si="46"/>
        <v>0</v>
      </c>
      <c r="I218" s="162" t="e">
        <f t="shared" si="43"/>
        <v>#NUM!</v>
      </c>
      <c r="J218" s="165" t="e">
        <f t="shared" si="47"/>
        <v>#NUM!</v>
      </c>
      <c r="K218" s="165" t="e">
        <f t="shared" si="48"/>
        <v>#NUM!</v>
      </c>
      <c r="L218" s="165" t="e">
        <f t="shared" si="49"/>
        <v>#NUM!</v>
      </c>
      <c r="M218" s="185" t="e">
        <f t="shared" si="60"/>
        <v>#NUM!</v>
      </c>
      <c r="N218" s="162">
        <v>0</v>
      </c>
      <c r="O218" s="166">
        <f t="shared" si="61"/>
        <v>0</v>
      </c>
      <c r="Q218" s="162">
        <f t="shared" si="50"/>
        <v>0</v>
      </c>
      <c r="R218" s="165">
        <f t="shared" si="51"/>
        <v>0</v>
      </c>
      <c r="S218" s="165">
        <f t="shared" si="52"/>
        <v>0</v>
      </c>
      <c r="T218" s="165">
        <f t="shared" si="53"/>
        <v>0</v>
      </c>
      <c r="U218" s="68" t="e">
        <f t="shared" si="54"/>
        <v>#NUM!</v>
      </c>
      <c r="V218" s="148" t="e">
        <f t="shared" si="55"/>
        <v>#NUM!</v>
      </c>
      <c r="W218" s="165" t="e">
        <f t="shared" si="56"/>
        <v>#NUM!</v>
      </c>
      <c r="X218" s="165" t="e">
        <f t="shared" si="57"/>
        <v>#NUM!</v>
      </c>
      <c r="Y218" s="165" t="e">
        <f t="shared" si="58"/>
        <v>#NUM!</v>
      </c>
    </row>
    <row r="219" spans="1:25" x14ac:dyDescent="0.2">
      <c r="A219" s="162"/>
      <c r="B219" s="7">
        <f t="shared" si="62"/>
        <v>0</v>
      </c>
      <c r="C219" s="7" t="e">
        <f t="shared" si="44"/>
        <v>#NUM!</v>
      </c>
      <c r="D219" s="163" t="e">
        <f t="shared" si="63"/>
        <v>#NUM!</v>
      </c>
      <c r="E219" s="164">
        <f t="shared" si="59"/>
        <v>99.999999999999957</v>
      </c>
      <c r="F219" s="162">
        <f t="shared" si="45"/>
        <v>0</v>
      </c>
      <c r="G219" s="162"/>
      <c r="H219" s="168">
        <f t="shared" si="46"/>
        <v>0</v>
      </c>
      <c r="I219" s="162" t="e">
        <f t="shared" si="43"/>
        <v>#NUM!</v>
      </c>
      <c r="J219" s="165" t="e">
        <f t="shared" si="47"/>
        <v>#NUM!</v>
      </c>
      <c r="K219" s="165" t="e">
        <f t="shared" si="48"/>
        <v>#NUM!</v>
      </c>
      <c r="L219" s="165" t="e">
        <f t="shared" si="49"/>
        <v>#NUM!</v>
      </c>
      <c r="M219" s="185" t="e">
        <f t="shared" si="60"/>
        <v>#NUM!</v>
      </c>
      <c r="N219" s="162">
        <v>0</v>
      </c>
      <c r="O219" s="166">
        <f t="shared" si="61"/>
        <v>0</v>
      </c>
      <c r="Q219" s="162">
        <f t="shared" si="50"/>
        <v>0</v>
      </c>
      <c r="R219" s="165">
        <f t="shared" si="51"/>
        <v>0</v>
      </c>
      <c r="S219" s="165">
        <f t="shared" si="52"/>
        <v>0</v>
      </c>
      <c r="T219" s="165">
        <f t="shared" si="53"/>
        <v>0</v>
      </c>
      <c r="U219" s="68" t="e">
        <f t="shared" si="54"/>
        <v>#NUM!</v>
      </c>
      <c r="V219" s="148" t="e">
        <f t="shared" si="55"/>
        <v>#NUM!</v>
      </c>
      <c r="W219" s="165" t="e">
        <f t="shared" si="56"/>
        <v>#NUM!</v>
      </c>
      <c r="X219" s="165" t="e">
        <f t="shared" si="57"/>
        <v>#NUM!</v>
      </c>
      <c r="Y219" s="165" t="e">
        <f t="shared" si="58"/>
        <v>#NUM!</v>
      </c>
    </row>
    <row r="220" spans="1:25" x14ac:dyDescent="0.2">
      <c r="A220" s="162"/>
      <c r="B220" s="7">
        <f t="shared" si="62"/>
        <v>0</v>
      </c>
      <c r="C220" s="7" t="e">
        <f t="shared" si="44"/>
        <v>#NUM!</v>
      </c>
      <c r="D220" s="163" t="e">
        <f t="shared" si="63"/>
        <v>#NUM!</v>
      </c>
      <c r="E220" s="164">
        <f t="shared" si="59"/>
        <v>99.999999999999957</v>
      </c>
      <c r="F220" s="162">
        <f t="shared" si="45"/>
        <v>0</v>
      </c>
      <c r="G220" s="162"/>
      <c r="H220" s="168">
        <f t="shared" si="46"/>
        <v>0</v>
      </c>
      <c r="I220" s="162" t="e">
        <f t="shared" si="43"/>
        <v>#NUM!</v>
      </c>
      <c r="J220" s="165" t="e">
        <f t="shared" si="47"/>
        <v>#NUM!</v>
      </c>
      <c r="K220" s="165" t="e">
        <f t="shared" si="48"/>
        <v>#NUM!</v>
      </c>
      <c r="L220" s="165" t="e">
        <f t="shared" si="49"/>
        <v>#NUM!</v>
      </c>
      <c r="M220" s="185" t="e">
        <f t="shared" si="60"/>
        <v>#NUM!</v>
      </c>
      <c r="N220" s="162">
        <v>0</v>
      </c>
      <c r="O220" s="166">
        <f t="shared" si="61"/>
        <v>0</v>
      </c>
      <c r="Q220" s="162">
        <f t="shared" si="50"/>
        <v>0</v>
      </c>
      <c r="R220" s="165">
        <f t="shared" si="51"/>
        <v>0</v>
      </c>
      <c r="S220" s="165">
        <f t="shared" si="52"/>
        <v>0</v>
      </c>
      <c r="T220" s="165">
        <f t="shared" si="53"/>
        <v>0</v>
      </c>
      <c r="U220" s="68" t="e">
        <f t="shared" si="54"/>
        <v>#NUM!</v>
      </c>
      <c r="V220" s="148" t="e">
        <f t="shared" si="55"/>
        <v>#NUM!</v>
      </c>
      <c r="W220" s="165" t="e">
        <f t="shared" si="56"/>
        <v>#NUM!</v>
      </c>
      <c r="X220" s="165" t="e">
        <f t="shared" si="57"/>
        <v>#NUM!</v>
      </c>
      <c r="Y220" s="165" t="e">
        <f t="shared" si="58"/>
        <v>#NUM!</v>
      </c>
    </row>
    <row r="221" spans="1:25" x14ac:dyDescent="0.2">
      <c r="A221" s="162"/>
      <c r="B221" s="7">
        <f t="shared" si="62"/>
        <v>0</v>
      </c>
      <c r="C221" s="7" t="e">
        <f t="shared" si="44"/>
        <v>#NUM!</v>
      </c>
      <c r="D221" s="163" t="e">
        <f t="shared" si="63"/>
        <v>#NUM!</v>
      </c>
      <c r="E221" s="164">
        <f t="shared" si="59"/>
        <v>99.999999999999957</v>
      </c>
      <c r="F221" s="162">
        <f t="shared" si="45"/>
        <v>0</v>
      </c>
      <c r="G221" s="162"/>
      <c r="H221" s="168">
        <f t="shared" si="46"/>
        <v>0</v>
      </c>
      <c r="I221" s="162" t="e">
        <f t="shared" si="43"/>
        <v>#NUM!</v>
      </c>
      <c r="J221" s="165" t="e">
        <f t="shared" si="47"/>
        <v>#NUM!</v>
      </c>
      <c r="K221" s="165" t="e">
        <f t="shared" si="48"/>
        <v>#NUM!</v>
      </c>
      <c r="L221" s="165" t="e">
        <f t="shared" si="49"/>
        <v>#NUM!</v>
      </c>
      <c r="M221" s="185" t="e">
        <f t="shared" si="60"/>
        <v>#NUM!</v>
      </c>
      <c r="N221" s="162">
        <v>0</v>
      </c>
      <c r="O221" s="166">
        <f t="shared" si="61"/>
        <v>0</v>
      </c>
      <c r="Q221" s="162">
        <f t="shared" si="50"/>
        <v>0</v>
      </c>
      <c r="R221" s="165">
        <f t="shared" si="51"/>
        <v>0</v>
      </c>
      <c r="S221" s="165">
        <f t="shared" si="52"/>
        <v>0</v>
      </c>
      <c r="T221" s="165">
        <f t="shared" si="53"/>
        <v>0</v>
      </c>
      <c r="U221" s="68" t="e">
        <f t="shared" si="54"/>
        <v>#NUM!</v>
      </c>
      <c r="V221" s="148" t="e">
        <f t="shared" si="55"/>
        <v>#NUM!</v>
      </c>
      <c r="W221" s="165" t="e">
        <f t="shared" si="56"/>
        <v>#NUM!</v>
      </c>
      <c r="X221" s="165" t="e">
        <f t="shared" si="57"/>
        <v>#NUM!</v>
      </c>
      <c r="Y221" s="165" t="e">
        <f t="shared" si="58"/>
        <v>#NUM!</v>
      </c>
    </row>
    <row r="222" spans="1:25" x14ac:dyDescent="0.2">
      <c r="A222" s="162"/>
      <c r="B222" s="7">
        <f t="shared" si="62"/>
        <v>0</v>
      </c>
      <c r="C222" s="7" t="e">
        <f t="shared" si="44"/>
        <v>#NUM!</v>
      </c>
      <c r="D222" s="163" t="e">
        <f t="shared" si="63"/>
        <v>#NUM!</v>
      </c>
      <c r="E222" s="164">
        <f t="shared" si="59"/>
        <v>99.999999999999957</v>
      </c>
      <c r="F222" s="162">
        <f t="shared" si="45"/>
        <v>0</v>
      </c>
      <c r="G222" s="162"/>
      <c r="H222" s="168">
        <f t="shared" si="46"/>
        <v>0</v>
      </c>
      <c r="I222" s="162" t="e">
        <f t="shared" ref="I222:I250" si="64">D222*F222</f>
        <v>#NUM!</v>
      </c>
      <c r="J222" s="165" t="e">
        <f t="shared" si="47"/>
        <v>#NUM!</v>
      </c>
      <c r="K222" s="165" t="e">
        <f t="shared" si="48"/>
        <v>#NUM!</v>
      </c>
      <c r="L222" s="165" t="e">
        <f t="shared" si="49"/>
        <v>#NUM!</v>
      </c>
      <c r="M222" s="185" t="e">
        <f t="shared" si="60"/>
        <v>#NUM!</v>
      </c>
      <c r="N222" s="162">
        <v>0</v>
      </c>
      <c r="O222" s="166">
        <f t="shared" si="61"/>
        <v>0</v>
      </c>
      <c r="Q222" s="162">
        <f t="shared" si="50"/>
        <v>0</v>
      </c>
      <c r="R222" s="165">
        <f t="shared" si="51"/>
        <v>0</v>
      </c>
      <c r="S222" s="165">
        <f t="shared" si="52"/>
        <v>0</v>
      </c>
      <c r="T222" s="165">
        <f t="shared" si="53"/>
        <v>0</v>
      </c>
      <c r="U222" s="68" t="e">
        <f t="shared" si="54"/>
        <v>#NUM!</v>
      </c>
      <c r="V222" s="148" t="e">
        <f t="shared" si="55"/>
        <v>#NUM!</v>
      </c>
      <c r="W222" s="165" t="e">
        <f t="shared" si="56"/>
        <v>#NUM!</v>
      </c>
      <c r="X222" s="165" t="e">
        <f t="shared" si="57"/>
        <v>#NUM!</v>
      </c>
      <c r="Y222" s="165" t="e">
        <f t="shared" si="58"/>
        <v>#NUM!</v>
      </c>
    </row>
    <row r="223" spans="1:25" x14ac:dyDescent="0.2">
      <c r="A223" s="162"/>
      <c r="B223" s="7">
        <f t="shared" si="62"/>
        <v>0</v>
      </c>
      <c r="C223" s="7" t="e">
        <f t="shared" ref="C223:C250" si="65">IF(A223=0,IF(B223&gt;0,IF(C222&lt;10,10,-LOG(0,2)),-LOG(0,2)),-LOG(A223,2))</f>
        <v>#NUM!</v>
      </c>
      <c r="D223" s="163" t="e">
        <f t="shared" si="63"/>
        <v>#NUM!</v>
      </c>
      <c r="E223" s="164">
        <f t="shared" si="59"/>
        <v>99.999999999999957</v>
      </c>
      <c r="F223" s="162">
        <f t="shared" ref="F223:F250" si="66">(G223*100)/$A$10</f>
        <v>0</v>
      </c>
      <c r="G223" s="162"/>
      <c r="H223" s="168">
        <f t="shared" ref="H223:H250" si="67">A223*1000</f>
        <v>0</v>
      </c>
      <c r="I223" s="162" t="e">
        <f t="shared" si="64"/>
        <v>#NUM!</v>
      </c>
      <c r="J223" s="165" t="e">
        <f t="shared" ref="J223:J250" si="68">(F223)*(D223-$B$4)^2</f>
        <v>#NUM!</v>
      </c>
      <c r="K223" s="165" t="e">
        <f t="shared" ref="K223:K250" si="69">(F223)*(D223-$B$4)^3</f>
        <v>#NUM!</v>
      </c>
      <c r="L223" s="165" t="e">
        <f t="shared" ref="L223:L250" si="70">(F223)*(D223-$B$4)^4</f>
        <v>#NUM!</v>
      </c>
      <c r="M223" s="185" t="e">
        <f t="shared" si="60"/>
        <v>#NUM!</v>
      </c>
      <c r="N223" s="162">
        <v>0</v>
      </c>
      <c r="O223" s="166">
        <f t="shared" si="61"/>
        <v>0</v>
      </c>
      <c r="Q223" s="162">
        <f t="shared" ref="Q223:Q250" si="71">(B223*1000)*F223</f>
        <v>0</v>
      </c>
      <c r="R223" s="165">
        <f t="shared" ref="R223:R250" si="72">(F223)*((B223*1000)-$B$15)^2</f>
        <v>0</v>
      </c>
      <c r="S223" s="165">
        <f t="shared" ref="S223:S250" si="73">(F223)*((B223*1000)-$B$15)^3</f>
        <v>0</v>
      </c>
      <c r="T223" s="165">
        <f t="shared" ref="T223:T250" si="74">(F223)*((B223*1000)-$B$15)^4</f>
        <v>0</v>
      </c>
      <c r="U223" s="68" t="e">
        <f t="shared" ref="U223:U250" si="75">LOG(((2^(-D223))*1000),10)</f>
        <v>#NUM!</v>
      </c>
      <c r="V223" s="148" t="e">
        <f t="shared" ref="V223:V250" si="76">U223*F223</f>
        <v>#NUM!</v>
      </c>
      <c r="W223" s="165" t="e">
        <f t="shared" ref="W223:W250" si="77">(F223)*(U223-LOG($E$15))^2</f>
        <v>#NUM!</v>
      </c>
      <c r="X223" s="165" t="e">
        <f t="shared" ref="X223:X250" si="78">(F223)*(U223-LOG($E$15))^3</f>
        <v>#NUM!</v>
      </c>
      <c r="Y223" s="165" t="e">
        <f t="shared" ref="Y223:Y250" si="79">(F223)*(U223-LOG($E$15))^4</f>
        <v>#NUM!</v>
      </c>
    </row>
    <row r="224" spans="1:25" x14ac:dyDescent="0.2">
      <c r="A224" s="162"/>
      <c r="B224" s="7">
        <f t="shared" si="62"/>
        <v>0</v>
      </c>
      <c r="C224" s="7" t="e">
        <f t="shared" si="65"/>
        <v>#NUM!</v>
      </c>
      <c r="D224" s="163" t="e">
        <f t="shared" si="63"/>
        <v>#NUM!</v>
      </c>
      <c r="E224" s="164">
        <f t="shared" ref="E224:E250" si="80">F224+E223</f>
        <v>99.999999999999957</v>
      </c>
      <c r="F224" s="162">
        <f t="shared" si="66"/>
        <v>0</v>
      </c>
      <c r="G224" s="162"/>
      <c r="H224" s="168">
        <f t="shared" si="67"/>
        <v>0</v>
      </c>
      <c r="I224" s="162" t="e">
        <f t="shared" si="64"/>
        <v>#NUM!</v>
      </c>
      <c r="J224" s="165" t="e">
        <f t="shared" si="68"/>
        <v>#NUM!</v>
      </c>
      <c r="K224" s="165" t="e">
        <f t="shared" si="69"/>
        <v>#NUM!</v>
      </c>
      <c r="L224" s="165" t="e">
        <f t="shared" si="70"/>
        <v>#NUM!</v>
      </c>
      <c r="M224" s="185" t="e">
        <f t="shared" ref="M224:M250" si="81">((2^(-D224))*1000)</f>
        <v>#NUM!</v>
      </c>
      <c r="N224" s="162">
        <v>0</v>
      </c>
      <c r="O224" s="166">
        <f t="shared" ref="O224:O250" si="82">(N224*100)/$A$13</f>
        <v>0</v>
      </c>
      <c r="Q224" s="162">
        <f t="shared" si="71"/>
        <v>0</v>
      </c>
      <c r="R224" s="165">
        <f t="shared" si="72"/>
        <v>0</v>
      </c>
      <c r="S224" s="165">
        <f t="shared" si="73"/>
        <v>0</v>
      </c>
      <c r="T224" s="165">
        <f t="shared" si="74"/>
        <v>0</v>
      </c>
      <c r="U224" s="68" t="e">
        <f t="shared" si="75"/>
        <v>#NUM!</v>
      </c>
      <c r="V224" s="148" t="e">
        <f t="shared" si="76"/>
        <v>#NUM!</v>
      </c>
      <c r="W224" s="165" t="e">
        <f t="shared" si="77"/>
        <v>#NUM!</v>
      </c>
      <c r="X224" s="165" t="e">
        <f t="shared" si="78"/>
        <v>#NUM!</v>
      </c>
      <c r="Y224" s="165" t="e">
        <f t="shared" si="79"/>
        <v>#NUM!</v>
      </c>
    </row>
    <row r="225" spans="1:25" x14ac:dyDescent="0.2">
      <c r="A225" s="162"/>
      <c r="B225" s="7">
        <f t="shared" ref="B225:B250" si="83">IF(A225=0,IF(A224&gt;0,IF(B224&gt;0.001,((A224+(2^(-10)))/2),0),0),(A224+A225)/2)</f>
        <v>0</v>
      </c>
      <c r="C225" s="7" t="e">
        <f t="shared" si="65"/>
        <v>#NUM!</v>
      </c>
      <c r="D225" s="163" t="e">
        <f t="shared" si="63"/>
        <v>#NUM!</v>
      </c>
      <c r="E225" s="164">
        <f t="shared" si="80"/>
        <v>99.999999999999957</v>
      </c>
      <c r="F225" s="162">
        <f t="shared" si="66"/>
        <v>0</v>
      </c>
      <c r="G225" s="162"/>
      <c r="H225" s="168">
        <f t="shared" si="67"/>
        <v>0</v>
      </c>
      <c r="I225" s="162" t="e">
        <f t="shared" si="64"/>
        <v>#NUM!</v>
      </c>
      <c r="J225" s="165" t="e">
        <f t="shared" si="68"/>
        <v>#NUM!</v>
      </c>
      <c r="K225" s="165" t="e">
        <f t="shared" si="69"/>
        <v>#NUM!</v>
      </c>
      <c r="L225" s="165" t="e">
        <f t="shared" si="70"/>
        <v>#NUM!</v>
      </c>
      <c r="M225" s="185" t="e">
        <f t="shared" si="81"/>
        <v>#NUM!</v>
      </c>
      <c r="N225" s="162">
        <v>0</v>
      </c>
      <c r="O225" s="166">
        <f t="shared" si="82"/>
        <v>0</v>
      </c>
      <c r="Q225" s="162">
        <f t="shared" si="71"/>
        <v>0</v>
      </c>
      <c r="R225" s="165">
        <f t="shared" si="72"/>
        <v>0</v>
      </c>
      <c r="S225" s="165">
        <f t="shared" si="73"/>
        <v>0</v>
      </c>
      <c r="T225" s="165">
        <f t="shared" si="74"/>
        <v>0</v>
      </c>
      <c r="U225" s="68" t="e">
        <f t="shared" si="75"/>
        <v>#NUM!</v>
      </c>
      <c r="V225" s="148" t="e">
        <f t="shared" si="76"/>
        <v>#NUM!</v>
      </c>
      <c r="W225" s="165" t="e">
        <f t="shared" si="77"/>
        <v>#NUM!</v>
      </c>
      <c r="X225" s="165" t="e">
        <f t="shared" si="78"/>
        <v>#NUM!</v>
      </c>
      <c r="Y225" s="165" t="e">
        <f t="shared" si="79"/>
        <v>#NUM!</v>
      </c>
    </row>
    <row r="226" spans="1:25" x14ac:dyDescent="0.2">
      <c r="A226" s="162"/>
      <c r="B226" s="7">
        <f t="shared" si="83"/>
        <v>0</v>
      </c>
      <c r="C226" s="7" t="e">
        <f t="shared" si="65"/>
        <v>#NUM!</v>
      </c>
      <c r="D226" s="163" t="e">
        <f t="shared" si="63"/>
        <v>#NUM!</v>
      </c>
      <c r="E226" s="164">
        <f t="shared" si="80"/>
        <v>99.999999999999957</v>
      </c>
      <c r="F226" s="162">
        <f t="shared" si="66"/>
        <v>0</v>
      </c>
      <c r="G226" s="162"/>
      <c r="H226" s="168">
        <f t="shared" si="67"/>
        <v>0</v>
      </c>
      <c r="I226" s="162" t="e">
        <f t="shared" si="64"/>
        <v>#NUM!</v>
      </c>
      <c r="J226" s="165" t="e">
        <f t="shared" si="68"/>
        <v>#NUM!</v>
      </c>
      <c r="K226" s="165" t="e">
        <f t="shared" si="69"/>
        <v>#NUM!</v>
      </c>
      <c r="L226" s="165" t="e">
        <f t="shared" si="70"/>
        <v>#NUM!</v>
      </c>
      <c r="M226" s="185" t="e">
        <f t="shared" si="81"/>
        <v>#NUM!</v>
      </c>
      <c r="N226" s="162">
        <v>0</v>
      </c>
      <c r="O226" s="166">
        <f t="shared" si="82"/>
        <v>0</v>
      </c>
      <c r="Q226" s="162">
        <f t="shared" si="71"/>
        <v>0</v>
      </c>
      <c r="R226" s="165">
        <f t="shared" si="72"/>
        <v>0</v>
      </c>
      <c r="S226" s="165">
        <f t="shared" si="73"/>
        <v>0</v>
      </c>
      <c r="T226" s="165">
        <f t="shared" si="74"/>
        <v>0</v>
      </c>
      <c r="U226" s="68" t="e">
        <f t="shared" si="75"/>
        <v>#NUM!</v>
      </c>
      <c r="V226" s="148" t="e">
        <f t="shared" si="76"/>
        <v>#NUM!</v>
      </c>
      <c r="W226" s="165" t="e">
        <f t="shared" si="77"/>
        <v>#NUM!</v>
      </c>
      <c r="X226" s="165" t="e">
        <f t="shared" si="78"/>
        <v>#NUM!</v>
      </c>
      <c r="Y226" s="165" t="e">
        <f t="shared" si="79"/>
        <v>#NUM!</v>
      </c>
    </row>
    <row r="227" spans="1:25" x14ac:dyDescent="0.2">
      <c r="A227" s="162"/>
      <c r="B227" s="7">
        <f t="shared" si="83"/>
        <v>0</v>
      </c>
      <c r="C227" s="7" t="e">
        <f t="shared" si="65"/>
        <v>#NUM!</v>
      </c>
      <c r="D227" s="163" t="e">
        <f t="shared" si="63"/>
        <v>#NUM!</v>
      </c>
      <c r="E227" s="164">
        <f t="shared" si="80"/>
        <v>99.999999999999957</v>
      </c>
      <c r="F227" s="162">
        <f t="shared" si="66"/>
        <v>0</v>
      </c>
      <c r="G227" s="162"/>
      <c r="H227" s="168">
        <f t="shared" si="67"/>
        <v>0</v>
      </c>
      <c r="I227" s="162" t="e">
        <f t="shared" si="64"/>
        <v>#NUM!</v>
      </c>
      <c r="J227" s="165" t="e">
        <f t="shared" si="68"/>
        <v>#NUM!</v>
      </c>
      <c r="K227" s="165" t="e">
        <f t="shared" si="69"/>
        <v>#NUM!</v>
      </c>
      <c r="L227" s="165" t="e">
        <f t="shared" si="70"/>
        <v>#NUM!</v>
      </c>
      <c r="M227" s="185" t="e">
        <f t="shared" si="81"/>
        <v>#NUM!</v>
      </c>
      <c r="N227" s="162">
        <v>0</v>
      </c>
      <c r="O227" s="166">
        <f t="shared" si="82"/>
        <v>0</v>
      </c>
      <c r="Q227" s="162">
        <f t="shared" si="71"/>
        <v>0</v>
      </c>
      <c r="R227" s="165">
        <f t="shared" si="72"/>
        <v>0</v>
      </c>
      <c r="S227" s="165">
        <f t="shared" si="73"/>
        <v>0</v>
      </c>
      <c r="T227" s="165">
        <f t="shared" si="74"/>
        <v>0</v>
      </c>
      <c r="U227" s="68" t="e">
        <f t="shared" si="75"/>
        <v>#NUM!</v>
      </c>
      <c r="V227" s="148" t="e">
        <f t="shared" si="76"/>
        <v>#NUM!</v>
      </c>
      <c r="W227" s="165" t="e">
        <f t="shared" si="77"/>
        <v>#NUM!</v>
      </c>
      <c r="X227" s="165" t="e">
        <f t="shared" si="78"/>
        <v>#NUM!</v>
      </c>
      <c r="Y227" s="165" t="e">
        <f t="shared" si="79"/>
        <v>#NUM!</v>
      </c>
    </row>
    <row r="228" spans="1:25" x14ac:dyDescent="0.2">
      <c r="A228" s="162"/>
      <c r="B228" s="7">
        <f t="shared" si="83"/>
        <v>0</v>
      </c>
      <c r="C228" s="7" t="e">
        <f t="shared" si="65"/>
        <v>#NUM!</v>
      </c>
      <c r="D228" s="163" t="e">
        <f t="shared" si="63"/>
        <v>#NUM!</v>
      </c>
      <c r="E228" s="164">
        <f t="shared" si="80"/>
        <v>99.999999999999957</v>
      </c>
      <c r="F228" s="162">
        <f t="shared" si="66"/>
        <v>0</v>
      </c>
      <c r="G228" s="162"/>
      <c r="H228" s="168">
        <f t="shared" si="67"/>
        <v>0</v>
      </c>
      <c r="I228" s="162" t="e">
        <f t="shared" si="64"/>
        <v>#NUM!</v>
      </c>
      <c r="J228" s="165" t="e">
        <f t="shared" si="68"/>
        <v>#NUM!</v>
      </c>
      <c r="K228" s="165" t="e">
        <f t="shared" si="69"/>
        <v>#NUM!</v>
      </c>
      <c r="L228" s="165" t="e">
        <f t="shared" si="70"/>
        <v>#NUM!</v>
      </c>
      <c r="M228" s="185" t="e">
        <f t="shared" si="81"/>
        <v>#NUM!</v>
      </c>
      <c r="N228" s="162">
        <v>0</v>
      </c>
      <c r="O228" s="166">
        <f t="shared" si="82"/>
        <v>0</v>
      </c>
      <c r="Q228" s="162">
        <f t="shared" si="71"/>
        <v>0</v>
      </c>
      <c r="R228" s="165">
        <f t="shared" si="72"/>
        <v>0</v>
      </c>
      <c r="S228" s="165">
        <f t="shared" si="73"/>
        <v>0</v>
      </c>
      <c r="T228" s="165">
        <f t="shared" si="74"/>
        <v>0</v>
      </c>
      <c r="U228" s="68" t="e">
        <f t="shared" si="75"/>
        <v>#NUM!</v>
      </c>
      <c r="V228" s="148" t="e">
        <f t="shared" si="76"/>
        <v>#NUM!</v>
      </c>
      <c r="W228" s="165" t="e">
        <f t="shared" si="77"/>
        <v>#NUM!</v>
      </c>
      <c r="X228" s="165" t="e">
        <f t="shared" si="78"/>
        <v>#NUM!</v>
      </c>
      <c r="Y228" s="165" t="e">
        <f t="shared" si="79"/>
        <v>#NUM!</v>
      </c>
    </row>
    <row r="229" spans="1:25" x14ac:dyDescent="0.2">
      <c r="A229" s="162"/>
      <c r="B229" s="7">
        <f t="shared" si="83"/>
        <v>0</v>
      </c>
      <c r="C229" s="7" t="e">
        <f t="shared" si="65"/>
        <v>#NUM!</v>
      </c>
      <c r="D229" s="163" t="e">
        <f t="shared" si="63"/>
        <v>#NUM!</v>
      </c>
      <c r="E229" s="164">
        <f t="shared" si="80"/>
        <v>99.999999999999957</v>
      </c>
      <c r="F229" s="162">
        <f t="shared" si="66"/>
        <v>0</v>
      </c>
      <c r="G229" s="162"/>
      <c r="H229" s="168">
        <f t="shared" si="67"/>
        <v>0</v>
      </c>
      <c r="I229" s="162" t="e">
        <f t="shared" si="64"/>
        <v>#NUM!</v>
      </c>
      <c r="J229" s="165" t="e">
        <f t="shared" si="68"/>
        <v>#NUM!</v>
      </c>
      <c r="K229" s="165" t="e">
        <f t="shared" si="69"/>
        <v>#NUM!</v>
      </c>
      <c r="L229" s="165" t="e">
        <f t="shared" si="70"/>
        <v>#NUM!</v>
      </c>
      <c r="M229" s="185" t="e">
        <f t="shared" si="81"/>
        <v>#NUM!</v>
      </c>
      <c r="N229" s="162">
        <v>0</v>
      </c>
      <c r="O229" s="166">
        <f t="shared" si="82"/>
        <v>0</v>
      </c>
      <c r="Q229" s="162">
        <f t="shared" si="71"/>
        <v>0</v>
      </c>
      <c r="R229" s="165">
        <f t="shared" si="72"/>
        <v>0</v>
      </c>
      <c r="S229" s="165">
        <f t="shared" si="73"/>
        <v>0</v>
      </c>
      <c r="T229" s="165">
        <f t="shared" si="74"/>
        <v>0</v>
      </c>
      <c r="U229" s="68" t="e">
        <f t="shared" si="75"/>
        <v>#NUM!</v>
      </c>
      <c r="V229" s="148" t="e">
        <f t="shared" si="76"/>
        <v>#NUM!</v>
      </c>
      <c r="W229" s="165" t="e">
        <f t="shared" si="77"/>
        <v>#NUM!</v>
      </c>
      <c r="X229" s="165" t="e">
        <f t="shared" si="78"/>
        <v>#NUM!</v>
      </c>
      <c r="Y229" s="165" t="e">
        <f t="shared" si="79"/>
        <v>#NUM!</v>
      </c>
    </row>
    <row r="230" spans="1:25" x14ac:dyDescent="0.2">
      <c r="A230" s="162"/>
      <c r="B230" s="7">
        <f t="shared" si="83"/>
        <v>0</v>
      </c>
      <c r="C230" s="7" t="e">
        <f t="shared" si="65"/>
        <v>#NUM!</v>
      </c>
      <c r="D230" s="163" t="e">
        <f t="shared" si="63"/>
        <v>#NUM!</v>
      </c>
      <c r="E230" s="164">
        <f t="shared" si="80"/>
        <v>99.999999999999957</v>
      </c>
      <c r="F230" s="162">
        <f t="shared" si="66"/>
        <v>0</v>
      </c>
      <c r="G230" s="162"/>
      <c r="H230" s="168">
        <f t="shared" si="67"/>
        <v>0</v>
      </c>
      <c r="I230" s="162" t="e">
        <f t="shared" si="64"/>
        <v>#NUM!</v>
      </c>
      <c r="J230" s="165" t="e">
        <f t="shared" si="68"/>
        <v>#NUM!</v>
      </c>
      <c r="K230" s="165" t="e">
        <f t="shared" si="69"/>
        <v>#NUM!</v>
      </c>
      <c r="L230" s="165" t="e">
        <f t="shared" si="70"/>
        <v>#NUM!</v>
      </c>
      <c r="M230" s="185" t="e">
        <f t="shared" si="81"/>
        <v>#NUM!</v>
      </c>
      <c r="N230" s="162">
        <v>0</v>
      </c>
      <c r="O230" s="166">
        <f t="shared" si="82"/>
        <v>0</v>
      </c>
      <c r="Q230" s="162">
        <f t="shared" si="71"/>
        <v>0</v>
      </c>
      <c r="R230" s="165">
        <f t="shared" si="72"/>
        <v>0</v>
      </c>
      <c r="S230" s="165">
        <f t="shared" si="73"/>
        <v>0</v>
      </c>
      <c r="T230" s="165">
        <f t="shared" si="74"/>
        <v>0</v>
      </c>
      <c r="U230" s="68" t="e">
        <f t="shared" si="75"/>
        <v>#NUM!</v>
      </c>
      <c r="V230" s="148" t="e">
        <f t="shared" si="76"/>
        <v>#NUM!</v>
      </c>
      <c r="W230" s="165" t="e">
        <f t="shared" si="77"/>
        <v>#NUM!</v>
      </c>
      <c r="X230" s="165" t="e">
        <f t="shared" si="78"/>
        <v>#NUM!</v>
      </c>
      <c r="Y230" s="165" t="e">
        <f t="shared" si="79"/>
        <v>#NUM!</v>
      </c>
    </row>
    <row r="231" spans="1:25" x14ac:dyDescent="0.2">
      <c r="A231" s="162"/>
      <c r="B231" s="7">
        <f t="shared" si="83"/>
        <v>0</v>
      </c>
      <c r="C231" s="7" t="e">
        <f t="shared" si="65"/>
        <v>#NUM!</v>
      </c>
      <c r="D231" s="163" t="e">
        <f t="shared" si="63"/>
        <v>#NUM!</v>
      </c>
      <c r="E231" s="164">
        <f t="shared" si="80"/>
        <v>99.999999999999957</v>
      </c>
      <c r="F231" s="162">
        <f t="shared" si="66"/>
        <v>0</v>
      </c>
      <c r="G231" s="162"/>
      <c r="H231" s="168">
        <f t="shared" si="67"/>
        <v>0</v>
      </c>
      <c r="I231" s="162" t="e">
        <f t="shared" si="64"/>
        <v>#NUM!</v>
      </c>
      <c r="J231" s="165" t="e">
        <f t="shared" si="68"/>
        <v>#NUM!</v>
      </c>
      <c r="K231" s="165" t="e">
        <f t="shared" si="69"/>
        <v>#NUM!</v>
      </c>
      <c r="L231" s="165" t="e">
        <f t="shared" si="70"/>
        <v>#NUM!</v>
      </c>
      <c r="M231" s="185" t="e">
        <f t="shared" si="81"/>
        <v>#NUM!</v>
      </c>
      <c r="N231" s="162">
        <v>0</v>
      </c>
      <c r="O231" s="166">
        <f t="shared" si="82"/>
        <v>0</v>
      </c>
      <c r="Q231" s="162">
        <f t="shared" si="71"/>
        <v>0</v>
      </c>
      <c r="R231" s="165">
        <f t="shared" si="72"/>
        <v>0</v>
      </c>
      <c r="S231" s="165">
        <f t="shared" si="73"/>
        <v>0</v>
      </c>
      <c r="T231" s="165">
        <f t="shared" si="74"/>
        <v>0</v>
      </c>
      <c r="U231" s="68" t="e">
        <f t="shared" si="75"/>
        <v>#NUM!</v>
      </c>
      <c r="V231" s="148" t="e">
        <f t="shared" si="76"/>
        <v>#NUM!</v>
      </c>
      <c r="W231" s="165" t="e">
        <f t="shared" si="77"/>
        <v>#NUM!</v>
      </c>
      <c r="X231" s="165" t="e">
        <f t="shared" si="78"/>
        <v>#NUM!</v>
      </c>
      <c r="Y231" s="165" t="e">
        <f t="shared" si="79"/>
        <v>#NUM!</v>
      </c>
    </row>
    <row r="232" spans="1:25" x14ac:dyDescent="0.2">
      <c r="A232" s="162"/>
      <c r="B232" s="7">
        <f t="shared" si="83"/>
        <v>0</v>
      </c>
      <c r="C232" s="7" t="e">
        <f t="shared" si="65"/>
        <v>#NUM!</v>
      </c>
      <c r="D232" s="163" t="e">
        <f t="shared" si="63"/>
        <v>#NUM!</v>
      </c>
      <c r="E232" s="164">
        <f t="shared" si="80"/>
        <v>99.999999999999957</v>
      </c>
      <c r="F232" s="162">
        <f t="shared" si="66"/>
        <v>0</v>
      </c>
      <c r="G232" s="162"/>
      <c r="H232" s="168">
        <f t="shared" si="67"/>
        <v>0</v>
      </c>
      <c r="I232" s="162" t="e">
        <f t="shared" si="64"/>
        <v>#NUM!</v>
      </c>
      <c r="J232" s="165" t="e">
        <f t="shared" si="68"/>
        <v>#NUM!</v>
      </c>
      <c r="K232" s="165" t="e">
        <f t="shared" si="69"/>
        <v>#NUM!</v>
      </c>
      <c r="L232" s="165" t="e">
        <f t="shared" si="70"/>
        <v>#NUM!</v>
      </c>
      <c r="M232" s="185" t="e">
        <f t="shared" si="81"/>
        <v>#NUM!</v>
      </c>
      <c r="N232" s="162">
        <v>0</v>
      </c>
      <c r="O232" s="166">
        <f t="shared" si="82"/>
        <v>0</v>
      </c>
      <c r="Q232" s="162">
        <f t="shared" si="71"/>
        <v>0</v>
      </c>
      <c r="R232" s="165">
        <f t="shared" si="72"/>
        <v>0</v>
      </c>
      <c r="S232" s="165">
        <f t="shared" si="73"/>
        <v>0</v>
      </c>
      <c r="T232" s="165">
        <f t="shared" si="74"/>
        <v>0</v>
      </c>
      <c r="U232" s="68" t="e">
        <f t="shared" si="75"/>
        <v>#NUM!</v>
      </c>
      <c r="V232" s="148" t="e">
        <f t="shared" si="76"/>
        <v>#NUM!</v>
      </c>
      <c r="W232" s="165" t="e">
        <f t="shared" si="77"/>
        <v>#NUM!</v>
      </c>
      <c r="X232" s="165" t="e">
        <f t="shared" si="78"/>
        <v>#NUM!</v>
      </c>
      <c r="Y232" s="165" t="e">
        <f t="shared" si="79"/>
        <v>#NUM!</v>
      </c>
    </row>
    <row r="233" spans="1:25" x14ac:dyDescent="0.2">
      <c r="A233" s="162"/>
      <c r="B233" s="7">
        <f t="shared" si="83"/>
        <v>0</v>
      </c>
      <c r="C233" s="7" t="e">
        <f t="shared" si="65"/>
        <v>#NUM!</v>
      </c>
      <c r="D233" s="163" t="e">
        <f t="shared" si="63"/>
        <v>#NUM!</v>
      </c>
      <c r="E233" s="164">
        <f t="shared" si="80"/>
        <v>99.999999999999957</v>
      </c>
      <c r="F233" s="162">
        <f t="shared" si="66"/>
        <v>0</v>
      </c>
      <c r="G233" s="162"/>
      <c r="H233" s="168">
        <f t="shared" si="67"/>
        <v>0</v>
      </c>
      <c r="I233" s="162" t="e">
        <f t="shared" si="64"/>
        <v>#NUM!</v>
      </c>
      <c r="J233" s="165" t="e">
        <f t="shared" si="68"/>
        <v>#NUM!</v>
      </c>
      <c r="K233" s="165" t="e">
        <f t="shared" si="69"/>
        <v>#NUM!</v>
      </c>
      <c r="L233" s="165" t="e">
        <f t="shared" si="70"/>
        <v>#NUM!</v>
      </c>
      <c r="M233" s="185" t="e">
        <f t="shared" si="81"/>
        <v>#NUM!</v>
      </c>
      <c r="N233" s="162">
        <v>0</v>
      </c>
      <c r="O233" s="166">
        <f t="shared" si="82"/>
        <v>0</v>
      </c>
      <c r="Q233" s="162">
        <f t="shared" si="71"/>
        <v>0</v>
      </c>
      <c r="R233" s="165">
        <f t="shared" si="72"/>
        <v>0</v>
      </c>
      <c r="S233" s="165">
        <f t="shared" si="73"/>
        <v>0</v>
      </c>
      <c r="T233" s="165">
        <f t="shared" si="74"/>
        <v>0</v>
      </c>
      <c r="U233" s="68" t="e">
        <f t="shared" si="75"/>
        <v>#NUM!</v>
      </c>
      <c r="V233" s="148" t="e">
        <f t="shared" si="76"/>
        <v>#NUM!</v>
      </c>
      <c r="W233" s="165" t="e">
        <f t="shared" si="77"/>
        <v>#NUM!</v>
      </c>
      <c r="X233" s="165" t="e">
        <f t="shared" si="78"/>
        <v>#NUM!</v>
      </c>
      <c r="Y233" s="165" t="e">
        <f t="shared" si="79"/>
        <v>#NUM!</v>
      </c>
    </row>
    <row r="234" spans="1:25" x14ac:dyDescent="0.2">
      <c r="A234" s="162"/>
      <c r="B234" s="7">
        <f t="shared" si="83"/>
        <v>0</v>
      </c>
      <c r="C234" s="7" t="e">
        <f t="shared" si="65"/>
        <v>#NUM!</v>
      </c>
      <c r="D234" s="163" t="e">
        <f t="shared" si="63"/>
        <v>#NUM!</v>
      </c>
      <c r="E234" s="164">
        <f t="shared" si="80"/>
        <v>99.999999999999957</v>
      </c>
      <c r="F234" s="162">
        <f t="shared" si="66"/>
        <v>0</v>
      </c>
      <c r="G234" s="162"/>
      <c r="H234" s="168">
        <f t="shared" si="67"/>
        <v>0</v>
      </c>
      <c r="I234" s="162" t="e">
        <f t="shared" si="64"/>
        <v>#NUM!</v>
      </c>
      <c r="J234" s="165" t="e">
        <f t="shared" si="68"/>
        <v>#NUM!</v>
      </c>
      <c r="K234" s="165" t="e">
        <f t="shared" si="69"/>
        <v>#NUM!</v>
      </c>
      <c r="L234" s="165" t="e">
        <f t="shared" si="70"/>
        <v>#NUM!</v>
      </c>
      <c r="M234" s="185" t="e">
        <f t="shared" si="81"/>
        <v>#NUM!</v>
      </c>
      <c r="N234" s="162">
        <v>0</v>
      </c>
      <c r="O234" s="166">
        <f t="shared" si="82"/>
        <v>0</v>
      </c>
      <c r="Q234" s="162">
        <f t="shared" si="71"/>
        <v>0</v>
      </c>
      <c r="R234" s="165">
        <f t="shared" si="72"/>
        <v>0</v>
      </c>
      <c r="S234" s="165">
        <f t="shared" si="73"/>
        <v>0</v>
      </c>
      <c r="T234" s="165">
        <f t="shared" si="74"/>
        <v>0</v>
      </c>
      <c r="U234" s="68" t="e">
        <f t="shared" si="75"/>
        <v>#NUM!</v>
      </c>
      <c r="V234" s="148" t="e">
        <f t="shared" si="76"/>
        <v>#NUM!</v>
      </c>
      <c r="W234" s="165" t="e">
        <f t="shared" si="77"/>
        <v>#NUM!</v>
      </c>
      <c r="X234" s="165" t="e">
        <f t="shared" si="78"/>
        <v>#NUM!</v>
      </c>
      <c r="Y234" s="165" t="e">
        <f t="shared" si="79"/>
        <v>#NUM!</v>
      </c>
    </row>
    <row r="235" spans="1:25" x14ac:dyDescent="0.2">
      <c r="A235" s="162"/>
      <c r="B235" s="7">
        <f t="shared" si="83"/>
        <v>0</v>
      </c>
      <c r="C235" s="7" t="e">
        <f t="shared" si="65"/>
        <v>#NUM!</v>
      </c>
      <c r="D235" s="163" t="e">
        <f t="shared" si="63"/>
        <v>#NUM!</v>
      </c>
      <c r="E235" s="164">
        <f t="shared" si="80"/>
        <v>99.999999999999957</v>
      </c>
      <c r="F235" s="162">
        <f t="shared" si="66"/>
        <v>0</v>
      </c>
      <c r="G235" s="162"/>
      <c r="H235" s="168">
        <f t="shared" si="67"/>
        <v>0</v>
      </c>
      <c r="I235" s="162" t="e">
        <f t="shared" si="64"/>
        <v>#NUM!</v>
      </c>
      <c r="J235" s="165" t="e">
        <f t="shared" si="68"/>
        <v>#NUM!</v>
      </c>
      <c r="K235" s="165" t="e">
        <f t="shared" si="69"/>
        <v>#NUM!</v>
      </c>
      <c r="L235" s="165" t="e">
        <f t="shared" si="70"/>
        <v>#NUM!</v>
      </c>
      <c r="M235" s="185" t="e">
        <f t="shared" si="81"/>
        <v>#NUM!</v>
      </c>
      <c r="N235" s="162">
        <v>0</v>
      </c>
      <c r="O235" s="166">
        <f t="shared" si="82"/>
        <v>0</v>
      </c>
      <c r="Q235" s="162">
        <f t="shared" si="71"/>
        <v>0</v>
      </c>
      <c r="R235" s="165">
        <f t="shared" si="72"/>
        <v>0</v>
      </c>
      <c r="S235" s="165">
        <f t="shared" si="73"/>
        <v>0</v>
      </c>
      <c r="T235" s="165">
        <f t="shared" si="74"/>
        <v>0</v>
      </c>
      <c r="U235" s="68" t="e">
        <f t="shared" si="75"/>
        <v>#NUM!</v>
      </c>
      <c r="V235" s="148" t="e">
        <f t="shared" si="76"/>
        <v>#NUM!</v>
      </c>
      <c r="W235" s="165" t="e">
        <f t="shared" si="77"/>
        <v>#NUM!</v>
      </c>
      <c r="X235" s="165" t="e">
        <f t="shared" si="78"/>
        <v>#NUM!</v>
      </c>
      <c r="Y235" s="165" t="e">
        <f t="shared" si="79"/>
        <v>#NUM!</v>
      </c>
    </row>
    <row r="236" spans="1:25" x14ac:dyDescent="0.2">
      <c r="A236" s="162"/>
      <c r="B236" s="7">
        <f t="shared" si="83"/>
        <v>0</v>
      </c>
      <c r="C236" s="7" t="e">
        <f t="shared" si="65"/>
        <v>#NUM!</v>
      </c>
      <c r="D236" s="163" t="e">
        <f t="shared" si="63"/>
        <v>#NUM!</v>
      </c>
      <c r="E236" s="164">
        <f t="shared" si="80"/>
        <v>99.999999999999957</v>
      </c>
      <c r="F236" s="162">
        <f t="shared" si="66"/>
        <v>0</v>
      </c>
      <c r="G236" s="162"/>
      <c r="H236" s="168">
        <f t="shared" si="67"/>
        <v>0</v>
      </c>
      <c r="I236" s="162" t="e">
        <f t="shared" si="64"/>
        <v>#NUM!</v>
      </c>
      <c r="J236" s="165" t="e">
        <f t="shared" si="68"/>
        <v>#NUM!</v>
      </c>
      <c r="K236" s="165" t="e">
        <f t="shared" si="69"/>
        <v>#NUM!</v>
      </c>
      <c r="L236" s="165" t="e">
        <f t="shared" si="70"/>
        <v>#NUM!</v>
      </c>
      <c r="M236" s="185" t="e">
        <f t="shared" si="81"/>
        <v>#NUM!</v>
      </c>
      <c r="N236" s="162">
        <v>0</v>
      </c>
      <c r="O236" s="166">
        <f t="shared" si="82"/>
        <v>0</v>
      </c>
      <c r="Q236" s="162">
        <f t="shared" si="71"/>
        <v>0</v>
      </c>
      <c r="R236" s="165">
        <f t="shared" si="72"/>
        <v>0</v>
      </c>
      <c r="S236" s="165">
        <f t="shared" si="73"/>
        <v>0</v>
      </c>
      <c r="T236" s="165">
        <f t="shared" si="74"/>
        <v>0</v>
      </c>
      <c r="U236" s="68" t="e">
        <f t="shared" si="75"/>
        <v>#NUM!</v>
      </c>
      <c r="V236" s="148" t="e">
        <f t="shared" si="76"/>
        <v>#NUM!</v>
      </c>
      <c r="W236" s="165" t="e">
        <f t="shared" si="77"/>
        <v>#NUM!</v>
      </c>
      <c r="X236" s="165" t="e">
        <f t="shared" si="78"/>
        <v>#NUM!</v>
      </c>
      <c r="Y236" s="165" t="e">
        <f t="shared" si="79"/>
        <v>#NUM!</v>
      </c>
    </row>
    <row r="237" spans="1:25" x14ac:dyDescent="0.2">
      <c r="A237" s="162"/>
      <c r="B237" s="7">
        <f t="shared" si="83"/>
        <v>0</v>
      </c>
      <c r="C237" s="7" t="e">
        <f t="shared" si="65"/>
        <v>#NUM!</v>
      </c>
      <c r="D237" s="163" t="e">
        <f t="shared" si="63"/>
        <v>#NUM!</v>
      </c>
      <c r="E237" s="164">
        <f t="shared" si="80"/>
        <v>99.999999999999957</v>
      </c>
      <c r="F237" s="162">
        <f t="shared" si="66"/>
        <v>0</v>
      </c>
      <c r="G237" s="162"/>
      <c r="H237" s="168">
        <f t="shared" si="67"/>
        <v>0</v>
      </c>
      <c r="I237" s="162" t="e">
        <f t="shared" si="64"/>
        <v>#NUM!</v>
      </c>
      <c r="J237" s="165" t="e">
        <f t="shared" si="68"/>
        <v>#NUM!</v>
      </c>
      <c r="K237" s="165" t="e">
        <f t="shared" si="69"/>
        <v>#NUM!</v>
      </c>
      <c r="L237" s="165" t="e">
        <f t="shared" si="70"/>
        <v>#NUM!</v>
      </c>
      <c r="M237" s="185" t="e">
        <f t="shared" si="81"/>
        <v>#NUM!</v>
      </c>
      <c r="N237" s="162">
        <v>0</v>
      </c>
      <c r="O237" s="166">
        <f t="shared" si="82"/>
        <v>0</v>
      </c>
      <c r="Q237" s="162">
        <f t="shared" si="71"/>
        <v>0</v>
      </c>
      <c r="R237" s="165">
        <f t="shared" si="72"/>
        <v>0</v>
      </c>
      <c r="S237" s="165">
        <f t="shared" si="73"/>
        <v>0</v>
      </c>
      <c r="T237" s="165">
        <f t="shared" si="74"/>
        <v>0</v>
      </c>
      <c r="U237" s="68" t="e">
        <f t="shared" si="75"/>
        <v>#NUM!</v>
      </c>
      <c r="V237" s="148" t="e">
        <f t="shared" si="76"/>
        <v>#NUM!</v>
      </c>
      <c r="W237" s="165" t="e">
        <f t="shared" si="77"/>
        <v>#NUM!</v>
      </c>
      <c r="X237" s="165" t="e">
        <f t="shared" si="78"/>
        <v>#NUM!</v>
      </c>
      <c r="Y237" s="165" t="e">
        <f t="shared" si="79"/>
        <v>#NUM!</v>
      </c>
    </row>
    <row r="238" spans="1:25" x14ac:dyDescent="0.2">
      <c r="A238" s="162"/>
      <c r="B238" s="7">
        <f t="shared" si="83"/>
        <v>0</v>
      </c>
      <c r="C238" s="7" t="e">
        <f t="shared" si="65"/>
        <v>#NUM!</v>
      </c>
      <c r="D238" s="163" t="e">
        <f t="shared" si="63"/>
        <v>#NUM!</v>
      </c>
      <c r="E238" s="164">
        <f t="shared" si="80"/>
        <v>99.999999999999957</v>
      </c>
      <c r="F238" s="162">
        <f t="shared" si="66"/>
        <v>0</v>
      </c>
      <c r="G238" s="162"/>
      <c r="H238" s="168">
        <f t="shared" si="67"/>
        <v>0</v>
      </c>
      <c r="I238" s="162" t="e">
        <f t="shared" si="64"/>
        <v>#NUM!</v>
      </c>
      <c r="J238" s="165" t="e">
        <f t="shared" si="68"/>
        <v>#NUM!</v>
      </c>
      <c r="K238" s="165" t="e">
        <f t="shared" si="69"/>
        <v>#NUM!</v>
      </c>
      <c r="L238" s="165" t="e">
        <f t="shared" si="70"/>
        <v>#NUM!</v>
      </c>
      <c r="M238" s="185" t="e">
        <f t="shared" si="81"/>
        <v>#NUM!</v>
      </c>
      <c r="N238" s="162">
        <v>0</v>
      </c>
      <c r="O238" s="166">
        <f t="shared" si="82"/>
        <v>0</v>
      </c>
      <c r="Q238" s="162">
        <f t="shared" si="71"/>
        <v>0</v>
      </c>
      <c r="R238" s="165">
        <f t="shared" si="72"/>
        <v>0</v>
      </c>
      <c r="S238" s="165">
        <f t="shared" si="73"/>
        <v>0</v>
      </c>
      <c r="T238" s="165">
        <f t="shared" si="74"/>
        <v>0</v>
      </c>
      <c r="U238" s="68" t="e">
        <f t="shared" si="75"/>
        <v>#NUM!</v>
      </c>
      <c r="V238" s="148" t="e">
        <f t="shared" si="76"/>
        <v>#NUM!</v>
      </c>
      <c r="W238" s="165" t="e">
        <f t="shared" si="77"/>
        <v>#NUM!</v>
      </c>
      <c r="X238" s="165" t="e">
        <f t="shared" si="78"/>
        <v>#NUM!</v>
      </c>
      <c r="Y238" s="165" t="e">
        <f t="shared" si="79"/>
        <v>#NUM!</v>
      </c>
    </row>
    <row r="239" spans="1:25" x14ac:dyDescent="0.2">
      <c r="A239" s="162"/>
      <c r="B239" s="7">
        <f t="shared" si="83"/>
        <v>0</v>
      </c>
      <c r="C239" s="7" t="e">
        <f t="shared" si="65"/>
        <v>#NUM!</v>
      </c>
      <c r="D239" s="163" t="e">
        <f t="shared" si="63"/>
        <v>#NUM!</v>
      </c>
      <c r="E239" s="164">
        <f t="shared" si="80"/>
        <v>99.999999999999957</v>
      </c>
      <c r="F239" s="162">
        <f t="shared" si="66"/>
        <v>0</v>
      </c>
      <c r="G239" s="162"/>
      <c r="H239" s="168">
        <f t="shared" si="67"/>
        <v>0</v>
      </c>
      <c r="I239" s="162" t="e">
        <f t="shared" si="64"/>
        <v>#NUM!</v>
      </c>
      <c r="J239" s="165" t="e">
        <f t="shared" si="68"/>
        <v>#NUM!</v>
      </c>
      <c r="K239" s="165" t="e">
        <f t="shared" si="69"/>
        <v>#NUM!</v>
      </c>
      <c r="L239" s="165" t="e">
        <f t="shared" si="70"/>
        <v>#NUM!</v>
      </c>
      <c r="M239" s="185" t="e">
        <f t="shared" si="81"/>
        <v>#NUM!</v>
      </c>
      <c r="N239" s="162">
        <v>0</v>
      </c>
      <c r="O239" s="166">
        <f t="shared" si="82"/>
        <v>0</v>
      </c>
      <c r="Q239" s="162">
        <f t="shared" si="71"/>
        <v>0</v>
      </c>
      <c r="R239" s="165">
        <f t="shared" si="72"/>
        <v>0</v>
      </c>
      <c r="S239" s="165">
        <f t="shared" si="73"/>
        <v>0</v>
      </c>
      <c r="T239" s="165">
        <f t="shared" si="74"/>
        <v>0</v>
      </c>
      <c r="U239" s="68" t="e">
        <f t="shared" si="75"/>
        <v>#NUM!</v>
      </c>
      <c r="V239" s="148" t="e">
        <f t="shared" si="76"/>
        <v>#NUM!</v>
      </c>
      <c r="W239" s="165" t="e">
        <f t="shared" si="77"/>
        <v>#NUM!</v>
      </c>
      <c r="X239" s="165" t="e">
        <f t="shared" si="78"/>
        <v>#NUM!</v>
      </c>
      <c r="Y239" s="165" t="e">
        <f t="shared" si="79"/>
        <v>#NUM!</v>
      </c>
    </row>
    <row r="240" spans="1:25" x14ac:dyDescent="0.2">
      <c r="A240" s="162"/>
      <c r="B240" s="7">
        <f t="shared" si="83"/>
        <v>0</v>
      </c>
      <c r="C240" s="7" t="e">
        <f t="shared" si="65"/>
        <v>#NUM!</v>
      </c>
      <c r="D240" s="163" t="e">
        <f t="shared" si="63"/>
        <v>#NUM!</v>
      </c>
      <c r="E240" s="164">
        <f t="shared" si="80"/>
        <v>99.999999999999957</v>
      </c>
      <c r="F240" s="162">
        <f t="shared" si="66"/>
        <v>0</v>
      </c>
      <c r="G240" s="162"/>
      <c r="H240" s="168">
        <f t="shared" si="67"/>
        <v>0</v>
      </c>
      <c r="I240" s="162" t="e">
        <f t="shared" si="64"/>
        <v>#NUM!</v>
      </c>
      <c r="J240" s="165" t="e">
        <f t="shared" si="68"/>
        <v>#NUM!</v>
      </c>
      <c r="K240" s="165" t="e">
        <f t="shared" si="69"/>
        <v>#NUM!</v>
      </c>
      <c r="L240" s="165" t="e">
        <f t="shared" si="70"/>
        <v>#NUM!</v>
      </c>
      <c r="M240" s="185" t="e">
        <f t="shared" si="81"/>
        <v>#NUM!</v>
      </c>
      <c r="N240" s="162">
        <v>0</v>
      </c>
      <c r="O240" s="166">
        <f t="shared" si="82"/>
        <v>0</v>
      </c>
      <c r="Q240" s="162">
        <f t="shared" si="71"/>
        <v>0</v>
      </c>
      <c r="R240" s="165">
        <f t="shared" si="72"/>
        <v>0</v>
      </c>
      <c r="S240" s="165">
        <f t="shared" si="73"/>
        <v>0</v>
      </c>
      <c r="T240" s="165">
        <f t="shared" si="74"/>
        <v>0</v>
      </c>
      <c r="U240" s="68" t="e">
        <f t="shared" si="75"/>
        <v>#NUM!</v>
      </c>
      <c r="V240" s="148" t="e">
        <f t="shared" si="76"/>
        <v>#NUM!</v>
      </c>
      <c r="W240" s="165" t="e">
        <f t="shared" si="77"/>
        <v>#NUM!</v>
      </c>
      <c r="X240" s="165" t="e">
        <f t="shared" si="78"/>
        <v>#NUM!</v>
      </c>
      <c r="Y240" s="165" t="e">
        <f t="shared" si="79"/>
        <v>#NUM!</v>
      </c>
    </row>
    <row r="241" spans="1:25" x14ac:dyDescent="0.2">
      <c r="A241" s="162"/>
      <c r="B241" s="7">
        <f t="shared" si="83"/>
        <v>0</v>
      </c>
      <c r="C241" s="7" t="e">
        <f t="shared" si="65"/>
        <v>#NUM!</v>
      </c>
      <c r="D241" s="163" t="e">
        <f t="shared" si="63"/>
        <v>#NUM!</v>
      </c>
      <c r="E241" s="164">
        <f t="shared" si="80"/>
        <v>99.999999999999957</v>
      </c>
      <c r="F241" s="162">
        <f t="shared" si="66"/>
        <v>0</v>
      </c>
      <c r="G241" s="162"/>
      <c r="H241" s="168">
        <f t="shared" si="67"/>
        <v>0</v>
      </c>
      <c r="I241" s="162" t="e">
        <f t="shared" si="64"/>
        <v>#NUM!</v>
      </c>
      <c r="J241" s="165" t="e">
        <f t="shared" si="68"/>
        <v>#NUM!</v>
      </c>
      <c r="K241" s="165" t="e">
        <f t="shared" si="69"/>
        <v>#NUM!</v>
      </c>
      <c r="L241" s="165" t="e">
        <f t="shared" si="70"/>
        <v>#NUM!</v>
      </c>
      <c r="M241" s="185" t="e">
        <f t="shared" si="81"/>
        <v>#NUM!</v>
      </c>
      <c r="N241" s="162">
        <v>0</v>
      </c>
      <c r="O241" s="166">
        <f t="shared" si="82"/>
        <v>0</v>
      </c>
      <c r="Q241" s="162">
        <f t="shared" si="71"/>
        <v>0</v>
      </c>
      <c r="R241" s="165">
        <f t="shared" si="72"/>
        <v>0</v>
      </c>
      <c r="S241" s="165">
        <f t="shared" si="73"/>
        <v>0</v>
      </c>
      <c r="T241" s="165">
        <f t="shared" si="74"/>
        <v>0</v>
      </c>
      <c r="U241" s="68" t="e">
        <f t="shared" si="75"/>
        <v>#NUM!</v>
      </c>
      <c r="V241" s="148" t="e">
        <f t="shared" si="76"/>
        <v>#NUM!</v>
      </c>
      <c r="W241" s="165" t="e">
        <f t="shared" si="77"/>
        <v>#NUM!</v>
      </c>
      <c r="X241" s="165" t="e">
        <f t="shared" si="78"/>
        <v>#NUM!</v>
      </c>
      <c r="Y241" s="165" t="e">
        <f t="shared" si="79"/>
        <v>#NUM!</v>
      </c>
    </row>
    <row r="242" spans="1:25" x14ac:dyDescent="0.2">
      <c r="A242" s="162"/>
      <c r="B242" s="7">
        <f t="shared" si="83"/>
        <v>0</v>
      </c>
      <c r="C242" s="7" t="e">
        <f t="shared" si="65"/>
        <v>#NUM!</v>
      </c>
      <c r="D242" s="163" t="e">
        <f t="shared" si="63"/>
        <v>#NUM!</v>
      </c>
      <c r="E242" s="164">
        <f t="shared" si="80"/>
        <v>99.999999999999957</v>
      </c>
      <c r="F242" s="162">
        <f t="shared" si="66"/>
        <v>0</v>
      </c>
      <c r="G242" s="162"/>
      <c r="H242" s="168">
        <f t="shared" si="67"/>
        <v>0</v>
      </c>
      <c r="I242" s="162" t="e">
        <f t="shared" si="64"/>
        <v>#NUM!</v>
      </c>
      <c r="J242" s="165" t="e">
        <f t="shared" si="68"/>
        <v>#NUM!</v>
      </c>
      <c r="K242" s="165" t="e">
        <f t="shared" si="69"/>
        <v>#NUM!</v>
      </c>
      <c r="L242" s="165" t="e">
        <f t="shared" si="70"/>
        <v>#NUM!</v>
      </c>
      <c r="M242" s="185" t="e">
        <f t="shared" si="81"/>
        <v>#NUM!</v>
      </c>
      <c r="N242" s="162">
        <v>0</v>
      </c>
      <c r="O242" s="166">
        <f t="shared" si="82"/>
        <v>0</v>
      </c>
      <c r="Q242" s="162">
        <f t="shared" si="71"/>
        <v>0</v>
      </c>
      <c r="R242" s="165">
        <f t="shared" si="72"/>
        <v>0</v>
      </c>
      <c r="S242" s="165">
        <f t="shared" si="73"/>
        <v>0</v>
      </c>
      <c r="T242" s="165">
        <f t="shared" si="74"/>
        <v>0</v>
      </c>
      <c r="U242" s="68" t="e">
        <f t="shared" si="75"/>
        <v>#NUM!</v>
      </c>
      <c r="V242" s="148" t="e">
        <f t="shared" si="76"/>
        <v>#NUM!</v>
      </c>
      <c r="W242" s="165" t="e">
        <f t="shared" si="77"/>
        <v>#NUM!</v>
      </c>
      <c r="X242" s="165" t="e">
        <f t="shared" si="78"/>
        <v>#NUM!</v>
      </c>
      <c r="Y242" s="165" t="e">
        <f t="shared" si="79"/>
        <v>#NUM!</v>
      </c>
    </row>
    <row r="243" spans="1:25" x14ac:dyDescent="0.2">
      <c r="A243" s="162"/>
      <c r="B243" s="7">
        <f t="shared" si="83"/>
        <v>0</v>
      </c>
      <c r="C243" s="7" t="e">
        <f t="shared" si="65"/>
        <v>#NUM!</v>
      </c>
      <c r="D243" s="163" t="e">
        <f t="shared" ref="D243:D250" si="84">(C242+C243)/2</f>
        <v>#NUM!</v>
      </c>
      <c r="E243" s="164">
        <f t="shared" si="80"/>
        <v>99.999999999999957</v>
      </c>
      <c r="F243" s="162">
        <f t="shared" si="66"/>
        <v>0</v>
      </c>
      <c r="G243" s="162"/>
      <c r="H243" s="168">
        <f t="shared" si="67"/>
        <v>0</v>
      </c>
      <c r="I243" s="162" t="e">
        <f t="shared" si="64"/>
        <v>#NUM!</v>
      </c>
      <c r="J243" s="165" t="e">
        <f t="shared" si="68"/>
        <v>#NUM!</v>
      </c>
      <c r="K243" s="165" t="e">
        <f t="shared" si="69"/>
        <v>#NUM!</v>
      </c>
      <c r="L243" s="165" t="e">
        <f t="shared" si="70"/>
        <v>#NUM!</v>
      </c>
      <c r="M243" s="185" t="e">
        <f t="shared" si="81"/>
        <v>#NUM!</v>
      </c>
      <c r="N243" s="162">
        <v>0</v>
      </c>
      <c r="O243" s="166">
        <f t="shared" si="82"/>
        <v>0</v>
      </c>
      <c r="Q243" s="162">
        <f t="shared" si="71"/>
        <v>0</v>
      </c>
      <c r="R243" s="165">
        <f t="shared" si="72"/>
        <v>0</v>
      </c>
      <c r="S243" s="165">
        <f t="shared" si="73"/>
        <v>0</v>
      </c>
      <c r="T243" s="165">
        <f t="shared" si="74"/>
        <v>0</v>
      </c>
      <c r="U243" s="68" t="e">
        <f t="shared" si="75"/>
        <v>#NUM!</v>
      </c>
      <c r="V243" s="148" t="e">
        <f t="shared" si="76"/>
        <v>#NUM!</v>
      </c>
      <c r="W243" s="165" t="e">
        <f t="shared" si="77"/>
        <v>#NUM!</v>
      </c>
      <c r="X243" s="165" t="e">
        <f t="shared" si="78"/>
        <v>#NUM!</v>
      </c>
      <c r="Y243" s="165" t="e">
        <f t="shared" si="79"/>
        <v>#NUM!</v>
      </c>
    </row>
    <row r="244" spans="1:25" x14ac:dyDescent="0.2">
      <c r="A244" s="162"/>
      <c r="B244" s="7">
        <f t="shared" si="83"/>
        <v>0</v>
      </c>
      <c r="C244" s="7" t="e">
        <f t="shared" si="65"/>
        <v>#NUM!</v>
      </c>
      <c r="D244" s="163" t="e">
        <f t="shared" si="84"/>
        <v>#NUM!</v>
      </c>
      <c r="E244" s="164">
        <f t="shared" si="80"/>
        <v>99.999999999999957</v>
      </c>
      <c r="F244" s="162">
        <f t="shared" si="66"/>
        <v>0</v>
      </c>
      <c r="G244" s="162"/>
      <c r="H244" s="168">
        <f t="shared" si="67"/>
        <v>0</v>
      </c>
      <c r="I244" s="162" t="e">
        <f t="shared" si="64"/>
        <v>#NUM!</v>
      </c>
      <c r="J244" s="165" t="e">
        <f t="shared" si="68"/>
        <v>#NUM!</v>
      </c>
      <c r="K244" s="165" t="e">
        <f t="shared" si="69"/>
        <v>#NUM!</v>
      </c>
      <c r="L244" s="165" t="e">
        <f t="shared" si="70"/>
        <v>#NUM!</v>
      </c>
      <c r="M244" s="185" t="e">
        <f t="shared" si="81"/>
        <v>#NUM!</v>
      </c>
      <c r="N244" s="162">
        <v>0</v>
      </c>
      <c r="O244" s="166">
        <f t="shared" si="82"/>
        <v>0</v>
      </c>
      <c r="Q244" s="162">
        <f t="shared" si="71"/>
        <v>0</v>
      </c>
      <c r="R244" s="165">
        <f t="shared" si="72"/>
        <v>0</v>
      </c>
      <c r="S244" s="165">
        <f t="shared" si="73"/>
        <v>0</v>
      </c>
      <c r="T244" s="165">
        <f t="shared" si="74"/>
        <v>0</v>
      </c>
      <c r="U244" s="68" t="e">
        <f t="shared" si="75"/>
        <v>#NUM!</v>
      </c>
      <c r="V244" s="148" t="e">
        <f t="shared" si="76"/>
        <v>#NUM!</v>
      </c>
      <c r="W244" s="165" t="e">
        <f t="shared" si="77"/>
        <v>#NUM!</v>
      </c>
      <c r="X244" s="165" t="e">
        <f t="shared" si="78"/>
        <v>#NUM!</v>
      </c>
      <c r="Y244" s="165" t="e">
        <f t="shared" si="79"/>
        <v>#NUM!</v>
      </c>
    </row>
    <row r="245" spans="1:25" x14ac:dyDescent="0.2">
      <c r="A245" s="162"/>
      <c r="B245" s="7">
        <f t="shared" si="83"/>
        <v>0</v>
      </c>
      <c r="C245" s="7" t="e">
        <f t="shared" si="65"/>
        <v>#NUM!</v>
      </c>
      <c r="D245" s="163" t="e">
        <f t="shared" si="84"/>
        <v>#NUM!</v>
      </c>
      <c r="E245" s="164">
        <f t="shared" si="80"/>
        <v>99.999999999999957</v>
      </c>
      <c r="F245" s="162">
        <f t="shared" si="66"/>
        <v>0</v>
      </c>
      <c r="G245" s="162"/>
      <c r="H245" s="168">
        <f t="shared" si="67"/>
        <v>0</v>
      </c>
      <c r="I245" s="162" t="e">
        <f t="shared" si="64"/>
        <v>#NUM!</v>
      </c>
      <c r="J245" s="165" t="e">
        <f t="shared" si="68"/>
        <v>#NUM!</v>
      </c>
      <c r="K245" s="165" t="e">
        <f t="shared" si="69"/>
        <v>#NUM!</v>
      </c>
      <c r="L245" s="165" t="e">
        <f t="shared" si="70"/>
        <v>#NUM!</v>
      </c>
      <c r="M245" s="185" t="e">
        <f t="shared" si="81"/>
        <v>#NUM!</v>
      </c>
      <c r="N245" s="162">
        <v>0</v>
      </c>
      <c r="O245" s="166">
        <f t="shared" si="82"/>
        <v>0</v>
      </c>
      <c r="Q245" s="162">
        <f t="shared" si="71"/>
        <v>0</v>
      </c>
      <c r="R245" s="165">
        <f t="shared" si="72"/>
        <v>0</v>
      </c>
      <c r="S245" s="165">
        <f t="shared" si="73"/>
        <v>0</v>
      </c>
      <c r="T245" s="165">
        <f t="shared" si="74"/>
        <v>0</v>
      </c>
      <c r="U245" s="68" t="e">
        <f t="shared" si="75"/>
        <v>#NUM!</v>
      </c>
      <c r="V245" s="148" t="e">
        <f t="shared" si="76"/>
        <v>#NUM!</v>
      </c>
      <c r="W245" s="165" t="e">
        <f t="shared" si="77"/>
        <v>#NUM!</v>
      </c>
      <c r="X245" s="165" t="e">
        <f t="shared" si="78"/>
        <v>#NUM!</v>
      </c>
      <c r="Y245" s="165" t="e">
        <f t="shared" si="79"/>
        <v>#NUM!</v>
      </c>
    </row>
    <row r="246" spans="1:25" x14ac:dyDescent="0.2">
      <c r="A246" s="162"/>
      <c r="B246" s="7">
        <f t="shared" si="83"/>
        <v>0</v>
      </c>
      <c r="C246" s="7" t="e">
        <f t="shared" si="65"/>
        <v>#NUM!</v>
      </c>
      <c r="D246" s="163" t="e">
        <f t="shared" si="84"/>
        <v>#NUM!</v>
      </c>
      <c r="E246" s="164">
        <f t="shared" si="80"/>
        <v>99.999999999999957</v>
      </c>
      <c r="F246" s="162">
        <f t="shared" si="66"/>
        <v>0</v>
      </c>
      <c r="G246" s="162"/>
      <c r="H246" s="168">
        <f t="shared" si="67"/>
        <v>0</v>
      </c>
      <c r="I246" s="162" t="e">
        <f t="shared" si="64"/>
        <v>#NUM!</v>
      </c>
      <c r="J246" s="165" t="e">
        <f t="shared" si="68"/>
        <v>#NUM!</v>
      </c>
      <c r="K246" s="165" t="e">
        <f t="shared" si="69"/>
        <v>#NUM!</v>
      </c>
      <c r="L246" s="165" t="e">
        <f t="shared" si="70"/>
        <v>#NUM!</v>
      </c>
      <c r="M246" s="185" t="e">
        <f t="shared" si="81"/>
        <v>#NUM!</v>
      </c>
      <c r="N246" s="162">
        <v>0</v>
      </c>
      <c r="O246" s="166">
        <f t="shared" si="82"/>
        <v>0</v>
      </c>
      <c r="Q246" s="162">
        <f t="shared" si="71"/>
        <v>0</v>
      </c>
      <c r="R246" s="165">
        <f t="shared" si="72"/>
        <v>0</v>
      </c>
      <c r="S246" s="165">
        <f t="shared" si="73"/>
        <v>0</v>
      </c>
      <c r="T246" s="165">
        <f t="shared" si="74"/>
        <v>0</v>
      </c>
      <c r="U246" s="68" t="e">
        <f t="shared" si="75"/>
        <v>#NUM!</v>
      </c>
      <c r="V246" s="148" t="e">
        <f t="shared" si="76"/>
        <v>#NUM!</v>
      </c>
      <c r="W246" s="165" t="e">
        <f t="shared" si="77"/>
        <v>#NUM!</v>
      </c>
      <c r="X246" s="165" t="e">
        <f t="shared" si="78"/>
        <v>#NUM!</v>
      </c>
      <c r="Y246" s="165" t="e">
        <f t="shared" si="79"/>
        <v>#NUM!</v>
      </c>
    </row>
    <row r="247" spans="1:25" x14ac:dyDescent="0.2">
      <c r="A247" s="162"/>
      <c r="B247" s="7">
        <f t="shared" si="83"/>
        <v>0</v>
      </c>
      <c r="C247" s="7" t="e">
        <f t="shared" si="65"/>
        <v>#NUM!</v>
      </c>
      <c r="D247" s="163" t="e">
        <f t="shared" si="84"/>
        <v>#NUM!</v>
      </c>
      <c r="E247" s="164">
        <f t="shared" si="80"/>
        <v>99.999999999999957</v>
      </c>
      <c r="F247" s="162">
        <f t="shared" si="66"/>
        <v>0</v>
      </c>
      <c r="G247" s="162"/>
      <c r="H247" s="168">
        <f t="shared" si="67"/>
        <v>0</v>
      </c>
      <c r="I247" s="162" t="e">
        <f t="shared" si="64"/>
        <v>#NUM!</v>
      </c>
      <c r="J247" s="165" t="e">
        <f t="shared" si="68"/>
        <v>#NUM!</v>
      </c>
      <c r="K247" s="165" t="e">
        <f t="shared" si="69"/>
        <v>#NUM!</v>
      </c>
      <c r="L247" s="165" t="e">
        <f t="shared" si="70"/>
        <v>#NUM!</v>
      </c>
      <c r="M247" s="185" t="e">
        <f t="shared" si="81"/>
        <v>#NUM!</v>
      </c>
      <c r="N247" s="162">
        <v>0</v>
      </c>
      <c r="O247" s="166">
        <f t="shared" si="82"/>
        <v>0</v>
      </c>
      <c r="Q247" s="162">
        <f t="shared" si="71"/>
        <v>0</v>
      </c>
      <c r="R247" s="165">
        <f t="shared" si="72"/>
        <v>0</v>
      </c>
      <c r="S247" s="165">
        <f t="shared" si="73"/>
        <v>0</v>
      </c>
      <c r="T247" s="165">
        <f t="shared" si="74"/>
        <v>0</v>
      </c>
      <c r="U247" s="68" t="e">
        <f t="shared" si="75"/>
        <v>#NUM!</v>
      </c>
      <c r="V247" s="148" t="e">
        <f t="shared" si="76"/>
        <v>#NUM!</v>
      </c>
      <c r="W247" s="165" t="e">
        <f t="shared" si="77"/>
        <v>#NUM!</v>
      </c>
      <c r="X247" s="165" t="e">
        <f t="shared" si="78"/>
        <v>#NUM!</v>
      </c>
      <c r="Y247" s="165" t="e">
        <f t="shared" si="79"/>
        <v>#NUM!</v>
      </c>
    </row>
    <row r="248" spans="1:25" x14ac:dyDescent="0.2">
      <c r="A248" s="162"/>
      <c r="B248" s="7">
        <f t="shared" si="83"/>
        <v>0</v>
      </c>
      <c r="C248" s="7" t="e">
        <f t="shared" si="65"/>
        <v>#NUM!</v>
      </c>
      <c r="D248" s="163" t="e">
        <f t="shared" si="84"/>
        <v>#NUM!</v>
      </c>
      <c r="E248" s="164">
        <f t="shared" si="80"/>
        <v>99.999999999999957</v>
      </c>
      <c r="F248" s="162">
        <f t="shared" si="66"/>
        <v>0</v>
      </c>
      <c r="G248" s="162"/>
      <c r="H248" s="168">
        <f t="shared" si="67"/>
        <v>0</v>
      </c>
      <c r="I248" s="162" t="e">
        <f t="shared" si="64"/>
        <v>#NUM!</v>
      </c>
      <c r="J248" s="165" t="e">
        <f t="shared" si="68"/>
        <v>#NUM!</v>
      </c>
      <c r="K248" s="165" t="e">
        <f t="shared" si="69"/>
        <v>#NUM!</v>
      </c>
      <c r="L248" s="165" t="e">
        <f t="shared" si="70"/>
        <v>#NUM!</v>
      </c>
      <c r="M248" s="185" t="e">
        <f t="shared" si="81"/>
        <v>#NUM!</v>
      </c>
      <c r="N248" s="162">
        <v>0</v>
      </c>
      <c r="O248" s="166">
        <f t="shared" si="82"/>
        <v>0</v>
      </c>
      <c r="Q248" s="162">
        <f t="shared" si="71"/>
        <v>0</v>
      </c>
      <c r="R248" s="165">
        <f t="shared" si="72"/>
        <v>0</v>
      </c>
      <c r="S248" s="165">
        <f t="shared" si="73"/>
        <v>0</v>
      </c>
      <c r="T248" s="165">
        <f t="shared" si="74"/>
        <v>0</v>
      </c>
      <c r="U248" s="68" t="e">
        <f t="shared" si="75"/>
        <v>#NUM!</v>
      </c>
      <c r="V248" s="148" t="e">
        <f t="shared" si="76"/>
        <v>#NUM!</v>
      </c>
      <c r="W248" s="165" t="e">
        <f t="shared" si="77"/>
        <v>#NUM!</v>
      </c>
      <c r="X248" s="165" t="e">
        <f t="shared" si="78"/>
        <v>#NUM!</v>
      </c>
      <c r="Y248" s="165" t="e">
        <f t="shared" si="79"/>
        <v>#NUM!</v>
      </c>
    </row>
    <row r="249" spans="1:25" x14ac:dyDescent="0.2">
      <c r="A249" s="162"/>
      <c r="B249" s="7">
        <f t="shared" si="83"/>
        <v>0</v>
      </c>
      <c r="C249" s="7" t="e">
        <f t="shared" si="65"/>
        <v>#NUM!</v>
      </c>
      <c r="D249" s="163" t="e">
        <f t="shared" si="84"/>
        <v>#NUM!</v>
      </c>
      <c r="E249" s="164">
        <f t="shared" si="80"/>
        <v>99.999999999999957</v>
      </c>
      <c r="F249" s="162">
        <f t="shared" si="66"/>
        <v>0</v>
      </c>
      <c r="G249" s="162"/>
      <c r="H249" s="168">
        <f t="shared" si="67"/>
        <v>0</v>
      </c>
      <c r="I249" s="162" t="e">
        <f t="shared" si="64"/>
        <v>#NUM!</v>
      </c>
      <c r="J249" s="165" t="e">
        <f t="shared" si="68"/>
        <v>#NUM!</v>
      </c>
      <c r="K249" s="165" t="e">
        <f t="shared" si="69"/>
        <v>#NUM!</v>
      </c>
      <c r="L249" s="165" t="e">
        <f t="shared" si="70"/>
        <v>#NUM!</v>
      </c>
      <c r="M249" s="185" t="e">
        <f t="shared" si="81"/>
        <v>#NUM!</v>
      </c>
      <c r="N249" s="162">
        <v>0</v>
      </c>
      <c r="O249" s="166">
        <f t="shared" si="82"/>
        <v>0</v>
      </c>
      <c r="Q249" s="162">
        <f t="shared" si="71"/>
        <v>0</v>
      </c>
      <c r="R249" s="165">
        <f t="shared" si="72"/>
        <v>0</v>
      </c>
      <c r="S249" s="165">
        <f t="shared" si="73"/>
        <v>0</v>
      </c>
      <c r="T249" s="165">
        <f t="shared" si="74"/>
        <v>0</v>
      </c>
      <c r="U249" s="68" t="e">
        <f t="shared" si="75"/>
        <v>#NUM!</v>
      </c>
      <c r="V249" s="148" t="e">
        <f t="shared" si="76"/>
        <v>#NUM!</v>
      </c>
      <c r="W249" s="165" t="e">
        <f t="shared" si="77"/>
        <v>#NUM!</v>
      </c>
      <c r="X249" s="165" t="e">
        <f t="shared" si="78"/>
        <v>#NUM!</v>
      </c>
      <c r="Y249" s="165" t="e">
        <f t="shared" si="79"/>
        <v>#NUM!</v>
      </c>
    </row>
    <row r="250" spans="1:25" x14ac:dyDescent="0.2">
      <c r="A250" s="162"/>
      <c r="B250" s="7">
        <f t="shared" si="83"/>
        <v>0</v>
      </c>
      <c r="C250" s="7" t="e">
        <f t="shared" si="65"/>
        <v>#NUM!</v>
      </c>
      <c r="D250" s="163" t="e">
        <f t="shared" si="84"/>
        <v>#NUM!</v>
      </c>
      <c r="E250" s="164">
        <f t="shared" si="80"/>
        <v>99.999999999999957</v>
      </c>
      <c r="F250" s="162">
        <f t="shared" si="66"/>
        <v>0</v>
      </c>
      <c r="G250" s="162"/>
      <c r="H250" s="168">
        <f t="shared" si="67"/>
        <v>0</v>
      </c>
      <c r="I250" s="162" t="e">
        <f t="shared" si="64"/>
        <v>#NUM!</v>
      </c>
      <c r="J250" s="165" t="e">
        <f t="shared" si="68"/>
        <v>#NUM!</v>
      </c>
      <c r="K250" s="165" t="e">
        <f t="shared" si="69"/>
        <v>#NUM!</v>
      </c>
      <c r="L250" s="165" t="e">
        <f t="shared" si="70"/>
        <v>#NUM!</v>
      </c>
      <c r="M250" s="185" t="e">
        <f t="shared" si="81"/>
        <v>#NUM!</v>
      </c>
      <c r="N250" s="162">
        <v>0</v>
      </c>
      <c r="O250" s="166">
        <f t="shared" si="82"/>
        <v>0</v>
      </c>
      <c r="Q250" s="162">
        <f t="shared" si="71"/>
        <v>0</v>
      </c>
      <c r="R250" s="165">
        <f t="shared" si="72"/>
        <v>0</v>
      </c>
      <c r="S250" s="165">
        <f t="shared" si="73"/>
        <v>0</v>
      </c>
      <c r="T250" s="165">
        <f t="shared" si="74"/>
        <v>0</v>
      </c>
      <c r="U250" s="68" t="e">
        <f t="shared" si="75"/>
        <v>#NUM!</v>
      </c>
      <c r="V250" s="148" t="e">
        <f t="shared" si="76"/>
        <v>#NUM!</v>
      </c>
      <c r="W250" s="165" t="e">
        <f t="shared" si="77"/>
        <v>#NUM!</v>
      </c>
      <c r="X250" s="165" t="e">
        <f t="shared" si="78"/>
        <v>#NUM!</v>
      </c>
      <c r="Y250" s="165" t="e">
        <f t="shared" si="79"/>
        <v>#NUM!</v>
      </c>
    </row>
  </sheetData>
  <mergeCells count="7">
    <mergeCell ref="BV20:BZ20"/>
    <mergeCell ref="BL18:BV18"/>
    <mergeCell ref="AB20:AF20"/>
    <mergeCell ref="I25:L25"/>
    <mergeCell ref="Q25:T25"/>
    <mergeCell ref="U24:Y24"/>
    <mergeCell ref="U25:Y25"/>
  </mergeCells>
  <phoneticPr fontId="0" type="noConversion"/>
  <printOptions gridLinesSet="0"/>
  <pageMargins left="0.35433070866141736" right="0.35433070866141736" top="0.59055118110236227" bottom="0.78740157480314965" header="0.51181102362204722" footer="0.51181102362204722"/>
  <pageSetup paperSize="9" orientation="portrait" horizontalDpi="300" verticalDpi="300" r:id="rId1"/>
  <headerFooter alignWithMargins="0"/>
  <colBreaks count="1" manualBreakCount="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vt:i4>
      </vt:variant>
      <vt:variant>
        <vt:lpstr>Charts</vt:lpstr>
      </vt:variant>
      <vt:variant>
        <vt:i4>1</vt:i4>
      </vt:variant>
      <vt:variant>
        <vt:lpstr>Named Ranges</vt:lpstr>
      </vt:variant>
      <vt:variant>
        <vt:i4>2</vt:i4>
      </vt:variant>
    </vt:vector>
  </HeadingPairs>
  <TitlesOfParts>
    <vt:vector size="6" baseType="lpstr">
      <vt:lpstr>Information</vt:lpstr>
      <vt:lpstr>Multiple Sample Statistics</vt:lpstr>
      <vt:lpstr>Calculations</vt:lpstr>
      <vt:lpstr>Sand Silt Clay Diagram</vt:lpstr>
      <vt:lpstr>Information!OLE_LINK1</vt:lpstr>
      <vt:lpstr>Calculations!Print_Area</vt:lpstr>
    </vt:vector>
  </TitlesOfParts>
  <Manager>E-mail: s.blott@kpal.co.uk</Manager>
  <Company>Kenneth Pye Associates Ltd., Crowthorne Enterprise Centre, Old Wokingham Road, Crowthorne, RG45 6AW, UK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GRADISTAT v 8.0</dc:title>
  <dc:subject>Grain Size Analysis</dc:subject>
  <dc:creator>Simon Blott</dc:creator>
  <cp:keywords>Grain size, unconsolidated sediments, statistics</cp:keywords>
  <dc:description>A grain size distribution and statistics package for the analysis of unconsolidated sediments by sieving or laser granulometer.</dc:description>
  <cp:lastModifiedBy>Buster, Noreen A.</cp:lastModifiedBy>
  <cp:lastPrinted>2009-09-18T12:53:01Z</cp:lastPrinted>
  <dcterms:created xsi:type="dcterms:W3CDTF">1998-11-28T16:31:54Z</dcterms:created>
  <dcterms:modified xsi:type="dcterms:W3CDTF">2014-05-30T18:42:13Z</dcterms:modified>
  <cp:category>Research</cp:category>
</cp:coreProperties>
</file>