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8860" yWindow="820" windowWidth="18080" windowHeight="13040" tabRatio="681" firstSheet="5" activeTab="6"/>
  </bookViews>
  <sheets>
    <sheet name="Table 4. MB0810-2BC counts" sheetId="1" r:id="rId1"/>
    <sheet name="Table 5. MB0810-4BC counts" sheetId="2" r:id="rId2"/>
    <sheet name="Table 6. MB0810-5BC counts" sheetId="3" r:id="rId3"/>
    <sheet name="Table 7. MB0810-7BC counts" sheetId="4" r:id="rId4"/>
    <sheet name="Table 8. MB0810-8BC counts" sheetId="5" r:id="rId5"/>
    <sheet name="Table 9. MB0810-12BC counts" sheetId="6" r:id="rId6"/>
    <sheet name="Table 10. MB0810-20BC counts" sheetId="7" r:id="rId7"/>
  </sheets>
  <definedNames>
    <definedName name="_xlnm.Print_Area" localSheetId="6">'Table 10. MB0810-20BC counts'!$A$1:$AN$21</definedName>
    <definedName name="_xlnm.Print_Area" localSheetId="5">'Table 9. MB0810-12BC counts'!$A$1:$AN$29</definedName>
    <definedName name="_xlnm.Print_Titles" localSheetId="4">'Table 8. MB0810-8BC counts'!$A:$A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21" i="7"/>
  <c r="B21"/>
  <c r="AN21"/>
  <c r="AH20"/>
  <c r="B20"/>
  <c r="AN20"/>
  <c r="AH19"/>
  <c r="B19"/>
  <c r="AN19"/>
  <c r="AH18"/>
  <c r="B18"/>
  <c r="AN18"/>
  <c r="AH17"/>
  <c r="B17"/>
  <c r="AN17"/>
  <c r="AH16"/>
  <c r="B16"/>
  <c r="AN16"/>
  <c r="AH15"/>
  <c r="B15"/>
  <c r="AN15"/>
  <c r="AH14"/>
  <c r="B14"/>
  <c r="AN14"/>
  <c r="AH13"/>
  <c r="B13"/>
  <c r="AN13"/>
  <c r="AH12"/>
  <c r="B12"/>
  <c r="AN12"/>
  <c r="AH11"/>
  <c r="B11"/>
  <c r="AN11"/>
  <c r="AH10"/>
  <c r="B10"/>
  <c r="AN10"/>
  <c r="AH9"/>
  <c r="B9"/>
  <c r="AN9"/>
  <c r="AH8"/>
  <c r="B8"/>
  <c r="AN8"/>
  <c r="AH7"/>
  <c r="B7"/>
  <c r="AN7"/>
  <c r="AH6"/>
  <c r="B6"/>
  <c r="AN6"/>
  <c r="AH5"/>
  <c r="B5"/>
  <c r="AN5"/>
  <c r="AH4"/>
  <c r="B4"/>
  <c r="AN4"/>
  <c r="AH3"/>
  <c r="B3"/>
  <c r="AN3"/>
  <c r="AH2"/>
  <c r="B2"/>
  <c r="AN2"/>
  <c r="AH13" i="1"/>
  <c r="B13"/>
  <c r="AN13"/>
  <c r="AH12"/>
  <c r="B12"/>
  <c r="AN12"/>
  <c r="AH11"/>
  <c r="B11"/>
  <c r="AN11"/>
  <c r="AH10"/>
  <c r="B10"/>
  <c r="AN10"/>
  <c r="AH9"/>
  <c r="B9"/>
  <c r="AN9"/>
  <c r="AH8"/>
  <c r="B8"/>
  <c r="AN8"/>
  <c r="AH7"/>
  <c r="B7"/>
  <c r="AN7"/>
  <c r="AH6"/>
  <c r="B6"/>
  <c r="AN6"/>
  <c r="AH5"/>
  <c r="B5"/>
  <c r="AN5"/>
  <c r="AH4"/>
  <c r="B4"/>
  <c r="AN4"/>
  <c r="AH3"/>
  <c r="B3"/>
  <c r="AN3"/>
  <c r="AH2"/>
  <c r="B2"/>
  <c r="AN2"/>
  <c r="B9" i="2"/>
  <c r="AH9"/>
  <c r="AN9"/>
  <c r="B8"/>
  <c r="AH8"/>
  <c r="AN8"/>
  <c r="B7"/>
  <c r="AH7"/>
  <c r="AN7"/>
  <c r="B6"/>
  <c r="AH6"/>
  <c r="AN6"/>
  <c r="B5"/>
  <c r="AH5"/>
  <c r="AN5"/>
  <c r="B4"/>
  <c r="AH4"/>
  <c r="AN4"/>
  <c r="B3"/>
  <c r="AH3"/>
  <c r="AN3"/>
  <c r="B2"/>
  <c r="AH2"/>
  <c r="AN2"/>
  <c r="AH27" i="3"/>
  <c r="B27"/>
  <c r="AN27"/>
  <c r="AH26"/>
  <c r="B26"/>
  <c r="AN26"/>
  <c r="AH25"/>
  <c r="B25"/>
  <c r="AN25"/>
  <c r="AH24"/>
  <c r="B24"/>
  <c r="AN24"/>
  <c r="AH23"/>
  <c r="B23"/>
  <c r="AN23"/>
  <c r="AH22"/>
  <c r="B22"/>
  <c r="AN22"/>
  <c r="AH21"/>
  <c r="B21"/>
  <c r="AN21"/>
  <c r="AH20"/>
  <c r="B20"/>
  <c r="AN20"/>
  <c r="AH19"/>
  <c r="B19"/>
  <c r="AN19"/>
  <c r="AH18"/>
  <c r="B18"/>
  <c r="AN18"/>
  <c r="AH17"/>
  <c r="B17"/>
  <c r="AN17"/>
  <c r="AH16"/>
  <c r="B16"/>
  <c r="AN16"/>
  <c r="AH15"/>
  <c r="B15"/>
  <c r="AN15"/>
  <c r="AH14"/>
  <c r="B14"/>
  <c r="AN14"/>
  <c r="AH13"/>
  <c r="B13"/>
  <c r="AN13"/>
  <c r="AH12"/>
  <c r="B12"/>
  <c r="AN12"/>
  <c r="AH11"/>
  <c r="B11"/>
  <c r="AN11"/>
  <c r="AH10"/>
  <c r="B10"/>
  <c r="AN10"/>
  <c r="AH9"/>
  <c r="B9"/>
  <c r="AN9"/>
  <c r="AH8"/>
  <c r="B8"/>
  <c r="AN8"/>
  <c r="AH7"/>
  <c r="B7"/>
  <c r="AN7"/>
  <c r="AH6"/>
  <c r="B6"/>
  <c r="AN6"/>
  <c r="AH5"/>
  <c r="B5"/>
  <c r="AN5"/>
  <c r="AH4"/>
  <c r="B4"/>
  <c r="AN4"/>
  <c r="AH3"/>
  <c r="B3"/>
  <c r="AN3"/>
  <c r="AH2"/>
  <c r="B2"/>
  <c r="AN2"/>
  <c r="AH19" i="4"/>
  <c r="B19"/>
  <c r="AN19"/>
  <c r="AH18"/>
  <c r="B18"/>
  <c r="AN18"/>
  <c r="AH17"/>
  <c r="B17"/>
  <c r="AN17"/>
  <c r="AH16"/>
  <c r="B16"/>
  <c r="AN16"/>
  <c r="AH15"/>
  <c r="B15"/>
  <c r="AN15"/>
  <c r="AH14"/>
  <c r="B14"/>
  <c r="AN14"/>
  <c r="AH13"/>
  <c r="B13"/>
  <c r="AN13"/>
  <c r="AH12"/>
  <c r="B12"/>
  <c r="AN12"/>
  <c r="AH11"/>
  <c r="B11"/>
  <c r="AN11"/>
  <c r="AH10"/>
  <c r="B10"/>
  <c r="AN10"/>
  <c r="AH9"/>
  <c r="B9"/>
  <c r="AN9"/>
  <c r="AH8"/>
  <c r="B8"/>
  <c r="AN8"/>
  <c r="AH7"/>
  <c r="B7"/>
  <c r="AN7"/>
  <c r="AH6"/>
  <c r="B6"/>
  <c r="AN6"/>
  <c r="AH5"/>
  <c r="B5"/>
  <c r="AN5"/>
  <c r="AH4"/>
  <c r="B4"/>
  <c r="AN4"/>
  <c r="AH3"/>
  <c r="B3"/>
  <c r="AN3"/>
  <c r="AH2"/>
  <c r="B2"/>
  <c r="AN2"/>
  <c r="AJ30" i="5"/>
  <c r="B30"/>
  <c r="AP30"/>
  <c r="AJ29"/>
  <c r="B29"/>
  <c r="AP29"/>
  <c r="AJ28"/>
  <c r="B28"/>
  <c r="AP28"/>
  <c r="AJ27"/>
  <c r="B27"/>
  <c r="AP27"/>
  <c r="AJ26"/>
  <c r="B26"/>
  <c r="AP26"/>
  <c r="AJ25"/>
  <c r="B25"/>
  <c r="AP25"/>
  <c r="AJ24"/>
  <c r="B24"/>
  <c r="AP24"/>
  <c r="AJ23"/>
  <c r="B23"/>
  <c r="AP23"/>
  <c r="AJ22"/>
  <c r="B22"/>
  <c r="AP22"/>
  <c r="AJ21"/>
  <c r="B21"/>
  <c r="AP21"/>
  <c r="AJ20"/>
  <c r="B20"/>
  <c r="AP20"/>
  <c r="AJ19"/>
  <c r="B19"/>
  <c r="AP19"/>
  <c r="AJ18"/>
  <c r="B18"/>
  <c r="AP18"/>
  <c r="AJ17"/>
  <c r="B17"/>
  <c r="AP17"/>
  <c r="AJ16"/>
  <c r="B16"/>
  <c r="AP16"/>
  <c r="AJ15"/>
  <c r="B15"/>
  <c r="AP15"/>
  <c r="AJ14"/>
  <c r="B14"/>
  <c r="AP14"/>
  <c r="AJ13"/>
  <c r="B13"/>
  <c r="AP13"/>
  <c r="AJ12"/>
  <c r="B12"/>
  <c r="AP12"/>
  <c r="AJ11"/>
  <c r="B11"/>
  <c r="AP11"/>
  <c r="AJ10"/>
  <c r="B10"/>
  <c r="AP10"/>
  <c r="AJ9"/>
  <c r="B9"/>
  <c r="AP9"/>
  <c r="AJ8"/>
  <c r="B8"/>
  <c r="AP8"/>
  <c r="AJ7"/>
  <c r="B7"/>
  <c r="AP7"/>
  <c r="AJ6"/>
  <c r="B6"/>
  <c r="AP6"/>
  <c r="AJ5"/>
  <c r="B5"/>
  <c r="AP5"/>
  <c r="AJ4"/>
  <c r="B4"/>
  <c r="AP4"/>
  <c r="AJ3"/>
  <c r="B3"/>
  <c r="AP3"/>
  <c r="AJ2"/>
  <c r="B2"/>
  <c r="AP2"/>
  <c r="AH29" i="6"/>
  <c r="B29"/>
  <c r="AN29"/>
  <c r="AH28"/>
  <c r="B28"/>
  <c r="AN28"/>
  <c r="AH27"/>
  <c r="B27"/>
  <c r="AN27"/>
  <c r="AH26"/>
  <c r="B26"/>
  <c r="AN26"/>
  <c r="AH25"/>
  <c r="B25"/>
  <c r="AN25"/>
  <c r="AH24"/>
  <c r="B24"/>
  <c r="AN24"/>
  <c r="AH23"/>
  <c r="B23"/>
  <c r="AN23"/>
  <c r="AH22"/>
  <c r="B22"/>
  <c r="AN22"/>
  <c r="AH21"/>
  <c r="B21"/>
  <c r="AN21"/>
  <c r="AH20"/>
  <c r="B20"/>
  <c r="AN20"/>
  <c r="AH19"/>
  <c r="B19"/>
  <c r="AN19"/>
  <c r="AH18"/>
  <c r="B18"/>
  <c r="AN18"/>
  <c r="AH17"/>
  <c r="B17"/>
  <c r="AN17"/>
  <c r="AH16"/>
  <c r="B16"/>
  <c r="AN16"/>
  <c r="AH15"/>
  <c r="B15"/>
  <c r="AN15"/>
  <c r="AH14"/>
  <c r="B14"/>
  <c r="AN14"/>
  <c r="AH13"/>
  <c r="B13"/>
  <c r="AN13"/>
  <c r="AH12"/>
  <c r="B12"/>
  <c r="AN12"/>
  <c r="AH11"/>
  <c r="B11"/>
  <c r="AN11"/>
  <c r="AH10"/>
  <c r="B10"/>
  <c r="AN10"/>
  <c r="AH9"/>
  <c r="B9"/>
  <c r="AN9"/>
  <c r="AH8"/>
  <c r="B8"/>
  <c r="AN8"/>
  <c r="AH7"/>
  <c r="B7"/>
  <c r="AN7"/>
  <c r="AH6"/>
  <c r="B6"/>
  <c r="AN6"/>
  <c r="AH5"/>
  <c r="B5"/>
  <c r="AN5"/>
  <c r="AH4"/>
  <c r="B4"/>
  <c r="AN4"/>
  <c r="AH3"/>
  <c r="B3"/>
  <c r="AN3"/>
  <c r="AH2"/>
  <c r="B2"/>
  <c r="AN2"/>
</calcChain>
</file>

<file path=xl/sharedStrings.xml><?xml version="1.0" encoding="utf-8"?>
<sst xmlns="http://schemas.openxmlformats.org/spreadsheetml/2006/main" count="284" uniqueCount="165">
  <si>
    <r>
      <t xml:space="preserve">Cibicides </t>
    </r>
    <r>
      <rPr>
        <sz val="8"/>
        <rFont val="Helvetica"/>
      </rPr>
      <t>spp.</t>
    </r>
    <phoneticPr fontId="2" type="noConversion"/>
  </si>
  <si>
    <t>Elphidium excavatum</t>
    <phoneticPr fontId="2" type="noConversion"/>
  </si>
  <si>
    <t>Elphidium mexicanum</t>
    <phoneticPr fontId="2" type="noConversion"/>
  </si>
  <si>
    <t>Miliolinella subrotunda</t>
    <phoneticPr fontId="2"/>
  </si>
  <si>
    <t>Reussella spinulosa</t>
    <phoneticPr fontId="2"/>
  </si>
  <si>
    <t>Rosalina concinna</t>
    <phoneticPr fontId="2"/>
  </si>
  <si>
    <t>Hanzawaia  concentrica</t>
    <phoneticPr fontId="2" type="noConversion"/>
  </si>
  <si>
    <t>% sampled examined</t>
    <phoneticPr fontId="2" type="noConversion"/>
  </si>
  <si>
    <t>Other calcareous</t>
    <phoneticPr fontId="2"/>
  </si>
  <si>
    <t>Other calcareous</t>
    <phoneticPr fontId="2"/>
  </si>
  <si>
    <t>MB0810-20BC depth (cm)</t>
    <phoneticPr fontId="2"/>
  </si>
  <si>
    <t>Buliminella morgani</t>
    <phoneticPr fontId="2" type="noConversion"/>
  </si>
  <si>
    <t>Elphidium excavatum</t>
    <phoneticPr fontId="2" type="noConversion"/>
  </si>
  <si>
    <t>Elphidium poeyanum</t>
    <phoneticPr fontId="2" type="noConversion"/>
  </si>
  <si>
    <t>Haynesina germanica</t>
    <phoneticPr fontId="2" type="noConversion"/>
  </si>
  <si>
    <t>Quinqueloculina laevigata</t>
    <phoneticPr fontId="2" type="noConversion"/>
  </si>
  <si>
    <t>Elphidium excavatum</t>
    <phoneticPr fontId="2" type="noConversion"/>
  </si>
  <si>
    <t>Elphidium mexicanum</t>
    <phoneticPr fontId="2" type="noConversion"/>
  </si>
  <si>
    <t>Other agglutinates</t>
    <phoneticPr fontId="2" type="noConversion"/>
  </si>
  <si>
    <t>Quinqueloculina compta</t>
    <phoneticPr fontId="2" type="noConversion"/>
  </si>
  <si>
    <t>Quinqueloculina laevigata</t>
    <phoneticPr fontId="2" type="noConversion"/>
  </si>
  <si>
    <t>Quinqueloculina lamarckiana</t>
    <phoneticPr fontId="2" type="noConversion"/>
  </si>
  <si>
    <t>Reussella spinulosa</t>
    <phoneticPr fontId="2" type="noConversion"/>
  </si>
  <si>
    <t>Rosalina concinna</t>
    <phoneticPr fontId="2" type="noConversion"/>
  </si>
  <si>
    <t>Rosalina floridensis</t>
    <phoneticPr fontId="2" type="noConversion"/>
  </si>
  <si>
    <t>Trifarina bella</t>
    <phoneticPr fontId="2" type="noConversion"/>
  </si>
  <si>
    <t>Ammobaculites exiguus</t>
    <phoneticPr fontId="2"/>
  </si>
  <si>
    <t>Ammobaculites salsus</t>
    <phoneticPr fontId="2" type="noConversion"/>
  </si>
  <si>
    <t>Miliammina fusca</t>
    <phoneticPr fontId="2" type="noConversion"/>
  </si>
  <si>
    <t>Other agglutinates</t>
    <phoneticPr fontId="2" type="noConversion"/>
  </si>
  <si>
    <r>
      <t xml:space="preserve">Textularia </t>
    </r>
    <r>
      <rPr>
        <sz val="8"/>
        <rFont val="Helvetica"/>
      </rPr>
      <t>spp.</t>
    </r>
    <phoneticPr fontId="2" type="noConversion"/>
  </si>
  <si>
    <t>Ostracods</t>
    <phoneticPr fontId="2"/>
  </si>
  <si>
    <t>Planktonic foraminifers</t>
    <phoneticPr fontId="2"/>
  </si>
  <si>
    <t>Pteropods</t>
    <phoneticPr fontId="2"/>
  </si>
  <si>
    <t>Ostracods</t>
    <phoneticPr fontId="2" type="noConversion"/>
  </si>
  <si>
    <t>Planktonic foraminifers</t>
    <phoneticPr fontId="2" type="noConversion"/>
  </si>
  <si>
    <t>Pteropods</t>
    <phoneticPr fontId="2" type="noConversion"/>
  </si>
  <si>
    <t>Pteropods</t>
    <phoneticPr fontId="2" type="noConversion"/>
  </si>
  <si>
    <t>Ostracods</t>
    <phoneticPr fontId="2"/>
  </si>
  <si>
    <t>Planktonic foraminifers</t>
    <phoneticPr fontId="2"/>
  </si>
  <si>
    <t>Volume (mL)</t>
    <phoneticPr fontId="2" type="noConversion"/>
  </si>
  <si>
    <t>Volume (mL)</t>
    <phoneticPr fontId="2" type="noConversion"/>
  </si>
  <si>
    <t>Volume (mL)</t>
    <phoneticPr fontId="2" type="noConversion"/>
  </si>
  <si>
    <t>Pteropods</t>
    <phoneticPr fontId="2"/>
  </si>
  <si>
    <t>Planktonic foraminifers</t>
    <phoneticPr fontId="2" type="noConversion"/>
  </si>
  <si>
    <t>Pseudononion atlanticum</t>
    <phoneticPr fontId="2" type="noConversion"/>
  </si>
  <si>
    <t>Paratrochammina simplissima</t>
  </si>
  <si>
    <t>Paratrochammina simplissima</t>
    <phoneticPr fontId="2" type="noConversion"/>
  </si>
  <si>
    <t>Paratrochammina simplissima</t>
    <phoneticPr fontId="2" type="noConversion"/>
  </si>
  <si>
    <t>% sample examined</t>
    <phoneticPr fontId="2"/>
  </si>
  <si>
    <t>MB0810-8BC depth (cm)</t>
    <phoneticPr fontId="2"/>
  </si>
  <si>
    <t>% sample examined</t>
    <phoneticPr fontId="2" type="noConversion"/>
  </si>
  <si>
    <t>MB0810-12BC depth (cm)</t>
    <phoneticPr fontId="2"/>
  </si>
  <si>
    <t>Glandulina laevigata</t>
    <phoneticPr fontId="2" type="noConversion"/>
  </si>
  <si>
    <t>Rosalina concinna</t>
    <phoneticPr fontId="2" type="noConversion"/>
  </si>
  <si>
    <t>Ammonia tepida</t>
    <phoneticPr fontId="2" type="noConversion"/>
  </si>
  <si>
    <t>Ammobaculites salsus</t>
    <phoneticPr fontId="2" type="noConversion"/>
  </si>
  <si>
    <t>Buccella hanni</t>
    <phoneticPr fontId="2" type="noConversion"/>
  </si>
  <si>
    <t>Quinqueloculina compta</t>
    <phoneticPr fontId="2" type="noConversion"/>
  </si>
  <si>
    <t>Quinqueloculina laevigata</t>
    <phoneticPr fontId="2" type="noConversion"/>
  </si>
  <si>
    <t>Qoinqueloculina lamarckiana</t>
    <phoneticPr fontId="2" type="noConversion"/>
  </si>
  <si>
    <t>Reussella spinulosa</t>
    <phoneticPr fontId="2" type="noConversion"/>
  </si>
  <si>
    <t>Rosalina concinna</t>
    <phoneticPr fontId="2" type="noConversion"/>
  </si>
  <si>
    <t>Rosalina floridensis</t>
    <phoneticPr fontId="2" type="noConversion"/>
  </si>
  <si>
    <t>Trifarina bella</t>
    <phoneticPr fontId="2" type="noConversion"/>
  </si>
  <si>
    <t>Ammobaculites exiguus</t>
    <phoneticPr fontId="2"/>
  </si>
  <si>
    <t>Ammobaculites salsus</t>
    <phoneticPr fontId="2" type="noConversion"/>
  </si>
  <si>
    <t>Miliammina fusca</t>
    <phoneticPr fontId="2" type="noConversion"/>
  </si>
  <si>
    <t>Other agglutinates</t>
    <phoneticPr fontId="2"/>
  </si>
  <si>
    <r>
      <t xml:space="preserve">Textularia </t>
    </r>
    <r>
      <rPr>
        <sz val="8"/>
        <rFont val="Helvetica"/>
      </rPr>
      <t>spp.</t>
    </r>
    <phoneticPr fontId="2" type="noConversion"/>
  </si>
  <si>
    <t>Number of foraminifers (N)</t>
    <phoneticPr fontId="2" type="noConversion"/>
  </si>
  <si>
    <t>MB0810-7BC depth (cm)</t>
    <phoneticPr fontId="2"/>
  </si>
  <si>
    <t xml:space="preserve"> </t>
    <phoneticPr fontId="2"/>
  </si>
  <si>
    <t xml:space="preserve"> </t>
    <phoneticPr fontId="2"/>
  </si>
  <si>
    <t>Ammonia parkensoniana</t>
  </si>
  <si>
    <t>Rosalina floridensis</t>
    <phoneticPr fontId="2" type="noConversion"/>
  </si>
  <si>
    <r>
      <t>Textularia</t>
    </r>
    <r>
      <rPr>
        <sz val="9"/>
        <rFont val="Helvetica"/>
      </rPr>
      <t xml:space="preserve"> spp.</t>
    </r>
    <phoneticPr fontId="2" type="noConversion"/>
  </si>
  <si>
    <r>
      <t xml:space="preserve">Fursenkoina </t>
    </r>
    <r>
      <rPr>
        <sz val="9"/>
        <rFont val="Helvetica"/>
      </rPr>
      <t>spp.</t>
    </r>
    <phoneticPr fontId="2" type="noConversion"/>
  </si>
  <si>
    <r>
      <t>Cibicides</t>
    </r>
    <r>
      <rPr>
        <sz val="9"/>
        <rFont val="Helvetica"/>
      </rPr>
      <t xml:space="preserve"> spp.</t>
    </r>
    <phoneticPr fontId="2" type="noConversion"/>
  </si>
  <si>
    <r>
      <t>Bulimina</t>
    </r>
    <r>
      <rPr>
        <sz val="9"/>
        <rFont val="Helvetica"/>
      </rPr>
      <t xml:space="preserve"> spp.</t>
    </r>
    <phoneticPr fontId="2" type="noConversion"/>
  </si>
  <si>
    <r>
      <t>Bolivina</t>
    </r>
    <r>
      <rPr>
        <sz val="9"/>
        <rFont val="Helvetica"/>
      </rPr>
      <t xml:space="preserve"> spp.</t>
    </r>
    <phoneticPr fontId="2" type="noConversion"/>
  </si>
  <si>
    <t>Buliminella morgani</t>
    <phoneticPr fontId="2" type="noConversion"/>
  </si>
  <si>
    <t>Elphidium excavatum</t>
    <phoneticPr fontId="2" type="noConversion"/>
  </si>
  <si>
    <t>Elphidium mexicanum</t>
    <phoneticPr fontId="2" type="noConversion"/>
  </si>
  <si>
    <t>Elphidium poeyanum</t>
    <phoneticPr fontId="2" type="noConversion"/>
  </si>
  <si>
    <t>Haynesina germanica</t>
    <phoneticPr fontId="2" type="noConversion"/>
  </si>
  <si>
    <t>Number of species (S)</t>
    <phoneticPr fontId="2" type="noConversion"/>
  </si>
  <si>
    <t>Number of foraminifers per cc (density)</t>
    <phoneticPr fontId="2"/>
  </si>
  <si>
    <r>
      <t>Bolivina</t>
    </r>
    <r>
      <rPr>
        <sz val="8"/>
        <rFont val="Helvetica"/>
      </rPr>
      <t xml:space="preserve"> spp.</t>
    </r>
    <phoneticPr fontId="2" type="noConversion"/>
  </si>
  <si>
    <r>
      <t>Bulimina</t>
    </r>
    <r>
      <rPr>
        <sz val="8"/>
        <rFont val="Helvetica"/>
      </rPr>
      <t xml:space="preserve"> spp.</t>
    </r>
    <phoneticPr fontId="2"/>
  </si>
  <si>
    <r>
      <t>Cibicides</t>
    </r>
    <r>
      <rPr>
        <sz val="8"/>
        <rFont val="Helvetica"/>
      </rPr>
      <t xml:space="preserve"> spp.</t>
    </r>
    <phoneticPr fontId="2" type="noConversion"/>
  </si>
  <si>
    <r>
      <t>Elphidium</t>
    </r>
    <r>
      <rPr>
        <sz val="8"/>
        <rFont val="Helvetica"/>
      </rPr>
      <t xml:space="preserve">  spp.</t>
    </r>
    <phoneticPr fontId="2"/>
  </si>
  <si>
    <r>
      <t>Fursenkoina</t>
    </r>
    <r>
      <rPr>
        <sz val="8"/>
        <rFont val="Helvetica"/>
      </rPr>
      <t xml:space="preserve"> spp.</t>
    </r>
    <phoneticPr fontId="2" type="noConversion"/>
  </si>
  <si>
    <t>Pseudononion atlanticum</t>
    <phoneticPr fontId="2" type="noConversion"/>
  </si>
  <si>
    <t>Other agglutinates</t>
    <phoneticPr fontId="2"/>
  </si>
  <si>
    <t>Pteropods</t>
    <phoneticPr fontId="2" type="noConversion"/>
  </si>
  <si>
    <t>Volume (mL)</t>
    <phoneticPr fontId="2" type="noConversion"/>
  </si>
  <si>
    <t>Pseudononion atlanticum</t>
    <phoneticPr fontId="2" type="noConversion"/>
  </si>
  <si>
    <t>Other calcareous</t>
    <phoneticPr fontId="2" type="noConversion"/>
  </si>
  <si>
    <r>
      <t xml:space="preserve">Textularia </t>
    </r>
    <r>
      <rPr>
        <sz val="8"/>
        <rFont val="Helvetica"/>
      </rPr>
      <t>spp.</t>
    </r>
    <phoneticPr fontId="2" type="noConversion"/>
  </si>
  <si>
    <t>Number of species (S)</t>
    <phoneticPr fontId="2" type="noConversion"/>
  </si>
  <si>
    <t>Number of foraminifers per cc (density)</t>
    <phoneticPr fontId="2"/>
  </si>
  <si>
    <t>MB0810-4BC depth (cm)</t>
    <phoneticPr fontId="2"/>
  </si>
  <si>
    <t>% sample examined</t>
    <phoneticPr fontId="2" type="noConversion"/>
  </si>
  <si>
    <t>Ammonia tepida</t>
    <phoneticPr fontId="2" type="noConversion"/>
  </si>
  <si>
    <r>
      <t>Bolivina</t>
    </r>
    <r>
      <rPr>
        <sz val="8"/>
        <rFont val="Helvetica"/>
      </rPr>
      <t xml:space="preserve"> spp.</t>
    </r>
    <phoneticPr fontId="2" type="noConversion"/>
  </si>
  <si>
    <t>Buccella hanni</t>
    <phoneticPr fontId="2" type="noConversion"/>
  </si>
  <si>
    <r>
      <t>Bulimina</t>
    </r>
    <r>
      <rPr>
        <sz val="8"/>
        <rFont val="Helvetica"/>
      </rPr>
      <t xml:space="preserve"> spp.</t>
    </r>
    <phoneticPr fontId="2" type="noConversion"/>
  </si>
  <si>
    <t>Buliminella morgani</t>
    <phoneticPr fontId="2" type="noConversion"/>
  </si>
  <si>
    <r>
      <t>Textularia</t>
    </r>
    <r>
      <rPr>
        <sz val="8"/>
        <rFont val="Helvetica"/>
      </rPr>
      <t xml:space="preserve"> spp.</t>
    </r>
    <phoneticPr fontId="2"/>
  </si>
  <si>
    <t>Number of foraminifers (N)</t>
    <phoneticPr fontId="2" type="noConversion"/>
  </si>
  <si>
    <r>
      <t>Bulimina</t>
    </r>
    <r>
      <rPr>
        <sz val="8"/>
        <rFont val="Helvetica"/>
      </rPr>
      <t xml:space="preserve"> spp.</t>
    </r>
    <phoneticPr fontId="2" type="noConversion"/>
  </si>
  <si>
    <r>
      <t xml:space="preserve">Textularia </t>
    </r>
    <r>
      <rPr>
        <sz val="8"/>
        <rFont val="Helvetica"/>
      </rPr>
      <t>spp.</t>
    </r>
    <phoneticPr fontId="2"/>
  </si>
  <si>
    <t>Elphidium poeyanum</t>
    <phoneticPr fontId="2" type="noConversion"/>
  </si>
  <si>
    <r>
      <t>Fursenkoina</t>
    </r>
    <r>
      <rPr>
        <sz val="8"/>
        <rFont val="Helvetica"/>
      </rPr>
      <t xml:space="preserve"> spp.</t>
    </r>
    <phoneticPr fontId="2" type="noConversion"/>
  </si>
  <si>
    <t>Haynesina germanica</t>
    <phoneticPr fontId="2" type="noConversion"/>
  </si>
  <si>
    <t>Other calcareous</t>
    <phoneticPr fontId="2"/>
  </si>
  <si>
    <t>Quinqueloculina laevigata</t>
    <phoneticPr fontId="2" type="noConversion"/>
  </si>
  <si>
    <t>Reussella spinulosa</t>
    <phoneticPr fontId="2" type="noConversion"/>
  </si>
  <si>
    <t>Trifarina bella</t>
    <phoneticPr fontId="2" type="noConversion"/>
  </si>
  <si>
    <t>Ammobaculites exiguus</t>
    <phoneticPr fontId="2"/>
  </si>
  <si>
    <t>Miliammina fusca</t>
    <phoneticPr fontId="2" type="noConversion"/>
  </si>
  <si>
    <r>
      <t xml:space="preserve">Bolivina </t>
    </r>
    <r>
      <rPr>
        <sz val="9"/>
        <rFont val="Helvetica"/>
      </rPr>
      <t>spp.</t>
    </r>
    <phoneticPr fontId="2" type="noConversion"/>
  </si>
  <si>
    <t>Bulimina elegantissima</t>
    <phoneticPr fontId="2"/>
  </si>
  <si>
    <t>Gavelinopsis translucens</t>
    <phoneticPr fontId="2"/>
  </si>
  <si>
    <t>Pseudononion atlanticum</t>
    <phoneticPr fontId="2" type="noConversion"/>
  </si>
  <si>
    <t>Reussella spinulosa</t>
    <phoneticPr fontId="2" type="noConversion"/>
  </si>
  <si>
    <t>Trifarina bella</t>
    <phoneticPr fontId="2" type="noConversion"/>
  </si>
  <si>
    <t>Ammobaculites exiguus</t>
    <phoneticPr fontId="2"/>
  </si>
  <si>
    <t>Other agglutinates</t>
    <phoneticPr fontId="2" type="noConversion"/>
  </si>
  <si>
    <t>Number of foraminifers (N)</t>
    <phoneticPr fontId="2" type="noConversion"/>
  </si>
  <si>
    <t>Number of species (S)</t>
    <phoneticPr fontId="2" type="noConversion"/>
  </si>
  <si>
    <t>Number of foraminifers per cc (density)</t>
    <phoneticPr fontId="2"/>
  </si>
  <si>
    <t>Ammonia tepida</t>
    <phoneticPr fontId="2" type="noConversion"/>
  </si>
  <si>
    <r>
      <t xml:space="preserve">Bolivina </t>
    </r>
    <r>
      <rPr>
        <sz val="8"/>
        <rFont val="Helvetica"/>
      </rPr>
      <t>spp.</t>
    </r>
    <phoneticPr fontId="2" type="noConversion"/>
  </si>
  <si>
    <t>Buccella hanni</t>
    <phoneticPr fontId="2" type="noConversion"/>
  </si>
  <si>
    <r>
      <t>Bulimina</t>
    </r>
    <r>
      <rPr>
        <sz val="8"/>
        <rFont val="Helvetica"/>
      </rPr>
      <t xml:space="preserve"> spp.</t>
    </r>
    <phoneticPr fontId="2" type="noConversion"/>
  </si>
  <si>
    <t>Buliminella morgani</t>
    <phoneticPr fontId="2" type="noConversion"/>
  </si>
  <si>
    <r>
      <t>Cibicides</t>
    </r>
    <r>
      <rPr>
        <sz val="8"/>
        <rFont val="Helvetica"/>
      </rPr>
      <t xml:space="preserve"> spp.</t>
    </r>
    <phoneticPr fontId="2" type="noConversion"/>
  </si>
  <si>
    <t>Hanzawaia  concentrica</t>
    <phoneticPr fontId="2" type="noConversion"/>
  </si>
  <si>
    <t>Hanzawaia  concentrica</t>
    <phoneticPr fontId="2" type="noConversion"/>
  </si>
  <si>
    <t>Hanzawaia concentrica</t>
    <phoneticPr fontId="2" type="noConversion"/>
  </si>
  <si>
    <t>Glandulina laevigata</t>
    <phoneticPr fontId="2" type="noConversion"/>
  </si>
  <si>
    <t>Glandulina laevigata</t>
    <phoneticPr fontId="2" type="noConversion"/>
  </si>
  <si>
    <t>Elphidium mexicanum</t>
    <phoneticPr fontId="2" type="noConversion"/>
  </si>
  <si>
    <t>Miliammina fusca</t>
    <phoneticPr fontId="2" type="noConversion"/>
  </si>
  <si>
    <t>Eliphidum mexicanum</t>
    <phoneticPr fontId="2" type="noConversion"/>
  </si>
  <si>
    <t>Quinqueloculina lamarckiana</t>
    <phoneticPr fontId="2" type="noConversion"/>
  </si>
  <si>
    <t>Epistominella exigua</t>
  </si>
  <si>
    <t>Other milliods</t>
  </si>
  <si>
    <t>% sample examined</t>
    <phoneticPr fontId="2" type="noConversion"/>
  </si>
  <si>
    <t>MB0810-2BC depth (cm)</t>
    <phoneticPr fontId="2"/>
  </si>
  <si>
    <t>% sample examined</t>
    <phoneticPr fontId="2"/>
  </si>
  <si>
    <t>Epistominella exigua</t>
    <phoneticPr fontId="2" type="noConversion"/>
  </si>
  <si>
    <t>Number of foraminifers (N)</t>
    <phoneticPr fontId="2" type="noConversion"/>
  </si>
  <si>
    <t>Number of foraminifers per cc (density)</t>
    <phoneticPr fontId="2" type="noConversion"/>
  </si>
  <si>
    <t>Number of foraminifers (N)</t>
    <phoneticPr fontId="2" type="noConversion"/>
  </si>
  <si>
    <t>Elphidium poeyanum</t>
    <phoneticPr fontId="2" type="noConversion"/>
  </si>
  <si>
    <r>
      <t>Fursenkoina</t>
    </r>
    <r>
      <rPr>
        <sz val="8"/>
        <rFont val="Helvetica"/>
      </rPr>
      <t xml:space="preserve"> spp.</t>
    </r>
    <phoneticPr fontId="2" type="noConversion"/>
  </si>
  <si>
    <t>Glandulina laevigata</t>
    <phoneticPr fontId="2" type="noConversion"/>
  </si>
  <si>
    <t>Haynesina germanica</t>
    <phoneticPr fontId="2" type="noConversion"/>
  </si>
  <si>
    <t>Other calcareous</t>
    <phoneticPr fontId="2"/>
  </si>
  <si>
    <t>Pseudononion atlanticum</t>
    <phoneticPr fontId="2" type="noConversion"/>
  </si>
  <si>
    <t>Quinqueloculina compta</t>
    <phoneticPr fontId="2" type="noConversion"/>
  </si>
  <si>
    <t>MB0810-5BC depth (cm)</t>
    <phoneticPr fontId="2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</si>
</sst>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sz val="8"/>
      <name val="Helvetica"/>
    </font>
    <font>
      <sz val="8"/>
      <name val="Verdana"/>
    </font>
    <font>
      <sz val="9"/>
      <name val="Helvetica"/>
    </font>
    <font>
      <sz val="6"/>
      <name val="Helvetica"/>
    </font>
    <font>
      <i/>
      <sz val="9"/>
      <name val="Helvetica"/>
    </font>
    <font>
      <i/>
      <sz val="8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textRotation="90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2" fontId="1" fillId="0" borderId="0" xfId="0" applyNumberFormat="1" applyFo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2" fontId="3" fillId="0" borderId="0" xfId="0" applyNumberFormat="1" applyFont="1" applyFill="1" applyAlignment="1">
      <alignment wrapText="1"/>
    </xf>
    <xf numFmtId="0" fontId="3" fillId="0" borderId="0" xfId="0" applyFont="1"/>
    <xf numFmtId="0" fontId="3" fillId="0" borderId="0" xfId="0" applyFont="1" applyFill="1"/>
    <xf numFmtId="2" fontId="3" fillId="0" borderId="0" xfId="0" applyNumberFormat="1" applyFont="1"/>
    <xf numFmtId="2" fontId="3" fillId="0" borderId="0" xfId="0" applyNumberFormat="1" applyFont="1" applyFill="1"/>
    <xf numFmtId="0" fontId="4" fillId="0" borderId="0" xfId="0" applyFont="1" applyAlignment="1">
      <alignment wrapText="1"/>
    </xf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textRotation="90" wrapText="1"/>
    </xf>
    <xf numFmtId="2" fontId="3" fillId="0" borderId="0" xfId="0" applyNumberFormat="1" applyFont="1" applyBorder="1" applyAlignment="1">
      <alignment textRotation="90" wrapText="1"/>
    </xf>
    <xf numFmtId="0" fontId="3" fillId="0" borderId="0" xfId="0" applyFont="1" applyBorder="1" applyAlignment="1">
      <alignment textRotation="90" wrapText="1"/>
    </xf>
    <xf numFmtId="2" fontId="3" fillId="0" borderId="0" xfId="0" applyNumberFormat="1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textRotation="90" wrapText="1"/>
    </xf>
    <xf numFmtId="2" fontId="3" fillId="0" borderId="0" xfId="0" applyNumberFormat="1" applyFont="1" applyFill="1" applyBorder="1" applyAlignment="1">
      <alignment horizontal="right" textRotation="90" wrapText="1"/>
    </xf>
    <xf numFmtId="0" fontId="3" fillId="0" borderId="0" xfId="0" applyFont="1" applyAlignment="1">
      <alignment horizontal="right" textRotation="90" wrapText="1"/>
    </xf>
    <xf numFmtId="0" fontId="1" fillId="0" borderId="0" xfId="0" applyFont="1" applyAlignment="1">
      <alignment horizontal="right" textRotation="90" wrapText="1"/>
    </xf>
    <xf numFmtId="0" fontId="4" fillId="0" borderId="0" xfId="0" applyFont="1" applyAlignment="1">
      <alignment horizontal="right" textRotation="90" wrapText="1"/>
    </xf>
    <xf numFmtId="0" fontId="5" fillId="0" borderId="0" xfId="0" applyFont="1" applyFill="1" applyBorder="1" applyAlignment="1">
      <alignment horizontal="right" textRotation="90" wrapText="1"/>
    </xf>
    <xf numFmtId="0" fontId="5" fillId="0" borderId="0" xfId="0" applyFont="1" applyBorder="1" applyAlignment="1">
      <alignment horizontal="right" textRotation="90" wrapText="1"/>
    </xf>
    <xf numFmtId="0" fontId="5" fillId="0" borderId="1" xfId="0" applyFont="1" applyFill="1" applyBorder="1" applyAlignment="1">
      <alignment horizontal="right" textRotation="90" wrapText="1"/>
    </xf>
    <xf numFmtId="0" fontId="5" fillId="0" borderId="0" xfId="0" applyFont="1" applyBorder="1" applyAlignment="1">
      <alignment textRotation="90" wrapText="1"/>
    </xf>
    <xf numFmtId="0" fontId="5" fillId="0" borderId="0" xfId="0" applyFont="1" applyFill="1" applyBorder="1" applyAlignment="1">
      <alignment textRotation="90" wrapText="1"/>
    </xf>
    <xf numFmtId="0" fontId="5" fillId="0" borderId="1" xfId="0" applyFont="1" applyBorder="1" applyAlignment="1">
      <alignment textRotation="90" wrapText="1"/>
    </xf>
    <xf numFmtId="0" fontId="1" fillId="0" borderId="0" xfId="0" applyFont="1" applyFill="1" applyBorder="1" applyAlignment="1">
      <alignment horizontal="right" textRotation="90" wrapText="1"/>
    </xf>
    <xf numFmtId="2" fontId="1" fillId="0" borderId="0" xfId="0" applyNumberFormat="1" applyFont="1" applyBorder="1" applyAlignment="1">
      <alignment horizontal="right" textRotation="90" wrapText="1"/>
    </xf>
    <xf numFmtId="0" fontId="6" fillId="0" borderId="0" xfId="0" applyFont="1" applyBorder="1" applyAlignment="1">
      <alignment horizontal="right" textRotation="90" wrapText="1"/>
    </xf>
    <xf numFmtId="0" fontId="6" fillId="0" borderId="0" xfId="0" applyFont="1" applyFill="1" applyBorder="1" applyAlignment="1">
      <alignment horizontal="right" textRotation="90" wrapText="1"/>
    </xf>
    <xf numFmtId="0" fontId="1" fillId="0" borderId="0" xfId="0" applyFont="1" applyBorder="1" applyAlignment="1">
      <alignment horizontal="right" textRotation="90" wrapText="1"/>
    </xf>
    <xf numFmtId="0" fontId="6" fillId="0" borderId="1" xfId="0" applyFont="1" applyBorder="1" applyAlignment="1">
      <alignment horizontal="right" textRotation="90" wrapText="1"/>
    </xf>
    <xf numFmtId="2" fontId="1" fillId="0" borderId="0" xfId="0" applyNumberFormat="1" applyFont="1" applyFill="1" applyBorder="1" applyAlignment="1">
      <alignment horizontal="right" textRotation="90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/>
    <xf numFmtId="0" fontId="1" fillId="0" borderId="1" xfId="0" applyFont="1" applyFill="1" applyBorder="1"/>
    <xf numFmtId="0" fontId="6" fillId="0" borderId="1" xfId="0" applyFont="1" applyFill="1" applyBorder="1" applyAlignment="1">
      <alignment horizontal="right" textRotation="90" wrapText="1"/>
    </xf>
    <xf numFmtId="0" fontId="5" fillId="0" borderId="0" xfId="0" applyFont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N18"/>
  <sheetViews>
    <sheetView zoomScale="125" workbookViewId="0">
      <selection activeCell="AH1" sqref="AH1:AH1048576"/>
    </sheetView>
  </sheetViews>
  <sheetFormatPr baseColWidth="10" defaultRowHeight="9"/>
  <cols>
    <col min="1" max="1" width="3.7109375" style="6" customWidth="1"/>
    <col min="2" max="2" width="4.85546875" style="8" customWidth="1"/>
    <col min="3" max="3" width="2.140625" style="5" customWidth="1"/>
    <col min="4" max="4" width="2.7109375" style="5" customWidth="1"/>
    <col min="5" max="9" width="1.7109375" style="5" customWidth="1"/>
    <col min="10" max="10" width="2" style="5" customWidth="1"/>
    <col min="11" max="27" width="1.7109375" style="5" customWidth="1"/>
    <col min="28" max="28" width="2" style="5" customWidth="1"/>
    <col min="29" max="30" width="2.7109375" style="5" customWidth="1"/>
    <col min="31" max="31" width="1.7109375" style="5" customWidth="1"/>
    <col min="32" max="32" width="2.140625" style="5" customWidth="1"/>
    <col min="33" max="33" width="1.7109375" style="5" customWidth="1"/>
    <col min="34" max="34" width="2.7109375" style="5" customWidth="1"/>
    <col min="35" max="35" width="2.140625" style="5" customWidth="1"/>
    <col min="36" max="38" width="1.85546875" style="5" customWidth="1"/>
    <col min="39" max="39" width="2.42578125" style="5" customWidth="1"/>
    <col min="40" max="40" width="4.5703125" style="7" customWidth="1"/>
    <col min="41" max="16384" width="10.7109375" style="5"/>
  </cols>
  <sheetData>
    <row r="1" spans="1:40" s="1" customFormat="1" ht="132" customHeight="1">
      <c r="A1" s="21" t="s">
        <v>151</v>
      </c>
      <c r="B1" s="22" t="s">
        <v>152</v>
      </c>
      <c r="C1" s="43" t="s">
        <v>74</v>
      </c>
      <c r="D1" s="44" t="s">
        <v>55</v>
      </c>
      <c r="E1" s="43" t="s">
        <v>122</v>
      </c>
      <c r="F1" s="44" t="s">
        <v>57</v>
      </c>
      <c r="G1" s="43" t="s">
        <v>79</v>
      </c>
      <c r="H1" s="43" t="s">
        <v>11</v>
      </c>
      <c r="I1" s="43" t="s">
        <v>78</v>
      </c>
      <c r="J1" s="43" t="s">
        <v>12</v>
      </c>
      <c r="K1" s="43" t="s">
        <v>144</v>
      </c>
      <c r="L1" s="43" t="s">
        <v>13</v>
      </c>
      <c r="M1" s="43" t="s">
        <v>153</v>
      </c>
      <c r="N1" s="43" t="s">
        <v>77</v>
      </c>
      <c r="O1" s="43" t="s">
        <v>143</v>
      </c>
      <c r="P1" s="43" t="s">
        <v>6</v>
      </c>
      <c r="Q1" s="44" t="s">
        <v>14</v>
      </c>
      <c r="R1" s="23" t="s">
        <v>8</v>
      </c>
      <c r="S1" s="23" t="s">
        <v>149</v>
      </c>
      <c r="T1" s="44" t="s">
        <v>45</v>
      </c>
      <c r="U1" s="43" t="s">
        <v>58</v>
      </c>
      <c r="V1" s="43" t="s">
        <v>15</v>
      </c>
      <c r="W1" s="43" t="s">
        <v>147</v>
      </c>
      <c r="X1" s="43" t="s">
        <v>126</v>
      </c>
      <c r="Y1" s="44" t="s">
        <v>54</v>
      </c>
      <c r="Z1" s="43" t="s">
        <v>75</v>
      </c>
      <c r="AA1" s="45" t="s">
        <v>127</v>
      </c>
      <c r="AB1" s="44" t="s">
        <v>128</v>
      </c>
      <c r="AC1" s="43" t="s">
        <v>56</v>
      </c>
      <c r="AD1" s="43" t="s">
        <v>145</v>
      </c>
      <c r="AE1" s="23" t="s">
        <v>94</v>
      </c>
      <c r="AF1" s="63" t="s">
        <v>46</v>
      </c>
      <c r="AG1" s="43" t="s">
        <v>76</v>
      </c>
      <c r="AH1" s="23" t="s">
        <v>156</v>
      </c>
      <c r="AI1" s="23" t="s">
        <v>131</v>
      </c>
      <c r="AJ1" s="23" t="s">
        <v>31</v>
      </c>
      <c r="AK1" s="23" t="s">
        <v>32</v>
      </c>
      <c r="AL1" s="23" t="s">
        <v>33</v>
      </c>
      <c r="AM1" s="23" t="s">
        <v>42</v>
      </c>
      <c r="AN1" s="24" t="s">
        <v>132</v>
      </c>
    </row>
    <row r="2" spans="1:40" s="3" customFormat="1" ht="11">
      <c r="A2" s="25">
        <v>0.5</v>
      </c>
      <c r="B2" s="26">
        <f>(1/16)*100</f>
        <v>6.25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31"/>
      <c r="AB2" s="27">
        <v>44</v>
      </c>
      <c r="AC2" s="27">
        <v>276</v>
      </c>
      <c r="AD2" s="27">
        <v>30</v>
      </c>
      <c r="AE2" s="27"/>
      <c r="AF2" s="27"/>
      <c r="AG2" s="27"/>
      <c r="AH2" s="27">
        <f>SUM(C2:AG2)</f>
        <v>350</v>
      </c>
      <c r="AI2" s="27">
        <v>3</v>
      </c>
      <c r="AJ2" s="27"/>
      <c r="AK2" s="27"/>
      <c r="AL2" s="27"/>
      <c r="AM2" s="27">
        <v>20</v>
      </c>
      <c r="AN2" s="28">
        <f>((AH2/B2)*100)/AM2</f>
        <v>280</v>
      </c>
    </row>
    <row r="3" spans="1:40" ht="11" customHeight="1">
      <c r="A3" s="25">
        <v>4.5</v>
      </c>
      <c r="B3" s="26">
        <f>(5/32)*100</f>
        <v>15.625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2"/>
      <c r="AB3" s="29">
        <v>24</v>
      </c>
      <c r="AC3" s="29">
        <v>245</v>
      </c>
      <c r="AD3" s="29">
        <v>67</v>
      </c>
      <c r="AE3" s="29"/>
      <c r="AF3" s="29">
        <v>2</v>
      </c>
      <c r="AG3" s="29"/>
      <c r="AH3" s="27">
        <f>SUM(C3:AG3)</f>
        <v>338</v>
      </c>
      <c r="AI3" s="27">
        <v>4</v>
      </c>
      <c r="AJ3" s="27"/>
      <c r="AK3" s="27"/>
      <c r="AL3" s="27"/>
      <c r="AM3" s="27">
        <v>20</v>
      </c>
      <c r="AN3" s="28">
        <f>((AH3/B3)*100)/AM3</f>
        <v>108.16000000000001</v>
      </c>
    </row>
    <row r="4" spans="1:40" ht="11" customHeight="1">
      <c r="A4" s="25">
        <v>8.5</v>
      </c>
      <c r="B4" s="26">
        <f>(7/32)*100</f>
        <v>21.875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2"/>
      <c r="AB4" s="29">
        <v>4</v>
      </c>
      <c r="AC4" s="29">
        <v>188</v>
      </c>
      <c r="AD4" s="29">
        <v>114</v>
      </c>
      <c r="AE4" s="29"/>
      <c r="AF4" s="29">
        <v>5</v>
      </c>
      <c r="AG4" s="29"/>
      <c r="AH4" s="27">
        <f>SUM(C4:AG4)</f>
        <v>311</v>
      </c>
      <c r="AI4" s="27">
        <v>4</v>
      </c>
      <c r="AJ4" s="27"/>
      <c r="AK4" s="27"/>
      <c r="AL4" s="27"/>
      <c r="AM4" s="27">
        <v>20</v>
      </c>
      <c r="AN4" s="28">
        <f>((AH4/B4)*100)/AM4</f>
        <v>71.085714285714289</v>
      </c>
    </row>
    <row r="5" spans="1:40" ht="11" customHeight="1">
      <c r="A5" s="25">
        <v>12.5</v>
      </c>
      <c r="B5" s="26">
        <f>(5/32)*100</f>
        <v>15.625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2"/>
      <c r="AB5" s="29">
        <v>12</v>
      </c>
      <c r="AC5" s="29">
        <v>260</v>
      </c>
      <c r="AD5" s="29">
        <v>101</v>
      </c>
      <c r="AE5" s="29"/>
      <c r="AF5" s="29">
        <v>7</v>
      </c>
      <c r="AG5" s="29"/>
      <c r="AH5" s="27">
        <f>SUM(C5:AG5)</f>
        <v>380</v>
      </c>
      <c r="AI5" s="27">
        <v>4</v>
      </c>
      <c r="AJ5" s="27"/>
      <c r="AK5" s="27"/>
      <c r="AL5" s="27"/>
      <c r="AM5" s="27">
        <v>20</v>
      </c>
      <c r="AN5" s="28">
        <f>((AH5/B5)*100)/AM5</f>
        <v>121.6</v>
      </c>
    </row>
    <row r="6" spans="1:40" ht="11" customHeight="1">
      <c r="A6" s="25">
        <v>16.5</v>
      </c>
      <c r="B6" s="26">
        <f>(5/32)*100</f>
        <v>15.625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2"/>
      <c r="AB6" s="29">
        <v>8</v>
      </c>
      <c r="AC6" s="29">
        <v>199</v>
      </c>
      <c r="AD6" s="29">
        <v>134</v>
      </c>
      <c r="AE6" s="29"/>
      <c r="AF6" s="29">
        <v>7</v>
      </c>
      <c r="AG6" s="29"/>
      <c r="AH6" s="27">
        <f>SUM(C6:AG6)</f>
        <v>348</v>
      </c>
      <c r="AI6" s="27">
        <v>4</v>
      </c>
      <c r="AJ6" s="27"/>
      <c r="AK6" s="27"/>
      <c r="AL6" s="27"/>
      <c r="AM6" s="27">
        <v>20</v>
      </c>
      <c r="AN6" s="28">
        <f>((AH6/B6)*100)/AM6</f>
        <v>111.35999999999999</v>
      </c>
    </row>
    <row r="7" spans="1:40" ht="11" customHeight="1">
      <c r="A7" s="25">
        <v>20.5</v>
      </c>
      <c r="B7" s="26">
        <f>(1/16)*100</f>
        <v>6.25</v>
      </c>
      <c r="C7" s="30">
        <v>3</v>
      </c>
      <c r="D7" s="30">
        <v>5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3"/>
      <c r="AB7" s="30">
        <v>9</v>
      </c>
      <c r="AC7" s="30">
        <v>192</v>
      </c>
      <c r="AD7" s="30">
        <v>123</v>
      </c>
      <c r="AE7" s="30"/>
      <c r="AF7" s="30">
        <v>5</v>
      </c>
      <c r="AG7" s="30"/>
      <c r="AH7" s="25">
        <f>SUM(C7:AG7)</f>
        <v>337</v>
      </c>
      <c r="AI7" s="25">
        <v>6</v>
      </c>
      <c r="AJ7" s="25"/>
      <c r="AK7" s="25"/>
      <c r="AL7" s="25"/>
      <c r="AM7" s="25">
        <v>20</v>
      </c>
      <c r="AN7" s="28">
        <f>((AH7/B7)*100)/AM7</f>
        <v>269.60000000000002</v>
      </c>
    </row>
    <row r="8" spans="1:40" ht="11" customHeight="1">
      <c r="A8" s="25">
        <v>24.5</v>
      </c>
      <c r="B8" s="26">
        <f>(5/8)*100</f>
        <v>62.5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2"/>
      <c r="AB8" s="29">
        <v>9</v>
      </c>
      <c r="AC8" s="29">
        <v>135</v>
      </c>
      <c r="AD8" s="29">
        <v>101</v>
      </c>
      <c r="AE8" s="29"/>
      <c r="AF8" s="29">
        <v>1</v>
      </c>
      <c r="AG8" s="29"/>
      <c r="AH8" s="27">
        <f>SUM(C8:AG8)</f>
        <v>246</v>
      </c>
      <c r="AI8" s="27">
        <v>4</v>
      </c>
      <c r="AJ8" s="27"/>
      <c r="AK8" s="27"/>
      <c r="AL8" s="27"/>
      <c r="AM8" s="27">
        <v>20</v>
      </c>
      <c r="AN8" s="28">
        <f>((AH8/B8)*100)/AM8</f>
        <v>19.68</v>
      </c>
    </row>
    <row r="9" spans="1:40" ht="11" customHeight="1">
      <c r="A9" s="25">
        <v>28.5</v>
      </c>
      <c r="B9" s="26">
        <f>(1/1)*100</f>
        <v>100</v>
      </c>
      <c r="C9" s="29">
        <v>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2"/>
      <c r="AB9" s="29">
        <v>1</v>
      </c>
      <c r="AC9" s="29">
        <v>93</v>
      </c>
      <c r="AD9" s="29">
        <v>32</v>
      </c>
      <c r="AE9" s="29"/>
      <c r="AF9" s="29">
        <v>1</v>
      </c>
      <c r="AG9" s="29"/>
      <c r="AH9" s="27">
        <f>SUM(C9:AG9)</f>
        <v>128</v>
      </c>
      <c r="AI9" s="27">
        <v>5</v>
      </c>
      <c r="AJ9" s="27"/>
      <c r="AK9" s="27"/>
      <c r="AL9" s="27"/>
      <c r="AM9" s="27">
        <v>20</v>
      </c>
      <c r="AN9" s="28">
        <f>((AH9/B9)*100)/AM9</f>
        <v>6.4</v>
      </c>
    </row>
    <row r="10" spans="1:40" ht="11" customHeight="1">
      <c r="A10" s="25">
        <v>32.5</v>
      </c>
      <c r="B10" s="26">
        <f>(1/1)*100</f>
        <v>100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3"/>
      <c r="AB10" s="30">
        <v>2</v>
      </c>
      <c r="AC10" s="30">
        <v>65</v>
      </c>
      <c r="AD10" s="30">
        <v>27</v>
      </c>
      <c r="AE10" s="30"/>
      <c r="AF10" s="30"/>
      <c r="AG10" s="30"/>
      <c r="AH10" s="25">
        <f>SUM(C10:AG10)</f>
        <v>94</v>
      </c>
      <c r="AI10" s="25">
        <v>3</v>
      </c>
      <c r="AJ10" s="25"/>
      <c r="AK10" s="25"/>
      <c r="AL10" s="25"/>
      <c r="AM10" s="25">
        <v>20</v>
      </c>
      <c r="AN10" s="28">
        <f>((AH10/B10)*100)/AM10</f>
        <v>4.7</v>
      </c>
    </row>
    <row r="11" spans="1:40" ht="11">
      <c r="A11" s="30">
        <v>36.6</v>
      </c>
      <c r="B11" s="26">
        <f>(5/8)*100</f>
        <v>62.5</v>
      </c>
      <c r="C11" s="29">
        <v>7</v>
      </c>
      <c r="D11" s="29">
        <v>175</v>
      </c>
      <c r="E11" s="29"/>
      <c r="F11" s="29"/>
      <c r="G11" s="29"/>
      <c r="H11" s="29"/>
      <c r="I11" s="29"/>
      <c r="J11" s="29">
        <v>10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2"/>
      <c r="AB11" s="29">
        <v>6</v>
      </c>
      <c r="AC11" s="29">
        <v>72</v>
      </c>
      <c r="AD11" s="29">
        <v>13</v>
      </c>
      <c r="AE11" s="29"/>
      <c r="AF11" s="29"/>
      <c r="AG11" s="29"/>
      <c r="AH11" s="27">
        <f>SUM(C11:AG11)</f>
        <v>283</v>
      </c>
      <c r="AI11" s="29">
        <v>7</v>
      </c>
      <c r="AJ11" s="29">
        <v>2</v>
      </c>
      <c r="AK11" s="29"/>
      <c r="AL11" s="29"/>
      <c r="AM11" s="27">
        <v>20</v>
      </c>
      <c r="AN11" s="28">
        <f>((AH11/B11)*100)/AM11</f>
        <v>22.639999999999997</v>
      </c>
    </row>
    <row r="12" spans="1:40" ht="11">
      <c r="A12" s="30">
        <v>40.5</v>
      </c>
      <c r="B12" s="26">
        <f>(1/1)*100</f>
        <v>100</v>
      </c>
      <c r="C12" s="29">
        <v>6</v>
      </c>
      <c r="D12" s="29">
        <v>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2"/>
      <c r="AB12" s="29"/>
      <c r="AC12" s="29">
        <v>5</v>
      </c>
      <c r="AD12" s="29">
        <v>40</v>
      </c>
      <c r="AE12" s="29"/>
      <c r="AF12" s="29"/>
      <c r="AG12" s="29"/>
      <c r="AH12" s="27">
        <f>SUM(C12:AG12)</f>
        <v>52</v>
      </c>
      <c r="AI12" s="29">
        <v>4</v>
      </c>
      <c r="AJ12" s="29"/>
      <c r="AK12" s="29"/>
      <c r="AL12" s="29"/>
      <c r="AM12" s="27">
        <v>20</v>
      </c>
      <c r="AN12" s="28">
        <f>((AH12/B12)*100)/AM12</f>
        <v>2.6</v>
      </c>
    </row>
    <row r="13" spans="1:40" ht="11">
      <c r="A13" s="30">
        <v>44.5</v>
      </c>
      <c r="B13" s="26">
        <f>(1/2)*100</f>
        <v>50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2"/>
      <c r="AB13" s="29">
        <v>6</v>
      </c>
      <c r="AC13" s="29">
        <v>177</v>
      </c>
      <c r="AD13" s="29">
        <v>94</v>
      </c>
      <c r="AE13" s="29"/>
      <c r="AF13" s="29"/>
      <c r="AG13" s="29"/>
      <c r="AH13" s="27">
        <f>SUM(C13:AG13)</f>
        <v>277</v>
      </c>
      <c r="AI13" s="29">
        <v>3</v>
      </c>
      <c r="AJ13" s="29"/>
      <c r="AK13" s="29"/>
      <c r="AL13" s="29"/>
      <c r="AM13" s="29">
        <v>20</v>
      </c>
      <c r="AN13" s="28">
        <f>((AH13/B13)*100)/AM13</f>
        <v>27.7</v>
      </c>
    </row>
    <row r="14" spans="1:40">
      <c r="B14" s="2"/>
      <c r="AN14" s="4"/>
    </row>
    <row r="15" spans="1:40">
      <c r="B15" s="2"/>
      <c r="AN15" s="4"/>
    </row>
    <row r="16" spans="1:40">
      <c r="B16" s="2"/>
    </row>
    <row r="17" spans="2:2">
      <c r="B17" s="2"/>
    </row>
    <row r="18" spans="2:2">
      <c r="B18" s="2"/>
    </row>
  </sheetData>
  <phoneticPr fontId="2" type="noConversion"/>
  <printOptions gridLines="1"/>
  <pageMargins left="0.25" right="0.56000000000000005" top="1.22" bottom="0.69" header="0.5" footer="0.5"/>
  <pageSetup paperSize="0" scale="94" orientation="portrait" horizontalDpi="4294967292" verticalDpi="4294967292"/>
  <headerFooter>
    <oddHeader>&amp;CTable 4. MB0810-2BC_x000D_Counts of foraminifera by species from box core 2.</oddHeader>
    <oddFooter>&amp;C9</oddFooter>
  </headerFooter>
  <ignoredErrors>
    <ignoredError sqref="B4 B11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N10"/>
  <sheetViews>
    <sheetView zoomScale="125" workbookViewId="0">
      <selection activeCell="AF1" sqref="AF1"/>
    </sheetView>
  </sheetViews>
  <sheetFormatPr baseColWidth="10" defaultRowHeight="11"/>
  <cols>
    <col min="1" max="1" width="3.28515625" style="12" customWidth="1"/>
    <col min="2" max="2" width="3.42578125" style="14" customWidth="1"/>
    <col min="3" max="4" width="2" style="12" customWidth="1"/>
    <col min="5" max="9" width="1.5703125" style="12" customWidth="1"/>
    <col min="10" max="10" width="2" style="12" customWidth="1"/>
    <col min="11" max="27" width="1.5703125" style="12" customWidth="1"/>
    <col min="28" max="28" width="2" style="12" customWidth="1"/>
    <col min="29" max="29" width="2.7109375" style="12" customWidth="1"/>
    <col min="30" max="30" width="2" style="12" customWidth="1"/>
    <col min="31" max="31" width="1.5703125" style="12" customWidth="1"/>
    <col min="32" max="32" width="2" style="12" customWidth="1"/>
    <col min="33" max="33" width="1.5703125" style="12" customWidth="1"/>
    <col min="34" max="34" width="2.7109375" style="12" customWidth="1"/>
    <col min="35" max="35" width="2" style="12" customWidth="1"/>
    <col min="36" max="38" width="1.5703125" style="12" customWidth="1"/>
    <col min="39" max="39" width="2.42578125" style="12" customWidth="1"/>
    <col min="40" max="40" width="4.85546875" style="15" customWidth="1"/>
    <col min="41" max="16384" width="10.7109375" style="12"/>
  </cols>
  <sheetData>
    <row r="1" spans="1:40" s="37" customFormat="1" ht="112" customHeight="1">
      <c r="A1" s="50" t="s">
        <v>102</v>
      </c>
      <c r="B1" s="47" t="s">
        <v>103</v>
      </c>
      <c r="C1" s="48" t="s">
        <v>74</v>
      </c>
      <c r="D1" s="49" t="s">
        <v>104</v>
      </c>
      <c r="E1" s="48" t="s">
        <v>105</v>
      </c>
      <c r="F1" s="49" t="s">
        <v>106</v>
      </c>
      <c r="G1" s="48" t="s">
        <v>107</v>
      </c>
      <c r="H1" s="48" t="s">
        <v>108</v>
      </c>
      <c r="I1" s="48" t="s">
        <v>0</v>
      </c>
      <c r="J1" s="48" t="s">
        <v>1</v>
      </c>
      <c r="K1" s="48" t="s">
        <v>2</v>
      </c>
      <c r="L1" s="48" t="s">
        <v>113</v>
      </c>
      <c r="M1" s="48" t="s">
        <v>148</v>
      </c>
      <c r="N1" s="48" t="s">
        <v>114</v>
      </c>
      <c r="O1" s="48" t="s">
        <v>142</v>
      </c>
      <c r="P1" s="48" t="s">
        <v>140</v>
      </c>
      <c r="Q1" s="49" t="s">
        <v>115</v>
      </c>
      <c r="R1" s="50" t="s">
        <v>116</v>
      </c>
      <c r="S1" s="50" t="s">
        <v>149</v>
      </c>
      <c r="T1" s="49" t="s">
        <v>97</v>
      </c>
      <c r="U1" s="48" t="s">
        <v>19</v>
      </c>
      <c r="V1" s="48" t="s">
        <v>20</v>
      </c>
      <c r="W1" s="48" t="s">
        <v>21</v>
      </c>
      <c r="X1" s="48" t="s">
        <v>22</v>
      </c>
      <c r="Y1" s="49" t="s">
        <v>23</v>
      </c>
      <c r="Z1" s="48" t="s">
        <v>24</v>
      </c>
      <c r="AA1" s="62" t="s">
        <v>25</v>
      </c>
      <c r="AB1" s="49" t="s">
        <v>26</v>
      </c>
      <c r="AC1" s="48" t="s">
        <v>27</v>
      </c>
      <c r="AD1" s="48" t="s">
        <v>28</v>
      </c>
      <c r="AE1" s="46" t="s">
        <v>29</v>
      </c>
      <c r="AF1" s="64" t="s">
        <v>47</v>
      </c>
      <c r="AG1" s="48" t="s">
        <v>30</v>
      </c>
      <c r="AH1" s="50" t="s">
        <v>154</v>
      </c>
      <c r="AI1" s="50" t="s">
        <v>86</v>
      </c>
      <c r="AJ1" s="50" t="s">
        <v>34</v>
      </c>
      <c r="AK1" s="50" t="s">
        <v>35</v>
      </c>
      <c r="AL1" s="50" t="s">
        <v>36</v>
      </c>
      <c r="AM1" s="50" t="s">
        <v>40</v>
      </c>
      <c r="AN1" s="52" t="s">
        <v>155</v>
      </c>
    </row>
    <row r="2" spans="1:40" s="9" customFormat="1">
      <c r="A2" s="55">
        <v>0.5</v>
      </c>
      <c r="B2" s="54">
        <f>(1/16)*100</f>
        <v>6.25</v>
      </c>
      <c r="C2" s="55">
        <v>1</v>
      </c>
      <c r="D2" s="55">
        <v>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6"/>
      <c r="AB2" s="55">
        <v>28</v>
      </c>
      <c r="AC2" s="55">
        <v>270</v>
      </c>
      <c r="AD2" s="55">
        <v>12</v>
      </c>
      <c r="AE2" s="55"/>
      <c r="AF2" s="55">
        <v>4</v>
      </c>
      <c r="AG2" s="55"/>
      <c r="AH2" s="55">
        <f>SUM(C2:AG2)</f>
        <v>316</v>
      </c>
      <c r="AI2" s="55">
        <v>6</v>
      </c>
      <c r="AJ2" s="55"/>
      <c r="AK2" s="55"/>
      <c r="AL2" s="55"/>
      <c r="AM2" s="55">
        <v>20</v>
      </c>
      <c r="AN2" s="57">
        <f>((AH2/B2)*100)/AM2</f>
        <v>252.8</v>
      </c>
    </row>
    <row r="3" spans="1:40">
      <c r="A3" s="55">
        <v>4.5</v>
      </c>
      <c r="B3" s="54">
        <f>(1/16)*100</f>
        <v>6.25</v>
      </c>
      <c r="C3" s="58">
        <v>4</v>
      </c>
      <c r="D3" s="58">
        <v>10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  <c r="AB3" s="58">
        <v>37</v>
      </c>
      <c r="AC3" s="58">
        <v>486</v>
      </c>
      <c r="AD3" s="58">
        <v>19</v>
      </c>
      <c r="AE3" s="58"/>
      <c r="AF3" s="58">
        <v>19</v>
      </c>
      <c r="AG3" s="58"/>
      <c r="AH3" s="55">
        <f>SUM(C3:AG3)</f>
        <v>575</v>
      </c>
      <c r="AI3" s="55">
        <v>6</v>
      </c>
      <c r="AJ3" s="55"/>
      <c r="AK3" s="55"/>
      <c r="AL3" s="55"/>
      <c r="AM3" s="55">
        <v>20</v>
      </c>
      <c r="AN3" s="57">
        <f>((AH3/B3)*100)/AM3</f>
        <v>460</v>
      </c>
    </row>
    <row r="4" spans="1:40">
      <c r="A4" s="55">
        <v>9.5</v>
      </c>
      <c r="B4" s="54">
        <f>(1/16)*100</f>
        <v>6.25</v>
      </c>
      <c r="C4" s="58">
        <v>19</v>
      </c>
      <c r="D4" s="58">
        <v>60</v>
      </c>
      <c r="E4" s="58"/>
      <c r="F4" s="58"/>
      <c r="G4" s="58"/>
      <c r="H4" s="58"/>
      <c r="I4" s="58"/>
      <c r="J4" s="58">
        <v>21</v>
      </c>
      <c r="K4" s="58"/>
      <c r="L4" s="58"/>
      <c r="M4" s="58"/>
      <c r="N4" s="58"/>
      <c r="O4" s="58"/>
      <c r="P4" s="58"/>
      <c r="Q4" s="58"/>
      <c r="R4" s="58">
        <v>1</v>
      </c>
      <c r="S4" s="58">
        <v>2</v>
      </c>
      <c r="T4" s="58"/>
      <c r="U4" s="58">
        <v>1</v>
      </c>
      <c r="V4" s="58"/>
      <c r="W4" s="58">
        <v>1</v>
      </c>
      <c r="X4" s="58"/>
      <c r="Y4" s="58"/>
      <c r="Z4" s="58"/>
      <c r="AA4" s="59"/>
      <c r="AB4" s="58">
        <v>19</v>
      </c>
      <c r="AC4" s="58">
        <v>382</v>
      </c>
      <c r="AD4" s="58">
        <v>35</v>
      </c>
      <c r="AE4" s="58"/>
      <c r="AF4" s="58">
        <v>9</v>
      </c>
      <c r="AG4" s="58"/>
      <c r="AH4" s="55">
        <f>SUM(C4:AG4)</f>
        <v>550</v>
      </c>
      <c r="AI4" s="55">
        <v>11</v>
      </c>
      <c r="AJ4" s="55"/>
      <c r="AK4" s="55"/>
      <c r="AL4" s="55"/>
      <c r="AM4" s="55">
        <v>20</v>
      </c>
      <c r="AN4" s="57">
        <f>((AH4/B4)*100)/AM4</f>
        <v>440</v>
      </c>
    </row>
    <row r="5" spans="1:40">
      <c r="A5" s="55">
        <v>13.5</v>
      </c>
      <c r="B5" s="54">
        <f>(1/64)*100</f>
        <v>1.5625</v>
      </c>
      <c r="C5" s="58">
        <v>16</v>
      </c>
      <c r="D5" s="58">
        <v>24</v>
      </c>
      <c r="E5" s="58"/>
      <c r="F5" s="58"/>
      <c r="G5" s="58"/>
      <c r="H5" s="58"/>
      <c r="I5" s="58"/>
      <c r="J5" s="58">
        <v>5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  <c r="AB5" s="58">
        <v>12</v>
      </c>
      <c r="AC5" s="58">
        <v>266</v>
      </c>
      <c r="AD5" s="58">
        <v>14</v>
      </c>
      <c r="AE5" s="58"/>
      <c r="AF5" s="58">
        <v>1</v>
      </c>
      <c r="AG5" s="58"/>
      <c r="AH5" s="55">
        <f>SUM(C5:AG5)</f>
        <v>338</v>
      </c>
      <c r="AI5" s="55">
        <v>7</v>
      </c>
      <c r="AJ5" s="55"/>
      <c r="AK5" s="55"/>
      <c r="AL5" s="55"/>
      <c r="AM5" s="55">
        <v>20</v>
      </c>
      <c r="AN5" s="57">
        <f>((AH5/B5)*100)/AM5</f>
        <v>1081.5999999999999</v>
      </c>
    </row>
    <row r="6" spans="1:40">
      <c r="A6" s="55">
        <v>18.5</v>
      </c>
      <c r="B6" s="54">
        <f>(1/32)*100</f>
        <v>3.125</v>
      </c>
      <c r="C6" s="58">
        <v>4</v>
      </c>
      <c r="D6" s="58">
        <v>6</v>
      </c>
      <c r="E6" s="58"/>
      <c r="F6" s="58"/>
      <c r="G6" s="58"/>
      <c r="H6" s="58"/>
      <c r="I6" s="58"/>
      <c r="J6" s="58">
        <v>5</v>
      </c>
      <c r="K6" s="58"/>
      <c r="L6" s="58"/>
      <c r="M6" s="58"/>
      <c r="N6" s="58"/>
      <c r="O6" s="58"/>
      <c r="P6" s="58"/>
      <c r="Q6" s="58"/>
      <c r="R6" s="58"/>
      <c r="S6" s="58"/>
      <c r="T6" s="58"/>
      <c r="U6" s="58">
        <v>1</v>
      </c>
      <c r="V6" s="58"/>
      <c r="W6" s="58"/>
      <c r="X6" s="58"/>
      <c r="Y6" s="58"/>
      <c r="Z6" s="58"/>
      <c r="AA6" s="59"/>
      <c r="AB6" s="58">
        <v>4</v>
      </c>
      <c r="AC6" s="58">
        <v>282</v>
      </c>
      <c r="AD6" s="58">
        <v>10</v>
      </c>
      <c r="AE6" s="58"/>
      <c r="AF6" s="58"/>
      <c r="AG6" s="58"/>
      <c r="AH6" s="55">
        <f>SUM(C6:AG6)</f>
        <v>312</v>
      </c>
      <c r="AI6" s="55">
        <v>7</v>
      </c>
      <c r="AJ6" s="55"/>
      <c r="AK6" s="55"/>
      <c r="AL6" s="55"/>
      <c r="AM6" s="55">
        <v>20</v>
      </c>
      <c r="AN6" s="57">
        <f>((AH6/B6)*100)/AM6</f>
        <v>499.2</v>
      </c>
    </row>
    <row r="7" spans="1:40">
      <c r="A7" s="55">
        <v>27.5</v>
      </c>
      <c r="B7" s="54">
        <f>(1/16)*100</f>
        <v>6.25</v>
      </c>
      <c r="C7" s="58">
        <v>23</v>
      </c>
      <c r="D7" s="58">
        <v>10</v>
      </c>
      <c r="E7" s="58"/>
      <c r="F7" s="58"/>
      <c r="G7" s="58"/>
      <c r="H7" s="58"/>
      <c r="I7" s="58"/>
      <c r="J7" s="58">
        <v>2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9"/>
      <c r="AB7" s="58">
        <v>5</v>
      </c>
      <c r="AC7" s="58">
        <v>253</v>
      </c>
      <c r="AD7" s="58">
        <v>6</v>
      </c>
      <c r="AE7" s="58"/>
      <c r="AF7" s="58"/>
      <c r="AG7" s="58"/>
      <c r="AH7" s="55">
        <f>SUM(C7:AG7)</f>
        <v>299</v>
      </c>
      <c r="AI7" s="55">
        <v>6</v>
      </c>
      <c r="AJ7" s="55"/>
      <c r="AK7" s="55"/>
      <c r="AL7" s="55"/>
      <c r="AM7" s="55">
        <v>20</v>
      </c>
      <c r="AN7" s="57">
        <f>((AH7/B7)*100)/AM7</f>
        <v>239.2</v>
      </c>
    </row>
    <row r="8" spans="1:40">
      <c r="A8" s="55">
        <v>31.5</v>
      </c>
      <c r="B8" s="54">
        <f>(1/16)*100</f>
        <v>6.25</v>
      </c>
      <c r="C8" s="58">
        <v>8</v>
      </c>
      <c r="D8" s="58">
        <v>12</v>
      </c>
      <c r="E8" s="58"/>
      <c r="F8" s="58"/>
      <c r="G8" s="58"/>
      <c r="H8" s="58"/>
      <c r="I8" s="58"/>
      <c r="J8" s="58">
        <v>3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9"/>
      <c r="AB8" s="58">
        <v>3</v>
      </c>
      <c r="AC8" s="58">
        <v>273</v>
      </c>
      <c r="AD8" s="58">
        <v>5</v>
      </c>
      <c r="AE8" s="58"/>
      <c r="AF8" s="58"/>
      <c r="AG8" s="58"/>
      <c r="AH8" s="55">
        <f>SUM(C8:AG8)</f>
        <v>304</v>
      </c>
      <c r="AI8" s="55">
        <v>6</v>
      </c>
      <c r="AJ8" s="55"/>
      <c r="AK8" s="55"/>
      <c r="AL8" s="55"/>
      <c r="AM8" s="55">
        <v>20</v>
      </c>
      <c r="AN8" s="57">
        <f>((AH8/B8)*100)/AM8</f>
        <v>243.2</v>
      </c>
    </row>
    <row r="9" spans="1:40">
      <c r="A9" s="55">
        <v>33.5</v>
      </c>
      <c r="B9" s="54">
        <f>(1/32)*100</f>
        <v>3.125</v>
      </c>
      <c r="C9" s="58">
        <v>13</v>
      </c>
      <c r="D9" s="58">
        <v>20</v>
      </c>
      <c r="E9" s="58"/>
      <c r="F9" s="58"/>
      <c r="G9" s="58"/>
      <c r="H9" s="58"/>
      <c r="I9" s="58"/>
      <c r="J9" s="58">
        <v>2</v>
      </c>
      <c r="K9" s="58"/>
      <c r="L9" s="58">
        <v>1</v>
      </c>
      <c r="M9" s="58"/>
      <c r="N9" s="58"/>
      <c r="O9" s="58"/>
      <c r="P9" s="58"/>
      <c r="Q9" s="58"/>
      <c r="R9" s="58"/>
      <c r="S9" s="58"/>
      <c r="T9" s="58"/>
      <c r="U9" s="58">
        <v>1</v>
      </c>
      <c r="V9" s="58"/>
      <c r="W9" s="58"/>
      <c r="X9" s="58"/>
      <c r="Y9" s="58"/>
      <c r="Z9" s="58"/>
      <c r="AA9" s="59"/>
      <c r="AB9" s="58">
        <v>3</v>
      </c>
      <c r="AC9" s="58">
        <v>279</v>
      </c>
      <c r="AD9" s="58">
        <v>1</v>
      </c>
      <c r="AE9" s="58"/>
      <c r="AF9" s="58"/>
      <c r="AG9" s="58"/>
      <c r="AH9" s="55">
        <f>SUM(C9:AG9)</f>
        <v>320</v>
      </c>
      <c r="AI9" s="55">
        <v>9</v>
      </c>
      <c r="AJ9" s="55"/>
      <c r="AK9" s="55"/>
      <c r="AL9" s="55"/>
      <c r="AM9" s="55">
        <v>20</v>
      </c>
      <c r="AN9" s="57">
        <f>((AH9/B9)*100)/AM9</f>
        <v>512</v>
      </c>
    </row>
    <row r="10" spans="1:40">
      <c r="A10" s="9"/>
      <c r="AN10" s="11"/>
    </row>
  </sheetData>
  <phoneticPr fontId="2" type="noConversion"/>
  <printOptions gridLines="1"/>
  <pageMargins left="0.25" right="0.56000000000000005" top="1.22" bottom="0.69" header="0.5" footer="0.5"/>
  <pageSetup paperSize="0" orientation="portrait" horizontalDpi="4294967292" verticalDpi="4294967292"/>
  <headerFooter>
    <oddHeader>&amp;CTable 5. MB0810-4BC_x000D_Counts of foraminifera by species from box core 4.</oddHeader>
    <oddFooter>&amp;C10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N28"/>
  <sheetViews>
    <sheetView zoomScale="125" workbookViewId="0">
      <selection activeCell="AF2" sqref="AF2"/>
    </sheetView>
  </sheetViews>
  <sheetFormatPr baseColWidth="10" defaultRowHeight="11"/>
  <cols>
    <col min="1" max="1" width="3.28515625" style="12" customWidth="1"/>
    <col min="2" max="2" width="4.28515625" style="14" customWidth="1"/>
    <col min="3" max="4" width="2.7109375" style="12" customWidth="1"/>
    <col min="5" max="9" width="1.5703125" style="12" customWidth="1"/>
    <col min="10" max="10" width="2" style="12" customWidth="1"/>
    <col min="11" max="27" width="1.5703125" style="12" customWidth="1"/>
    <col min="28" max="28" width="2" style="12" customWidth="1"/>
    <col min="29" max="29" width="2.7109375" style="12" customWidth="1"/>
    <col min="30" max="30" width="2" style="12" customWidth="1"/>
    <col min="31" max="31" width="1.5703125" style="12" customWidth="1"/>
    <col min="32" max="32" width="1.85546875" style="12" customWidth="1"/>
    <col min="33" max="33" width="1.5703125" style="12" customWidth="1"/>
    <col min="34" max="34" width="2.7109375" style="12" customWidth="1"/>
    <col min="35" max="35" width="2" style="12" customWidth="1"/>
    <col min="36" max="38" width="1.5703125" style="12" customWidth="1"/>
    <col min="39" max="39" width="2.42578125" style="12" customWidth="1"/>
    <col min="40" max="40" width="4.28515625" style="15" customWidth="1"/>
    <col min="41" max="16384" width="10.7109375" style="12"/>
  </cols>
  <sheetData>
    <row r="1" spans="1:40" s="37" customFormat="1" ht="117" customHeight="1">
      <c r="A1" s="50" t="s">
        <v>164</v>
      </c>
      <c r="B1" s="47" t="s">
        <v>7</v>
      </c>
      <c r="C1" s="48" t="s">
        <v>74</v>
      </c>
      <c r="D1" s="49" t="s">
        <v>55</v>
      </c>
      <c r="E1" s="48" t="s">
        <v>88</v>
      </c>
      <c r="F1" s="49" t="s">
        <v>57</v>
      </c>
      <c r="G1" s="48" t="s">
        <v>111</v>
      </c>
      <c r="H1" s="48" t="s">
        <v>81</v>
      </c>
      <c r="I1" s="48" t="s">
        <v>90</v>
      </c>
      <c r="J1" s="48" t="s">
        <v>82</v>
      </c>
      <c r="K1" s="48" t="s">
        <v>84</v>
      </c>
      <c r="L1" s="48" t="s">
        <v>83</v>
      </c>
      <c r="M1" s="48" t="s">
        <v>148</v>
      </c>
      <c r="N1" s="48" t="s">
        <v>92</v>
      </c>
      <c r="O1" s="48" t="s">
        <v>53</v>
      </c>
      <c r="P1" s="48" t="s">
        <v>141</v>
      </c>
      <c r="Q1" s="49" t="s">
        <v>85</v>
      </c>
      <c r="R1" s="50" t="s">
        <v>98</v>
      </c>
      <c r="S1" s="50" t="s">
        <v>149</v>
      </c>
      <c r="T1" s="49" t="s">
        <v>125</v>
      </c>
      <c r="U1" s="48" t="s">
        <v>58</v>
      </c>
      <c r="V1" s="48" t="s">
        <v>117</v>
      </c>
      <c r="W1" s="48" t="s">
        <v>147</v>
      </c>
      <c r="X1" s="48" t="s">
        <v>118</v>
      </c>
      <c r="Y1" s="49" t="s">
        <v>54</v>
      </c>
      <c r="Z1" s="48" t="s">
        <v>75</v>
      </c>
      <c r="AA1" s="51" t="s">
        <v>119</v>
      </c>
      <c r="AB1" s="49" t="s">
        <v>120</v>
      </c>
      <c r="AC1" s="48" t="s">
        <v>56</v>
      </c>
      <c r="AD1" s="48" t="s">
        <v>121</v>
      </c>
      <c r="AE1" s="50" t="s">
        <v>18</v>
      </c>
      <c r="AF1" s="64" t="s">
        <v>47</v>
      </c>
      <c r="AG1" s="48" t="s">
        <v>99</v>
      </c>
      <c r="AH1" s="50" t="s">
        <v>110</v>
      </c>
      <c r="AI1" s="50" t="s">
        <v>100</v>
      </c>
      <c r="AJ1" s="50" t="s">
        <v>34</v>
      </c>
      <c r="AK1" s="50" t="s">
        <v>35</v>
      </c>
      <c r="AL1" s="50" t="s">
        <v>37</v>
      </c>
      <c r="AM1" s="50" t="s">
        <v>40</v>
      </c>
      <c r="AN1" s="52" t="s">
        <v>101</v>
      </c>
    </row>
    <row r="2" spans="1:40" s="9" customFormat="1">
      <c r="A2" s="55">
        <v>0.5</v>
      </c>
      <c r="B2" s="54">
        <f>(1/4)*100</f>
        <v>25</v>
      </c>
      <c r="C2" s="55">
        <v>1</v>
      </c>
      <c r="D2" s="55">
        <v>2</v>
      </c>
      <c r="E2" s="55"/>
      <c r="F2" s="55"/>
      <c r="G2" s="55"/>
      <c r="H2" s="55"/>
      <c r="I2" s="55"/>
      <c r="J2" s="55">
        <v>2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6"/>
      <c r="AB2" s="55">
        <v>13</v>
      </c>
      <c r="AC2" s="55">
        <v>122</v>
      </c>
      <c r="AD2" s="55">
        <v>45</v>
      </c>
      <c r="AE2" s="55"/>
      <c r="AF2" s="55">
        <v>4</v>
      </c>
      <c r="AG2" s="55"/>
      <c r="AH2" s="55">
        <f>SUM(C2:AG2)</f>
        <v>189</v>
      </c>
      <c r="AI2" s="55">
        <v>7</v>
      </c>
      <c r="AJ2" s="55"/>
      <c r="AK2" s="55"/>
      <c r="AL2" s="55"/>
      <c r="AM2" s="55">
        <v>20</v>
      </c>
      <c r="AN2" s="57">
        <f>((AH2/B2)*100)/AM2</f>
        <v>37.799999999999997</v>
      </c>
    </row>
    <row r="3" spans="1:40">
      <c r="A3" s="55">
        <v>1.5</v>
      </c>
      <c r="B3" s="54">
        <f>(1/16)*100</f>
        <v>6.25</v>
      </c>
      <c r="C3" s="58">
        <v>5</v>
      </c>
      <c r="D3" s="58">
        <v>2</v>
      </c>
      <c r="E3" s="58"/>
      <c r="F3" s="58"/>
      <c r="G3" s="58"/>
      <c r="H3" s="58"/>
      <c r="I3" s="58"/>
      <c r="J3" s="58">
        <v>1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  <c r="AB3" s="58">
        <v>25</v>
      </c>
      <c r="AC3" s="58">
        <v>289</v>
      </c>
      <c r="AD3" s="58">
        <v>11</v>
      </c>
      <c r="AE3" s="58"/>
      <c r="AF3" s="58">
        <v>4</v>
      </c>
      <c r="AG3" s="58"/>
      <c r="AH3" s="55">
        <f>SUM(C3:AG3)</f>
        <v>337</v>
      </c>
      <c r="AI3" s="55">
        <v>7</v>
      </c>
      <c r="AJ3" s="55"/>
      <c r="AK3" s="55"/>
      <c r="AL3" s="55"/>
      <c r="AM3" s="55">
        <v>20</v>
      </c>
      <c r="AN3" s="57">
        <f>((AH3/B3)*100)/AM3</f>
        <v>269.60000000000002</v>
      </c>
    </row>
    <row r="4" spans="1:40">
      <c r="A4" s="55">
        <v>2.5</v>
      </c>
      <c r="B4" s="54">
        <f>(1/32)*100</f>
        <v>3.125</v>
      </c>
      <c r="C4" s="58"/>
      <c r="D4" s="58">
        <v>1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  <c r="AB4" s="58">
        <v>35</v>
      </c>
      <c r="AC4" s="58">
        <v>303</v>
      </c>
      <c r="AD4" s="58">
        <v>31</v>
      </c>
      <c r="AE4" s="58"/>
      <c r="AF4" s="58"/>
      <c r="AG4" s="58"/>
      <c r="AH4" s="55">
        <f>SUM(C4:AG4)</f>
        <v>370</v>
      </c>
      <c r="AI4" s="55">
        <v>4</v>
      </c>
      <c r="AJ4" s="55"/>
      <c r="AK4" s="55"/>
      <c r="AL4" s="55"/>
      <c r="AM4" s="55">
        <v>20</v>
      </c>
      <c r="AN4" s="57">
        <f>((AH4/B4)*100)/AM4</f>
        <v>592</v>
      </c>
    </row>
    <row r="5" spans="1:40">
      <c r="A5" s="55">
        <v>3.5</v>
      </c>
      <c r="B5" s="54">
        <f>(1/8)*100</f>
        <v>12.5</v>
      </c>
      <c r="C5" s="58">
        <v>3</v>
      </c>
      <c r="D5" s="58">
        <v>3</v>
      </c>
      <c r="E5" s="58"/>
      <c r="F5" s="58"/>
      <c r="G5" s="58"/>
      <c r="H5" s="58"/>
      <c r="I5" s="58"/>
      <c r="J5" s="58">
        <v>1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  <c r="AB5" s="58">
        <v>2</v>
      </c>
      <c r="AC5" s="58">
        <v>196</v>
      </c>
      <c r="AD5" s="58">
        <v>12</v>
      </c>
      <c r="AE5" s="58"/>
      <c r="AF5" s="58">
        <v>3</v>
      </c>
      <c r="AG5" s="58"/>
      <c r="AH5" s="55">
        <f>SUM(C5:AG5)</f>
        <v>220</v>
      </c>
      <c r="AI5" s="55">
        <v>7</v>
      </c>
      <c r="AJ5" s="55"/>
      <c r="AK5" s="55"/>
      <c r="AL5" s="55"/>
      <c r="AM5" s="55">
        <v>20</v>
      </c>
      <c r="AN5" s="57">
        <f>((AH5/B5)*100)/AM5</f>
        <v>88.000000000000014</v>
      </c>
    </row>
    <row r="6" spans="1:40">
      <c r="A6" s="55">
        <v>4.5</v>
      </c>
      <c r="B6" s="54">
        <f>(1/8)*100</f>
        <v>12.5</v>
      </c>
      <c r="C6" s="58">
        <v>2</v>
      </c>
      <c r="D6" s="58">
        <v>2</v>
      </c>
      <c r="E6" s="58"/>
      <c r="F6" s="58"/>
      <c r="G6" s="58"/>
      <c r="H6" s="58"/>
      <c r="I6" s="58"/>
      <c r="J6" s="58">
        <v>1</v>
      </c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  <c r="AB6" s="58">
        <v>38</v>
      </c>
      <c r="AC6" s="58">
        <v>371</v>
      </c>
      <c r="AD6" s="58">
        <v>37</v>
      </c>
      <c r="AE6" s="58"/>
      <c r="AF6" s="58">
        <v>4</v>
      </c>
      <c r="AG6" s="58"/>
      <c r="AH6" s="55">
        <f>SUM(C6:AG6)</f>
        <v>455</v>
      </c>
      <c r="AI6" s="55">
        <v>7</v>
      </c>
      <c r="AJ6" s="55"/>
      <c r="AK6" s="55"/>
      <c r="AL6" s="55"/>
      <c r="AM6" s="55">
        <v>20</v>
      </c>
      <c r="AN6" s="57">
        <f>((AH6/B6)*100)/AM6</f>
        <v>182</v>
      </c>
    </row>
    <row r="7" spans="1:40">
      <c r="A7" s="55">
        <v>6.5</v>
      </c>
      <c r="B7" s="54">
        <f>(1/4)*100</f>
        <v>25</v>
      </c>
      <c r="C7" s="58">
        <v>3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9"/>
      <c r="AB7" s="58">
        <v>26</v>
      </c>
      <c r="AC7" s="58">
        <v>304</v>
      </c>
      <c r="AD7" s="58">
        <v>17</v>
      </c>
      <c r="AE7" s="58"/>
      <c r="AF7" s="58"/>
      <c r="AG7" s="58"/>
      <c r="AH7" s="55">
        <f>SUM(C7:AG7)</f>
        <v>350</v>
      </c>
      <c r="AI7" s="55">
        <v>4</v>
      </c>
      <c r="AJ7" s="55"/>
      <c r="AK7" s="55"/>
      <c r="AL7" s="55"/>
      <c r="AM7" s="55">
        <v>20</v>
      </c>
      <c r="AN7" s="57">
        <f>((AH7/B7)*100)/AM7</f>
        <v>70</v>
      </c>
    </row>
    <row r="8" spans="1:40">
      <c r="A8" s="55">
        <v>7.5</v>
      </c>
      <c r="B8" s="54">
        <f>(1/4)*100</f>
        <v>25</v>
      </c>
      <c r="C8" s="58"/>
      <c r="D8" s="58">
        <v>4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9"/>
      <c r="AB8" s="58">
        <v>11</v>
      </c>
      <c r="AC8" s="58">
        <v>280</v>
      </c>
      <c r="AD8" s="58">
        <v>17</v>
      </c>
      <c r="AE8" s="58"/>
      <c r="AF8" s="58">
        <v>10</v>
      </c>
      <c r="AG8" s="58"/>
      <c r="AH8" s="55">
        <f>SUM(C8:AG8)</f>
        <v>322</v>
      </c>
      <c r="AI8" s="55">
        <v>5</v>
      </c>
      <c r="AJ8" s="55"/>
      <c r="AK8" s="55"/>
      <c r="AL8" s="55"/>
      <c r="AM8" s="55">
        <v>20</v>
      </c>
      <c r="AN8" s="57">
        <f>((AH8/B8)*100)/AM8</f>
        <v>64.400000000000006</v>
      </c>
    </row>
    <row r="9" spans="1:40">
      <c r="A9" s="55">
        <v>11.5</v>
      </c>
      <c r="B9" s="54">
        <f>(1/4)*100</f>
        <v>25</v>
      </c>
      <c r="C9" s="58">
        <v>17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9"/>
      <c r="AB9" s="58">
        <v>22</v>
      </c>
      <c r="AC9" s="58">
        <v>157</v>
      </c>
      <c r="AD9" s="58">
        <v>16</v>
      </c>
      <c r="AE9" s="58"/>
      <c r="AF9" s="58"/>
      <c r="AG9" s="58"/>
      <c r="AH9" s="55">
        <f>SUM(C9:AG9)</f>
        <v>212</v>
      </c>
      <c r="AI9" s="55">
        <v>4</v>
      </c>
      <c r="AJ9" s="55"/>
      <c r="AK9" s="55"/>
      <c r="AL9" s="55"/>
      <c r="AM9" s="55">
        <v>20</v>
      </c>
      <c r="AN9" s="57">
        <f>((AH9/B9)*100)/AM9</f>
        <v>42.4</v>
      </c>
    </row>
    <row r="10" spans="1:40">
      <c r="A10" s="55">
        <v>13.5</v>
      </c>
      <c r="B10" s="54">
        <f>(1/2)*100</f>
        <v>50</v>
      </c>
      <c r="C10" s="58">
        <v>7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9"/>
      <c r="AB10" s="58">
        <v>22</v>
      </c>
      <c r="AC10" s="58">
        <v>270</v>
      </c>
      <c r="AD10" s="58">
        <v>5</v>
      </c>
      <c r="AE10" s="58"/>
      <c r="AF10" s="58"/>
      <c r="AG10" s="58"/>
      <c r="AH10" s="55">
        <f>SUM(C10:AG10)</f>
        <v>304</v>
      </c>
      <c r="AI10" s="55">
        <v>4</v>
      </c>
      <c r="AJ10" s="55"/>
      <c r="AK10" s="55"/>
      <c r="AL10" s="55"/>
      <c r="AM10" s="55">
        <v>20</v>
      </c>
      <c r="AN10" s="57">
        <f>((AH10/B10)*100)/AM10</f>
        <v>30.4</v>
      </c>
    </row>
    <row r="11" spans="1:40">
      <c r="A11" s="55">
        <v>14.5</v>
      </c>
      <c r="B11" s="54">
        <f>(1/4)*100</f>
        <v>25</v>
      </c>
      <c r="C11" s="58"/>
      <c r="D11" s="58">
        <v>2</v>
      </c>
      <c r="E11" s="58"/>
      <c r="F11" s="58"/>
      <c r="G11" s="58"/>
      <c r="H11" s="58"/>
      <c r="I11" s="58"/>
      <c r="J11" s="58">
        <v>1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9"/>
      <c r="AB11" s="58">
        <v>20</v>
      </c>
      <c r="AC11" s="58">
        <v>285</v>
      </c>
      <c r="AD11" s="58">
        <v>9</v>
      </c>
      <c r="AE11" s="58"/>
      <c r="AF11" s="58">
        <v>2</v>
      </c>
      <c r="AG11" s="58"/>
      <c r="AH11" s="55">
        <f>SUM(C11:AG11)</f>
        <v>319</v>
      </c>
      <c r="AI11" s="55">
        <v>6</v>
      </c>
      <c r="AJ11" s="55"/>
      <c r="AK11" s="55"/>
      <c r="AL11" s="55"/>
      <c r="AM11" s="55">
        <v>20</v>
      </c>
      <c r="AN11" s="57">
        <f>((AH11/B11)*100)/AM11</f>
        <v>63.8</v>
      </c>
    </row>
    <row r="12" spans="1:40">
      <c r="A12" s="55">
        <v>17.5</v>
      </c>
      <c r="B12" s="54">
        <f>(1/1)*100</f>
        <v>100</v>
      </c>
      <c r="C12" s="58">
        <v>78</v>
      </c>
      <c r="D12" s="58">
        <v>95</v>
      </c>
      <c r="E12" s="58"/>
      <c r="F12" s="58"/>
      <c r="G12" s="58"/>
      <c r="H12" s="58"/>
      <c r="I12" s="58"/>
      <c r="J12" s="58">
        <v>21</v>
      </c>
      <c r="K12" s="58">
        <v>2</v>
      </c>
      <c r="L12" s="58"/>
      <c r="M12" s="58"/>
      <c r="N12" s="58"/>
      <c r="O12" s="58"/>
      <c r="P12" s="58"/>
      <c r="Q12" s="58"/>
      <c r="R12" s="58"/>
      <c r="S12" s="58"/>
      <c r="T12" s="58"/>
      <c r="U12" s="58">
        <v>2</v>
      </c>
      <c r="V12" s="58"/>
      <c r="W12" s="58"/>
      <c r="X12" s="58"/>
      <c r="Y12" s="58"/>
      <c r="Z12" s="58"/>
      <c r="AA12" s="59"/>
      <c r="AB12" s="58"/>
      <c r="AC12" s="58">
        <v>463</v>
      </c>
      <c r="AD12" s="58">
        <v>21</v>
      </c>
      <c r="AE12" s="58"/>
      <c r="AF12" s="58">
        <v>2</v>
      </c>
      <c r="AG12" s="58"/>
      <c r="AH12" s="55">
        <f>SUM(C12:AG12)</f>
        <v>684</v>
      </c>
      <c r="AI12" s="55">
        <v>8</v>
      </c>
      <c r="AJ12" s="55"/>
      <c r="AK12" s="55"/>
      <c r="AL12" s="55"/>
      <c r="AM12" s="55">
        <v>20</v>
      </c>
      <c r="AN12" s="57">
        <f>((AH12/B12)*100)/AM12</f>
        <v>34.200000000000003</v>
      </c>
    </row>
    <row r="13" spans="1:40">
      <c r="A13" s="55">
        <v>19.5</v>
      </c>
      <c r="B13" s="54">
        <f>(1/1)*100</f>
        <v>100</v>
      </c>
      <c r="C13" s="58">
        <v>29</v>
      </c>
      <c r="D13" s="58">
        <v>34</v>
      </c>
      <c r="E13" s="58"/>
      <c r="F13" s="58"/>
      <c r="G13" s="58"/>
      <c r="H13" s="58"/>
      <c r="I13" s="58"/>
      <c r="J13" s="58">
        <v>8</v>
      </c>
      <c r="K13" s="58">
        <v>1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9"/>
      <c r="AB13" s="58"/>
      <c r="AC13" s="58">
        <v>289</v>
      </c>
      <c r="AD13" s="58">
        <v>4</v>
      </c>
      <c r="AE13" s="58"/>
      <c r="AF13" s="58"/>
      <c r="AG13" s="58"/>
      <c r="AH13" s="55">
        <f>SUM(C13:AG13)</f>
        <v>365</v>
      </c>
      <c r="AI13" s="55">
        <v>6</v>
      </c>
      <c r="AJ13" s="55"/>
      <c r="AK13" s="55"/>
      <c r="AL13" s="55"/>
      <c r="AM13" s="55">
        <v>20</v>
      </c>
      <c r="AN13" s="57">
        <f>((AH13/B13)*100)/AM13</f>
        <v>18.25</v>
      </c>
    </row>
    <row r="14" spans="1:40">
      <c r="A14" s="55">
        <v>21.5</v>
      </c>
      <c r="B14" s="54">
        <f>(1/2)*100</f>
        <v>50</v>
      </c>
      <c r="C14" s="58">
        <v>96</v>
      </c>
      <c r="D14" s="58">
        <v>38</v>
      </c>
      <c r="E14" s="58"/>
      <c r="F14" s="58"/>
      <c r="G14" s="58"/>
      <c r="H14" s="58"/>
      <c r="I14" s="58"/>
      <c r="J14" s="58">
        <v>29</v>
      </c>
      <c r="K14" s="58"/>
      <c r="L14" s="58">
        <v>7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9"/>
      <c r="AB14" s="58"/>
      <c r="AC14" s="58">
        <v>16</v>
      </c>
      <c r="AD14" s="58"/>
      <c r="AE14" s="58"/>
      <c r="AF14" s="58"/>
      <c r="AG14" s="58"/>
      <c r="AH14" s="55">
        <f>SUM(C14:AG14)</f>
        <v>186</v>
      </c>
      <c r="AI14" s="55">
        <v>5</v>
      </c>
      <c r="AJ14" s="55"/>
      <c r="AK14" s="55"/>
      <c r="AL14" s="55"/>
      <c r="AM14" s="55">
        <v>20</v>
      </c>
      <c r="AN14" s="57">
        <f>((AH14/B14)*100)/AM14</f>
        <v>18.600000000000001</v>
      </c>
    </row>
    <row r="15" spans="1:40">
      <c r="A15" s="55">
        <v>25.5</v>
      </c>
      <c r="B15" s="54">
        <f>(1/2)*100</f>
        <v>50</v>
      </c>
      <c r="C15" s="58">
        <v>16</v>
      </c>
      <c r="D15" s="58">
        <v>29</v>
      </c>
      <c r="E15" s="58"/>
      <c r="F15" s="58"/>
      <c r="G15" s="58"/>
      <c r="H15" s="58"/>
      <c r="I15" s="58"/>
      <c r="J15" s="58">
        <v>29</v>
      </c>
      <c r="K15" s="58">
        <v>7</v>
      </c>
      <c r="L15" s="58">
        <v>8</v>
      </c>
      <c r="M15" s="58"/>
      <c r="N15" s="58"/>
      <c r="O15" s="58"/>
      <c r="P15" s="58"/>
      <c r="Q15" s="58">
        <v>1</v>
      </c>
      <c r="R15" s="58"/>
      <c r="S15" s="58"/>
      <c r="T15" s="58"/>
      <c r="U15" s="58">
        <v>2</v>
      </c>
      <c r="V15" s="58"/>
      <c r="W15" s="58"/>
      <c r="X15" s="58"/>
      <c r="Y15" s="58"/>
      <c r="Z15" s="58"/>
      <c r="AA15" s="59"/>
      <c r="AB15" s="58"/>
      <c r="AC15" s="58">
        <v>50</v>
      </c>
      <c r="AD15" s="58"/>
      <c r="AE15" s="58"/>
      <c r="AF15" s="58"/>
      <c r="AG15" s="58"/>
      <c r="AH15" s="55">
        <f>SUM(C15:AG15)</f>
        <v>142</v>
      </c>
      <c r="AI15" s="55">
        <v>9</v>
      </c>
      <c r="AJ15" s="55"/>
      <c r="AK15" s="55"/>
      <c r="AL15" s="55"/>
      <c r="AM15" s="55">
        <v>20</v>
      </c>
      <c r="AN15" s="57">
        <f>((AH15/B15)*100)/AM15</f>
        <v>14.2</v>
      </c>
    </row>
    <row r="16" spans="1:40">
      <c r="A16" s="55">
        <v>30.5</v>
      </c>
      <c r="B16" s="54">
        <f>(1/2)*100</f>
        <v>50</v>
      </c>
      <c r="C16" s="58">
        <v>79</v>
      </c>
      <c r="D16" s="58">
        <v>58</v>
      </c>
      <c r="E16" s="58"/>
      <c r="F16" s="58"/>
      <c r="G16" s="58"/>
      <c r="H16" s="58"/>
      <c r="I16" s="58"/>
      <c r="J16" s="58">
        <v>16</v>
      </c>
      <c r="K16" s="58">
        <v>3</v>
      </c>
      <c r="L16" s="58"/>
      <c r="M16" s="58"/>
      <c r="N16" s="58"/>
      <c r="O16" s="58"/>
      <c r="P16" s="58"/>
      <c r="Q16" s="58"/>
      <c r="R16" s="58"/>
      <c r="S16" s="58"/>
      <c r="T16" s="58"/>
      <c r="U16" s="58">
        <v>1</v>
      </c>
      <c r="V16" s="58"/>
      <c r="W16" s="58"/>
      <c r="X16" s="58"/>
      <c r="Y16" s="58"/>
      <c r="Z16" s="58"/>
      <c r="AA16" s="59"/>
      <c r="AB16" s="58"/>
      <c r="AC16" s="58">
        <v>10</v>
      </c>
      <c r="AD16" s="58"/>
      <c r="AE16" s="58"/>
      <c r="AF16" s="58"/>
      <c r="AG16" s="58"/>
      <c r="AH16" s="55">
        <f>SUM(C16:AG16)</f>
        <v>167</v>
      </c>
      <c r="AI16" s="55">
        <v>6</v>
      </c>
      <c r="AJ16" s="55"/>
      <c r="AK16" s="55"/>
      <c r="AL16" s="55"/>
      <c r="AM16" s="55">
        <v>20</v>
      </c>
      <c r="AN16" s="57">
        <f>((AH16/B16)*100)/AM16</f>
        <v>16.7</v>
      </c>
    </row>
    <row r="17" spans="1:40">
      <c r="A17" s="55">
        <v>31.5</v>
      </c>
      <c r="B17" s="54">
        <f>(1/1)*100</f>
        <v>100</v>
      </c>
      <c r="C17" s="58">
        <v>88</v>
      </c>
      <c r="D17" s="58">
        <v>28</v>
      </c>
      <c r="E17" s="58"/>
      <c r="F17" s="58"/>
      <c r="G17" s="58"/>
      <c r="H17" s="58"/>
      <c r="I17" s="58"/>
      <c r="J17" s="58">
        <v>11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9"/>
      <c r="AB17" s="58"/>
      <c r="AC17" s="58">
        <v>13</v>
      </c>
      <c r="AD17" s="58"/>
      <c r="AE17" s="58"/>
      <c r="AF17" s="58"/>
      <c r="AG17" s="58"/>
      <c r="AH17" s="55">
        <f>SUM(C17:AG17)</f>
        <v>140</v>
      </c>
      <c r="AI17" s="55">
        <v>4</v>
      </c>
      <c r="AJ17" s="55"/>
      <c r="AK17" s="55"/>
      <c r="AL17" s="55"/>
      <c r="AM17" s="55">
        <v>20</v>
      </c>
      <c r="AN17" s="57">
        <f>((AH17/B17)*100)/AM17</f>
        <v>7</v>
      </c>
    </row>
    <row r="18" spans="1:40">
      <c r="A18" s="55">
        <v>32.5</v>
      </c>
      <c r="B18" s="54">
        <f>(1/2)*100</f>
        <v>50</v>
      </c>
      <c r="C18" s="58">
        <v>105</v>
      </c>
      <c r="D18" s="58">
        <v>148</v>
      </c>
      <c r="E18" s="58"/>
      <c r="F18" s="58"/>
      <c r="G18" s="58"/>
      <c r="H18" s="58"/>
      <c r="I18" s="58"/>
      <c r="J18" s="58">
        <v>31</v>
      </c>
      <c r="K18" s="58">
        <v>5</v>
      </c>
      <c r="L18" s="58"/>
      <c r="M18" s="58"/>
      <c r="N18" s="58"/>
      <c r="O18" s="58"/>
      <c r="P18" s="58"/>
      <c r="Q18" s="58">
        <v>2</v>
      </c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8"/>
      <c r="AC18" s="58">
        <v>9</v>
      </c>
      <c r="AD18" s="58"/>
      <c r="AE18" s="58"/>
      <c r="AF18" s="58"/>
      <c r="AG18" s="58"/>
      <c r="AH18" s="55">
        <f>SUM(C18:AG18)</f>
        <v>300</v>
      </c>
      <c r="AI18" s="55">
        <v>6</v>
      </c>
      <c r="AJ18" s="55"/>
      <c r="AK18" s="55"/>
      <c r="AL18" s="55"/>
      <c r="AM18" s="55">
        <v>20</v>
      </c>
      <c r="AN18" s="57">
        <f>((AH18/B18)*100)/AM18</f>
        <v>30</v>
      </c>
    </row>
    <row r="19" spans="1:40">
      <c r="A19" s="55">
        <v>34.5</v>
      </c>
      <c r="B19" s="54">
        <f>(1/2)*100</f>
        <v>50</v>
      </c>
      <c r="C19" s="58">
        <v>55</v>
      </c>
      <c r="D19" s="58">
        <v>57</v>
      </c>
      <c r="E19" s="58"/>
      <c r="F19" s="58"/>
      <c r="G19" s="58"/>
      <c r="H19" s="58"/>
      <c r="I19" s="58"/>
      <c r="J19" s="58">
        <v>6</v>
      </c>
      <c r="K19" s="58">
        <v>2</v>
      </c>
      <c r="L19" s="58">
        <v>1</v>
      </c>
      <c r="M19" s="58"/>
      <c r="N19" s="58"/>
      <c r="O19" s="58"/>
      <c r="P19" s="58"/>
      <c r="Q19" s="58">
        <v>1</v>
      </c>
      <c r="R19" s="58"/>
      <c r="S19" s="58"/>
      <c r="T19" s="58"/>
      <c r="U19" s="58"/>
      <c r="V19" s="58"/>
      <c r="W19" s="58"/>
      <c r="X19" s="58"/>
      <c r="Y19" s="58"/>
      <c r="Z19" s="58"/>
      <c r="AA19" s="59"/>
      <c r="AB19" s="58"/>
      <c r="AC19" s="58">
        <v>88</v>
      </c>
      <c r="AD19" s="58"/>
      <c r="AE19" s="58"/>
      <c r="AF19" s="58"/>
      <c r="AG19" s="58"/>
      <c r="AH19" s="55">
        <f>SUM(C19:AG19)</f>
        <v>210</v>
      </c>
      <c r="AI19" s="55">
        <v>7</v>
      </c>
      <c r="AJ19" s="55"/>
      <c r="AK19" s="55"/>
      <c r="AL19" s="55"/>
      <c r="AM19" s="55">
        <v>20</v>
      </c>
      <c r="AN19" s="57">
        <f>((AH19/B19)*100)/AM19</f>
        <v>21</v>
      </c>
    </row>
    <row r="20" spans="1:40">
      <c r="A20" s="55">
        <v>35.5</v>
      </c>
      <c r="B20" s="54">
        <f t="shared" ref="B20:B27" si="0">(1/1)*100</f>
        <v>100</v>
      </c>
      <c r="C20" s="58">
        <v>25</v>
      </c>
      <c r="D20" s="58">
        <v>11</v>
      </c>
      <c r="E20" s="58"/>
      <c r="F20" s="58"/>
      <c r="G20" s="58"/>
      <c r="H20" s="58"/>
      <c r="I20" s="58"/>
      <c r="J20" s="58">
        <v>2</v>
      </c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9"/>
      <c r="AB20" s="58"/>
      <c r="AC20" s="58">
        <v>17</v>
      </c>
      <c r="AD20" s="58"/>
      <c r="AE20" s="58"/>
      <c r="AF20" s="58"/>
      <c r="AG20" s="58"/>
      <c r="AH20" s="55">
        <f>SUM(C20:AG20)</f>
        <v>55</v>
      </c>
      <c r="AI20" s="55">
        <v>4</v>
      </c>
      <c r="AJ20" s="55"/>
      <c r="AK20" s="55"/>
      <c r="AL20" s="55"/>
      <c r="AM20" s="55">
        <v>20</v>
      </c>
      <c r="AN20" s="57">
        <f>((AH20/B20)*100)/AM20</f>
        <v>2.7500000000000004</v>
      </c>
    </row>
    <row r="21" spans="1:40">
      <c r="A21" s="55">
        <v>36.5</v>
      </c>
      <c r="B21" s="54">
        <f t="shared" si="0"/>
        <v>100</v>
      </c>
      <c r="C21" s="58">
        <v>22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9"/>
      <c r="AB21" s="58"/>
      <c r="AC21" s="58">
        <v>44</v>
      </c>
      <c r="AD21" s="58"/>
      <c r="AE21" s="58"/>
      <c r="AF21" s="58"/>
      <c r="AG21" s="58"/>
      <c r="AH21" s="55">
        <f>SUM(C21:AG21)</f>
        <v>66</v>
      </c>
      <c r="AI21" s="55">
        <v>2</v>
      </c>
      <c r="AJ21" s="55"/>
      <c r="AK21" s="55"/>
      <c r="AL21" s="55"/>
      <c r="AM21" s="55">
        <v>20</v>
      </c>
      <c r="AN21" s="57">
        <f>((AH21/B21)*100)/AM21</f>
        <v>3.3</v>
      </c>
    </row>
    <row r="22" spans="1:40">
      <c r="A22" s="55">
        <v>37.5</v>
      </c>
      <c r="B22" s="54">
        <f t="shared" si="0"/>
        <v>100</v>
      </c>
      <c r="C22" s="58">
        <v>58</v>
      </c>
      <c r="D22" s="58">
        <v>14</v>
      </c>
      <c r="E22" s="58"/>
      <c r="F22" s="58"/>
      <c r="G22" s="58"/>
      <c r="H22" s="58"/>
      <c r="I22" s="58"/>
      <c r="J22" s="58">
        <v>1</v>
      </c>
      <c r="K22" s="58"/>
      <c r="L22" s="58"/>
      <c r="M22" s="58"/>
      <c r="N22" s="58"/>
      <c r="O22" s="58"/>
      <c r="P22" s="58"/>
      <c r="Q22" s="58">
        <v>1</v>
      </c>
      <c r="R22" s="58"/>
      <c r="S22" s="58"/>
      <c r="T22" s="58"/>
      <c r="U22" s="58"/>
      <c r="V22" s="58"/>
      <c r="W22" s="58"/>
      <c r="X22" s="58"/>
      <c r="Y22" s="58"/>
      <c r="Z22" s="58"/>
      <c r="AA22" s="59"/>
      <c r="AB22" s="58"/>
      <c r="AC22" s="58">
        <v>9</v>
      </c>
      <c r="AD22" s="58"/>
      <c r="AE22" s="58"/>
      <c r="AF22" s="58"/>
      <c r="AG22" s="58"/>
      <c r="AH22" s="55">
        <f>SUM(C22:AG22)</f>
        <v>83</v>
      </c>
      <c r="AI22" s="55">
        <v>5</v>
      </c>
      <c r="AJ22" s="55"/>
      <c r="AK22" s="55"/>
      <c r="AL22" s="55"/>
      <c r="AM22" s="55">
        <v>20</v>
      </c>
      <c r="AN22" s="57">
        <f>((AH22/B22)*100)/AM22</f>
        <v>4.1500000000000004</v>
      </c>
    </row>
    <row r="23" spans="1:40">
      <c r="A23" s="55">
        <v>38.5</v>
      </c>
      <c r="B23" s="54">
        <f t="shared" si="0"/>
        <v>100</v>
      </c>
      <c r="C23" s="58">
        <v>82</v>
      </c>
      <c r="D23" s="58">
        <v>60</v>
      </c>
      <c r="E23" s="58"/>
      <c r="F23" s="58"/>
      <c r="G23" s="58"/>
      <c r="H23" s="58"/>
      <c r="I23" s="58"/>
      <c r="J23" s="58">
        <v>5</v>
      </c>
      <c r="K23" s="58"/>
      <c r="L23" s="58"/>
      <c r="M23" s="58"/>
      <c r="N23" s="58"/>
      <c r="O23" s="58"/>
      <c r="P23" s="58"/>
      <c r="Q23" s="58">
        <v>1</v>
      </c>
      <c r="R23" s="58"/>
      <c r="S23" s="58"/>
      <c r="T23" s="58"/>
      <c r="U23" s="58"/>
      <c r="V23" s="58"/>
      <c r="W23" s="58"/>
      <c r="X23" s="58"/>
      <c r="Y23" s="58"/>
      <c r="Z23" s="58"/>
      <c r="AA23" s="59"/>
      <c r="AB23" s="58"/>
      <c r="AC23" s="58">
        <v>6</v>
      </c>
      <c r="AD23" s="58"/>
      <c r="AE23" s="58"/>
      <c r="AF23" s="58"/>
      <c r="AG23" s="58"/>
      <c r="AH23" s="55">
        <f>SUM(C23:AG23)</f>
        <v>154</v>
      </c>
      <c r="AI23" s="55">
        <v>5</v>
      </c>
      <c r="AJ23" s="55"/>
      <c r="AK23" s="55"/>
      <c r="AL23" s="55"/>
      <c r="AM23" s="55">
        <v>20</v>
      </c>
      <c r="AN23" s="57">
        <f>((AH23/B23)*100)/AM23</f>
        <v>7.7</v>
      </c>
    </row>
    <row r="24" spans="1:40">
      <c r="A24" s="55">
        <v>39.5</v>
      </c>
      <c r="B24" s="54">
        <f t="shared" si="0"/>
        <v>100</v>
      </c>
      <c r="C24" s="58">
        <v>22</v>
      </c>
      <c r="D24" s="58">
        <v>9</v>
      </c>
      <c r="E24" s="58"/>
      <c r="F24" s="58"/>
      <c r="G24" s="58"/>
      <c r="H24" s="58"/>
      <c r="I24" s="58"/>
      <c r="J24" s="58">
        <v>1</v>
      </c>
      <c r="K24" s="58"/>
      <c r="L24" s="58"/>
      <c r="M24" s="58"/>
      <c r="N24" s="58"/>
      <c r="O24" s="58"/>
      <c r="P24" s="58"/>
      <c r="Q24" s="58">
        <v>1</v>
      </c>
      <c r="R24" s="58"/>
      <c r="S24" s="58"/>
      <c r="T24" s="58"/>
      <c r="U24" s="58"/>
      <c r="V24" s="58"/>
      <c r="W24" s="58"/>
      <c r="X24" s="58"/>
      <c r="Y24" s="58"/>
      <c r="Z24" s="58"/>
      <c r="AA24" s="59"/>
      <c r="AB24" s="58"/>
      <c r="AC24" s="58">
        <v>13</v>
      </c>
      <c r="AD24" s="58">
        <v>1</v>
      </c>
      <c r="AE24" s="58"/>
      <c r="AF24" s="58"/>
      <c r="AG24" s="58"/>
      <c r="AH24" s="55">
        <f>SUM(C24:AG24)</f>
        <v>47</v>
      </c>
      <c r="AI24" s="55">
        <v>6</v>
      </c>
      <c r="AJ24" s="55"/>
      <c r="AK24" s="55"/>
      <c r="AL24" s="55"/>
      <c r="AM24" s="55">
        <v>20</v>
      </c>
      <c r="AN24" s="57">
        <f>((AH24/B24)*100)/AM24</f>
        <v>2.35</v>
      </c>
    </row>
    <row r="25" spans="1:40" ht="11" customHeight="1">
      <c r="A25" s="55">
        <v>41.5</v>
      </c>
      <c r="B25" s="54">
        <f t="shared" si="0"/>
        <v>100</v>
      </c>
      <c r="C25" s="58">
        <v>8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9"/>
      <c r="AB25" s="58"/>
      <c r="AC25" s="58">
        <v>23</v>
      </c>
      <c r="AD25" s="58"/>
      <c r="AE25" s="58"/>
      <c r="AF25" s="58"/>
      <c r="AG25" s="58"/>
      <c r="AH25" s="55">
        <f>SUM(C25:AG25)</f>
        <v>31</v>
      </c>
      <c r="AI25" s="55">
        <v>2</v>
      </c>
      <c r="AJ25" s="55"/>
      <c r="AK25" s="55"/>
      <c r="AL25" s="55"/>
      <c r="AM25" s="55">
        <v>20</v>
      </c>
      <c r="AN25" s="57">
        <f>((AH25/B25)*100)/AM25</f>
        <v>1.55</v>
      </c>
    </row>
    <row r="26" spans="1:40" ht="11" customHeight="1">
      <c r="A26" s="55">
        <v>42.5</v>
      </c>
      <c r="B26" s="54">
        <f t="shared" si="0"/>
        <v>100</v>
      </c>
      <c r="C26" s="58">
        <v>69</v>
      </c>
      <c r="D26" s="58">
        <v>15</v>
      </c>
      <c r="E26" s="58"/>
      <c r="F26" s="58"/>
      <c r="G26" s="58"/>
      <c r="H26" s="58"/>
      <c r="I26" s="58"/>
      <c r="J26" s="58">
        <v>2</v>
      </c>
      <c r="K26" s="58"/>
      <c r="L26" s="58"/>
      <c r="M26" s="58"/>
      <c r="N26" s="58"/>
      <c r="O26" s="58"/>
      <c r="P26" s="58"/>
      <c r="Q26" s="58">
        <v>1</v>
      </c>
      <c r="R26" s="58"/>
      <c r="S26" s="58"/>
      <c r="T26" s="58"/>
      <c r="U26" s="58"/>
      <c r="V26" s="58"/>
      <c r="W26" s="58"/>
      <c r="X26" s="58"/>
      <c r="Y26" s="58"/>
      <c r="Z26" s="60"/>
      <c r="AA26" s="61"/>
      <c r="AB26" s="58"/>
      <c r="AC26" s="58">
        <v>22</v>
      </c>
      <c r="AD26" s="58"/>
      <c r="AE26" s="60"/>
      <c r="AF26" s="58"/>
      <c r="AG26" s="58"/>
      <c r="AH26" s="55">
        <f>SUM(C26:AG26)</f>
        <v>109</v>
      </c>
      <c r="AI26" s="55">
        <v>5</v>
      </c>
      <c r="AJ26" s="55"/>
      <c r="AK26" s="55"/>
      <c r="AL26" s="55"/>
      <c r="AM26" s="55">
        <v>20</v>
      </c>
      <c r="AN26" s="57">
        <f>((AH26/B26)*100)/AM26</f>
        <v>5.4500000000000011</v>
      </c>
    </row>
    <row r="27" spans="1:40" ht="11" customHeight="1">
      <c r="A27" s="55">
        <v>43.5</v>
      </c>
      <c r="B27" s="54">
        <f t="shared" si="0"/>
        <v>100</v>
      </c>
      <c r="C27" s="58">
        <v>126</v>
      </c>
      <c r="D27" s="58">
        <v>7</v>
      </c>
      <c r="E27" s="58"/>
      <c r="F27" s="58"/>
      <c r="G27" s="58"/>
      <c r="H27" s="58"/>
      <c r="I27" s="58"/>
      <c r="J27" s="58">
        <v>3</v>
      </c>
      <c r="K27" s="58"/>
      <c r="L27" s="58"/>
      <c r="M27" s="58"/>
      <c r="N27" s="58"/>
      <c r="O27" s="58"/>
      <c r="P27" s="58"/>
      <c r="Q27" s="58">
        <v>1</v>
      </c>
      <c r="R27" s="58"/>
      <c r="S27" s="58"/>
      <c r="T27" s="58"/>
      <c r="U27" s="58"/>
      <c r="V27" s="58"/>
      <c r="W27" s="58"/>
      <c r="X27" s="58"/>
      <c r="Y27" s="58"/>
      <c r="Z27" s="60"/>
      <c r="AA27" s="61"/>
      <c r="AB27" s="58"/>
      <c r="AC27" s="58">
        <v>9</v>
      </c>
      <c r="AD27" s="58"/>
      <c r="AE27" s="60"/>
      <c r="AF27" s="58"/>
      <c r="AG27" s="58"/>
      <c r="AH27" s="55">
        <f>SUM(C27:AG27)</f>
        <v>146</v>
      </c>
      <c r="AI27" s="55">
        <v>5</v>
      </c>
      <c r="AJ27" s="55"/>
      <c r="AK27" s="55"/>
      <c r="AL27" s="55"/>
      <c r="AM27" s="55">
        <v>20</v>
      </c>
      <c r="AN27" s="57">
        <f>((AH27/B27)*100)/AM27</f>
        <v>7.3</v>
      </c>
    </row>
    <row r="28" spans="1:40">
      <c r="A28" s="9"/>
      <c r="AN28" s="11"/>
    </row>
  </sheetData>
  <phoneticPr fontId="2" type="noConversion"/>
  <printOptions gridLines="1"/>
  <pageMargins left="0.25" right="0.56000000000000005" top="1.22" bottom="0.69" header="0.5" footer="0.5"/>
  <pageSetup paperSize="0" orientation="portrait" horizontalDpi="4294967292" verticalDpi="4294967292"/>
  <headerFooter>
    <oddHeader>&amp;CTable 6. MB0810-5BC_x000D_Counts of foraminifera by species from box core 5.</oddHeader>
    <oddFooter>&amp;C11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N22"/>
  <sheetViews>
    <sheetView zoomScale="125" workbookViewId="0">
      <selection activeCell="AF2" sqref="AF2"/>
    </sheetView>
  </sheetViews>
  <sheetFormatPr baseColWidth="10" defaultRowHeight="11"/>
  <cols>
    <col min="1" max="1" width="3.42578125" style="12" customWidth="1"/>
    <col min="2" max="2" width="4" style="14" customWidth="1"/>
    <col min="3" max="3" width="2" style="12" customWidth="1"/>
    <col min="4" max="4" width="2.7109375" style="12" customWidth="1"/>
    <col min="5" max="9" width="1.5703125" style="12" customWidth="1"/>
    <col min="10" max="10" width="2.5703125" style="12" customWidth="1"/>
    <col min="11" max="11" width="1.5703125" style="12" customWidth="1"/>
    <col min="12" max="12" width="1.85546875" style="12" customWidth="1"/>
    <col min="13" max="19" width="1.5703125" style="12" customWidth="1"/>
    <col min="20" max="20" width="2" style="12" customWidth="1"/>
    <col min="21" max="28" width="1.5703125" style="12" customWidth="1"/>
    <col min="29" max="29" width="2" style="12" customWidth="1"/>
    <col min="30" max="31" width="1.5703125" style="12" customWidth="1"/>
    <col min="32" max="32" width="2.7109375" style="12" customWidth="1"/>
    <col min="33" max="33" width="1.5703125" style="12" customWidth="1"/>
    <col min="34" max="34" width="2.7109375" style="12" customWidth="1"/>
    <col min="35" max="35" width="2" style="12" customWidth="1"/>
    <col min="36" max="36" width="1.5703125" style="12" customWidth="1"/>
    <col min="37" max="37" width="1.85546875" style="12" customWidth="1"/>
    <col min="38" max="38" width="1.5703125" style="12" customWidth="1"/>
    <col min="39" max="39" width="2.28515625" style="12" customWidth="1"/>
    <col min="40" max="40" width="4" style="15" customWidth="1"/>
    <col min="41" max="16384" width="10.7109375" style="12"/>
  </cols>
  <sheetData>
    <row r="1" spans="1:40" s="37" customFormat="1" ht="113" customHeight="1">
      <c r="A1" s="50" t="s">
        <v>71</v>
      </c>
      <c r="B1" s="47" t="s">
        <v>51</v>
      </c>
      <c r="C1" s="48" t="s">
        <v>74</v>
      </c>
      <c r="D1" s="49" t="s">
        <v>55</v>
      </c>
      <c r="E1" s="48" t="s">
        <v>88</v>
      </c>
      <c r="F1" s="48" t="s">
        <v>57</v>
      </c>
      <c r="G1" s="48" t="s">
        <v>111</v>
      </c>
      <c r="H1" s="48" t="s">
        <v>81</v>
      </c>
      <c r="I1" s="48" t="s">
        <v>90</v>
      </c>
      <c r="J1" s="48" t="s">
        <v>82</v>
      </c>
      <c r="K1" s="48" t="s">
        <v>83</v>
      </c>
      <c r="L1" s="48" t="s">
        <v>84</v>
      </c>
      <c r="M1" s="48" t="s">
        <v>148</v>
      </c>
      <c r="N1" s="48" t="s">
        <v>92</v>
      </c>
      <c r="O1" s="48" t="s">
        <v>53</v>
      </c>
      <c r="P1" s="48" t="s">
        <v>140</v>
      </c>
      <c r="Q1" s="49" t="s">
        <v>85</v>
      </c>
      <c r="R1" s="50" t="s">
        <v>8</v>
      </c>
      <c r="S1" s="50" t="s">
        <v>149</v>
      </c>
      <c r="T1" s="49" t="s">
        <v>97</v>
      </c>
      <c r="U1" s="48" t="s">
        <v>58</v>
      </c>
      <c r="V1" s="48" t="s">
        <v>117</v>
      </c>
      <c r="W1" s="48" t="s">
        <v>147</v>
      </c>
      <c r="X1" s="49" t="s">
        <v>4</v>
      </c>
      <c r="Y1" s="49" t="s">
        <v>54</v>
      </c>
      <c r="Z1" s="48" t="s">
        <v>75</v>
      </c>
      <c r="AA1" s="62" t="s">
        <v>119</v>
      </c>
      <c r="AB1" s="49" t="s">
        <v>120</v>
      </c>
      <c r="AC1" s="48" t="s">
        <v>56</v>
      </c>
      <c r="AD1" s="48" t="s">
        <v>121</v>
      </c>
      <c r="AE1" s="46" t="s">
        <v>18</v>
      </c>
      <c r="AF1" s="64" t="s">
        <v>47</v>
      </c>
      <c r="AG1" s="49" t="s">
        <v>112</v>
      </c>
      <c r="AH1" s="50" t="s">
        <v>110</v>
      </c>
      <c r="AI1" s="50" t="s">
        <v>86</v>
      </c>
      <c r="AJ1" s="50" t="s">
        <v>38</v>
      </c>
      <c r="AK1" s="50" t="s">
        <v>39</v>
      </c>
      <c r="AL1" s="50" t="s">
        <v>37</v>
      </c>
      <c r="AM1" s="50" t="s">
        <v>41</v>
      </c>
      <c r="AN1" s="52" t="s">
        <v>87</v>
      </c>
    </row>
    <row r="2" spans="1:40" s="9" customFormat="1">
      <c r="A2" s="55">
        <v>0.5</v>
      </c>
      <c r="B2" s="54">
        <f>(1/4)*100</f>
        <v>25</v>
      </c>
      <c r="C2" s="55">
        <v>36</v>
      </c>
      <c r="D2" s="55">
        <v>80</v>
      </c>
      <c r="E2" s="55"/>
      <c r="F2" s="55"/>
      <c r="G2" s="55"/>
      <c r="H2" s="55"/>
      <c r="I2" s="55"/>
      <c r="J2" s="55">
        <v>41</v>
      </c>
      <c r="K2" s="55"/>
      <c r="L2" s="55">
        <v>4</v>
      </c>
      <c r="M2" s="55"/>
      <c r="N2" s="55"/>
      <c r="O2" s="55"/>
      <c r="P2" s="55"/>
      <c r="Q2" s="55">
        <v>3</v>
      </c>
      <c r="R2" s="55"/>
      <c r="S2" s="55"/>
      <c r="T2" s="55">
        <v>9</v>
      </c>
      <c r="U2" s="55"/>
      <c r="V2" s="55"/>
      <c r="W2" s="55"/>
      <c r="X2" s="55"/>
      <c r="Y2" s="55"/>
      <c r="Z2" s="55"/>
      <c r="AA2" s="56"/>
      <c r="AB2" s="55"/>
      <c r="AC2" s="55">
        <v>16</v>
      </c>
      <c r="AD2" s="55"/>
      <c r="AE2" s="55"/>
      <c r="AF2" s="55">
        <v>67</v>
      </c>
      <c r="AG2" s="55">
        <v>1</v>
      </c>
      <c r="AH2" s="55">
        <f>SUM(C2:AG2)</f>
        <v>257</v>
      </c>
      <c r="AI2" s="55">
        <v>9</v>
      </c>
      <c r="AJ2" s="55">
        <v>6</v>
      </c>
      <c r="AK2" s="55"/>
      <c r="AL2" s="55"/>
      <c r="AM2" s="55">
        <v>20</v>
      </c>
      <c r="AN2" s="57">
        <f>((AH2/B2)*100)/AM2</f>
        <v>51.4</v>
      </c>
    </row>
    <row r="3" spans="1:40">
      <c r="A3" s="55">
        <v>2.5</v>
      </c>
      <c r="B3" s="54">
        <f>(1/8)*100</f>
        <v>12.5</v>
      </c>
      <c r="C3" s="58">
        <v>36</v>
      </c>
      <c r="D3" s="58">
        <v>75</v>
      </c>
      <c r="E3" s="58"/>
      <c r="F3" s="58"/>
      <c r="G3" s="58"/>
      <c r="H3" s="58"/>
      <c r="I3" s="58">
        <v>1</v>
      </c>
      <c r="J3" s="58">
        <v>45</v>
      </c>
      <c r="K3" s="58">
        <v>4</v>
      </c>
      <c r="L3" s="58">
        <v>1</v>
      </c>
      <c r="M3" s="58"/>
      <c r="N3" s="58"/>
      <c r="O3" s="58"/>
      <c r="P3" s="58"/>
      <c r="Q3" s="58"/>
      <c r="R3" s="58"/>
      <c r="S3" s="58"/>
      <c r="T3" s="58">
        <v>6</v>
      </c>
      <c r="U3" s="58"/>
      <c r="V3" s="58"/>
      <c r="W3" s="58"/>
      <c r="X3" s="58"/>
      <c r="Y3" s="58"/>
      <c r="Z3" s="58"/>
      <c r="AA3" s="59"/>
      <c r="AB3" s="58"/>
      <c r="AC3" s="58">
        <v>26</v>
      </c>
      <c r="AD3" s="58"/>
      <c r="AE3" s="58"/>
      <c r="AF3" s="58">
        <v>54</v>
      </c>
      <c r="AG3" s="58"/>
      <c r="AH3" s="55">
        <f>SUM(C3:AG3)</f>
        <v>248</v>
      </c>
      <c r="AI3" s="55">
        <v>8</v>
      </c>
      <c r="AJ3" s="55"/>
      <c r="AK3" s="55"/>
      <c r="AL3" s="55"/>
      <c r="AM3" s="55">
        <v>20</v>
      </c>
      <c r="AN3" s="57">
        <f>((AH3/B3)*100)/AM3</f>
        <v>99.2</v>
      </c>
    </row>
    <row r="4" spans="1:40">
      <c r="A4" s="53">
        <v>3.5</v>
      </c>
      <c r="B4" s="54">
        <f>(3/16)*100</f>
        <v>18.75</v>
      </c>
      <c r="C4" s="58">
        <v>18</v>
      </c>
      <c r="D4" s="58">
        <v>126</v>
      </c>
      <c r="E4" s="58"/>
      <c r="F4" s="58"/>
      <c r="G4" s="58"/>
      <c r="H4" s="58"/>
      <c r="I4" s="58"/>
      <c r="J4" s="58">
        <v>74</v>
      </c>
      <c r="K4" s="58"/>
      <c r="L4" s="58"/>
      <c r="M4" s="58"/>
      <c r="N4" s="58"/>
      <c r="O4" s="58"/>
      <c r="P4" s="58">
        <v>1</v>
      </c>
      <c r="Q4" s="58"/>
      <c r="R4" s="58"/>
      <c r="S4" s="58"/>
      <c r="T4" s="58">
        <v>10</v>
      </c>
      <c r="U4" s="58"/>
      <c r="V4" s="58"/>
      <c r="W4" s="58"/>
      <c r="X4" s="58"/>
      <c r="Y4" s="58"/>
      <c r="Z4" s="58"/>
      <c r="AA4" s="59"/>
      <c r="AB4" s="58"/>
      <c r="AC4" s="58">
        <v>49</v>
      </c>
      <c r="AD4" s="58"/>
      <c r="AE4" s="58"/>
      <c r="AF4" s="58">
        <v>63</v>
      </c>
      <c r="AG4" s="58"/>
      <c r="AH4" s="55">
        <f>SUM(C4:AG4)</f>
        <v>341</v>
      </c>
      <c r="AI4" s="55">
        <v>7</v>
      </c>
      <c r="AJ4" s="55"/>
      <c r="AK4" s="55">
        <v>1</v>
      </c>
      <c r="AL4" s="55"/>
      <c r="AM4" s="55">
        <v>20</v>
      </c>
      <c r="AN4" s="57">
        <f>((AH4/B4)*100)/AM4</f>
        <v>90.933333333333337</v>
      </c>
    </row>
    <row r="5" spans="1:40">
      <c r="A5" s="55">
        <v>5.5</v>
      </c>
      <c r="B5" s="54">
        <f>(1/8)*100</f>
        <v>12.5</v>
      </c>
      <c r="C5" s="58">
        <v>54</v>
      </c>
      <c r="D5" s="58">
        <v>44</v>
      </c>
      <c r="E5" s="58"/>
      <c r="F5" s="58"/>
      <c r="G5" s="58"/>
      <c r="H5" s="58"/>
      <c r="I5" s="58">
        <v>3</v>
      </c>
      <c r="J5" s="58">
        <v>54</v>
      </c>
      <c r="K5" s="58"/>
      <c r="L5" s="58">
        <v>16</v>
      </c>
      <c r="M5" s="58"/>
      <c r="N5" s="58"/>
      <c r="O5" s="58"/>
      <c r="P5" s="58"/>
      <c r="Q5" s="58">
        <v>5</v>
      </c>
      <c r="R5" s="58">
        <v>1</v>
      </c>
      <c r="S5" s="58"/>
      <c r="T5" s="58">
        <v>10</v>
      </c>
      <c r="U5" s="58"/>
      <c r="V5" s="58"/>
      <c r="W5" s="58"/>
      <c r="X5" s="58">
        <v>1</v>
      </c>
      <c r="Y5" s="58"/>
      <c r="Z5" s="58">
        <v>1</v>
      </c>
      <c r="AA5" s="59"/>
      <c r="AB5" s="58"/>
      <c r="AC5" s="58">
        <v>49</v>
      </c>
      <c r="AD5" s="58"/>
      <c r="AE5" s="58"/>
      <c r="AF5" s="58">
        <v>50</v>
      </c>
      <c r="AG5" s="58">
        <v>1</v>
      </c>
      <c r="AH5" s="55">
        <f>SUM(C5:AG5)</f>
        <v>289</v>
      </c>
      <c r="AI5" s="55">
        <v>12</v>
      </c>
      <c r="AJ5" s="55">
        <v>9</v>
      </c>
      <c r="AK5" s="55"/>
      <c r="AL5" s="55"/>
      <c r="AM5" s="55">
        <v>20</v>
      </c>
      <c r="AN5" s="57">
        <f>((AH5/B5)*100)/AM5</f>
        <v>115.6</v>
      </c>
    </row>
    <row r="6" spans="1:40">
      <c r="A6" s="55">
        <v>6.5</v>
      </c>
      <c r="B6" s="54">
        <f>(1/4)*100</f>
        <v>25</v>
      </c>
      <c r="C6" s="58">
        <v>59</v>
      </c>
      <c r="D6" s="58">
        <v>114</v>
      </c>
      <c r="E6" s="58"/>
      <c r="F6" s="58">
        <v>1</v>
      </c>
      <c r="G6" s="58"/>
      <c r="H6" s="58"/>
      <c r="I6" s="58">
        <v>1</v>
      </c>
      <c r="J6" s="58">
        <v>75</v>
      </c>
      <c r="K6" s="58">
        <v>4</v>
      </c>
      <c r="L6" s="58">
        <v>8</v>
      </c>
      <c r="M6" s="58"/>
      <c r="N6" s="58"/>
      <c r="O6" s="58"/>
      <c r="P6" s="58"/>
      <c r="Q6" s="58"/>
      <c r="R6" s="58"/>
      <c r="S6" s="58"/>
      <c r="T6" s="58">
        <v>10</v>
      </c>
      <c r="U6" s="58"/>
      <c r="V6" s="58"/>
      <c r="W6" s="58"/>
      <c r="X6" s="58"/>
      <c r="Y6" s="58"/>
      <c r="Z6" s="58">
        <v>2</v>
      </c>
      <c r="AA6" s="59"/>
      <c r="AB6" s="58"/>
      <c r="AC6" s="58">
        <v>91</v>
      </c>
      <c r="AD6" s="58"/>
      <c r="AE6" s="58"/>
      <c r="AF6" s="58">
        <v>92</v>
      </c>
      <c r="AG6" s="58"/>
      <c r="AH6" s="55">
        <f>SUM(C6:AG6)</f>
        <v>457</v>
      </c>
      <c r="AI6" s="55">
        <v>12</v>
      </c>
      <c r="AJ6" s="55"/>
      <c r="AK6" s="55"/>
      <c r="AL6" s="55"/>
      <c r="AM6" s="55">
        <v>20</v>
      </c>
      <c r="AN6" s="57">
        <f>((AH6/B6)*100)/AM6</f>
        <v>91.4</v>
      </c>
    </row>
    <row r="7" spans="1:40">
      <c r="A7" s="55">
        <v>7.5</v>
      </c>
      <c r="B7" s="54">
        <f>(1/2)*100</f>
        <v>50</v>
      </c>
      <c r="C7" s="58">
        <v>54</v>
      </c>
      <c r="D7" s="58">
        <v>93</v>
      </c>
      <c r="E7" s="58"/>
      <c r="F7" s="58"/>
      <c r="G7" s="58"/>
      <c r="H7" s="58"/>
      <c r="I7" s="58">
        <v>1</v>
      </c>
      <c r="J7" s="58">
        <v>78</v>
      </c>
      <c r="K7" s="58">
        <v>5</v>
      </c>
      <c r="L7" s="58">
        <v>1</v>
      </c>
      <c r="M7" s="58"/>
      <c r="N7" s="58"/>
      <c r="O7" s="58"/>
      <c r="P7" s="58"/>
      <c r="Q7" s="58"/>
      <c r="R7" s="58">
        <v>1</v>
      </c>
      <c r="S7" s="58"/>
      <c r="T7" s="58">
        <v>5</v>
      </c>
      <c r="U7" s="58"/>
      <c r="V7" s="58"/>
      <c r="W7" s="58"/>
      <c r="X7" s="58"/>
      <c r="Y7" s="58"/>
      <c r="Z7" s="58"/>
      <c r="AA7" s="59"/>
      <c r="AB7" s="58"/>
      <c r="AC7" s="58">
        <v>94</v>
      </c>
      <c r="AD7" s="58">
        <v>1</v>
      </c>
      <c r="AE7" s="58"/>
      <c r="AF7" s="58">
        <v>73</v>
      </c>
      <c r="AG7" s="58"/>
      <c r="AH7" s="55">
        <f>SUM(C7:AG7)</f>
        <v>406</v>
      </c>
      <c r="AI7" s="55">
        <v>11</v>
      </c>
      <c r="AJ7" s="55"/>
      <c r="AK7" s="55">
        <v>11</v>
      </c>
      <c r="AL7" s="55"/>
      <c r="AM7" s="55">
        <v>20</v>
      </c>
      <c r="AN7" s="57">
        <f>((AH7/B7)*100)/AM7</f>
        <v>40.599999999999994</v>
      </c>
    </row>
    <row r="8" spans="1:40">
      <c r="A8" s="55">
        <v>9.5</v>
      </c>
      <c r="B8" s="54">
        <f>(1/4)*100</f>
        <v>25</v>
      </c>
      <c r="C8" s="58">
        <v>69</v>
      </c>
      <c r="D8" s="58">
        <v>105</v>
      </c>
      <c r="E8" s="58"/>
      <c r="F8" s="58"/>
      <c r="G8" s="58"/>
      <c r="H8" s="58"/>
      <c r="I8" s="58"/>
      <c r="J8" s="58">
        <v>61</v>
      </c>
      <c r="K8" s="58">
        <v>7</v>
      </c>
      <c r="L8" s="58">
        <v>2</v>
      </c>
      <c r="M8" s="58"/>
      <c r="N8" s="58"/>
      <c r="O8" s="58"/>
      <c r="P8" s="58"/>
      <c r="Q8" s="58"/>
      <c r="R8" s="58"/>
      <c r="S8" s="58"/>
      <c r="T8" s="58">
        <v>4</v>
      </c>
      <c r="U8" s="58"/>
      <c r="V8" s="58"/>
      <c r="W8" s="58"/>
      <c r="X8" s="58"/>
      <c r="Y8" s="58"/>
      <c r="Z8" s="58"/>
      <c r="AA8" s="59"/>
      <c r="AB8" s="58"/>
      <c r="AC8" s="58">
        <v>9</v>
      </c>
      <c r="AD8" s="58">
        <v>1</v>
      </c>
      <c r="AE8" s="58"/>
      <c r="AF8" s="58">
        <v>53</v>
      </c>
      <c r="AG8" s="58"/>
      <c r="AH8" s="55">
        <f>SUM(C8:AG8)</f>
        <v>311</v>
      </c>
      <c r="AI8" s="55">
        <v>10</v>
      </c>
      <c r="AJ8" s="55"/>
      <c r="AK8" s="55">
        <v>1</v>
      </c>
      <c r="AL8" s="55"/>
      <c r="AM8" s="55">
        <v>20</v>
      </c>
      <c r="AN8" s="57">
        <f>((AH8/B8)*100)/AM8</f>
        <v>62.2</v>
      </c>
    </row>
    <row r="9" spans="1:40">
      <c r="A9" s="55">
        <v>10.5</v>
      </c>
      <c r="B9" s="54">
        <f>(1/4)*100</f>
        <v>25</v>
      </c>
      <c r="C9" s="58">
        <v>64</v>
      </c>
      <c r="D9" s="58">
        <v>51</v>
      </c>
      <c r="E9" s="58"/>
      <c r="F9" s="58">
        <v>1</v>
      </c>
      <c r="G9" s="58"/>
      <c r="H9" s="58"/>
      <c r="I9" s="58"/>
      <c r="J9" s="58">
        <v>45</v>
      </c>
      <c r="K9" s="58"/>
      <c r="L9" s="58">
        <v>6</v>
      </c>
      <c r="M9" s="58"/>
      <c r="N9" s="58"/>
      <c r="O9" s="58"/>
      <c r="P9" s="58"/>
      <c r="Q9" s="58">
        <v>7</v>
      </c>
      <c r="R9" s="58"/>
      <c r="S9" s="58"/>
      <c r="T9" s="58">
        <v>3</v>
      </c>
      <c r="U9" s="58">
        <v>1</v>
      </c>
      <c r="V9" s="58"/>
      <c r="W9" s="58"/>
      <c r="X9" s="58"/>
      <c r="Y9" s="58"/>
      <c r="Z9" s="58"/>
      <c r="AA9" s="59"/>
      <c r="AB9" s="58"/>
      <c r="AC9" s="58">
        <v>3</v>
      </c>
      <c r="AD9" s="58"/>
      <c r="AE9" s="58"/>
      <c r="AF9" s="58">
        <v>39</v>
      </c>
      <c r="AG9" s="58"/>
      <c r="AH9" s="55">
        <f>SUM(C9:AG9)</f>
        <v>220</v>
      </c>
      <c r="AI9" s="55">
        <v>10</v>
      </c>
      <c r="AJ9" s="55">
        <v>1</v>
      </c>
      <c r="AK9" s="55"/>
      <c r="AL9" s="55"/>
      <c r="AM9" s="55">
        <v>20</v>
      </c>
      <c r="AN9" s="57">
        <f>((AH9/B9)*100)/AM9</f>
        <v>44.000000000000007</v>
      </c>
    </row>
    <row r="10" spans="1:40">
      <c r="A10" s="55">
        <v>12.5</v>
      </c>
      <c r="B10" s="54">
        <f>(3/8)*100</f>
        <v>37.5</v>
      </c>
      <c r="C10" s="58">
        <v>62</v>
      </c>
      <c r="D10" s="58">
        <v>28</v>
      </c>
      <c r="E10" s="58"/>
      <c r="F10" s="58"/>
      <c r="G10" s="58"/>
      <c r="H10" s="58"/>
      <c r="I10" s="58"/>
      <c r="J10" s="58">
        <v>6</v>
      </c>
      <c r="K10" s="58">
        <v>5</v>
      </c>
      <c r="L10" s="58"/>
      <c r="M10" s="58"/>
      <c r="N10" s="58"/>
      <c r="O10" s="58"/>
      <c r="P10" s="58"/>
      <c r="Q10" s="58">
        <v>2</v>
      </c>
      <c r="R10" s="58"/>
      <c r="S10" s="58"/>
      <c r="T10" s="58">
        <v>4</v>
      </c>
      <c r="U10" s="58"/>
      <c r="V10" s="58"/>
      <c r="W10" s="58"/>
      <c r="X10" s="58"/>
      <c r="Y10" s="58"/>
      <c r="Z10" s="58">
        <v>1</v>
      </c>
      <c r="AA10" s="59"/>
      <c r="AB10" s="58"/>
      <c r="AC10" s="58">
        <v>56</v>
      </c>
      <c r="AD10" s="58">
        <v>1</v>
      </c>
      <c r="AE10" s="58"/>
      <c r="AF10" s="58">
        <v>120</v>
      </c>
      <c r="AG10" s="58"/>
      <c r="AH10" s="55">
        <f>SUM(C10:AG10)</f>
        <v>285</v>
      </c>
      <c r="AI10" s="55">
        <v>10</v>
      </c>
      <c r="AJ10" s="55"/>
      <c r="AK10" s="55"/>
      <c r="AL10" s="55"/>
      <c r="AM10" s="55">
        <v>20</v>
      </c>
      <c r="AN10" s="57">
        <f>((AH10/B10)*100)/AM10</f>
        <v>38</v>
      </c>
    </row>
    <row r="11" spans="1:40">
      <c r="A11" s="55">
        <v>14.5</v>
      </c>
      <c r="B11" s="54">
        <f>(1/2)*100</f>
        <v>50</v>
      </c>
      <c r="C11" s="58">
        <v>31</v>
      </c>
      <c r="D11" s="58">
        <v>72</v>
      </c>
      <c r="E11" s="58"/>
      <c r="F11" s="58"/>
      <c r="G11" s="58"/>
      <c r="H11" s="58"/>
      <c r="I11" s="58"/>
      <c r="J11" s="58">
        <v>31</v>
      </c>
      <c r="K11" s="58">
        <v>2</v>
      </c>
      <c r="L11" s="58">
        <v>2</v>
      </c>
      <c r="M11" s="58"/>
      <c r="N11" s="58"/>
      <c r="O11" s="58">
        <v>1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9"/>
      <c r="AB11" s="58"/>
      <c r="AC11" s="58">
        <v>7</v>
      </c>
      <c r="AD11" s="58"/>
      <c r="AE11" s="58"/>
      <c r="AF11" s="58">
        <v>60</v>
      </c>
      <c r="AG11" s="58"/>
      <c r="AH11" s="55">
        <f>SUM(C11:AG11)</f>
        <v>206</v>
      </c>
      <c r="AI11" s="55">
        <v>8</v>
      </c>
      <c r="AJ11" s="55">
        <v>3</v>
      </c>
      <c r="AK11" s="55"/>
      <c r="AL11" s="55"/>
      <c r="AM11" s="55">
        <v>20</v>
      </c>
      <c r="AN11" s="57">
        <f>((AH11/B11)*100)/AM11</f>
        <v>20.6</v>
      </c>
    </row>
    <row r="12" spans="1:40">
      <c r="A12" s="55">
        <v>15.5</v>
      </c>
      <c r="B12" s="54">
        <f>(1/2)*100</f>
        <v>50</v>
      </c>
      <c r="C12" s="58">
        <v>83</v>
      </c>
      <c r="D12" s="58">
        <v>33</v>
      </c>
      <c r="E12" s="58"/>
      <c r="F12" s="58"/>
      <c r="G12" s="58"/>
      <c r="H12" s="58"/>
      <c r="I12" s="58">
        <v>1</v>
      </c>
      <c r="J12" s="58">
        <v>55</v>
      </c>
      <c r="K12" s="58"/>
      <c r="L12" s="58">
        <v>1</v>
      </c>
      <c r="M12" s="58"/>
      <c r="N12" s="58"/>
      <c r="O12" s="58"/>
      <c r="P12" s="58"/>
      <c r="Q12" s="58">
        <v>2</v>
      </c>
      <c r="R12" s="58">
        <v>1</v>
      </c>
      <c r="S12" s="58"/>
      <c r="T12" s="58">
        <v>1</v>
      </c>
      <c r="U12" s="58"/>
      <c r="V12" s="58"/>
      <c r="W12" s="58"/>
      <c r="X12" s="58"/>
      <c r="Y12" s="58"/>
      <c r="Z12" s="58"/>
      <c r="AA12" s="59"/>
      <c r="AB12" s="58"/>
      <c r="AC12" s="58">
        <v>18</v>
      </c>
      <c r="AD12" s="58"/>
      <c r="AE12" s="58"/>
      <c r="AF12" s="58">
        <v>42</v>
      </c>
      <c r="AG12" s="58"/>
      <c r="AH12" s="55">
        <f>SUM(C12:AG12)</f>
        <v>237</v>
      </c>
      <c r="AI12" s="55">
        <v>10</v>
      </c>
      <c r="AJ12" s="55"/>
      <c r="AK12" s="55"/>
      <c r="AL12" s="55"/>
      <c r="AM12" s="55">
        <v>20</v>
      </c>
      <c r="AN12" s="57">
        <f>((AH12/B12)*100)/AM12</f>
        <v>23.7</v>
      </c>
    </row>
    <row r="13" spans="1:40">
      <c r="A13" s="55">
        <v>17.5</v>
      </c>
      <c r="B13" s="54">
        <f>(3/8)*100</f>
        <v>37.5</v>
      </c>
      <c r="C13" s="58">
        <v>66</v>
      </c>
      <c r="D13" s="58">
        <v>88</v>
      </c>
      <c r="E13" s="58"/>
      <c r="F13" s="58"/>
      <c r="G13" s="58"/>
      <c r="H13" s="58"/>
      <c r="I13" s="58">
        <v>2</v>
      </c>
      <c r="J13" s="58">
        <v>67</v>
      </c>
      <c r="K13" s="58">
        <v>5</v>
      </c>
      <c r="L13" s="58">
        <v>4</v>
      </c>
      <c r="M13" s="58"/>
      <c r="N13" s="58"/>
      <c r="O13" s="58"/>
      <c r="P13" s="58"/>
      <c r="Q13" s="58">
        <v>4</v>
      </c>
      <c r="R13" s="58">
        <v>1</v>
      </c>
      <c r="S13" s="58"/>
      <c r="T13" s="58"/>
      <c r="U13" s="58"/>
      <c r="V13" s="58"/>
      <c r="W13" s="58"/>
      <c r="X13" s="58"/>
      <c r="Y13" s="58"/>
      <c r="Z13" s="58">
        <v>1</v>
      </c>
      <c r="AA13" s="59"/>
      <c r="AB13" s="58"/>
      <c r="AC13" s="58">
        <v>8</v>
      </c>
      <c r="AD13" s="58"/>
      <c r="AE13" s="58"/>
      <c r="AF13" s="58">
        <v>15</v>
      </c>
      <c r="AG13" s="58"/>
      <c r="AH13" s="55">
        <f>SUM(C13:AG13)</f>
        <v>261</v>
      </c>
      <c r="AI13" s="55">
        <v>11</v>
      </c>
      <c r="AJ13" s="55"/>
      <c r="AK13" s="55">
        <v>1</v>
      </c>
      <c r="AL13" s="55"/>
      <c r="AM13" s="55">
        <v>20</v>
      </c>
      <c r="AN13" s="57">
        <f>((AH13/B13)*100)/AM13</f>
        <v>34.799999999999997</v>
      </c>
    </row>
    <row r="14" spans="1:40">
      <c r="A14" s="55">
        <v>19.5</v>
      </c>
      <c r="B14" s="54">
        <f>(1/4)*100</f>
        <v>25</v>
      </c>
      <c r="C14" s="58">
        <v>23</v>
      </c>
      <c r="D14" s="58">
        <v>75</v>
      </c>
      <c r="E14" s="58"/>
      <c r="F14" s="58"/>
      <c r="G14" s="58"/>
      <c r="H14" s="58"/>
      <c r="I14" s="58">
        <v>1</v>
      </c>
      <c r="J14" s="58">
        <v>62</v>
      </c>
      <c r="K14" s="58"/>
      <c r="L14" s="58"/>
      <c r="M14" s="58"/>
      <c r="N14" s="58"/>
      <c r="O14" s="58">
        <v>1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9"/>
      <c r="AB14" s="58"/>
      <c r="AC14" s="58">
        <v>3</v>
      </c>
      <c r="AD14" s="58"/>
      <c r="AE14" s="58"/>
      <c r="AF14" s="58">
        <v>5</v>
      </c>
      <c r="AG14" s="58"/>
      <c r="AH14" s="55">
        <f>SUM(C14:AG14)</f>
        <v>170</v>
      </c>
      <c r="AI14" s="55">
        <v>7</v>
      </c>
      <c r="AJ14" s="55"/>
      <c r="AK14" s="55"/>
      <c r="AL14" s="55"/>
      <c r="AM14" s="55">
        <v>20</v>
      </c>
      <c r="AN14" s="57">
        <f>((AH14/B14)*100)/AM14</f>
        <v>34</v>
      </c>
    </row>
    <row r="15" spans="1:40">
      <c r="A15" s="55">
        <v>20.5</v>
      </c>
      <c r="B15" s="54">
        <f>(1/2)*100</f>
        <v>50</v>
      </c>
      <c r="C15" s="58">
        <v>75</v>
      </c>
      <c r="D15" s="58">
        <v>95</v>
      </c>
      <c r="E15" s="58"/>
      <c r="F15" s="58"/>
      <c r="G15" s="58"/>
      <c r="H15" s="58"/>
      <c r="I15" s="58">
        <v>4</v>
      </c>
      <c r="J15" s="58">
        <v>136</v>
      </c>
      <c r="K15" s="58">
        <v>8</v>
      </c>
      <c r="L15" s="58">
        <v>7</v>
      </c>
      <c r="M15" s="58"/>
      <c r="N15" s="58"/>
      <c r="O15" s="58"/>
      <c r="P15" s="58"/>
      <c r="Q15" s="58">
        <v>2</v>
      </c>
      <c r="R15" s="58"/>
      <c r="S15" s="58"/>
      <c r="T15" s="58">
        <v>2</v>
      </c>
      <c r="U15" s="58"/>
      <c r="V15" s="58"/>
      <c r="W15" s="58"/>
      <c r="X15" s="58"/>
      <c r="Y15" s="58"/>
      <c r="Z15" s="58">
        <v>5</v>
      </c>
      <c r="AA15" s="59"/>
      <c r="AB15" s="58"/>
      <c r="AC15" s="58">
        <v>3</v>
      </c>
      <c r="AD15" s="58">
        <v>2</v>
      </c>
      <c r="AE15" s="58"/>
      <c r="AF15" s="58">
        <v>5</v>
      </c>
      <c r="AG15" s="58"/>
      <c r="AH15" s="55">
        <f>SUM(C15:AG15)</f>
        <v>344</v>
      </c>
      <c r="AI15" s="55">
        <v>12</v>
      </c>
      <c r="AJ15" s="55"/>
      <c r="AK15" s="55"/>
      <c r="AL15" s="55"/>
      <c r="AM15" s="55">
        <v>20</v>
      </c>
      <c r="AN15" s="57">
        <f>((AH15/B15)*100)/AM15</f>
        <v>34.4</v>
      </c>
    </row>
    <row r="16" spans="1:40">
      <c r="A16" s="55">
        <v>22.5</v>
      </c>
      <c r="B16" s="54">
        <f>(1/4)*100</f>
        <v>25</v>
      </c>
      <c r="C16" s="58">
        <v>50</v>
      </c>
      <c r="D16" s="58">
        <v>45</v>
      </c>
      <c r="E16" s="58"/>
      <c r="F16" s="58"/>
      <c r="G16" s="58"/>
      <c r="H16" s="58"/>
      <c r="I16" s="58">
        <v>2</v>
      </c>
      <c r="J16" s="58">
        <v>150</v>
      </c>
      <c r="K16" s="58">
        <v>5</v>
      </c>
      <c r="L16" s="58">
        <v>10</v>
      </c>
      <c r="M16" s="58"/>
      <c r="N16" s="58"/>
      <c r="O16" s="58">
        <v>1</v>
      </c>
      <c r="P16" s="58"/>
      <c r="Q16" s="58">
        <v>2</v>
      </c>
      <c r="R16" s="58">
        <v>1</v>
      </c>
      <c r="S16" s="58"/>
      <c r="T16" s="58">
        <v>3</v>
      </c>
      <c r="U16" s="58">
        <v>1</v>
      </c>
      <c r="V16" s="58"/>
      <c r="W16" s="58"/>
      <c r="X16" s="58"/>
      <c r="Y16" s="58"/>
      <c r="Z16" s="58"/>
      <c r="AA16" s="59"/>
      <c r="AB16" s="58"/>
      <c r="AC16" s="58"/>
      <c r="AD16" s="58"/>
      <c r="AE16" s="58"/>
      <c r="AF16" s="58">
        <v>1</v>
      </c>
      <c r="AG16" s="58"/>
      <c r="AH16" s="55">
        <f>SUM(C16:AG16)</f>
        <v>271</v>
      </c>
      <c r="AI16" s="55">
        <v>12</v>
      </c>
      <c r="AJ16" s="55"/>
      <c r="AK16" s="55"/>
      <c r="AL16" s="55"/>
      <c r="AM16" s="55">
        <v>20</v>
      </c>
      <c r="AN16" s="57">
        <f>((AH16/B16)*100)/AM16</f>
        <v>54.2</v>
      </c>
    </row>
    <row r="17" spans="1:40">
      <c r="A17" s="55">
        <v>23.5</v>
      </c>
      <c r="B17" s="54">
        <f>(1/4)*100</f>
        <v>25</v>
      </c>
      <c r="C17" s="58">
        <v>27</v>
      </c>
      <c r="D17" s="58">
        <v>60</v>
      </c>
      <c r="E17" s="58"/>
      <c r="F17" s="58"/>
      <c r="G17" s="58"/>
      <c r="H17" s="58"/>
      <c r="I17" s="58">
        <v>1</v>
      </c>
      <c r="J17" s="58">
        <v>105</v>
      </c>
      <c r="K17" s="58">
        <v>2</v>
      </c>
      <c r="L17" s="58">
        <v>1</v>
      </c>
      <c r="M17" s="58"/>
      <c r="N17" s="58"/>
      <c r="O17" s="58"/>
      <c r="P17" s="58"/>
      <c r="Q17" s="58"/>
      <c r="R17" s="58"/>
      <c r="S17" s="58"/>
      <c r="T17" s="58">
        <v>1</v>
      </c>
      <c r="U17" s="58"/>
      <c r="V17" s="58"/>
      <c r="W17" s="58"/>
      <c r="X17" s="58"/>
      <c r="Y17" s="58"/>
      <c r="Z17" s="58"/>
      <c r="AA17" s="59"/>
      <c r="AB17" s="58"/>
      <c r="AC17" s="58">
        <v>1</v>
      </c>
      <c r="AD17" s="58"/>
      <c r="AE17" s="58"/>
      <c r="AF17" s="58">
        <v>1</v>
      </c>
      <c r="AG17" s="58"/>
      <c r="AH17" s="55">
        <f>SUM(C17:AG17)</f>
        <v>199</v>
      </c>
      <c r="AI17" s="55">
        <v>9</v>
      </c>
      <c r="AJ17" s="55"/>
      <c r="AK17" s="55"/>
      <c r="AL17" s="55"/>
      <c r="AM17" s="55">
        <v>20</v>
      </c>
      <c r="AN17" s="57">
        <f>((AH17/B17)*100)/AM17</f>
        <v>39.799999999999997</v>
      </c>
    </row>
    <row r="18" spans="1:40">
      <c r="A18" s="55">
        <v>25.5</v>
      </c>
      <c r="B18" s="54">
        <f>(1/4)*100</f>
        <v>25</v>
      </c>
      <c r="C18" s="58">
        <v>46</v>
      </c>
      <c r="D18" s="58">
        <v>32</v>
      </c>
      <c r="E18" s="58"/>
      <c r="F18" s="58">
        <v>1</v>
      </c>
      <c r="G18" s="58"/>
      <c r="H18" s="58"/>
      <c r="I18" s="58">
        <v>4</v>
      </c>
      <c r="J18" s="58">
        <v>77</v>
      </c>
      <c r="K18" s="58">
        <v>7</v>
      </c>
      <c r="L18" s="58">
        <v>1</v>
      </c>
      <c r="M18" s="58"/>
      <c r="N18" s="58"/>
      <c r="O18" s="58"/>
      <c r="P18" s="58"/>
      <c r="Q18" s="58">
        <v>2</v>
      </c>
      <c r="R18" s="58"/>
      <c r="S18" s="58"/>
      <c r="T18" s="58">
        <v>3</v>
      </c>
      <c r="U18" s="58"/>
      <c r="V18" s="58"/>
      <c r="W18" s="58"/>
      <c r="X18" s="58"/>
      <c r="Y18" s="58"/>
      <c r="Z18" s="58">
        <v>3</v>
      </c>
      <c r="AA18" s="59"/>
      <c r="AB18" s="58"/>
      <c r="AC18" s="58"/>
      <c r="AD18" s="58"/>
      <c r="AE18" s="58"/>
      <c r="AF18" s="58">
        <v>3</v>
      </c>
      <c r="AG18" s="58"/>
      <c r="AH18" s="55">
        <f>SUM(C18:AG18)</f>
        <v>179</v>
      </c>
      <c r="AI18" s="55">
        <v>11</v>
      </c>
      <c r="AJ18" s="55"/>
      <c r="AK18" s="55"/>
      <c r="AL18" s="55"/>
      <c r="AM18" s="55">
        <v>20</v>
      </c>
      <c r="AN18" s="57">
        <f>((AH18/B18)*100)/AM18</f>
        <v>35.799999999999997</v>
      </c>
    </row>
    <row r="19" spans="1:40">
      <c r="A19" s="55">
        <v>26.5</v>
      </c>
      <c r="B19" s="54">
        <f>(1/4)*100</f>
        <v>25</v>
      </c>
      <c r="C19" s="58">
        <v>13</v>
      </c>
      <c r="D19" s="58">
        <v>71</v>
      </c>
      <c r="E19" s="58"/>
      <c r="F19" s="58"/>
      <c r="G19" s="58"/>
      <c r="H19" s="58"/>
      <c r="I19" s="58"/>
      <c r="J19" s="58">
        <v>84</v>
      </c>
      <c r="K19" s="58">
        <v>2</v>
      </c>
      <c r="L19" s="58">
        <v>3</v>
      </c>
      <c r="M19" s="58"/>
      <c r="N19" s="58"/>
      <c r="O19" s="58"/>
      <c r="P19" s="58"/>
      <c r="Q19" s="58"/>
      <c r="R19" s="58">
        <v>1</v>
      </c>
      <c r="S19" s="58"/>
      <c r="T19" s="58">
        <v>1</v>
      </c>
      <c r="U19" s="58"/>
      <c r="V19" s="58"/>
      <c r="W19" s="58"/>
      <c r="X19" s="58"/>
      <c r="Y19" s="58"/>
      <c r="Z19" s="58"/>
      <c r="AA19" s="59"/>
      <c r="AB19" s="58"/>
      <c r="AC19" s="58"/>
      <c r="AD19" s="58"/>
      <c r="AE19" s="58"/>
      <c r="AF19" s="58">
        <v>6</v>
      </c>
      <c r="AG19" s="58"/>
      <c r="AH19" s="55">
        <f>SUM(C19:AG19)</f>
        <v>181</v>
      </c>
      <c r="AI19" s="55">
        <v>11</v>
      </c>
      <c r="AJ19" s="55"/>
      <c r="AK19" s="55"/>
      <c r="AL19" s="55"/>
      <c r="AM19" s="55">
        <v>20</v>
      </c>
      <c r="AN19" s="57">
        <f>((AH19/B19)*100)/AM19</f>
        <v>36.200000000000003</v>
      </c>
    </row>
    <row r="20" spans="1:40" ht="11" customHeight="1">
      <c r="B20" s="10"/>
      <c r="Z20" s="13"/>
      <c r="AA20" s="13"/>
      <c r="AE20" s="13"/>
      <c r="AH20" s="9"/>
      <c r="AI20" s="9"/>
      <c r="AJ20" s="9"/>
      <c r="AK20" s="9"/>
      <c r="AL20" s="9"/>
      <c r="AM20" s="9"/>
      <c r="AN20" s="11"/>
    </row>
    <row r="21" spans="1:40" ht="11" customHeight="1">
      <c r="B21" s="10"/>
      <c r="Z21" s="13"/>
      <c r="AA21" s="13"/>
      <c r="AE21" s="13"/>
      <c r="AH21" s="9"/>
      <c r="AI21" s="9"/>
      <c r="AJ21" s="9"/>
      <c r="AK21" s="9"/>
      <c r="AL21" s="9"/>
      <c r="AM21" s="9"/>
      <c r="AN21" s="11"/>
    </row>
    <row r="22" spans="1:40">
      <c r="AN22" s="11"/>
    </row>
  </sheetData>
  <phoneticPr fontId="2" type="noConversion"/>
  <printOptions gridLines="1"/>
  <pageMargins left="0.25" right="0.56000000000000005" top="1.22" bottom="0.69" header="0.5" footer="0.5"/>
  <pageSetup paperSize="0" orientation="portrait" horizontalDpi="4294967292" verticalDpi="4294967292"/>
  <headerFooter>
    <oddHeader>&amp;CTable 7. MB0810-7BC_x000D_Counts of foraminifera by species from box core 7.</oddHeader>
    <oddFooter>&amp;C12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P30"/>
  <sheetViews>
    <sheetView zoomScale="125" workbookViewId="0">
      <selection activeCell="AH2" sqref="AH2"/>
    </sheetView>
  </sheetViews>
  <sheetFormatPr baseColWidth="10" defaultRowHeight="9"/>
  <cols>
    <col min="1" max="1" width="3.42578125" style="17" customWidth="1"/>
    <col min="2" max="2" width="3.5703125" style="18" customWidth="1"/>
    <col min="3" max="3" width="2" style="17" customWidth="1"/>
    <col min="4" max="4" width="2.7109375" style="17" customWidth="1"/>
    <col min="5" max="9" width="1.5703125" style="17" customWidth="1"/>
    <col min="10" max="12" width="2" style="17" customWidth="1"/>
    <col min="13" max="19" width="1.5703125" style="17" customWidth="1"/>
    <col min="20" max="20" width="2" style="17" customWidth="1"/>
    <col min="21" max="22" width="1.5703125" style="17" customWidth="1"/>
    <col min="23" max="24" width="2" style="17" customWidth="1"/>
    <col min="25" max="27" width="1.5703125" style="17" customWidth="1"/>
    <col min="28" max="29" width="2" style="17" customWidth="1"/>
    <col min="30" max="30" width="1.5703125" style="17" customWidth="1"/>
    <col min="31" max="31" width="2.5703125" style="17" customWidth="1"/>
    <col min="32" max="32" width="1.5703125" style="17" customWidth="1"/>
    <col min="33" max="34" width="2" style="17" customWidth="1"/>
    <col min="35" max="35" width="1.5703125" style="17" customWidth="1"/>
    <col min="36" max="36" width="2.7109375" style="17" customWidth="1"/>
    <col min="37" max="37" width="2" style="17" customWidth="1"/>
    <col min="38" max="39" width="1.5703125" style="17" customWidth="1"/>
    <col min="40" max="40" width="2.5703125" style="17" customWidth="1"/>
    <col min="41" max="41" width="2.42578125" style="17" customWidth="1"/>
    <col min="42" max="42" width="5" style="19" customWidth="1"/>
    <col min="43" max="16384" width="10.7109375" style="17"/>
  </cols>
  <sheetData>
    <row r="1" spans="1:42" s="39" customFormat="1" ht="117" customHeight="1">
      <c r="A1" s="50" t="s">
        <v>50</v>
      </c>
      <c r="B1" s="47" t="s">
        <v>51</v>
      </c>
      <c r="C1" s="48" t="s">
        <v>74</v>
      </c>
      <c r="D1" s="49" t="s">
        <v>55</v>
      </c>
      <c r="E1" s="48" t="s">
        <v>88</v>
      </c>
      <c r="F1" s="49" t="s">
        <v>57</v>
      </c>
      <c r="G1" s="49" t="s">
        <v>89</v>
      </c>
      <c r="H1" s="49" t="s">
        <v>123</v>
      </c>
      <c r="I1" s="48" t="s">
        <v>90</v>
      </c>
      <c r="J1" s="48" t="s">
        <v>82</v>
      </c>
      <c r="K1" s="48" t="s">
        <v>83</v>
      </c>
      <c r="L1" s="48" t="s">
        <v>84</v>
      </c>
      <c r="M1" s="49" t="s">
        <v>91</v>
      </c>
      <c r="N1" s="48" t="s">
        <v>148</v>
      </c>
      <c r="O1" s="48" t="s">
        <v>92</v>
      </c>
      <c r="P1" s="49" t="s">
        <v>124</v>
      </c>
      <c r="Q1" s="48" t="s">
        <v>53</v>
      </c>
      <c r="R1" s="48" t="s">
        <v>140</v>
      </c>
      <c r="S1" s="49" t="s">
        <v>85</v>
      </c>
      <c r="T1" s="49" t="s">
        <v>3</v>
      </c>
      <c r="U1" s="50" t="s">
        <v>8</v>
      </c>
      <c r="V1" s="50" t="s">
        <v>149</v>
      </c>
      <c r="W1" s="49" t="s">
        <v>93</v>
      </c>
      <c r="X1" s="48" t="s">
        <v>58</v>
      </c>
      <c r="Y1" s="48" t="s">
        <v>117</v>
      </c>
      <c r="Z1" s="48" t="s">
        <v>147</v>
      </c>
      <c r="AA1" s="49" t="s">
        <v>4</v>
      </c>
      <c r="AB1" s="49" t="s">
        <v>5</v>
      </c>
      <c r="AC1" s="48" t="s">
        <v>75</v>
      </c>
      <c r="AD1" s="62" t="s">
        <v>119</v>
      </c>
      <c r="AE1" s="48" t="s">
        <v>56</v>
      </c>
      <c r="AF1" s="48" t="s">
        <v>121</v>
      </c>
      <c r="AG1" s="46" t="s">
        <v>94</v>
      </c>
      <c r="AH1" s="64" t="s">
        <v>47</v>
      </c>
      <c r="AI1" s="49" t="s">
        <v>109</v>
      </c>
      <c r="AJ1" s="50" t="s">
        <v>110</v>
      </c>
      <c r="AK1" s="50" t="s">
        <v>86</v>
      </c>
      <c r="AL1" s="50" t="s">
        <v>39</v>
      </c>
      <c r="AM1" s="50" t="s">
        <v>37</v>
      </c>
      <c r="AN1" s="50" t="s">
        <v>38</v>
      </c>
      <c r="AO1" s="50" t="s">
        <v>40</v>
      </c>
      <c r="AP1" s="52" t="s">
        <v>87</v>
      </c>
    </row>
    <row r="2" spans="1:42" s="16" customFormat="1">
      <c r="A2" s="55">
        <v>0.5</v>
      </c>
      <c r="B2" s="54">
        <f>(1/16)*100</f>
        <v>6.25</v>
      </c>
      <c r="C2" s="55">
        <v>36</v>
      </c>
      <c r="D2" s="55">
        <v>134</v>
      </c>
      <c r="E2" s="55">
        <v>0</v>
      </c>
      <c r="F2" s="55">
        <v>1</v>
      </c>
      <c r="G2" s="55">
        <v>1</v>
      </c>
      <c r="H2" s="55">
        <v>2</v>
      </c>
      <c r="I2" s="55"/>
      <c r="J2" s="55">
        <v>21</v>
      </c>
      <c r="K2" s="55"/>
      <c r="L2" s="55">
        <v>11</v>
      </c>
      <c r="M2" s="55"/>
      <c r="N2" s="55"/>
      <c r="O2" s="55"/>
      <c r="P2" s="55">
        <v>1</v>
      </c>
      <c r="Q2" s="55"/>
      <c r="R2" s="55"/>
      <c r="S2" s="55">
        <v>9</v>
      </c>
      <c r="T2" s="55">
        <v>3</v>
      </c>
      <c r="U2" s="55"/>
      <c r="V2" s="55"/>
      <c r="W2" s="55">
        <v>23</v>
      </c>
      <c r="X2" s="55">
        <v>9</v>
      </c>
      <c r="Y2" s="55"/>
      <c r="Z2" s="55"/>
      <c r="AA2" s="55">
        <v>1</v>
      </c>
      <c r="AB2" s="55">
        <v>10</v>
      </c>
      <c r="AC2" s="55">
        <v>13</v>
      </c>
      <c r="AD2" s="56"/>
      <c r="AE2" s="55">
        <v>30</v>
      </c>
      <c r="AF2" s="55"/>
      <c r="AG2" s="55"/>
      <c r="AH2" s="55">
        <v>20</v>
      </c>
      <c r="AI2" s="55">
        <v>1</v>
      </c>
      <c r="AJ2" s="55">
        <f>SUM(C2:AI2)</f>
        <v>326</v>
      </c>
      <c r="AK2" s="55">
        <v>18</v>
      </c>
      <c r="AL2" s="55"/>
      <c r="AM2" s="55"/>
      <c r="AN2" s="55">
        <v>59</v>
      </c>
      <c r="AO2" s="55">
        <v>20</v>
      </c>
      <c r="AP2" s="57">
        <f>((AJ2/B2)*100)/AO2</f>
        <v>260.8</v>
      </c>
    </row>
    <row r="3" spans="1:42">
      <c r="A3" s="55">
        <v>1.5</v>
      </c>
      <c r="B3" s="54">
        <f>(1/32)*100</f>
        <v>3.125</v>
      </c>
      <c r="C3" s="58">
        <v>11</v>
      </c>
      <c r="D3" s="58">
        <v>79</v>
      </c>
      <c r="E3" s="58"/>
      <c r="F3" s="58"/>
      <c r="G3" s="58"/>
      <c r="H3" s="58">
        <v>1</v>
      </c>
      <c r="I3" s="58">
        <v>3</v>
      </c>
      <c r="J3" s="58">
        <v>25</v>
      </c>
      <c r="K3" s="58">
        <v>3</v>
      </c>
      <c r="L3" s="58">
        <v>3</v>
      </c>
      <c r="M3" s="58"/>
      <c r="N3" s="58"/>
      <c r="O3" s="58">
        <v>1</v>
      </c>
      <c r="P3" s="58"/>
      <c r="Q3" s="58"/>
      <c r="R3" s="58"/>
      <c r="S3" s="58">
        <v>1</v>
      </c>
      <c r="T3" s="58"/>
      <c r="U3" s="58">
        <v>2</v>
      </c>
      <c r="V3" s="58"/>
      <c r="W3" s="58">
        <v>12</v>
      </c>
      <c r="X3" s="58">
        <v>6</v>
      </c>
      <c r="Y3" s="58"/>
      <c r="Z3" s="58"/>
      <c r="AA3" s="58"/>
      <c r="AB3" s="58">
        <v>7</v>
      </c>
      <c r="AC3" s="58">
        <v>11</v>
      </c>
      <c r="AD3" s="59"/>
      <c r="AE3" s="58">
        <v>27</v>
      </c>
      <c r="AF3" s="58"/>
      <c r="AG3" s="58"/>
      <c r="AH3" s="58">
        <v>12</v>
      </c>
      <c r="AI3" s="58">
        <v>1</v>
      </c>
      <c r="AJ3" s="55">
        <f>SUM(C3:AI3)</f>
        <v>205</v>
      </c>
      <c r="AK3" s="55">
        <v>19</v>
      </c>
      <c r="AL3" s="55"/>
      <c r="AM3" s="55"/>
      <c r="AN3" s="55">
        <v>24</v>
      </c>
      <c r="AO3" s="55">
        <v>20</v>
      </c>
      <c r="AP3" s="57">
        <f>((AJ3/B3)*100)/AO3</f>
        <v>327.99999999999994</v>
      </c>
    </row>
    <row r="4" spans="1:42">
      <c r="A4" s="55">
        <v>3.5</v>
      </c>
      <c r="B4" s="54">
        <f>(1/4)*100</f>
        <v>25</v>
      </c>
      <c r="C4" s="58">
        <v>25</v>
      </c>
      <c r="D4" s="58">
        <v>191</v>
      </c>
      <c r="E4" s="58"/>
      <c r="F4" s="58"/>
      <c r="G4" s="58"/>
      <c r="H4" s="58">
        <v>1</v>
      </c>
      <c r="I4" s="58"/>
      <c r="J4" s="58">
        <v>34</v>
      </c>
      <c r="K4" s="58">
        <v>14</v>
      </c>
      <c r="L4" s="58">
        <v>5</v>
      </c>
      <c r="M4" s="58"/>
      <c r="N4" s="58"/>
      <c r="O4" s="58"/>
      <c r="P4" s="58"/>
      <c r="Q4" s="58">
        <v>1</v>
      </c>
      <c r="R4" s="58"/>
      <c r="S4" s="58">
        <v>1</v>
      </c>
      <c r="T4" s="58"/>
      <c r="U4" s="58"/>
      <c r="V4" s="58">
        <v>3</v>
      </c>
      <c r="W4" s="58">
        <v>29</v>
      </c>
      <c r="X4" s="58">
        <v>1</v>
      </c>
      <c r="Y4" s="58"/>
      <c r="Z4" s="58"/>
      <c r="AA4" s="58">
        <v>1</v>
      </c>
      <c r="AB4" s="58">
        <v>9</v>
      </c>
      <c r="AC4" s="58">
        <v>3</v>
      </c>
      <c r="AD4" s="59"/>
      <c r="AE4" s="58">
        <v>38</v>
      </c>
      <c r="AF4" s="58"/>
      <c r="AG4" s="58">
        <v>1</v>
      </c>
      <c r="AH4" s="58">
        <v>33</v>
      </c>
      <c r="AI4" s="58">
        <v>2</v>
      </c>
      <c r="AJ4" s="55">
        <f>SUM(C4:AI4)</f>
        <v>392</v>
      </c>
      <c r="AK4" s="55">
        <v>19</v>
      </c>
      <c r="AL4" s="55"/>
      <c r="AM4" s="55"/>
      <c r="AN4" s="55">
        <v>41</v>
      </c>
      <c r="AO4" s="55">
        <v>20</v>
      </c>
      <c r="AP4" s="57">
        <f>((AJ4/B4)*100)/AO4</f>
        <v>78.400000000000006</v>
      </c>
    </row>
    <row r="5" spans="1:42">
      <c r="A5" s="55">
        <v>5.5</v>
      </c>
      <c r="B5" s="54">
        <f>(1/16)*100</f>
        <v>6.25</v>
      </c>
      <c r="C5" s="58">
        <v>22</v>
      </c>
      <c r="D5" s="58">
        <v>111</v>
      </c>
      <c r="E5" s="58">
        <v>1</v>
      </c>
      <c r="F5" s="58"/>
      <c r="G5" s="58"/>
      <c r="H5" s="58">
        <v>1</v>
      </c>
      <c r="I5" s="58"/>
      <c r="J5" s="58">
        <v>33</v>
      </c>
      <c r="K5" s="58"/>
      <c r="L5" s="58">
        <v>10</v>
      </c>
      <c r="M5" s="58"/>
      <c r="N5" s="58"/>
      <c r="O5" s="58"/>
      <c r="P5" s="58">
        <v>1</v>
      </c>
      <c r="Q5" s="58"/>
      <c r="R5" s="58">
        <v>1</v>
      </c>
      <c r="S5" s="58">
        <v>3</v>
      </c>
      <c r="T5" s="58">
        <v>4</v>
      </c>
      <c r="U5" s="58">
        <v>0</v>
      </c>
      <c r="V5" s="58"/>
      <c r="W5" s="58">
        <v>24</v>
      </c>
      <c r="X5" s="58">
        <v>5</v>
      </c>
      <c r="Y5" s="58">
        <v>1</v>
      </c>
      <c r="Z5" s="58">
        <v>2</v>
      </c>
      <c r="AA5" s="58"/>
      <c r="AB5" s="58">
        <v>1</v>
      </c>
      <c r="AC5" s="58">
        <v>5</v>
      </c>
      <c r="AD5" s="59"/>
      <c r="AE5" s="58">
        <v>41</v>
      </c>
      <c r="AF5" s="58"/>
      <c r="AG5" s="58"/>
      <c r="AH5" s="58">
        <v>26</v>
      </c>
      <c r="AI5" s="58">
        <v>2</v>
      </c>
      <c r="AJ5" s="55">
        <f>SUM(C5:AI5)</f>
        <v>294</v>
      </c>
      <c r="AK5" s="55">
        <v>19</v>
      </c>
      <c r="AL5" s="55"/>
      <c r="AM5" s="55"/>
      <c r="AN5" s="55">
        <v>33</v>
      </c>
      <c r="AO5" s="55">
        <v>20</v>
      </c>
      <c r="AP5" s="57">
        <f>((AJ5/B5)*100)/AO5</f>
        <v>235.2</v>
      </c>
    </row>
    <row r="6" spans="1:42">
      <c r="A6" s="55">
        <v>7.5</v>
      </c>
      <c r="B6" s="54">
        <f>(1/16)*100</f>
        <v>6.25</v>
      </c>
      <c r="C6" s="58">
        <v>43</v>
      </c>
      <c r="D6" s="58">
        <v>173</v>
      </c>
      <c r="E6" s="58"/>
      <c r="F6" s="58">
        <v>1</v>
      </c>
      <c r="G6" s="58"/>
      <c r="H6" s="58">
        <v>2</v>
      </c>
      <c r="I6" s="58"/>
      <c r="J6" s="58">
        <v>62</v>
      </c>
      <c r="K6" s="58">
        <v>2</v>
      </c>
      <c r="L6" s="58">
        <v>10</v>
      </c>
      <c r="M6" s="58"/>
      <c r="N6" s="58"/>
      <c r="O6" s="58"/>
      <c r="P6" s="58"/>
      <c r="Q6" s="58"/>
      <c r="R6" s="58"/>
      <c r="S6" s="58"/>
      <c r="T6" s="58">
        <v>1</v>
      </c>
      <c r="U6" s="58">
        <v>2</v>
      </c>
      <c r="V6" s="58">
        <v>1</v>
      </c>
      <c r="W6" s="58">
        <v>12</v>
      </c>
      <c r="X6" s="58">
        <v>3</v>
      </c>
      <c r="Y6" s="58"/>
      <c r="Z6" s="58"/>
      <c r="AA6" s="58"/>
      <c r="AB6" s="58">
        <v>4</v>
      </c>
      <c r="AC6" s="58">
        <v>12</v>
      </c>
      <c r="AD6" s="59"/>
      <c r="AE6" s="58">
        <v>57</v>
      </c>
      <c r="AF6" s="58">
        <v>1</v>
      </c>
      <c r="AG6" s="58"/>
      <c r="AH6" s="58">
        <v>36</v>
      </c>
      <c r="AI6" s="58">
        <v>1</v>
      </c>
      <c r="AJ6" s="55">
        <f>SUM(C6:AI6)</f>
        <v>423</v>
      </c>
      <c r="AK6" s="55">
        <v>20</v>
      </c>
      <c r="AL6" s="55">
        <v>1</v>
      </c>
      <c r="AM6" s="55"/>
      <c r="AN6" s="55">
        <v>76</v>
      </c>
      <c r="AO6" s="55">
        <v>20</v>
      </c>
      <c r="AP6" s="57">
        <f>((AJ6/B6)*100)/AO6</f>
        <v>338.40000000000003</v>
      </c>
    </row>
    <row r="7" spans="1:42">
      <c r="A7" s="55">
        <v>8.5</v>
      </c>
      <c r="B7" s="54">
        <f>(1/16)*100</f>
        <v>6.25</v>
      </c>
      <c r="C7" s="58">
        <v>40</v>
      </c>
      <c r="D7" s="58">
        <v>120</v>
      </c>
      <c r="E7" s="58">
        <v>3</v>
      </c>
      <c r="F7" s="58"/>
      <c r="G7" s="58"/>
      <c r="H7" s="58">
        <v>5</v>
      </c>
      <c r="I7" s="58">
        <v>1</v>
      </c>
      <c r="J7" s="58">
        <v>44</v>
      </c>
      <c r="K7" s="58">
        <v>9</v>
      </c>
      <c r="L7" s="58">
        <v>5</v>
      </c>
      <c r="M7" s="58"/>
      <c r="N7" s="58"/>
      <c r="O7" s="58"/>
      <c r="P7" s="58"/>
      <c r="Q7" s="58"/>
      <c r="R7" s="58"/>
      <c r="S7" s="58">
        <v>6</v>
      </c>
      <c r="T7" s="58"/>
      <c r="U7" s="58">
        <v>2</v>
      </c>
      <c r="V7" s="58">
        <v>1</v>
      </c>
      <c r="W7" s="58">
        <v>8</v>
      </c>
      <c r="X7" s="58">
        <v>7</v>
      </c>
      <c r="Y7" s="58"/>
      <c r="Z7" s="58">
        <v>1</v>
      </c>
      <c r="AA7" s="58"/>
      <c r="AB7" s="58">
        <v>8</v>
      </c>
      <c r="AC7" s="58">
        <v>3</v>
      </c>
      <c r="AD7" s="59"/>
      <c r="AE7" s="58">
        <v>72</v>
      </c>
      <c r="AF7" s="58">
        <v>1</v>
      </c>
      <c r="AG7" s="58"/>
      <c r="AH7" s="58">
        <v>18</v>
      </c>
      <c r="AI7" s="58">
        <v>1</v>
      </c>
      <c r="AJ7" s="55">
        <f>SUM(C7:AI7)</f>
        <v>355</v>
      </c>
      <c r="AK7" s="55">
        <v>23</v>
      </c>
      <c r="AL7" s="55">
        <v>1</v>
      </c>
      <c r="AM7" s="55"/>
      <c r="AN7" s="55">
        <v>64</v>
      </c>
      <c r="AO7" s="55">
        <v>20</v>
      </c>
      <c r="AP7" s="57">
        <f>((AJ7/B7)*100)/AO7</f>
        <v>284</v>
      </c>
    </row>
    <row r="8" spans="1:42">
      <c r="A8" s="55">
        <v>10.5</v>
      </c>
      <c r="B8" s="54">
        <f>(1/32)*100</f>
        <v>3.125</v>
      </c>
      <c r="C8" s="58">
        <v>54</v>
      </c>
      <c r="D8" s="58">
        <v>138</v>
      </c>
      <c r="E8" s="58"/>
      <c r="F8" s="58">
        <v>1</v>
      </c>
      <c r="G8" s="58"/>
      <c r="H8" s="58">
        <v>1</v>
      </c>
      <c r="I8" s="58">
        <v>2</v>
      </c>
      <c r="J8" s="58">
        <v>64</v>
      </c>
      <c r="K8" s="58">
        <v>7</v>
      </c>
      <c r="L8" s="58">
        <v>20</v>
      </c>
      <c r="M8" s="58"/>
      <c r="N8" s="58"/>
      <c r="O8" s="58">
        <v>1</v>
      </c>
      <c r="P8" s="58"/>
      <c r="Q8" s="58">
        <v>1</v>
      </c>
      <c r="R8" s="58"/>
      <c r="S8" s="58"/>
      <c r="T8" s="58">
        <v>5</v>
      </c>
      <c r="U8" s="58">
        <v>1</v>
      </c>
      <c r="V8" s="58"/>
      <c r="W8" s="58">
        <v>11</v>
      </c>
      <c r="X8" s="58">
        <v>4</v>
      </c>
      <c r="Y8" s="58"/>
      <c r="Z8" s="58">
        <v>1</v>
      </c>
      <c r="AA8" s="58"/>
      <c r="AB8" s="58"/>
      <c r="AC8" s="58">
        <v>22</v>
      </c>
      <c r="AD8" s="59"/>
      <c r="AE8" s="58">
        <v>61</v>
      </c>
      <c r="AF8" s="58"/>
      <c r="AG8" s="58"/>
      <c r="AH8" s="58">
        <v>31</v>
      </c>
      <c r="AI8" s="58">
        <v>1</v>
      </c>
      <c r="AJ8" s="55">
        <f>SUM(C8:AI8)</f>
        <v>426</v>
      </c>
      <c r="AK8" s="55">
        <v>19</v>
      </c>
      <c r="AL8" s="55"/>
      <c r="AM8" s="55"/>
      <c r="AN8" s="55">
        <v>54</v>
      </c>
      <c r="AO8" s="55">
        <v>20</v>
      </c>
      <c r="AP8" s="57">
        <f>((AJ8/B8)*100)/AO8</f>
        <v>681.6</v>
      </c>
    </row>
    <row r="9" spans="1:42">
      <c r="A9" s="55">
        <v>11.5</v>
      </c>
      <c r="B9" s="54">
        <f>(3/128)*100</f>
        <v>2.34375</v>
      </c>
      <c r="C9" s="58">
        <v>43</v>
      </c>
      <c r="D9" s="58">
        <v>196</v>
      </c>
      <c r="E9" s="58">
        <v>2</v>
      </c>
      <c r="F9" s="58"/>
      <c r="G9" s="58"/>
      <c r="H9" s="58">
        <v>3</v>
      </c>
      <c r="I9" s="58">
        <v>2</v>
      </c>
      <c r="J9" s="58">
        <v>79</v>
      </c>
      <c r="K9" s="58">
        <v>20</v>
      </c>
      <c r="L9" s="58">
        <v>16</v>
      </c>
      <c r="M9" s="58">
        <v>1</v>
      </c>
      <c r="N9" s="58"/>
      <c r="O9" s="58"/>
      <c r="P9" s="58"/>
      <c r="Q9" s="58"/>
      <c r="R9" s="58">
        <v>2</v>
      </c>
      <c r="S9" s="58"/>
      <c r="T9" s="58">
        <v>1</v>
      </c>
      <c r="U9" s="58">
        <v>3</v>
      </c>
      <c r="V9" s="58">
        <v>6</v>
      </c>
      <c r="W9" s="58">
        <v>13</v>
      </c>
      <c r="X9" s="58">
        <v>16</v>
      </c>
      <c r="Y9" s="58"/>
      <c r="Z9" s="58">
        <v>3</v>
      </c>
      <c r="AA9" s="58">
        <v>2</v>
      </c>
      <c r="AB9" s="58">
        <v>21</v>
      </c>
      <c r="AC9" s="58">
        <v>10</v>
      </c>
      <c r="AD9" s="59">
        <v>1</v>
      </c>
      <c r="AE9" s="58">
        <v>73</v>
      </c>
      <c r="AF9" s="58"/>
      <c r="AG9" s="58"/>
      <c r="AH9" s="58">
        <v>30</v>
      </c>
      <c r="AI9" s="58"/>
      <c r="AJ9" s="55">
        <f>SUM(C9:AI9)</f>
        <v>543</v>
      </c>
      <c r="AK9" s="55">
        <v>28</v>
      </c>
      <c r="AL9" s="55">
        <v>4</v>
      </c>
      <c r="AM9" s="55"/>
      <c r="AN9" s="55">
        <v>100</v>
      </c>
      <c r="AO9" s="55">
        <v>20</v>
      </c>
      <c r="AP9" s="57">
        <f>((AJ9/B9)*100)/AO9</f>
        <v>1158.4000000000001</v>
      </c>
    </row>
    <row r="10" spans="1:42">
      <c r="A10" s="55">
        <v>12.5</v>
      </c>
      <c r="B10" s="54">
        <f>(3/128)*100</f>
        <v>2.34375</v>
      </c>
      <c r="C10" s="58">
        <v>40</v>
      </c>
      <c r="D10" s="58">
        <v>140</v>
      </c>
      <c r="E10" s="58">
        <v>2</v>
      </c>
      <c r="F10" s="58"/>
      <c r="G10" s="58"/>
      <c r="H10" s="58"/>
      <c r="I10" s="58">
        <v>1</v>
      </c>
      <c r="J10" s="58">
        <v>61</v>
      </c>
      <c r="K10" s="58">
        <v>5</v>
      </c>
      <c r="L10" s="58">
        <v>15</v>
      </c>
      <c r="M10" s="58"/>
      <c r="N10" s="58"/>
      <c r="O10" s="58"/>
      <c r="P10" s="58"/>
      <c r="Q10" s="58"/>
      <c r="R10" s="58"/>
      <c r="S10" s="58">
        <v>1</v>
      </c>
      <c r="T10" s="58"/>
      <c r="U10" s="58">
        <v>3</v>
      </c>
      <c r="V10" s="58">
        <v>2</v>
      </c>
      <c r="W10" s="58">
        <v>12</v>
      </c>
      <c r="X10" s="58">
        <v>7</v>
      </c>
      <c r="Y10" s="58"/>
      <c r="Z10" s="58">
        <v>1</v>
      </c>
      <c r="AA10" s="58"/>
      <c r="AB10" s="58">
        <v>14</v>
      </c>
      <c r="AC10" s="58">
        <v>11</v>
      </c>
      <c r="AD10" s="59"/>
      <c r="AE10" s="58">
        <v>57</v>
      </c>
      <c r="AF10" s="58">
        <v>1</v>
      </c>
      <c r="AG10" s="58"/>
      <c r="AH10" s="58">
        <v>28</v>
      </c>
      <c r="AI10" s="58">
        <v>1</v>
      </c>
      <c r="AJ10" s="55">
        <f>SUM(C10:AI10)</f>
        <v>402</v>
      </c>
      <c r="AK10" s="55">
        <v>24</v>
      </c>
      <c r="AL10" s="55">
        <v>1</v>
      </c>
      <c r="AM10" s="55"/>
      <c r="AN10" s="55">
        <v>61</v>
      </c>
      <c r="AO10" s="55">
        <v>20</v>
      </c>
      <c r="AP10" s="57">
        <f>((AJ10/B10)*100)/AO10</f>
        <v>857.6</v>
      </c>
    </row>
    <row r="11" spans="1:42">
      <c r="A11" s="55">
        <v>13.5</v>
      </c>
      <c r="B11" s="54">
        <f>(1/64)*100</f>
        <v>1.5625</v>
      </c>
      <c r="C11" s="58">
        <v>38</v>
      </c>
      <c r="D11" s="58">
        <v>171</v>
      </c>
      <c r="E11" s="58"/>
      <c r="F11" s="58"/>
      <c r="G11" s="58">
        <v>1</v>
      </c>
      <c r="H11" s="58"/>
      <c r="I11" s="58">
        <v>2</v>
      </c>
      <c r="J11" s="58">
        <v>61</v>
      </c>
      <c r="K11" s="58">
        <v>18</v>
      </c>
      <c r="L11" s="58">
        <v>8</v>
      </c>
      <c r="M11" s="58"/>
      <c r="N11" s="58"/>
      <c r="O11" s="58"/>
      <c r="P11" s="58"/>
      <c r="Q11" s="58"/>
      <c r="R11" s="58"/>
      <c r="S11" s="58"/>
      <c r="T11" s="58">
        <v>1</v>
      </c>
      <c r="U11" s="58">
        <v>3</v>
      </c>
      <c r="V11" s="58">
        <v>3</v>
      </c>
      <c r="W11" s="58">
        <v>5</v>
      </c>
      <c r="X11" s="58">
        <v>12</v>
      </c>
      <c r="Y11" s="58">
        <v>4</v>
      </c>
      <c r="Z11" s="58">
        <v>1</v>
      </c>
      <c r="AA11" s="58"/>
      <c r="AB11" s="58">
        <v>16</v>
      </c>
      <c r="AC11" s="58">
        <v>7</v>
      </c>
      <c r="AD11" s="59"/>
      <c r="AE11" s="58">
        <v>55</v>
      </c>
      <c r="AF11" s="58"/>
      <c r="AG11" s="58"/>
      <c r="AH11" s="58">
        <v>22</v>
      </c>
      <c r="AI11" s="58">
        <v>1</v>
      </c>
      <c r="AJ11" s="55">
        <f>SUM(C11:AI11)</f>
        <v>429</v>
      </c>
      <c r="AK11" s="55">
        <v>24</v>
      </c>
      <c r="AL11" s="55">
        <v>2</v>
      </c>
      <c r="AM11" s="55"/>
      <c r="AN11" s="55">
        <v>64</v>
      </c>
      <c r="AO11" s="55">
        <v>20</v>
      </c>
      <c r="AP11" s="57">
        <f>((AJ11/B11)*100)/AO11</f>
        <v>1372.8</v>
      </c>
    </row>
    <row r="12" spans="1:42">
      <c r="A12" s="55">
        <v>15.5</v>
      </c>
      <c r="B12" s="54">
        <f>(3/128)*100</f>
        <v>2.34375</v>
      </c>
      <c r="C12" s="58">
        <v>38</v>
      </c>
      <c r="D12" s="58">
        <v>134</v>
      </c>
      <c r="E12" s="58"/>
      <c r="F12" s="58"/>
      <c r="G12" s="58"/>
      <c r="H12" s="58"/>
      <c r="I12" s="58">
        <v>1</v>
      </c>
      <c r="J12" s="58">
        <v>43</v>
      </c>
      <c r="K12" s="58">
        <v>12</v>
      </c>
      <c r="L12" s="58">
        <v>7</v>
      </c>
      <c r="M12" s="58"/>
      <c r="N12" s="58"/>
      <c r="O12" s="58"/>
      <c r="P12" s="58"/>
      <c r="Q12" s="58"/>
      <c r="R12" s="58"/>
      <c r="S12" s="58">
        <v>2</v>
      </c>
      <c r="T12" s="58">
        <v>10</v>
      </c>
      <c r="U12" s="58"/>
      <c r="V12" s="58">
        <v>3</v>
      </c>
      <c r="W12" s="58">
        <v>4</v>
      </c>
      <c r="X12" s="58">
        <v>5</v>
      </c>
      <c r="Y12" s="58">
        <v>1</v>
      </c>
      <c r="Z12" s="58">
        <v>1</v>
      </c>
      <c r="AA12" s="58"/>
      <c r="AB12" s="58">
        <v>2</v>
      </c>
      <c r="AC12" s="58">
        <v>13</v>
      </c>
      <c r="AD12" s="59"/>
      <c r="AE12" s="58">
        <v>35</v>
      </c>
      <c r="AF12" s="58"/>
      <c r="AG12" s="58"/>
      <c r="AH12" s="58">
        <v>19</v>
      </c>
      <c r="AI12" s="58">
        <v>1</v>
      </c>
      <c r="AJ12" s="55">
        <f>SUM(C12:AI12)</f>
        <v>331</v>
      </c>
      <c r="AK12" s="55">
        <v>20</v>
      </c>
      <c r="AL12" s="55"/>
      <c r="AM12" s="55"/>
      <c r="AN12" s="55">
        <v>40</v>
      </c>
      <c r="AO12" s="55">
        <v>20</v>
      </c>
      <c r="AP12" s="57">
        <f>((AJ12/B12)*100)/AO12</f>
        <v>706.13333333333333</v>
      </c>
    </row>
    <row r="13" spans="1:42">
      <c r="A13" s="55">
        <v>16.5</v>
      </c>
      <c r="B13" s="54">
        <f>(1/32)*100</f>
        <v>3.125</v>
      </c>
      <c r="C13" s="58">
        <v>64</v>
      </c>
      <c r="D13" s="58">
        <v>140</v>
      </c>
      <c r="E13" s="58">
        <v>1</v>
      </c>
      <c r="F13" s="58">
        <v>1</v>
      </c>
      <c r="G13" s="58"/>
      <c r="H13" s="58">
        <v>1</v>
      </c>
      <c r="I13" s="58">
        <v>3</v>
      </c>
      <c r="J13" s="58">
        <v>77</v>
      </c>
      <c r="K13" s="58">
        <v>12</v>
      </c>
      <c r="L13" s="58">
        <v>15</v>
      </c>
      <c r="M13" s="58"/>
      <c r="N13" s="58"/>
      <c r="O13" s="58"/>
      <c r="P13" s="58"/>
      <c r="Q13" s="58"/>
      <c r="R13" s="58"/>
      <c r="S13" s="58">
        <v>6</v>
      </c>
      <c r="T13" s="58">
        <v>5</v>
      </c>
      <c r="U13" s="58">
        <v>1</v>
      </c>
      <c r="V13" s="58">
        <v>2</v>
      </c>
      <c r="W13" s="58">
        <v>8</v>
      </c>
      <c r="X13" s="58">
        <v>7</v>
      </c>
      <c r="Y13" s="58">
        <v>1</v>
      </c>
      <c r="Z13" s="58">
        <v>5</v>
      </c>
      <c r="AA13" s="58"/>
      <c r="AB13" s="58">
        <v>10</v>
      </c>
      <c r="AC13" s="58">
        <v>6</v>
      </c>
      <c r="AD13" s="59"/>
      <c r="AE13" s="58">
        <v>42</v>
      </c>
      <c r="AF13" s="58">
        <v>1</v>
      </c>
      <c r="AG13" s="58"/>
      <c r="AH13" s="58">
        <v>19</v>
      </c>
      <c r="AI13" s="58">
        <v>1</v>
      </c>
      <c r="AJ13" s="55">
        <f>SUM(C13:AI13)</f>
        <v>428</v>
      </c>
      <c r="AK13" s="55">
        <v>24</v>
      </c>
      <c r="AL13" s="55">
        <v>1</v>
      </c>
      <c r="AM13" s="55"/>
      <c r="AN13" s="55">
        <v>63</v>
      </c>
      <c r="AO13" s="55">
        <v>20</v>
      </c>
      <c r="AP13" s="57">
        <f>((AJ13/B13)*100)/AO13</f>
        <v>684.8</v>
      </c>
    </row>
    <row r="14" spans="1:42">
      <c r="A14" s="55">
        <v>18.5</v>
      </c>
      <c r="B14" s="54">
        <f>(3/128)*100</f>
        <v>2.34375</v>
      </c>
      <c r="C14" s="58">
        <v>50</v>
      </c>
      <c r="D14" s="58">
        <v>150</v>
      </c>
      <c r="E14" s="58"/>
      <c r="F14" s="58"/>
      <c r="G14" s="58"/>
      <c r="H14" s="58">
        <v>1</v>
      </c>
      <c r="I14" s="58">
        <v>1</v>
      </c>
      <c r="J14" s="58">
        <v>95</v>
      </c>
      <c r="K14" s="58">
        <v>9</v>
      </c>
      <c r="L14" s="58">
        <v>17</v>
      </c>
      <c r="M14" s="58"/>
      <c r="N14" s="58"/>
      <c r="O14" s="58"/>
      <c r="P14" s="58"/>
      <c r="Q14" s="58">
        <v>1</v>
      </c>
      <c r="R14" s="58"/>
      <c r="S14" s="58"/>
      <c r="T14" s="58">
        <v>1</v>
      </c>
      <c r="U14" s="58">
        <v>1</v>
      </c>
      <c r="V14" s="58"/>
      <c r="W14" s="58">
        <v>8</v>
      </c>
      <c r="X14" s="58">
        <v>5</v>
      </c>
      <c r="Y14" s="58"/>
      <c r="Z14" s="58">
        <v>2</v>
      </c>
      <c r="AA14" s="58">
        <v>2</v>
      </c>
      <c r="AB14" s="58">
        <v>11</v>
      </c>
      <c r="AC14" s="58">
        <v>7</v>
      </c>
      <c r="AD14" s="59"/>
      <c r="AE14" s="58">
        <v>28</v>
      </c>
      <c r="AF14" s="58"/>
      <c r="AG14" s="58"/>
      <c r="AH14" s="58">
        <v>18</v>
      </c>
      <c r="AI14" s="58">
        <v>1</v>
      </c>
      <c r="AJ14" s="55">
        <f>SUM(C14:AI14)</f>
        <v>408</v>
      </c>
      <c r="AK14" s="55">
        <v>21</v>
      </c>
      <c r="AL14" s="55"/>
      <c r="AM14" s="55"/>
      <c r="AN14" s="55">
        <v>91</v>
      </c>
      <c r="AO14" s="55">
        <v>20</v>
      </c>
      <c r="AP14" s="57">
        <f>((AJ14/B14)*100)/AO14</f>
        <v>870.4</v>
      </c>
    </row>
    <row r="15" spans="1:42">
      <c r="A15" s="55">
        <v>20.5</v>
      </c>
      <c r="B15" s="54">
        <f>(3/128)*100</f>
        <v>2.34375</v>
      </c>
      <c r="C15" s="58">
        <v>26</v>
      </c>
      <c r="D15" s="58">
        <v>189</v>
      </c>
      <c r="E15" s="58"/>
      <c r="F15" s="58">
        <v>1</v>
      </c>
      <c r="G15" s="58"/>
      <c r="H15" s="58"/>
      <c r="I15" s="58">
        <v>3</v>
      </c>
      <c r="J15" s="58">
        <v>54</v>
      </c>
      <c r="K15" s="58">
        <v>15</v>
      </c>
      <c r="L15" s="58">
        <v>11</v>
      </c>
      <c r="M15" s="58">
        <v>1</v>
      </c>
      <c r="N15" s="58"/>
      <c r="O15" s="58"/>
      <c r="P15" s="58"/>
      <c r="Q15" s="58">
        <v>1</v>
      </c>
      <c r="R15" s="58"/>
      <c r="S15" s="58"/>
      <c r="T15" s="58"/>
      <c r="U15" s="58">
        <v>3</v>
      </c>
      <c r="V15" s="58">
        <v>1</v>
      </c>
      <c r="W15" s="58">
        <v>7</v>
      </c>
      <c r="X15" s="58"/>
      <c r="Y15" s="58"/>
      <c r="Z15" s="58"/>
      <c r="AA15" s="58"/>
      <c r="AB15" s="58">
        <v>8</v>
      </c>
      <c r="AC15" s="58">
        <v>10</v>
      </c>
      <c r="AD15" s="59"/>
      <c r="AE15" s="58">
        <v>45</v>
      </c>
      <c r="AF15" s="58"/>
      <c r="AG15" s="58"/>
      <c r="AH15" s="58">
        <v>11</v>
      </c>
      <c r="AI15" s="58"/>
      <c r="AJ15" s="55">
        <f>SUM(C15:AI15)</f>
        <v>386</v>
      </c>
      <c r="AK15" s="55">
        <v>17</v>
      </c>
      <c r="AL15" s="55">
        <v>1</v>
      </c>
      <c r="AM15" s="55"/>
      <c r="AN15" s="55">
        <v>60</v>
      </c>
      <c r="AO15" s="55">
        <v>20</v>
      </c>
      <c r="AP15" s="57">
        <f>((AJ15/B15)*100)/AO15</f>
        <v>823.46666666666658</v>
      </c>
    </row>
    <row r="16" spans="1:42">
      <c r="A16" s="55">
        <v>22.5</v>
      </c>
      <c r="B16" s="54">
        <f>(1/64)*100</f>
        <v>1.5625</v>
      </c>
      <c r="C16" s="58">
        <v>26</v>
      </c>
      <c r="D16" s="58">
        <v>112</v>
      </c>
      <c r="E16" s="58">
        <v>1</v>
      </c>
      <c r="F16" s="58"/>
      <c r="G16" s="58"/>
      <c r="H16" s="58"/>
      <c r="I16" s="58"/>
      <c r="J16" s="58">
        <v>39</v>
      </c>
      <c r="K16" s="58">
        <v>11</v>
      </c>
      <c r="L16" s="58">
        <v>4</v>
      </c>
      <c r="M16" s="58"/>
      <c r="N16" s="58"/>
      <c r="O16" s="58"/>
      <c r="P16" s="58"/>
      <c r="Q16" s="58"/>
      <c r="R16" s="58"/>
      <c r="S16" s="58">
        <v>1</v>
      </c>
      <c r="T16" s="58"/>
      <c r="U16" s="58">
        <v>3</v>
      </c>
      <c r="V16" s="58">
        <v>2</v>
      </c>
      <c r="W16" s="58">
        <v>5</v>
      </c>
      <c r="X16" s="58">
        <v>3</v>
      </c>
      <c r="Y16" s="58"/>
      <c r="Z16" s="58"/>
      <c r="AA16" s="58"/>
      <c r="AB16" s="58">
        <v>5</v>
      </c>
      <c r="AC16" s="58">
        <v>3</v>
      </c>
      <c r="AD16" s="59"/>
      <c r="AE16" s="58">
        <v>63</v>
      </c>
      <c r="AF16" s="58"/>
      <c r="AG16" s="58"/>
      <c r="AH16" s="58">
        <v>16</v>
      </c>
      <c r="AI16" s="58"/>
      <c r="AJ16" s="55">
        <f>SUM(C16:AI16)</f>
        <v>294</v>
      </c>
      <c r="AK16" s="55">
        <v>17</v>
      </c>
      <c r="AL16" s="55"/>
      <c r="AM16" s="55"/>
      <c r="AN16" s="55">
        <v>45</v>
      </c>
      <c r="AO16" s="55">
        <v>20</v>
      </c>
      <c r="AP16" s="57">
        <f>((AJ16/B16)*100)/AO16</f>
        <v>940.8</v>
      </c>
    </row>
    <row r="17" spans="1:42">
      <c r="A17" s="55">
        <v>24.5</v>
      </c>
      <c r="B17" s="54">
        <f>(1/64)*100</f>
        <v>1.5625</v>
      </c>
      <c r="C17" s="58">
        <v>22</v>
      </c>
      <c r="D17" s="58">
        <v>127</v>
      </c>
      <c r="E17" s="58"/>
      <c r="F17" s="58"/>
      <c r="G17" s="58"/>
      <c r="H17" s="58">
        <v>2</v>
      </c>
      <c r="I17" s="58">
        <v>3</v>
      </c>
      <c r="J17" s="58">
        <v>50</v>
      </c>
      <c r="K17" s="58">
        <v>10</v>
      </c>
      <c r="L17" s="58">
        <v>10</v>
      </c>
      <c r="M17" s="58"/>
      <c r="N17" s="58"/>
      <c r="O17" s="58"/>
      <c r="P17" s="58"/>
      <c r="Q17" s="58">
        <v>1</v>
      </c>
      <c r="R17" s="58"/>
      <c r="S17" s="58">
        <v>1</v>
      </c>
      <c r="T17" s="58"/>
      <c r="U17" s="58">
        <v>4</v>
      </c>
      <c r="V17" s="58">
        <v>1</v>
      </c>
      <c r="W17" s="58">
        <v>3</v>
      </c>
      <c r="X17" s="58">
        <v>2</v>
      </c>
      <c r="Y17" s="58"/>
      <c r="Z17" s="58"/>
      <c r="AA17" s="58"/>
      <c r="AB17" s="58">
        <v>8</v>
      </c>
      <c r="AC17" s="58">
        <v>6</v>
      </c>
      <c r="AD17" s="59"/>
      <c r="AE17" s="58">
        <v>21</v>
      </c>
      <c r="AF17" s="58"/>
      <c r="AG17" s="58"/>
      <c r="AH17" s="58">
        <v>2</v>
      </c>
      <c r="AI17" s="58">
        <v>1</v>
      </c>
      <c r="AJ17" s="55">
        <f>SUM(C17:AI17)</f>
        <v>274</v>
      </c>
      <c r="AK17" s="55">
        <v>19</v>
      </c>
      <c r="AL17" s="55">
        <v>1</v>
      </c>
      <c r="AM17" s="55"/>
      <c r="AN17" s="55">
        <v>47</v>
      </c>
      <c r="AO17" s="55">
        <v>20</v>
      </c>
      <c r="AP17" s="57">
        <f>((AJ17/B17)*100)/AO17</f>
        <v>876.8</v>
      </c>
    </row>
    <row r="18" spans="1:42">
      <c r="A18" s="55">
        <v>26.5</v>
      </c>
      <c r="B18" s="54">
        <f>(1/16)*100</f>
        <v>6.25</v>
      </c>
      <c r="C18" s="58">
        <v>31</v>
      </c>
      <c r="D18" s="58">
        <v>169</v>
      </c>
      <c r="E18" s="58">
        <v>2</v>
      </c>
      <c r="F18" s="58"/>
      <c r="G18" s="58"/>
      <c r="H18" s="58">
        <v>1</v>
      </c>
      <c r="I18" s="58">
        <v>6</v>
      </c>
      <c r="J18" s="58">
        <v>61</v>
      </c>
      <c r="K18" s="58">
        <v>24</v>
      </c>
      <c r="L18" s="58">
        <v>17</v>
      </c>
      <c r="M18" s="58">
        <v>1</v>
      </c>
      <c r="N18" s="58"/>
      <c r="O18" s="58"/>
      <c r="P18" s="58"/>
      <c r="Q18" s="58">
        <v>1</v>
      </c>
      <c r="R18" s="58"/>
      <c r="S18" s="58">
        <v>1</v>
      </c>
      <c r="T18" s="58"/>
      <c r="U18" s="58">
        <v>3</v>
      </c>
      <c r="V18" s="58"/>
      <c r="W18" s="58">
        <v>7</v>
      </c>
      <c r="X18" s="58">
        <v>3</v>
      </c>
      <c r="Y18" s="58"/>
      <c r="Z18" s="58">
        <v>1</v>
      </c>
      <c r="AA18" s="58">
        <v>1</v>
      </c>
      <c r="AB18" s="58">
        <v>3</v>
      </c>
      <c r="AC18" s="58">
        <v>11</v>
      </c>
      <c r="AD18" s="59">
        <v>1</v>
      </c>
      <c r="AE18" s="58">
        <v>59</v>
      </c>
      <c r="AF18" s="58"/>
      <c r="AG18" s="58">
        <v>10</v>
      </c>
      <c r="AH18" s="58">
        <v>4</v>
      </c>
      <c r="AI18" s="58">
        <v>2</v>
      </c>
      <c r="AJ18" s="55">
        <f>SUM(C18:AI18)</f>
        <v>419</v>
      </c>
      <c r="AK18" s="55">
        <v>27</v>
      </c>
      <c r="AL18" s="55">
        <v>2</v>
      </c>
      <c r="AM18" s="55"/>
      <c r="AN18" s="55">
        <v>41</v>
      </c>
      <c r="AO18" s="55">
        <v>20</v>
      </c>
      <c r="AP18" s="57">
        <f>((AJ18/B18)*100)/AO18</f>
        <v>335.20000000000005</v>
      </c>
    </row>
    <row r="19" spans="1:42">
      <c r="A19" s="55">
        <v>28.5</v>
      </c>
      <c r="B19" s="54">
        <f>(1/8)*100</f>
        <v>12.5</v>
      </c>
      <c r="C19" s="58">
        <v>17</v>
      </c>
      <c r="D19" s="58">
        <v>157</v>
      </c>
      <c r="E19" s="58"/>
      <c r="F19" s="58"/>
      <c r="G19" s="58"/>
      <c r="H19" s="58">
        <v>1</v>
      </c>
      <c r="I19" s="58">
        <v>1</v>
      </c>
      <c r="J19" s="58">
        <v>39</v>
      </c>
      <c r="K19" s="58">
        <v>17</v>
      </c>
      <c r="L19" s="58">
        <v>8</v>
      </c>
      <c r="M19" s="58">
        <v>1</v>
      </c>
      <c r="N19" s="58"/>
      <c r="O19" s="58"/>
      <c r="P19" s="58"/>
      <c r="Q19" s="58"/>
      <c r="R19" s="58"/>
      <c r="S19" s="58"/>
      <c r="T19" s="58"/>
      <c r="U19" s="58">
        <v>1</v>
      </c>
      <c r="V19" s="58"/>
      <c r="W19" s="58">
        <v>14</v>
      </c>
      <c r="X19" s="58"/>
      <c r="Y19" s="58"/>
      <c r="Z19" s="58"/>
      <c r="AA19" s="58"/>
      <c r="AB19" s="58">
        <v>6</v>
      </c>
      <c r="AC19" s="58">
        <v>7</v>
      </c>
      <c r="AD19" s="59">
        <v>1</v>
      </c>
      <c r="AE19" s="58">
        <v>82</v>
      </c>
      <c r="AF19" s="58"/>
      <c r="AG19" s="58"/>
      <c r="AH19" s="58">
        <v>9</v>
      </c>
      <c r="AI19" s="58">
        <v>2</v>
      </c>
      <c r="AJ19" s="55">
        <f>SUM(C19:AI19)</f>
        <v>363</v>
      </c>
      <c r="AK19" s="55">
        <v>17</v>
      </c>
      <c r="AL19" s="55">
        <v>3</v>
      </c>
      <c r="AM19" s="55"/>
      <c r="AN19" s="55">
        <v>42</v>
      </c>
      <c r="AO19" s="55">
        <v>20</v>
      </c>
      <c r="AP19" s="57">
        <f>((AJ19/B19)*100)/AO19</f>
        <v>145.19999999999999</v>
      </c>
    </row>
    <row r="20" spans="1:42">
      <c r="A20" s="55">
        <v>30.5</v>
      </c>
      <c r="B20" s="54">
        <f>(1/8)*100</f>
        <v>12.5</v>
      </c>
      <c r="C20" s="58">
        <v>26</v>
      </c>
      <c r="D20" s="58">
        <v>179</v>
      </c>
      <c r="E20" s="58">
        <v>1</v>
      </c>
      <c r="F20" s="58"/>
      <c r="G20" s="58"/>
      <c r="H20" s="58">
        <v>1</v>
      </c>
      <c r="I20" s="58"/>
      <c r="J20" s="58">
        <v>33</v>
      </c>
      <c r="K20" s="58">
        <v>14</v>
      </c>
      <c r="L20" s="58">
        <v>4</v>
      </c>
      <c r="M20" s="58"/>
      <c r="N20" s="58"/>
      <c r="O20" s="58"/>
      <c r="P20" s="58"/>
      <c r="Q20" s="58">
        <v>1</v>
      </c>
      <c r="R20" s="58"/>
      <c r="S20" s="58"/>
      <c r="T20" s="58"/>
      <c r="U20" s="58"/>
      <c r="V20" s="58">
        <v>1</v>
      </c>
      <c r="W20" s="58">
        <v>11</v>
      </c>
      <c r="X20" s="58">
        <v>1</v>
      </c>
      <c r="Y20" s="58"/>
      <c r="Z20" s="58">
        <v>1</v>
      </c>
      <c r="AA20" s="58"/>
      <c r="AB20" s="58">
        <v>4</v>
      </c>
      <c r="AC20" s="58">
        <v>6</v>
      </c>
      <c r="AD20" s="59"/>
      <c r="AE20" s="58">
        <v>50</v>
      </c>
      <c r="AF20" s="58"/>
      <c r="AG20" s="58"/>
      <c r="AH20" s="58">
        <v>6</v>
      </c>
      <c r="AI20" s="58">
        <v>3</v>
      </c>
      <c r="AJ20" s="55">
        <f>SUM(C20:AI20)</f>
        <v>342</v>
      </c>
      <c r="AK20" s="55">
        <v>18</v>
      </c>
      <c r="AL20" s="55"/>
      <c r="AM20" s="55"/>
      <c r="AN20" s="55">
        <v>40</v>
      </c>
      <c r="AO20" s="55">
        <v>20</v>
      </c>
      <c r="AP20" s="57">
        <f>((AJ20/B20)*100)/AO20</f>
        <v>136.80000000000001</v>
      </c>
    </row>
    <row r="21" spans="1:42" s="20" customFormat="1">
      <c r="A21" s="60">
        <v>32.5</v>
      </c>
      <c r="B21" s="57">
        <f>(1/4)*100</f>
        <v>25</v>
      </c>
      <c r="C21" s="60">
        <v>11</v>
      </c>
      <c r="D21" s="60">
        <v>193</v>
      </c>
      <c r="E21" s="60"/>
      <c r="F21" s="60"/>
      <c r="G21" s="60"/>
      <c r="H21" s="60"/>
      <c r="I21" s="60"/>
      <c r="J21" s="60">
        <v>69</v>
      </c>
      <c r="K21" s="60"/>
      <c r="L21" s="60"/>
      <c r="M21" s="60"/>
      <c r="N21" s="60"/>
      <c r="O21" s="60"/>
      <c r="P21" s="60"/>
      <c r="Q21" s="60"/>
      <c r="R21" s="60">
        <v>1</v>
      </c>
      <c r="S21" s="60"/>
      <c r="T21" s="60"/>
      <c r="U21" s="60"/>
      <c r="V21" s="60"/>
      <c r="W21" s="60">
        <v>14</v>
      </c>
      <c r="X21" s="60">
        <v>1</v>
      </c>
      <c r="Y21" s="60"/>
      <c r="Z21" s="60"/>
      <c r="AA21" s="60"/>
      <c r="AB21" s="60">
        <v>1</v>
      </c>
      <c r="AC21" s="60">
        <v>10</v>
      </c>
      <c r="AD21" s="61"/>
      <c r="AE21" s="60">
        <v>53</v>
      </c>
      <c r="AF21" s="60">
        <v>1</v>
      </c>
      <c r="AG21" s="60"/>
      <c r="AH21" s="60">
        <v>5</v>
      </c>
      <c r="AI21" s="60"/>
      <c r="AJ21" s="53">
        <f>SUM(C21:AI21)</f>
        <v>359</v>
      </c>
      <c r="AK21" s="53">
        <v>11</v>
      </c>
      <c r="AL21" s="53">
        <v>1</v>
      </c>
      <c r="AM21" s="53"/>
      <c r="AN21" s="53">
        <v>1</v>
      </c>
      <c r="AO21" s="53">
        <v>20</v>
      </c>
      <c r="AP21" s="57">
        <f>((AJ21/B21)*100)/AO21</f>
        <v>71.8</v>
      </c>
    </row>
    <row r="22" spans="1:42">
      <c r="A22" s="58">
        <v>33.5</v>
      </c>
      <c r="B22" s="54">
        <f>(1/4)*100</f>
        <v>25</v>
      </c>
      <c r="C22" s="58">
        <v>59</v>
      </c>
      <c r="D22" s="58">
        <v>165</v>
      </c>
      <c r="E22" s="58"/>
      <c r="F22" s="58"/>
      <c r="G22" s="58"/>
      <c r="H22" s="58"/>
      <c r="I22" s="58">
        <v>3</v>
      </c>
      <c r="J22" s="58">
        <v>68</v>
      </c>
      <c r="K22" s="58">
        <v>14</v>
      </c>
      <c r="L22" s="58">
        <v>7</v>
      </c>
      <c r="M22" s="58"/>
      <c r="N22" s="58"/>
      <c r="O22" s="58"/>
      <c r="P22" s="58"/>
      <c r="Q22" s="58"/>
      <c r="R22" s="58"/>
      <c r="S22" s="58"/>
      <c r="T22" s="58"/>
      <c r="U22" s="58">
        <v>3</v>
      </c>
      <c r="V22" s="58"/>
      <c r="W22" s="58">
        <v>4</v>
      </c>
      <c r="X22" s="58"/>
      <c r="Y22" s="58"/>
      <c r="Z22" s="58"/>
      <c r="AA22" s="58"/>
      <c r="AB22" s="58">
        <v>6</v>
      </c>
      <c r="AC22" s="60">
        <v>6</v>
      </c>
      <c r="AD22" s="61"/>
      <c r="AE22" s="58">
        <v>87</v>
      </c>
      <c r="AF22" s="58"/>
      <c r="AG22" s="58">
        <v>2</v>
      </c>
      <c r="AH22" s="58">
        <v>2</v>
      </c>
      <c r="AI22" s="58">
        <v>1</v>
      </c>
      <c r="AJ22" s="55">
        <f>SUM(C22:AI22)</f>
        <v>427</v>
      </c>
      <c r="AK22" s="55">
        <v>16</v>
      </c>
      <c r="AL22" s="55"/>
      <c r="AM22" s="55"/>
      <c r="AN22" s="55">
        <v>48</v>
      </c>
      <c r="AO22" s="55">
        <v>20</v>
      </c>
      <c r="AP22" s="57">
        <f>((AJ22/B22)*100)/AO22</f>
        <v>85.399999999999991</v>
      </c>
    </row>
    <row r="23" spans="1:42">
      <c r="A23" s="58">
        <v>34.5</v>
      </c>
      <c r="B23" s="54">
        <f>(1/2)*100</f>
        <v>50</v>
      </c>
      <c r="C23" s="58">
        <v>39</v>
      </c>
      <c r="D23" s="58">
        <v>44</v>
      </c>
      <c r="E23" s="58"/>
      <c r="F23" s="58"/>
      <c r="G23" s="58"/>
      <c r="H23" s="58"/>
      <c r="I23" s="58">
        <v>1</v>
      </c>
      <c r="J23" s="58">
        <v>31</v>
      </c>
      <c r="K23" s="58">
        <v>3</v>
      </c>
      <c r="L23" s="58">
        <v>1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>
        <v>1</v>
      </c>
      <c r="X23" s="58"/>
      <c r="Y23" s="58"/>
      <c r="Z23" s="58"/>
      <c r="AA23" s="58"/>
      <c r="AB23" s="58"/>
      <c r="AC23" s="58">
        <v>1</v>
      </c>
      <c r="AD23" s="59"/>
      <c r="AE23" s="58">
        <v>105</v>
      </c>
      <c r="AF23" s="58"/>
      <c r="AG23" s="58">
        <v>2</v>
      </c>
      <c r="AH23" s="58">
        <v>7</v>
      </c>
      <c r="AI23" s="58">
        <v>1</v>
      </c>
      <c r="AJ23" s="55">
        <f>SUM(C23:AI23)</f>
        <v>236</v>
      </c>
      <c r="AK23" s="58">
        <v>13</v>
      </c>
      <c r="AL23" s="58"/>
      <c r="AM23" s="58"/>
      <c r="AN23" s="58">
        <v>9</v>
      </c>
      <c r="AO23" s="55">
        <v>20</v>
      </c>
      <c r="AP23" s="57">
        <f>((AJ23/B23)*100)/AO23</f>
        <v>23.6</v>
      </c>
    </row>
    <row r="24" spans="1:42">
      <c r="A24" s="58">
        <v>36.5</v>
      </c>
      <c r="B24" s="54">
        <f>(1/2)*100</f>
        <v>50</v>
      </c>
      <c r="C24" s="58">
        <v>45</v>
      </c>
      <c r="D24" s="58">
        <v>128</v>
      </c>
      <c r="E24" s="58">
        <v>2</v>
      </c>
      <c r="F24" s="58"/>
      <c r="G24" s="58"/>
      <c r="H24" s="58">
        <v>1</v>
      </c>
      <c r="I24" s="58">
        <v>2</v>
      </c>
      <c r="J24" s="58">
        <v>31</v>
      </c>
      <c r="K24" s="58">
        <v>4</v>
      </c>
      <c r="L24" s="58"/>
      <c r="M24" s="58"/>
      <c r="N24" s="58"/>
      <c r="O24" s="58"/>
      <c r="P24" s="58"/>
      <c r="Q24" s="58">
        <v>1</v>
      </c>
      <c r="R24" s="58"/>
      <c r="S24" s="58"/>
      <c r="T24" s="58"/>
      <c r="U24" s="58"/>
      <c r="V24" s="58"/>
      <c r="W24" s="58">
        <v>4</v>
      </c>
      <c r="X24" s="58"/>
      <c r="Y24" s="58"/>
      <c r="Z24" s="58"/>
      <c r="AA24" s="58"/>
      <c r="AB24" s="58"/>
      <c r="AC24" s="58">
        <v>2</v>
      </c>
      <c r="AD24" s="59"/>
      <c r="AE24" s="58">
        <v>118</v>
      </c>
      <c r="AF24" s="58">
        <v>1</v>
      </c>
      <c r="AG24" s="58"/>
      <c r="AH24" s="58">
        <v>10</v>
      </c>
      <c r="AI24" s="58">
        <v>3</v>
      </c>
      <c r="AJ24" s="55">
        <f>SUM(C24:AI24)</f>
        <v>352</v>
      </c>
      <c r="AK24" s="58">
        <v>15</v>
      </c>
      <c r="AL24" s="58"/>
      <c r="AM24" s="58"/>
      <c r="AN24" s="58">
        <v>22</v>
      </c>
      <c r="AO24" s="55">
        <v>20</v>
      </c>
      <c r="AP24" s="57">
        <f>((AJ24/B24)*100)/AO24</f>
        <v>35.200000000000003</v>
      </c>
    </row>
    <row r="25" spans="1:42">
      <c r="A25" s="58">
        <v>38.5</v>
      </c>
      <c r="B25" s="54">
        <f>(1/16)*100</f>
        <v>6.25</v>
      </c>
      <c r="C25" s="58">
        <v>13</v>
      </c>
      <c r="D25" s="58">
        <v>208</v>
      </c>
      <c r="E25" s="58">
        <v>2</v>
      </c>
      <c r="F25" s="58">
        <v>1</v>
      </c>
      <c r="G25" s="58">
        <v>1</v>
      </c>
      <c r="H25" s="58">
        <v>6</v>
      </c>
      <c r="I25" s="58">
        <v>3</v>
      </c>
      <c r="J25" s="58">
        <v>41</v>
      </c>
      <c r="K25" s="58">
        <v>16</v>
      </c>
      <c r="L25" s="58">
        <v>2</v>
      </c>
      <c r="M25" s="58"/>
      <c r="N25" s="58"/>
      <c r="O25" s="58"/>
      <c r="P25" s="58"/>
      <c r="Q25" s="58"/>
      <c r="R25" s="58"/>
      <c r="S25" s="58"/>
      <c r="T25" s="58"/>
      <c r="U25" s="58">
        <v>3</v>
      </c>
      <c r="V25" s="58">
        <v>3</v>
      </c>
      <c r="W25" s="58">
        <v>13</v>
      </c>
      <c r="X25" s="58">
        <v>1</v>
      </c>
      <c r="Y25" s="58"/>
      <c r="Z25" s="58"/>
      <c r="AA25" s="58"/>
      <c r="AB25" s="58">
        <v>8</v>
      </c>
      <c r="AC25" s="58">
        <v>8</v>
      </c>
      <c r="AD25" s="59">
        <v>1</v>
      </c>
      <c r="AE25" s="58">
        <v>44</v>
      </c>
      <c r="AF25" s="58"/>
      <c r="AG25" s="58">
        <v>1</v>
      </c>
      <c r="AH25" s="58">
        <v>1</v>
      </c>
      <c r="AI25" s="58">
        <v>1</v>
      </c>
      <c r="AJ25" s="55">
        <f>SUM(C25:AI25)</f>
        <v>377</v>
      </c>
      <c r="AK25" s="58">
        <v>24</v>
      </c>
      <c r="AL25" s="58">
        <v>2</v>
      </c>
      <c r="AM25" s="58"/>
      <c r="AN25" s="58">
        <v>37</v>
      </c>
      <c r="AO25" s="55">
        <v>20</v>
      </c>
      <c r="AP25" s="57">
        <f>((AJ25/B25)*100)/AO25</f>
        <v>301.60000000000002</v>
      </c>
    </row>
    <row r="26" spans="1:42">
      <c r="A26" s="58">
        <v>40.5</v>
      </c>
      <c r="B26" s="54">
        <f>(1/32)*100</f>
        <v>3.125</v>
      </c>
      <c r="C26" s="58">
        <v>12</v>
      </c>
      <c r="D26" s="58">
        <v>225</v>
      </c>
      <c r="E26" s="58">
        <v>4</v>
      </c>
      <c r="F26" s="58">
        <v>1</v>
      </c>
      <c r="G26" s="58"/>
      <c r="H26" s="58">
        <v>2</v>
      </c>
      <c r="I26" s="58">
        <v>4</v>
      </c>
      <c r="J26" s="58">
        <v>30</v>
      </c>
      <c r="K26" s="58">
        <v>13</v>
      </c>
      <c r="L26" s="58">
        <v>9</v>
      </c>
      <c r="M26" s="58"/>
      <c r="N26" s="58"/>
      <c r="O26" s="58"/>
      <c r="P26" s="58"/>
      <c r="Q26" s="58"/>
      <c r="R26" s="58"/>
      <c r="S26" s="58"/>
      <c r="T26" s="58"/>
      <c r="U26" s="58">
        <v>2</v>
      </c>
      <c r="V26" s="58"/>
      <c r="W26" s="58">
        <v>18</v>
      </c>
      <c r="X26" s="58">
        <v>1</v>
      </c>
      <c r="Y26" s="58"/>
      <c r="Z26" s="58"/>
      <c r="AA26" s="58"/>
      <c r="AB26" s="58">
        <v>13</v>
      </c>
      <c r="AC26" s="58">
        <v>5</v>
      </c>
      <c r="AD26" s="59"/>
      <c r="AE26" s="58">
        <v>33</v>
      </c>
      <c r="AF26" s="58"/>
      <c r="AG26" s="58"/>
      <c r="AH26" s="58"/>
      <c r="AI26" s="58">
        <v>1</v>
      </c>
      <c r="AJ26" s="55">
        <f>SUM(C26:AI26)</f>
        <v>373</v>
      </c>
      <c r="AK26" s="58">
        <v>16</v>
      </c>
      <c r="AL26" s="58">
        <v>1</v>
      </c>
      <c r="AM26" s="58"/>
      <c r="AN26" s="58">
        <v>45</v>
      </c>
      <c r="AO26" s="55">
        <v>20</v>
      </c>
      <c r="AP26" s="57">
        <f>((AJ26/B26)*100)/AO26</f>
        <v>596.79999999999995</v>
      </c>
    </row>
    <row r="27" spans="1:42">
      <c r="A27" s="58">
        <v>42.5</v>
      </c>
      <c r="B27" s="54">
        <f>(1/32)*100</f>
        <v>3.125</v>
      </c>
      <c r="C27" s="58">
        <v>3</v>
      </c>
      <c r="D27" s="58">
        <v>215</v>
      </c>
      <c r="E27" s="58">
        <v>1</v>
      </c>
      <c r="F27" s="58"/>
      <c r="G27" s="58"/>
      <c r="H27" s="58"/>
      <c r="I27" s="58"/>
      <c r="J27" s="58">
        <v>31</v>
      </c>
      <c r="K27" s="58">
        <v>7</v>
      </c>
      <c r="L27" s="58">
        <v>5</v>
      </c>
      <c r="M27" s="58"/>
      <c r="N27" s="58"/>
      <c r="O27" s="58"/>
      <c r="P27" s="58"/>
      <c r="Q27" s="58"/>
      <c r="R27" s="58">
        <v>1</v>
      </c>
      <c r="S27" s="58">
        <v>2</v>
      </c>
      <c r="T27" s="58"/>
      <c r="U27" s="58"/>
      <c r="V27" s="58">
        <v>6</v>
      </c>
      <c r="W27" s="58">
        <v>12</v>
      </c>
      <c r="X27" s="58">
        <v>6</v>
      </c>
      <c r="Y27" s="58">
        <v>2</v>
      </c>
      <c r="Z27" s="58">
        <v>1</v>
      </c>
      <c r="AA27" s="58">
        <v>1</v>
      </c>
      <c r="AB27" s="58">
        <v>18</v>
      </c>
      <c r="AC27" s="58">
        <v>5</v>
      </c>
      <c r="AD27" s="59"/>
      <c r="AE27" s="58">
        <v>18</v>
      </c>
      <c r="AF27" s="58"/>
      <c r="AG27" s="58">
        <v>1</v>
      </c>
      <c r="AH27" s="58"/>
      <c r="AI27" s="58"/>
      <c r="AJ27" s="55">
        <f>SUM(C27:AI27)</f>
        <v>335</v>
      </c>
      <c r="AK27" s="58">
        <v>20</v>
      </c>
      <c r="AL27" s="58"/>
      <c r="AM27" s="58"/>
      <c r="AN27" s="58">
        <v>56</v>
      </c>
      <c r="AO27" s="55">
        <v>20</v>
      </c>
      <c r="AP27" s="57">
        <f>((AJ27/B27)*100)/AO27</f>
        <v>536</v>
      </c>
    </row>
    <row r="28" spans="1:42">
      <c r="A28" s="58">
        <v>44.5</v>
      </c>
      <c r="B28" s="54">
        <f>(1/64)*100</f>
        <v>1.5625</v>
      </c>
      <c r="C28" s="58">
        <v>4</v>
      </c>
      <c r="D28" s="58">
        <v>201</v>
      </c>
      <c r="E28" s="58">
        <v>3</v>
      </c>
      <c r="F28" s="58"/>
      <c r="G28" s="58"/>
      <c r="H28" s="58"/>
      <c r="I28" s="58">
        <v>2</v>
      </c>
      <c r="J28" s="58">
        <v>26</v>
      </c>
      <c r="K28" s="58">
        <v>19</v>
      </c>
      <c r="L28" s="58">
        <v>6</v>
      </c>
      <c r="M28" s="58"/>
      <c r="N28" s="58"/>
      <c r="O28" s="58"/>
      <c r="P28" s="58"/>
      <c r="Q28" s="58"/>
      <c r="R28" s="58"/>
      <c r="S28" s="58"/>
      <c r="T28" s="58"/>
      <c r="U28" s="58">
        <v>3</v>
      </c>
      <c r="V28" s="58">
        <v>1</v>
      </c>
      <c r="W28" s="58">
        <v>14</v>
      </c>
      <c r="X28" s="58">
        <v>7</v>
      </c>
      <c r="Y28" s="58"/>
      <c r="Z28" s="58"/>
      <c r="AA28" s="58"/>
      <c r="AB28" s="58">
        <v>12</v>
      </c>
      <c r="AC28" s="58">
        <v>8</v>
      </c>
      <c r="AD28" s="59"/>
      <c r="AE28" s="58">
        <v>17</v>
      </c>
      <c r="AF28" s="58"/>
      <c r="AG28" s="58">
        <v>1</v>
      </c>
      <c r="AH28" s="58"/>
      <c r="AI28" s="58"/>
      <c r="AJ28" s="55">
        <f>SUM(C28:AI28)</f>
        <v>324</v>
      </c>
      <c r="AK28" s="58">
        <v>17</v>
      </c>
      <c r="AL28" s="58">
        <v>3</v>
      </c>
      <c r="AM28" s="58"/>
      <c r="AN28" s="58">
        <v>48</v>
      </c>
      <c r="AO28" s="55">
        <v>20</v>
      </c>
      <c r="AP28" s="57">
        <f>((AJ28/B28)*100)/AO28</f>
        <v>1036.8</v>
      </c>
    </row>
    <row r="29" spans="1:42">
      <c r="A29" s="58">
        <v>46.5</v>
      </c>
      <c r="B29" s="54">
        <f>(1/16)*100</f>
        <v>6.25</v>
      </c>
      <c r="C29" s="58">
        <v>4</v>
      </c>
      <c r="D29" s="58">
        <v>199</v>
      </c>
      <c r="E29" s="58"/>
      <c r="F29" s="58"/>
      <c r="G29" s="58"/>
      <c r="H29" s="58">
        <v>1</v>
      </c>
      <c r="I29" s="58">
        <v>1</v>
      </c>
      <c r="J29" s="58">
        <v>42</v>
      </c>
      <c r="K29" s="58">
        <v>10</v>
      </c>
      <c r="L29" s="58"/>
      <c r="M29" s="58"/>
      <c r="N29" s="58"/>
      <c r="O29" s="58"/>
      <c r="P29" s="58"/>
      <c r="Q29" s="58"/>
      <c r="R29" s="58"/>
      <c r="S29" s="58"/>
      <c r="T29" s="58">
        <v>1</v>
      </c>
      <c r="U29" s="58">
        <v>4</v>
      </c>
      <c r="V29" s="58">
        <v>4</v>
      </c>
      <c r="W29" s="58">
        <v>11</v>
      </c>
      <c r="X29" s="58">
        <v>9</v>
      </c>
      <c r="Y29" s="58"/>
      <c r="Z29" s="58"/>
      <c r="AA29" s="58"/>
      <c r="AB29" s="58">
        <v>8</v>
      </c>
      <c r="AC29" s="58">
        <v>2</v>
      </c>
      <c r="AD29" s="59"/>
      <c r="AE29" s="58">
        <v>18</v>
      </c>
      <c r="AF29" s="58"/>
      <c r="AG29" s="58"/>
      <c r="AH29" s="58"/>
      <c r="AI29" s="58"/>
      <c r="AJ29" s="55">
        <f>SUM(C29:AI29)</f>
        <v>314</v>
      </c>
      <c r="AK29" s="58">
        <v>17</v>
      </c>
      <c r="AL29" s="58">
        <v>1</v>
      </c>
      <c r="AM29" s="58"/>
      <c r="AN29" s="58">
        <v>42</v>
      </c>
      <c r="AO29" s="55">
        <v>20</v>
      </c>
      <c r="AP29" s="57">
        <f>((AJ29/B29)*100)/AO29</f>
        <v>251.2</v>
      </c>
    </row>
    <row r="30" spans="1:42">
      <c r="A30" s="58">
        <v>48.5</v>
      </c>
      <c r="B30" s="54">
        <f>(1/32)*100</f>
        <v>3.125</v>
      </c>
      <c r="C30" s="58">
        <v>5</v>
      </c>
      <c r="D30" s="58">
        <v>231</v>
      </c>
      <c r="E30" s="58">
        <v>1</v>
      </c>
      <c r="F30" s="58"/>
      <c r="G30" s="58"/>
      <c r="H30" s="58">
        <v>2</v>
      </c>
      <c r="I30" s="58">
        <v>1</v>
      </c>
      <c r="J30" s="58">
        <v>37</v>
      </c>
      <c r="K30" s="58">
        <v>8</v>
      </c>
      <c r="L30" s="58">
        <v>5</v>
      </c>
      <c r="M30" s="58"/>
      <c r="N30" s="58"/>
      <c r="O30" s="58"/>
      <c r="P30" s="58"/>
      <c r="Q30" s="58"/>
      <c r="R30" s="58"/>
      <c r="S30" s="58"/>
      <c r="T30" s="58">
        <v>4</v>
      </c>
      <c r="U30" s="58"/>
      <c r="V30" s="58"/>
      <c r="W30" s="58">
        <v>18</v>
      </c>
      <c r="X30" s="58">
        <v>2</v>
      </c>
      <c r="Y30" s="58"/>
      <c r="Z30" s="58"/>
      <c r="AA30" s="58">
        <v>1</v>
      </c>
      <c r="AB30" s="58">
        <v>15</v>
      </c>
      <c r="AC30" s="58">
        <v>12</v>
      </c>
      <c r="AD30" s="59"/>
      <c r="AE30" s="58">
        <v>19</v>
      </c>
      <c r="AF30" s="58"/>
      <c r="AG30" s="58"/>
      <c r="AH30" s="58"/>
      <c r="AI30" s="58"/>
      <c r="AJ30" s="55">
        <f>SUM(C30:AI30)</f>
        <v>361</v>
      </c>
      <c r="AK30" s="58">
        <v>15</v>
      </c>
      <c r="AL30" s="58">
        <v>2</v>
      </c>
      <c r="AM30" s="58"/>
      <c r="AN30" s="58">
        <v>96</v>
      </c>
      <c r="AO30" s="55">
        <v>20</v>
      </c>
      <c r="AP30" s="57">
        <f>((AJ30/B30)*100)/AO30</f>
        <v>577.6</v>
      </c>
    </row>
  </sheetData>
  <phoneticPr fontId="2" type="noConversion"/>
  <printOptions gridLines="1"/>
  <pageMargins left="0.25" right="0.56000000000000005" top="1.22" bottom="0.69" header="0.5" footer="0.5"/>
  <pageSetup paperSize="0" scale="90" orientation="portrait" horizontalDpi="4294967292" verticalDpi="4294967292"/>
  <headerFooter>
    <oddHeader>&amp;CTable 8. MB0810-8BC_x000D_Counts of foraminifera by species from box core 8.</oddHeader>
    <oddFooter>&amp;C13</oddFooter>
  </headerFooter>
  <colBreaks count="1" manualBreakCount="1">
    <brk id="4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O29"/>
  <sheetViews>
    <sheetView zoomScale="125" workbookViewId="0">
      <selection activeCell="AH1" sqref="AH1:AH1048576"/>
    </sheetView>
  </sheetViews>
  <sheetFormatPr baseColWidth="10" defaultRowHeight="9"/>
  <cols>
    <col min="1" max="1" width="3.28515625" style="6" customWidth="1"/>
    <col min="2" max="2" width="3.7109375" style="8" customWidth="1"/>
    <col min="3" max="3" width="2" style="5" customWidth="1"/>
    <col min="4" max="4" width="2.7109375" style="5" customWidth="1"/>
    <col min="5" max="9" width="1.5703125" style="5" customWidth="1"/>
    <col min="10" max="12" width="2" style="5" customWidth="1"/>
    <col min="13" max="27" width="1.5703125" style="5" customWidth="1"/>
    <col min="28" max="28" width="2" style="5" customWidth="1"/>
    <col min="29" max="29" width="2.7109375" style="5" customWidth="1"/>
    <col min="30" max="30" width="2" style="5" customWidth="1"/>
    <col min="31" max="31" width="1.5703125" style="5" customWidth="1"/>
    <col min="32" max="32" width="2" style="5" customWidth="1"/>
    <col min="33" max="33" width="1.5703125" style="5" customWidth="1"/>
    <col min="34" max="34" width="2.7109375" style="5" customWidth="1"/>
    <col min="35" max="36" width="2" style="5" customWidth="1"/>
    <col min="37" max="38" width="1.5703125" style="5" customWidth="1"/>
    <col min="39" max="39" width="2.42578125" style="5" customWidth="1"/>
    <col min="40" max="40" width="4.7109375" style="7" customWidth="1"/>
    <col min="41" max="16384" width="10.7109375" style="5"/>
  </cols>
  <sheetData>
    <row r="1" spans="1:41" s="38" customFormat="1" ht="116" customHeight="1">
      <c r="A1" s="46" t="s">
        <v>52</v>
      </c>
      <c r="B1" s="47" t="s">
        <v>49</v>
      </c>
      <c r="C1" s="48" t="s">
        <v>74</v>
      </c>
      <c r="D1" s="49" t="s">
        <v>133</v>
      </c>
      <c r="E1" s="48" t="s">
        <v>134</v>
      </c>
      <c r="F1" s="49" t="s">
        <v>135</v>
      </c>
      <c r="G1" s="48" t="s">
        <v>136</v>
      </c>
      <c r="H1" s="48" t="s">
        <v>137</v>
      </c>
      <c r="I1" s="48" t="s">
        <v>138</v>
      </c>
      <c r="J1" s="48" t="s">
        <v>16</v>
      </c>
      <c r="K1" s="48" t="s">
        <v>17</v>
      </c>
      <c r="L1" s="48" t="s">
        <v>157</v>
      </c>
      <c r="M1" s="48" t="s">
        <v>148</v>
      </c>
      <c r="N1" s="48" t="s">
        <v>158</v>
      </c>
      <c r="O1" s="48" t="s">
        <v>159</v>
      </c>
      <c r="P1" s="48" t="s">
        <v>140</v>
      </c>
      <c r="Q1" s="49" t="s">
        <v>160</v>
      </c>
      <c r="R1" s="50" t="s">
        <v>161</v>
      </c>
      <c r="S1" s="50" t="s">
        <v>149</v>
      </c>
      <c r="T1" s="49" t="s">
        <v>162</v>
      </c>
      <c r="U1" s="48" t="s">
        <v>163</v>
      </c>
      <c r="V1" s="48" t="s">
        <v>59</v>
      </c>
      <c r="W1" s="48" t="s">
        <v>60</v>
      </c>
      <c r="X1" s="48" t="s">
        <v>61</v>
      </c>
      <c r="Y1" s="49" t="s">
        <v>62</v>
      </c>
      <c r="Z1" s="48" t="s">
        <v>63</v>
      </c>
      <c r="AA1" s="51" t="s">
        <v>64</v>
      </c>
      <c r="AB1" s="49" t="s">
        <v>65</v>
      </c>
      <c r="AC1" s="48" t="s">
        <v>66</v>
      </c>
      <c r="AD1" s="48" t="s">
        <v>67</v>
      </c>
      <c r="AE1" s="50" t="s">
        <v>68</v>
      </c>
      <c r="AF1" s="64" t="s">
        <v>48</v>
      </c>
      <c r="AG1" s="48" t="s">
        <v>69</v>
      </c>
      <c r="AH1" s="50" t="s">
        <v>70</v>
      </c>
      <c r="AI1" s="50" t="s">
        <v>86</v>
      </c>
      <c r="AJ1" s="50" t="s">
        <v>38</v>
      </c>
      <c r="AK1" s="50" t="s">
        <v>39</v>
      </c>
      <c r="AL1" s="50" t="s">
        <v>43</v>
      </c>
      <c r="AM1" s="50" t="s">
        <v>40</v>
      </c>
      <c r="AN1" s="52" t="s">
        <v>87</v>
      </c>
    </row>
    <row r="2" spans="1:41" s="3" customFormat="1">
      <c r="A2" s="53">
        <v>0.5</v>
      </c>
      <c r="B2" s="54">
        <f>(1/16)*100</f>
        <v>6.25</v>
      </c>
      <c r="C2" s="55">
        <v>6</v>
      </c>
      <c r="D2" s="55">
        <v>13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6"/>
      <c r="AB2" s="55"/>
      <c r="AC2" s="55">
        <v>183</v>
      </c>
      <c r="AD2" s="55">
        <v>52</v>
      </c>
      <c r="AE2" s="55"/>
      <c r="AF2" s="55">
        <v>18</v>
      </c>
      <c r="AG2" s="55"/>
      <c r="AH2" s="55">
        <f>SUM(C2:AG2)</f>
        <v>272</v>
      </c>
      <c r="AI2" s="55">
        <v>5</v>
      </c>
      <c r="AJ2" s="55"/>
      <c r="AK2" s="55"/>
      <c r="AL2" s="55"/>
      <c r="AM2" s="55">
        <v>20</v>
      </c>
      <c r="AN2" s="57">
        <f>((AH2/B2)*100)/AM2</f>
        <v>217.6</v>
      </c>
    </row>
    <row r="3" spans="1:41" ht="11" customHeight="1">
      <c r="A3" s="53">
        <v>2.5</v>
      </c>
      <c r="B3" s="54">
        <f>(1/64)*100</f>
        <v>1.5625</v>
      </c>
      <c r="C3" s="58">
        <v>3</v>
      </c>
      <c r="D3" s="58">
        <v>4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  <c r="AB3" s="58">
        <v>14</v>
      </c>
      <c r="AC3" s="58">
        <v>196</v>
      </c>
      <c r="AD3" s="58">
        <v>7</v>
      </c>
      <c r="AE3" s="58"/>
      <c r="AF3" s="58">
        <v>6</v>
      </c>
      <c r="AG3" s="58"/>
      <c r="AH3" s="55">
        <f>SUM(C3:AG3)</f>
        <v>230</v>
      </c>
      <c r="AI3" s="55">
        <v>6</v>
      </c>
      <c r="AJ3" s="55"/>
      <c r="AK3" s="55"/>
      <c r="AL3" s="55"/>
      <c r="AM3" s="55">
        <v>20</v>
      </c>
      <c r="AN3" s="57">
        <f>((AH3/B3)*100)/AM3</f>
        <v>735.99999999999989</v>
      </c>
    </row>
    <row r="4" spans="1:41" ht="11" customHeight="1">
      <c r="A4" s="53">
        <v>4.5</v>
      </c>
      <c r="B4" s="54">
        <f>(3/128)*100</f>
        <v>2.34375</v>
      </c>
      <c r="C4" s="58">
        <v>20</v>
      </c>
      <c r="D4" s="58">
        <v>47</v>
      </c>
      <c r="E4" s="58"/>
      <c r="F4" s="58"/>
      <c r="G4" s="58"/>
      <c r="H4" s="58"/>
      <c r="I4" s="58"/>
      <c r="J4" s="58">
        <v>23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  <c r="AB4" s="58">
        <v>7</v>
      </c>
      <c r="AC4" s="58">
        <v>239</v>
      </c>
      <c r="AD4" s="58">
        <v>7</v>
      </c>
      <c r="AE4" s="58"/>
      <c r="AF4" s="58">
        <v>10</v>
      </c>
      <c r="AG4" s="58"/>
      <c r="AH4" s="55">
        <f>SUM(C4:AG4)</f>
        <v>353</v>
      </c>
      <c r="AI4" s="55">
        <v>7</v>
      </c>
      <c r="AJ4" s="55">
        <v>2</v>
      </c>
      <c r="AK4" s="55"/>
      <c r="AL4" s="55"/>
      <c r="AM4" s="55">
        <v>20</v>
      </c>
      <c r="AN4" s="57">
        <f>((AH4/B4)*100)/AM4</f>
        <v>753.06666666666672</v>
      </c>
    </row>
    <row r="5" spans="1:41" ht="11" customHeight="1">
      <c r="A5" s="53">
        <v>6.5</v>
      </c>
      <c r="B5" s="54">
        <f>(1/32)*100</f>
        <v>3.125</v>
      </c>
      <c r="C5" s="58">
        <v>5</v>
      </c>
      <c r="D5" s="58">
        <v>9</v>
      </c>
      <c r="E5" s="58"/>
      <c r="F5" s="58"/>
      <c r="G5" s="58"/>
      <c r="H5" s="58"/>
      <c r="I5" s="58"/>
      <c r="J5" s="58">
        <v>5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  <c r="AB5" s="58">
        <v>4</v>
      </c>
      <c r="AC5" s="58">
        <v>253</v>
      </c>
      <c r="AD5" s="58">
        <v>13</v>
      </c>
      <c r="AE5" s="58"/>
      <c r="AF5" s="58">
        <v>1</v>
      </c>
      <c r="AG5" s="58"/>
      <c r="AH5" s="55">
        <f>SUM(C5:AG5)</f>
        <v>290</v>
      </c>
      <c r="AI5" s="55">
        <v>7</v>
      </c>
      <c r="AJ5" s="55"/>
      <c r="AK5" s="55"/>
      <c r="AL5" s="55"/>
      <c r="AM5" s="55">
        <v>20</v>
      </c>
      <c r="AN5" s="57">
        <f>((AH5/B5)*100)/AM5</f>
        <v>464</v>
      </c>
      <c r="AO5" s="5" t="s">
        <v>72</v>
      </c>
    </row>
    <row r="6" spans="1:41" ht="11" customHeight="1">
      <c r="A6" s="53">
        <v>8.5</v>
      </c>
      <c r="B6" s="54">
        <f>(1/32)*100</f>
        <v>3.125</v>
      </c>
      <c r="C6" s="58">
        <v>1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  <c r="AB6" s="58">
        <v>4</v>
      </c>
      <c r="AC6" s="58">
        <v>221</v>
      </c>
      <c r="AD6" s="58">
        <v>3</v>
      </c>
      <c r="AE6" s="58">
        <v>5</v>
      </c>
      <c r="AF6" s="58">
        <v>1</v>
      </c>
      <c r="AG6" s="58"/>
      <c r="AH6" s="55">
        <f>SUM(C6:AG6)</f>
        <v>235</v>
      </c>
      <c r="AI6" s="55">
        <v>6</v>
      </c>
      <c r="AJ6" s="55"/>
      <c r="AK6" s="55"/>
      <c r="AL6" s="55"/>
      <c r="AM6" s="55">
        <v>20</v>
      </c>
      <c r="AN6" s="57">
        <f>((AH6/B6)*100)/AM6</f>
        <v>376</v>
      </c>
    </row>
    <row r="7" spans="1:41" ht="11" customHeight="1">
      <c r="A7" s="53">
        <v>10.5</v>
      </c>
      <c r="B7" s="54">
        <f>(1/32)*100</f>
        <v>3.125</v>
      </c>
      <c r="C7" s="58"/>
      <c r="D7" s="58">
        <v>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9"/>
      <c r="AB7" s="58">
        <v>6</v>
      </c>
      <c r="AC7" s="58">
        <v>312</v>
      </c>
      <c r="AD7" s="58">
        <v>4</v>
      </c>
      <c r="AE7" s="58"/>
      <c r="AF7" s="58">
        <v>1</v>
      </c>
      <c r="AG7" s="58"/>
      <c r="AH7" s="55">
        <f>SUM(C7:AG7)</f>
        <v>324</v>
      </c>
      <c r="AI7" s="55">
        <v>5</v>
      </c>
      <c r="AJ7" s="55"/>
      <c r="AK7" s="55"/>
      <c r="AL7" s="55"/>
      <c r="AM7" s="55">
        <v>20</v>
      </c>
      <c r="AN7" s="57">
        <f>((AH7/B7)*100)/AM7</f>
        <v>518.4</v>
      </c>
    </row>
    <row r="8" spans="1:41" ht="11" customHeight="1">
      <c r="A8" s="53">
        <v>12.5</v>
      </c>
      <c r="B8" s="54">
        <f>(1/16)*100</f>
        <v>6.25</v>
      </c>
      <c r="C8" s="58">
        <v>5</v>
      </c>
      <c r="D8" s="58">
        <v>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9"/>
      <c r="AB8" s="58">
        <v>7</v>
      </c>
      <c r="AC8" s="58">
        <v>325</v>
      </c>
      <c r="AD8" s="58">
        <v>8</v>
      </c>
      <c r="AE8" s="58">
        <v>2</v>
      </c>
      <c r="AF8" s="58">
        <v>1</v>
      </c>
      <c r="AG8" s="58"/>
      <c r="AH8" s="55">
        <f>SUM(C8:AG8)</f>
        <v>349</v>
      </c>
      <c r="AI8" s="55">
        <v>7</v>
      </c>
      <c r="AJ8" s="55"/>
      <c r="AK8" s="55">
        <v>1</v>
      </c>
      <c r="AL8" s="55">
        <v>1</v>
      </c>
      <c r="AM8" s="55">
        <v>20</v>
      </c>
      <c r="AN8" s="57">
        <f>((AH8/B8)*100)/AM8</f>
        <v>279.2</v>
      </c>
    </row>
    <row r="9" spans="1:41" ht="11" customHeight="1">
      <c r="A9" s="53">
        <v>14.5</v>
      </c>
      <c r="B9" s="54">
        <f>(1/16)*100</f>
        <v>6.25</v>
      </c>
      <c r="C9" s="58">
        <v>4</v>
      </c>
      <c r="D9" s="58">
        <v>3</v>
      </c>
      <c r="E9" s="58"/>
      <c r="F9" s="58"/>
      <c r="G9" s="58"/>
      <c r="H9" s="58"/>
      <c r="I9" s="58"/>
      <c r="J9" s="58">
        <v>5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9"/>
      <c r="AB9" s="58">
        <v>6</v>
      </c>
      <c r="AC9" s="58">
        <v>159</v>
      </c>
      <c r="AD9" s="58">
        <v>3</v>
      </c>
      <c r="AE9" s="58"/>
      <c r="AF9" s="58">
        <v>1</v>
      </c>
      <c r="AG9" s="58"/>
      <c r="AH9" s="55">
        <f>SUM(C9:AG9)</f>
        <v>181</v>
      </c>
      <c r="AI9" s="55">
        <v>7</v>
      </c>
      <c r="AJ9" s="55">
        <v>1</v>
      </c>
      <c r="AK9" s="55"/>
      <c r="AL9" s="55"/>
      <c r="AM9" s="55">
        <v>20</v>
      </c>
      <c r="AN9" s="57">
        <f>((AH9/B9)*100)/AM9</f>
        <v>144.80000000000001</v>
      </c>
    </row>
    <row r="10" spans="1:41" ht="11" customHeight="1">
      <c r="A10" s="53">
        <v>16.5</v>
      </c>
      <c r="B10" s="54">
        <f>(1/8)*100</f>
        <v>12.5</v>
      </c>
      <c r="C10" s="58">
        <v>1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9"/>
      <c r="AB10" s="58">
        <v>4</v>
      </c>
      <c r="AC10" s="58">
        <v>152</v>
      </c>
      <c r="AD10" s="58">
        <v>5</v>
      </c>
      <c r="AE10" s="58">
        <v>2</v>
      </c>
      <c r="AF10" s="58"/>
      <c r="AG10" s="58"/>
      <c r="AH10" s="55">
        <f>SUM(C10:AG10)</f>
        <v>164</v>
      </c>
      <c r="AI10" s="55">
        <v>5</v>
      </c>
      <c r="AJ10" s="55"/>
      <c r="AK10" s="55"/>
      <c r="AL10" s="55"/>
      <c r="AM10" s="55">
        <v>20</v>
      </c>
      <c r="AN10" s="57">
        <f>((AH10/B10)*100)/AM10</f>
        <v>65.599999999999994</v>
      </c>
    </row>
    <row r="11" spans="1:41" ht="11" customHeight="1">
      <c r="A11" s="53">
        <v>17.5</v>
      </c>
      <c r="B11" s="54">
        <f>(1/8)*100</f>
        <v>12.5</v>
      </c>
      <c r="C11" s="58"/>
      <c r="D11" s="58">
        <v>1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9"/>
      <c r="AB11" s="58"/>
      <c r="AC11" s="58">
        <v>195</v>
      </c>
      <c r="AD11" s="58">
        <v>1</v>
      </c>
      <c r="AE11" s="58"/>
      <c r="AF11" s="58"/>
      <c r="AG11" s="58"/>
      <c r="AH11" s="55">
        <f>SUM(C11:AG11)</f>
        <v>197</v>
      </c>
      <c r="AI11" s="55">
        <v>3</v>
      </c>
      <c r="AJ11" s="55"/>
      <c r="AK11" s="55"/>
      <c r="AL11" s="55"/>
      <c r="AM11" s="55">
        <v>20</v>
      </c>
      <c r="AN11" s="57">
        <f>((AH11/B11)*100)/AM11</f>
        <v>78.8</v>
      </c>
    </row>
    <row r="12" spans="1:41" ht="11" customHeight="1">
      <c r="A12" s="53">
        <v>18.5</v>
      </c>
      <c r="B12" s="54">
        <f>(1/4)*100</f>
        <v>25</v>
      </c>
      <c r="C12" s="58"/>
      <c r="D12" s="58">
        <v>1</v>
      </c>
      <c r="E12" s="58"/>
      <c r="F12" s="58"/>
      <c r="G12" s="58"/>
      <c r="H12" s="58"/>
      <c r="I12" s="58"/>
      <c r="J12" s="58">
        <v>1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9"/>
      <c r="AB12" s="58">
        <v>2</v>
      </c>
      <c r="AC12" s="58">
        <v>205</v>
      </c>
      <c r="AD12" s="58">
        <v>1</v>
      </c>
      <c r="AE12" s="58"/>
      <c r="AF12" s="58"/>
      <c r="AG12" s="58"/>
      <c r="AH12" s="55">
        <f>SUM(C12:AG12)</f>
        <v>210</v>
      </c>
      <c r="AI12" s="55">
        <v>5</v>
      </c>
      <c r="AJ12" s="55"/>
      <c r="AK12" s="55"/>
      <c r="AL12" s="55"/>
      <c r="AM12" s="55">
        <v>20</v>
      </c>
      <c r="AN12" s="57">
        <f>((AH12/B12)*100)/AM12</f>
        <v>42</v>
      </c>
    </row>
    <row r="13" spans="1:41" ht="11" customHeight="1">
      <c r="A13" s="53">
        <v>19.5</v>
      </c>
      <c r="B13" s="54">
        <f>(1/4)*100</f>
        <v>25</v>
      </c>
      <c r="C13" s="58">
        <v>16</v>
      </c>
      <c r="D13" s="58">
        <v>9</v>
      </c>
      <c r="E13" s="58"/>
      <c r="F13" s="58"/>
      <c r="G13" s="58"/>
      <c r="H13" s="58"/>
      <c r="I13" s="58"/>
      <c r="J13" s="58">
        <v>11</v>
      </c>
      <c r="K13" s="58">
        <v>1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9"/>
      <c r="AB13" s="58"/>
      <c r="AC13" s="58">
        <v>206</v>
      </c>
      <c r="AD13" s="58">
        <v>6</v>
      </c>
      <c r="AE13" s="58"/>
      <c r="AF13" s="58"/>
      <c r="AG13" s="58"/>
      <c r="AH13" s="55">
        <f>SUM(C13:AG13)</f>
        <v>249</v>
      </c>
      <c r="AI13" s="55">
        <v>6</v>
      </c>
      <c r="AJ13" s="55"/>
      <c r="AK13" s="55"/>
      <c r="AL13" s="55"/>
      <c r="AM13" s="55">
        <v>20</v>
      </c>
      <c r="AN13" s="57">
        <f>((AH13/B13)*100)/AM13</f>
        <v>49.800000000000004</v>
      </c>
    </row>
    <row r="14" spans="1:41" ht="11" customHeight="1">
      <c r="A14" s="53">
        <v>21.5</v>
      </c>
      <c r="B14" s="54">
        <f>(1/8)*100</f>
        <v>12.5</v>
      </c>
      <c r="C14" s="58">
        <v>18</v>
      </c>
      <c r="D14" s="58">
        <v>7</v>
      </c>
      <c r="E14" s="58"/>
      <c r="F14" s="58"/>
      <c r="G14" s="58"/>
      <c r="H14" s="58"/>
      <c r="I14" s="58"/>
      <c r="J14" s="58">
        <v>14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9"/>
      <c r="AB14" s="58">
        <v>4</v>
      </c>
      <c r="AC14" s="58">
        <v>197</v>
      </c>
      <c r="AD14" s="58">
        <v>10</v>
      </c>
      <c r="AE14" s="58">
        <v>4</v>
      </c>
      <c r="AF14" s="58"/>
      <c r="AG14" s="58"/>
      <c r="AH14" s="55">
        <f>SUM(C14:AG14)</f>
        <v>254</v>
      </c>
      <c r="AI14" s="55">
        <v>8</v>
      </c>
      <c r="AJ14" s="55">
        <v>2</v>
      </c>
      <c r="AK14" s="55"/>
      <c r="AL14" s="55"/>
      <c r="AM14" s="55">
        <v>20</v>
      </c>
      <c r="AN14" s="57">
        <f>((AH14/B14)*100)/AM14</f>
        <v>101.6</v>
      </c>
    </row>
    <row r="15" spans="1:41" ht="11" customHeight="1">
      <c r="A15" s="53">
        <v>22.5</v>
      </c>
      <c r="B15" s="54">
        <f>(1/8)*100</f>
        <v>12.5</v>
      </c>
      <c r="C15" s="58">
        <v>49</v>
      </c>
      <c r="D15" s="58">
        <v>21</v>
      </c>
      <c r="E15" s="58"/>
      <c r="F15" s="58"/>
      <c r="G15" s="58"/>
      <c r="H15" s="58"/>
      <c r="I15" s="58"/>
      <c r="J15" s="58">
        <v>40</v>
      </c>
      <c r="K15" s="58">
        <v>4</v>
      </c>
      <c r="L15" s="58"/>
      <c r="M15" s="58"/>
      <c r="N15" s="58"/>
      <c r="O15" s="58"/>
      <c r="P15" s="58"/>
      <c r="Q15" s="58"/>
      <c r="R15" s="58"/>
      <c r="S15" s="58"/>
      <c r="T15" s="58">
        <v>1</v>
      </c>
      <c r="U15" s="58"/>
      <c r="V15" s="58"/>
      <c r="W15" s="58"/>
      <c r="X15" s="58"/>
      <c r="Y15" s="58"/>
      <c r="Z15" s="58"/>
      <c r="AA15" s="59"/>
      <c r="AB15" s="58"/>
      <c r="AC15" s="58">
        <v>123</v>
      </c>
      <c r="AD15" s="58">
        <v>5</v>
      </c>
      <c r="AE15" s="58"/>
      <c r="AF15" s="58"/>
      <c r="AG15" s="58"/>
      <c r="AH15" s="55">
        <f>SUM(C15:AG15)</f>
        <v>243</v>
      </c>
      <c r="AI15" s="55">
        <v>7</v>
      </c>
      <c r="AJ15" s="55">
        <v>4</v>
      </c>
      <c r="AK15" s="55"/>
      <c r="AL15" s="55"/>
      <c r="AM15" s="55">
        <v>20</v>
      </c>
      <c r="AN15" s="57">
        <f>((AH15/B15)*100)/AM15</f>
        <v>97.200000000000017</v>
      </c>
    </row>
    <row r="16" spans="1:41" s="6" customFormat="1" ht="11" customHeight="1">
      <c r="A16" s="53">
        <v>23.5</v>
      </c>
      <c r="B16" s="54">
        <f>(1/8)*100</f>
        <v>12.5</v>
      </c>
      <c r="C16" s="60">
        <v>30</v>
      </c>
      <c r="D16" s="60">
        <v>18</v>
      </c>
      <c r="E16" s="60"/>
      <c r="F16" s="60"/>
      <c r="G16" s="60"/>
      <c r="H16" s="60"/>
      <c r="I16" s="60"/>
      <c r="J16" s="60">
        <v>26</v>
      </c>
      <c r="K16" s="60">
        <v>2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1"/>
      <c r="AB16" s="60"/>
      <c r="AC16" s="60">
        <v>142</v>
      </c>
      <c r="AD16" s="60">
        <v>4</v>
      </c>
      <c r="AE16" s="60"/>
      <c r="AF16" s="60"/>
      <c r="AG16" s="60"/>
      <c r="AH16" s="53">
        <f>SUM(C16:AG16)</f>
        <v>222</v>
      </c>
      <c r="AI16" s="53">
        <v>6</v>
      </c>
      <c r="AJ16" s="53">
        <v>3</v>
      </c>
      <c r="AK16" s="53">
        <v>1</v>
      </c>
      <c r="AL16" s="53"/>
      <c r="AM16" s="53">
        <v>20</v>
      </c>
      <c r="AN16" s="57">
        <f>((AH16/B16)*100)/AM16</f>
        <v>88.800000000000011</v>
      </c>
    </row>
    <row r="17" spans="1:40" ht="11" customHeight="1">
      <c r="A17" s="53">
        <v>24.5</v>
      </c>
      <c r="B17" s="54">
        <f>(1/8)*100</f>
        <v>12.5</v>
      </c>
      <c r="C17" s="58">
        <v>26</v>
      </c>
      <c r="D17" s="58">
        <v>46</v>
      </c>
      <c r="E17" s="58"/>
      <c r="F17" s="58"/>
      <c r="G17" s="58"/>
      <c r="H17" s="58"/>
      <c r="I17" s="58"/>
      <c r="J17" s="58">
        <v>40</v>
      </c>
      <c r="K17" s="58">
        <v>1</v>
      </c>
      <c r="L17" s="58">
        <v>1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9"/>
      <c r="AB17" s="58"/>
      <c r="AC17" s="58">
        <v>147</v>
      </c>
      <c r="AD17" s="58">
        <v>6</v>
      </c>
      <c r="AE17" s="58"/>
      <c r="AF17" s="58"/>
      <c r="AG17" s="58"/>
      <c r="AH17" s="55">
        <f>SUM(C17:AG17)</f>
        <v>267</v>
      </c>
      <c r="AI17" s="55">
        <v>7</v>
      </c>
      <c r="AJ17" s="55"/>
      <c r="AK17" s="55"/>
      <c r="AL17" s="55"/>
      <c r="AM17" s="55">
        <v>20</v>
      </c>
      <c r="AN17" s="57">
        <f>((AH17/B17)*100)/AM17</f>
        <v>106.8</v>
      </c>
    </row>
    <row r="18" spans="1:40" ht="11" customHeight="1">
      <c r="A18" s="53">
        <v>25.5</v>
      </c>
      <c r="B18" s="54">
        <f>(1/16)*100</f>
        <v>6.25</v>
      </c>
      <c r="C18" s="58">
        <v>13</v>
      </c>
      <c r="D18" s="58">
        <v>109</v>
      </c>
      <c r="E18" s="58"/>
      <c r="F18" s="58"/>
      <c r="G18" s="58">
        <v>1</v>
      </c>
      <c r="H18" s="58"/>
      <c r="I18" s="58"/>
      <c r="J18" s="58">
        <v>47</v>
      </c>
      <c r="K18" s="58">
        <v>10</v>
      </c>
      <c r="L18" s="58">
        <v>3</v>
      </c>
      <c r="M18" s="58"/>
      <c r="N18" s="58"/>
      <c r="O18" s="58"/>
      <c r="P18" s="58"/>
      <c r="Q18" s="58"/>
      <c r="R18" s="58"/>
      <c r="S18" s="58"/>
      <c r="T18" s="58">
        <v>2</v>
      </c>
      <c r="U18" s="58"/>
      <c r="V18" s="58"/>
      <c r="W18" s="58"/>
      <c r="X18" s="58"/>
      <c r="Y18" s="58"/>
      <c r="Z18" s="58"/>
      <c r="AA18" s="59"/>
      <c r="AB18" s="58"/>
      <c r="AC18" s="58">
        <v>158</v>
      </c>
      <c r="AD18" s="58">
        <v>3</v>
      </c>
      <c r="AE18" s="58"/>
      <c r="AF18" s="58"/>
      <c r="AG18" s="58"/>
      <c r="AH18" s="55">
        <f>SUM(C18:AG18)</f>
        <v>346</v>
      </c>
      <c r="AI18" s="55">
        <v>9</v>
      </c>
      <c r="AJ18" s="55">
        <v>11</v>
      </c>
      <c r="AK18" s="55"/>
      <c r="AL18" s="55"/>
      <c r="AM18" s="55">
        <v>20</v>
      </c>
      <c r="AN18" s="57">
        <f>((AH18/B18)*100)/AM18</f>
        <v>276.8</v>
      </c>
    </row>
    <row r="19" spans="1:40" ht="11" customHeight="1">
      <c r="A19" s="53">
        <v>26.5</v>
      </c>
      <c r="B19" s="54">
        <f>(1/32)*100</f>
        <v>3.125</v>
      </c>
      <c r="C19" s="58">
        <v>9</v>
      </c>
      <c r="D19" s="58">
        <v>105</v>
      </c>
      <c r="E19" s="58"/>
      <c r="F19" s="58"/>
      <c r="G19" s="58"/>
      <c r="H19" s="58">
        <v>1</v>
      </c>
      <c r="I19" s="58"/>
      <c r="J19" s="58">
        <v>53</v>
      </c>
      <c r="K19" s="58">
        <v>8</v>
      </c>
      <c r="L19" s="58">
        <v>4</v>
      </c>
      <c r="M19" s="58"/>
      <c r="N19" s="58"/>
      <c r="O19" s="58"/>
      <c r="P19" s="58"/>
      <c r="Q19" s="58"/>
      <c r="R19" s="58"/>
      <c r="S19" s="58"/>
      <c r="T19" s="58">
        <v>8</v>
      </c>
      <c r="U19" s="58"/>
      <c r="V19" s="58"/>
      <c r="W19" s="58"/>
      <c r="X19" s="58"/>
      <c r="Y19" s="58"/>
      <c r="Z19" s="58"/>
      <c r="AA19" s="59"/>
      <c r="AB19" s="58"/>
      <c r="AC19" s="58">
        <v>95</v>
      </c>
      <c r="AD19" s="58">
        <v>5</v>
      </c>
      <c r="AE19" s="58"/>
      <c r="AF19" s="58"/>
      <c r="AG19" s="58"/>
      <c r="AH19" s="55">
        <f>SUM(C19:AG19)</f>
        <v>288</v>
      </c>
      <c r="AI19" s="55">
        <v>9</v>
      </c>
      <c r="AJ19" s="55">
        <v>16</v>
      </c>
      <c r="AK19" s="55"/>
      <c r="AL19" s="55"/>
      <c r="AM19" s="55">
        <v>20</v>
      </c>
      <c r="AN19" s="57">
        <f>((AH19/B19)*100)/AM19</f>
        <v>460.8</v>
      </c>
    </row>
    <row r="20" spans="1:40" s="6" customFormat="1" ht="11" customHeight="1">
      <c r="A20" s="53">
        <v>27.5</v>
      </c>
      <c r="B20" s="54">
        <f>(1/16)*100</f>
        <v>6.25</v>
      </c>
      <c r="C20" s="60">
        <v>31</v>
      </c>
      <c r="D20" s="60">
        <v>68</v>
      </c>
      <c r="E20" s="60"/>
      <c r="F20" s="60"/>
      <c r="G20" s="60"/>
      <c r="H20" s="60"/>
      <c r="I20" s="60"/>
      <c r="J20" s="60">
        <v>46</v>
      </c>
      <c r="K20" s="60">
        <v>5</v>
      </c>
      <c r="L20" s="60">
        <v>3</v>
      </c>
      <c r="M20" s="60"/>
      <c r="N20" s="60"/>
      <c r="O20" s="60"/>
      <c r="P20" s="60"/>
      <c r="Q20" s="60"/>
      <c r="R20" s="60">
        <v>1</v>
      </c>
      <c r="S20" s="60"/>
      <c r="T20" s="60"/>
      <c r="U20" s="60"/>
      <c r="V20" s="60"/>
      <c r="W20" s="60"/>
      <c r="X20" s="60"/>
      <c r="Y20" s="60"/>
      <c r="Z20" s="60">
        <v>3</v>
      </c>
      <c r="AA20" s="61"/>
      <c r="AB20" s="60">
        <v>3</v>
      </c>
      <c r="AC20" s="60">
        <v>109</v>
      </c>
      <c r="AD20" s="60">
        <v>2</v>
      </c>
      <c r="AE20" s="60"/>
      <c r="AF20" s="60"/>
      <c r="AG20" s="60"/>
      <c r="AH20" s="53">
        <f>SUM(C20:AG20)</f>
        <v>271</v>
      </c>
      <c r="AI20" s="53">
        <v>11</v>
      </c>
      <c r="AJ20" s="53">
        <v>15</v>
      </c>
      <c r="AK20" s="53"/>
      <c r="AL20" s="53"/>
      <c r="AM20" s="53">
        <v>20</v>
      </c>
      <c r="AN20" s="57">
        <f>((AH20/B20)*100)/AM20</f>
        <v>216.8</v>
      </c>
    </row>
    <row r="21" spans="1:40" ht="11" customHeight="1">
      <c r="A21" s="53">
        <v>28.5</v>
      </c>
      <c r="B21" s="54">
        <f>(1/16)*100</f>
        <v>6.25</v>
      </c>
      <c r="C21" s="58">
        <v>29</v>
      </c>
      <c r="D21" s="58">
        <v>91</v>
      </c>
      <c r="E21" s="58"/>
      <c r="F21" s="58"/>
      <c r="G21" s="58"/>
      <c r="H21" s="58"/>
      <c r="I21" s="58"/>
      <c r="J21" s="58">
        <v>81</v>
      </c>
      <c r="K21" s="58">
        <v>3</v>
      </c>
      <c r="L21" s="58">
        <v>1</v>
      </c>
      <c r="M21" s="58"/>
      <c r="N21" s="58"/>
      <c r="O21" s="58"/>
      <c r="P21" s="58"/>
      <c r="Q21" s="58"/>
      <c r="R21" s="58">
        <v>1</v>
      </c>
      <c r="S21" s="58"/>
      <c r="T21" s="58">
        <v>4</v>
      </c>
      <c r="U21" s="58"/>
      <c r="V21" s="58"/>
      <c r="W21" s="58"/>
      <c r="X21" s="58"/>
      <c r="Y21" s="58"/>
      <c r="Z21" s="58"/>
      <c r="AA21" s="59"/>
      <c r="AB21" s="58"/>
      <c r="AC21" s="58">
        <v>86</v>
      </c>
      <c r="AD21" s="58">
        <v>2</v>
      </c>
      <c r="AE21" s="58"/>
      <c r="AF21" s="58"/>
      <c r="AG21" s="58"/>
      <c r="AH21" s="55">
        <f>SUM(C21:AG21)</f>
        <v>298</v>
      </c>
      <c r="AI21" s="55">
        <v>9</v>
      </c>
      <c r="AJ21" s="55">
        <v>10</v>
      </c>
      <c r="AK21" s="55">
        <v>1</v>
      </c>
      <c r="AL21" s="55"/>
      <c r="AM21" s="55">
        <v>20</v>
      </c>
      <c r="AN21" s="57">
        <f>((AH21/B21)*100)/AM21</f>
        <v>238.4</v>
      </c>
    </row>
    <row r="22" spans="1:40" ht="11" customHeight="1">
      <c r="A22" s="53">
        <v>29.5</v>
      </c>
      <c r="B22" s="54">
        <f>(1/4)*100</f>
        <v>25</v>
      </c>
      <c r="C22" s="58">
        <v>10</v>
      </c>
      <c r="D22" s="58"/>
      <c r="E22" s="58"/>
      <c r="F22" s="58"/>
      <c r="G22" s="58"/>
      <c r="H22" s="58"/>
      <c r="I22" s="58"/>
      <c r="J22" s="58">
        <v>2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9"/>
      <c r="AB22" s="58"/>
      <c r="AC22" s="58">
        <v>289</v>
      </c>
      <c r="AD22" s="58">
        <v>1</v>
      </c>
      <c r="AE22" s="58"/>
      <c r="AF22" s="58">
        <v>4</v>
      </c>
      <c r="AG22" s="58"/>
      <c r="AH22" s="55">
        <f>SUM(C22:AG22)</f>
        <v>306</v>
      </c>
      <c r="AI22" s="55">
        <v>5</v>
      </c>
      <c r="AJ22" s="55"/>
      <c r="AK22" s="55"/>
      <c r="AL22" s="55"/>
      <c r="AM22" s="55">
        <v>20</v>
      </c>
      <c r="AN22" s="57">
        <f>((AH22/B22)*100)/AM22</f>
        <v>61.2</v>
      </c>
    </row>
    <row r="23" spans="1:40" ht="11" customHeight="1">
      <c r="A23" s="53">
        <v>31.5</v>
      </c>
      <c r="B23" s="54">
        <f>(1/16)*100</f>
        <v>6.25</v>
      </c>
      <c r="C23" s="58">
        <v>25</v>
      </c>
      <c r="D23" s="58">
        <v>133</v>
      </c>
      <c r="E23" s="58"/>
      <c r="F23" s="58"/>
      <c r="G23" s="58">
        <v>1</v>
      </c>
      <c r="H23" s="58"/>
      <c r="I23" s="58"/>
      <c r="J23" s="58">
        <v>74</v>
      </c>
      <c r="K23" s="58">
        <v>5</v>
      </c>
      <c r="L23" s="58">
        <v>13</v>
      </c>
      <c r="M23" s="58"/>
      <c r="N23" s="58"/>
      <c r="O23" s="58"/>
      <c r="P23" s="58"/>
      <c r="Q23" s="58"/>
      <c r="R23" s="58"/>
      <c r="S23" s="58"/>
      <c r="T23" s="58">
        <v>7</v>
      </c>
      <c r="U23" s="58">
        <v>1</v>
      </c>
      <c r="V23" s="58"/>
      <c r="W23" s="58"/>
      <c r="X23" s="58"/>
      <c r="Y23" s="58"/>
      <c r="Z23" s="58">
        <v>1</v>
      </c>
      <c r="AA23" s="59"/>
      <c r="AB23" s="58"/>
      <c r="AC23" s="58">
        <v>70</v>
      </c>
      <c r="AD23" s="58"/>
      <c r="AE23" s="58">
        <v>4</v>
      </c>
      <c r="AF23" s="58"/>
      <c r="AG23" s="58"/>
      <c r="AH23" s="55">
        <f>SUM(C23:AG23)</f>
        <v>334</v>
      </c>
      <c r="AI23" s="55">
        <v>12</v>
      </c>
      <c r="AJ23" s="55"/>
      <c r="AK23" s="55"/>
      <c r="AL23" s="55"/>
      <c r="AM23" s="55">
        <v>20</v>
      </c>
      <c r="AN23" s="57">
        <f>((AH23/B23)*100)/AM23</f>
        <v>267.2</v>
      </c>
    </row>
    <row r="24" spans="1:40" ht="11" customHeight="1">
      <c r="A24" s="53">
        <v>33.5</v>
      </c>
      <c r="B24" s="54">
        <f>(1/32)*100</f>
        <v>3.125</v>
      </c>
      <c r="C24" s="58">
        <v>43</v>
      </c>
      <c r="D24" s="58">
        <v>157</v>
      </c>
      <c r="E24" s="58"/>
      <c r="F24" s="58"/>
      <c r="G24" s="58"/>
      <c r="H24" s="58">
        <v>2</v>
      </c>
      <c r="I24" s="58"/>
      <c r="J24" s="58">
        <v>74</v>
      </c>
      <c r="K24" s="58">
        <v>14</v>
      </c>
      <c r="L24" s="58">
        <v>19</v>
      </c>
      <c r="M24" s="58"/>
      <c r="N24" s="58"/>
      <c r="O24" s="58"/>
      <c r="P24" s="58"/>
      <c r="Q24" s="58"/>
      <c r="R24" s="58">
        <v>1</v>
      </c>
      <c r="S24" s="58"/>
      <c r="T24" s="58">
        <v>3</v>
      </c>
      <c r="U24" s="58">
        <v>1</v>
      </c>
      <c r="V24" s="58"/>
      <c r="W24" s="58"/>
      <c r="X24" s="58"/>
      <c r="Y24" s="58"/>
      <c r="Z24" s="60">
        <v>1</v>
      </c>
      <c r="AA24" s="61"/>
      <c r="AB24" s="58"/>
      <c r="AC24" s="58">
        <v>82</v>
      </c>
      <c r="AD24" s="58"/>
      <c r="AE24" s="60"/>
      <c r="AF24" s="58"/>
      <c r="AG24" s="58"/>
      <c r="AH24" s="55">
        <f>SUM(C24:AG24)</f>
        <v>397</v>
      </c>
      <c r="AI24" s="55">
        <v>12</v>
      </c>
      <c r="AJ24" s="55">
        <v>50</v>
      </c>
      <c r="AK24" s="55"/>
      <c r="AL24" s="55"/>
      <c r="AM24" s="55">
        <v>20</v>
      </c>
      <c r="AN24" s="57">
        <f>((AH24/B24)*100)/AM24</f>
        <v>635.20000000000005</v>
      </c>
    </row>
    <row r="25" spans="1:40" ht="11" customHeight="1">
      <c r="A25" s="53">
        <v>34.5</v>
      </c>
      <c r="B25" s="54">
        <f>(3/64)*100</f>
        <v>4.6875</v>
      </c>
      <c r="C25" s="58">
        <v>45</v>
      </c>
      <c r="D25" s="58">
        <v>98</v>
      </c>
      <c r="E25" s="58">
        <v>1</v>
      </c>
      <c r="F25" s="58"/>
      <c r="G25" s="58"/>
      <c r="H25" s="58"/>
      <c r="I25" s="58"/>
      <c r="J25" s="58">
        <v>46</v>
      </c>
      <c r="K25" s="58">
        <v>7</v>
      </c>
      <c r="L25" s="58">
        <v>7</v>
      </c>
      <c r="M25" s="58"/>
      <c r="N25" s="58"/>
      <c r="O25" s="58"/>
      <c r="P25" s="58"/>
      <c r="Q25" s="58"/>
      <c r="R25" s="58">
        <v>1</v>
      </c>
      <c r="S25" s="58"/>
      <c r="T25" s="58">
        <v>1</v>
      </c>
      <c r="U25" s="58"/>
      <c r="V25" s="58"/>
      <c r="W25" s="58"/>
      <c r="X25" s="58"/>
      <c r="Y25" s="58"/>
      <c r="Z25" s="60"/>
      <c r="AA25" s="61"/>
      <c r="AB25" s="58"/>
      <c r="AC25" s="58">
        <v>67</v>
      </c>
      <c r="AD25" s="58">
        <v>2</v>
      </c>
      <c r="AE25" s="60"/>
      <c r="AF25" s="58"/>
      <c r="AG25" s="58"/>
      <c r="AH25" s="55">
        <f>SUM(C25:AG25)</f>
        <v>275</v>
      </c>
      <c r="AI25" s="55">
        <v>11</v>
      </c>
      <c r="AJ25" s="55">
        <v>29</v>
      </c>
      <c r="AK25" s="55"/>
      <c r="AL25" s="55"/>
      <c r="AM25" s="55">
        <v>20</v>
      </c>
      <c r="AN25" s="57">
        <f>((AH25/B25)*100)/AM25</f>
        <v>293.33333333333331</v>
      </c>
    </row>
    <row r="26" spans="1:40" ht="11" customHeight="1">
      <c r="A26" s="53">
        <v>35.5</v>
      </c>
      <c r="B26" s="54">
        <f>(1/16)*100</f>
        <v>6.25</v>
      </c>
      <c r="C26" s="58">
        <v>39</v>
      </c>
      <c r="D26" s="58">
        <v>97</v>
      </c>
      <c r="E26" s="58"/>
      <c r="F26" s="58"/>
      <c r="G26" s="58"/>
      <c r="H26" s="58"/>
      <c r="I26" s="58"/>
      <c r="J26" s="58">
        <v>43</v>
      </c>
      <c r="K26" s="58">
        <v>7</v>
      </c>
      <c r="L26" s="58">
        <v>1</v>
      </c>
      <c r="M26" s="58"/>
      <c r="N26" s="58"/>
      <c r="O26" s="58"/>
      <c r="P26" s="58"/>
      <c r="Q26" s="58"/>
      <c r="R26" s="58">
        <v>2</v>
      </c>
      <c r="S26" s="58"/>
      <c r="T26" s="58"/>
      <c r="U26" s="58"/>
      <c r="V26" s="58"/>
      <c r="W26" s="58"/>
      <c r="X26" s="58"/>
      <c r="Y26" s="58"/>
      <c r="Z26" s="58"/>
      <c r="AA26" s="59"/>
      <c r="AB26" s="58"/>
      <c r="AC26" s="58">
        <v>51</v>
      </c>
      <c r="AD26" s="58"/>
      <c r="AE26" s="58"/>
      <c r="AF26" s="58"/>
      <c r="AG26" s="58"/>
      <c r="AH26" s="55">
        <f>SUM(C26:AG26)</f>
        <v>240</v>
      </c>
      <c r="AI26" s="58">
        <v>7</v>
      </c>
      <c r="AJ26" s="58">
        <v>20</v>
      </c>
      <c r="AK26" s="58"/>
      <c r="AL26" s="58"/>
      <c r="AM26" s="55">
        <v>20</v>
      </c>
      <c r="AN26" s="57">
        <f>((AH26/B26)*100)/AM26</f>
        <v>192</v>
      </c>
    </row>
    <row r="27" spans="1:40">
      <c r="A27" s="60">
        <v>36.6</v>
      </c>
      <c r="B27" s="54">
        <f>(1/4)*100</f>
        <v>25</v>
      </c>
      <c r="C27" s="58">
        <v>84</v>
      </c>
      <c r="D27" s="58">
        <v>51</v>
      </c>
      <c r="E27" s="58"/>
      <c r="F27" s="58"/>
      <c r="G27" s="58"/>
      <c r="H27" s="58"/>
      <c r="I27" s="58"/>
      <c r="J27" s="58">
        <v>17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9"/>
      <c r="AB27" s="58"/>
      <c r="AC27" s="58">
        <v>201</v>
      </c>
      <c r="AD27" s="58">
        <v>1</v>
      </c>
      <c r="AE27" s="58"/>
      <c r="AF27" s="58"/>
      <c r="AG27" s="58"/>
      <c r="AH27" s="55">
        <f>SUM(C27:AG27)</f>
        <v>354</v>
      </c>
      <c r="AI27" s="58">
        <v>5</v>
      </c>
      <c r="AJ27" s="58"/>
      <c r="AK27" s="58"/>
      <c r="AL27" s="58"/>
      <c r="AM27" s="55">
        <v>20</v>
      </c>
      <c r="AN27" s="57">
        <f>((AH27/B27)*100)/AM27</f>
        <v>70.8</v>
      </c>
    </row>
    <row r="28" spans="1:40">
      <c r="A28" s="60">
        <v>37.5</v>
      </c>
      <c r="B28" s="54">
        <f>(1/4)*100</f>
        <v>25</v>
      </c>
      <c r="C28" s="58">
        <v>64</v>
      </c>
      <c r="D28" s="58">
        <v>12</v>
      </c>
      <c r="E28" s="58"/>
      <c r="F28" s="58"/>
      <c r="G28" s="58"/>
      <c r="H28" s="58"/>
      <c r="I28" s="58"/>
      <c r="J28" s="58">
        <v>6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9"/>
      <c r="AB28" s="58"/>
      <c r="AC28" s="58">
        <v>177</v>
      </c>
      <c r="AD28" s="58"/>
      <c r="AE28" s="58"/>
      <c r="AF28" s="58"/>
      <c r="AG28" s="58"/>
      <c r="AH28" s="55">
        <f>SUM(C28:AG28)</f>
        <v>259</v>
      </c>
      <c r="AI28" s="58">
        <v>4</v>
      </c>
      <c r="AJ28" s="58">
        <v>1</v>
      </c>
      <c r="AK28" s="58"/>
      <c r="AL28" s="58"/>
      <c r="AM28" s="55">
        <v>20</v>
      </c>
      <c r="AN28" s="57">
        <f>((AH28/B28)*100)/AM28</f>
        <v>51.8</v>
      </c>
    </row>
    <row r="29" spans="1:40">
      <c r="A29" s="60">
        <v>38.5</v>
      </c>
      <c r="B29" s="54">
        <f>(1/8)*100</f>
        <v>12.5</v>
      </c>
      <c r="C29" s="58"/>
      <c r="D29" s="58">
        <v>1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9"/>
      <c r="AB29" s="58"/>
      <c r="AC29" s="58">
        <v>249</v>
      </c>
      <c r="AD29" s="58"/>
      <c r="AE29" s="58"/>
      <c r="AF29" s="58"/>
      <c r="AG29" s="58"/>
      <c r="AH29" s="55">
        <f>SUM(C29:AG29)</f>
        <v>250</v>
      </c>
      <c r="AI29" s="58">
        <v>2</v>
      </c>
      <c r="AJ29" s="58"/>
      <c r="AK29" s="58"/>
      <c r="AL29" s="58"/>
      <c r="AM29" s="55">
        <v>20</v>
      </c>
      <c r="AN29" s="57">
        <f>((AH29/B29)*100)/AM29</f>
        <v>100</v>
      </c>
    </row>
  </sheetData>
  <phoneticPr fontId="2" type="noConversion"/>
  <printOptions gridLines="1"/>
  <pageMargins left="0.25" right="0.56000000000000005" top="1.22" bottom="0.69" header="0.5" footer="0.5"/>
  <pageSetup paperSize="0" orientation="portrait" horizontalDpi="4294967292" verticalDpi="4294967292"/>
  <headerFooter>
    <oddHeader>&amp;CTable 9. MB0810-12BC_x000D_Counts of foraminifera by species from box core 12.</oddHeader>
    <oddFooter>&amp;C14</oddFooter>
  </headerFooter>
  <rowBreaks count="1" manualBreakCount="1">
    <brk id="30" max="16383" man="1"/>
  </rowBreaks>
  <colBreaks count="1" manualBreakCount="1">
    <brk id="4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O31"/>
  <sheetViews>
    <sheetView tabSelected="1" zoomScale="125" workbookViewId="0">
      <selection activeCell="AH1" sqref="AH1:AH1048576"/>
    </sheetView>
  </sheetViews>
  <sheetFormatPr baseColWidth="10" defaultRowHeight="11"/>
  <cols>
    <col min="1" max="1" width="3.7109375" style="12" customWidth="1"/>
    <col min="2" max="2" width="4.42578125" style="14" customWidth="1"/>
    <col min="3" max="3" width="2.7109375" style="12" customWidth="1"/>
    <col min="4" max="4" width="2" style="12" customWidth="1"/>
    <col min="5" max="9" width="1.85546875" style="12" customWidth="1"/>
    <col min="10" max="10" width="2.7109375" style="12" customWidth="1"/>
    <col min="11" max="11" width="1.7109375" style="12" customWidth="1"/>
    <col min="12" max="12" width="2" style="12" customWidth="1"/>
    <col min="13" max="15" width="1.85546875" style="12" customWidth="1"/>
    <col min="16" max="21" width="1.7109375" style="12" customWidth="1"/>
    <col min="22" max="22" width="1.85546875" style="12" customWidth="1"/>
    <col min="23" max="25" width="1.7109375" style="12" customWidth="1"/>
    <col min="26" max="26" width="1.85546875" style="12" customWidth="1"/>
    <col min="27" max="27" width="1.7109375" style="12" customWidth="1"/>
    <col min="28" max="28" width="2" style="12" customWidth="1"/>
    <col min="29" max="29" width="2.7109375" style="12" customWidth="1"/>
    <col min="30" max="30" width="2" style="12" customWidth="1"/>
    <col min="31" max="31" width="1.7109375" style="12" customWidth="1"/>
    <col min="32" max="32" width="2.7109375" style="12" customWidth="1"/>
    <col min="33" max="33" width="1.7109375" style="12" customWidth="1"/>
    <col min="34" max="34" width="2.7109375" style="12" customWidth="1"/>
    <col min="35" max="35" width="2.140625" style="12" customWidth="1"/>
    <col min="36" max="36" width="1.7109375" style="12" customWidth="1"/>
    <col min="37" max="38" width="1.85546875" style="12" customWidth="1"/>
    <col min="39" max="39" width="2.42578125" style="12" customWidth="1"/>
    <col min="40" max="40" width="5.140625" style="15" customWidth="1"/>
    <col min="41" max="16384" width="10.7109375" style="12"/>
  </cols>
  <sheetData>
    <row r="1" spans="1:41" s="37" customFormat="1" ht="132" customHeight="1">
      <c r="A1" s="35" t="s">
        <v>10</v>
      </c>
      <c r="B1" s="36" t="s">
        <v>150</v>
      </c>
      <c r="C1" s="40" t="s">
        <v>74</v>
      </c>
      <c r="D1" s="40" t="s">
        <v>55</v>
      </c>
      <c r="E1" s="40" t="s">
        <v>80</v>
      </c>
      <c r="F1" s="40" t="s">
        <v>57</v>
      </c>
      <c r="G1" s="40" t="s">
        <v>79</v>
      </c>
      <c r="H1" s="40" t="s">
        <v>11</v>
      </c>
      <c r="I1" s="40" t="s">
        <v>78</v>
      </c>
      <c r="J1" s="40" t="s">
        <v>12</v>
      </c>
      <c r="K1" s="40" t="s">
        <v>146</v>
      </c>
      <c r="L1" s="40" t="s">
        <v>13</v>
      </c>
      <c r="M1" s="40" t="s">
        <v>148</v>
      </c>
      <c r="N1" s="40" t="s">
        <v>77</v>
      </c>
      <c r="O1" s="40" t="s">
        <v>53</v>
      </c>
      <c r="P1" s="41" t="s">
        <v>139</v>
      </c>
      <c r="Q1" s="40" t="s">
        <v>14</v>
      </c>
      <c r="R1" s="35" t="s">
        <v>9</v>
      </c>
      <c r="S1" s="35" t="s">
        <v>149</v>
      </c>
      <c r="T1" s="40" t="s">
        <v>45</v>
      </c>
      <c r="U1" s="40" t="s">
        <v>58</v>
      </c>
      <c r="V1" s="40" t="s">
        <v>15</v>
      </c>
      <c r="W1" s="40" t="s">
        <v>147</v>
      </c>
      <c r="X1" s="40" t="s">
        <v>126</v>
      </c>
      <c r="Y1" s="40" t="s">
        <v>54</v>
      </c>
      <c r="Z1" s="40" t="s">
        <v>75</v>
      </c>
      <c r="AA1" s="42" t="s">
        <v>127</v>
      </c>
      <c r="AB1" s="40" t="s">
        <v>128</v>
      </c>
      <c r="AC1" s="40" t="s">
        <v>56</v>
      </c>
      <c r="AD1" s="40" t="s">
        <v>145</v>
      </c>
      <c r="AE1" s="35" t="s">
        <v>129</v>
      </c>
      <c r="AF1" s="63" t="s">
        <v>46</v>
      </c>
      <c r="AG1" s="40" t="s">
        <v>76</v>
      </c>
      <c r="AH1" s="35" t="s">
        <v>130</v>
      </c>
      <c r="AI1" s="35" t="s">
        <v>131</v>
      </c>
      <c r="AJ1" s="35" t="s">
        <v>31</v>
      </c>
      <c r="AK1" s="35" t="s">
        <v>44</v>
      </c>
      <c r="AL1" s="35" t="s">
        <v>95</v>
      </c>
      <c r="AM1" s="35" t="s">
        <v>96</v>
      </c>
      <c r="AN1" s="36" t="s">
        <v>132</v>
      </c>
    </row>
    <row r="2" spans="1:41" s="9" customFormat="1">
      <c r="A2" s="25">
        <v>0.5</v>
      </c>
      <c r="B2" s="28">
        <f>(1/16)*100</f>
        <v>6.25</v>
      </c>
      <c r="C2" s="25"/>
      <c r="D2" s="25">
        <v>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34"/>
      <c r="AB2" s="25">
        <v>10</v>
      </c>
      <c r="AC2" s="25">
        <v>381</v>
      </c>
      <c r="AD2" s="25">
        <v>10</v>
      </c>
      <c r="AE2" s="25"/>
      <c r="AF2" s="25">
        <v>12</v>
      </c>
      <c r="AG2" s="25"/>
      <c r="AH2" s="25">
        <f>SUM(C2:AG2)</f>
        <v>417</v>
      </c>
      <c r="AI2" s="25">
        <v>5</v>
      </c>
      <c r="AJ2" s="25"/>
      <c r="AK2" s="25"/>
      <c r="AL2" s="25"/>
      <c r="AM2" s="25">
        <v>20</v>
      </c>
      <c r="AN2" s="28">
        <f>((AH2/B2)*100)/AM2</f>
        <v>333.6</v>
      </c>
    </row>
    <row r="3" spans="1:41">
      <c r="A3" s="25">
        <v>1.5</v>
      </c>
      <c r="B3" s="28">
        <f>(1/16)*100</f>
        <v>6.25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3"/>
      <c r="AB3" s="30"/>
      <c r="AC3" s="30">
        <v>389</v>
      </c>
      <c r="AD3" s="30">
        <v>10</v>
      </c>
      <c r="AE3" s="30"/>
      <c r="AF3" s="30">
        <v>27</v>
      </c>
      <c r="AG3" s="30"/>
      <c r="AH3" s="25">
        <f>SUM(C3:AG3)</f>
        <v>426</v>
      </c>
      <c r="AI3" s="25">
        <v>3</v>
      </c>
      <c r="AJ3" s="25"/>
      <c r="AK3" s="25"/>
      <c r="AL3" s="25"/>
      <c r="AM3" s="25">
        <v>20</v>
      </c>
      <c r="AN3" s="28">
        <f>((AH3/B3)*100)/AM3</f>
        <v>340.8</v>
      </c>
    </row>
    <row r="4" spans="1:41">
      <c r="A4" s="25">
        <v>3.5</v>
      </c>
      <c r="B4" s="28">
        <f>(3/16)*100</f>
        <v>18.75</v>
      </c>
      <c r="C4" s="30">
        <v>54</v>
      </c>
      <c r="D4" s="30">
        <v>52</v>
      </c>
      <c r="E4" s="30"/>
      <c r="F4" s="30"/>
      <c r="G4" s="30"/>
      <c r="H4" s="30"/>
      <c r="I4" s="30"/>
      <c r="J4" s="30">
        <v>30</v>
      </c>
      <c r="K4" s="30"/>
      <c r="L4" s="30">
        <v>7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3"/>
      <c r="AB4" s="30"/>
      <c r="AC4" s="30">
        <v>137</v>
      </c>
      <c r="AD4" s="30">
        <v>9</v>
      </c>
      <c r="AE4" s="30"/>
      <c r="AF4" s="30">
        <v>28</v>
      </c>
      <c r="AG4" s="30"/>
      <c r="AH4" s="25">
        <f>SUM(C4:AG4)</f>
        <v>317</v>
      </c>
      <c r="AI4" s="25">
        <v>7</v>
      </c>
      <c r="AJ4" s="25"/>
      <c r="AK4" s="25"/>
      <c r="AL4" s="25"/>
      <c r="AM4" s="25">
        <v>20</v>
      </c>
      <c r="AN4" s="28">
        <f>((AH4/B4)*100)/AM4</f>
        <v>84.533333333333331</v>
      </c>
      <c r="AO4" s="12" t="s">
        <v>73</v>
      </c>
    </row>
    <row r="5" spans="1:41">
      <c r="A5" s="25">
        <v>4.5</v>
      </c>
      <c r="B5" s="28">
        <f>(1/4)*100</f>
        <v>25</v>
      </c>
      <c r="C5" s="30">
        <v>114</v>
      </c>
      <c r="D5" s="30">
        <v>15</v>
      </c>
      <c r="E5" s="30"/>
      <c r="F5" s="30"/>
      <c r="G5" s="30"/>
      <c r="H5" s="30"/>
      <c r="I5" s="30"/>
      <c r="J5" s="30">
        <v>10</v>
      </c>
      <c r="K5" s="30"/>
      <c r="L5" s="30">
        <v>1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3"/>
      <c r="AB5" s="30"/>
      <c r="AC5" s="30">
        <v>155</v>
      </c>
      <c r="AD5" s="30">
        <v>5</v>
      </c>
      <c r="AE5" s="30"/>
      <c r="AF5" s="30">
        <v>42</v>
      </c>
      <c r="AG5" s="30"/>
      <c r="AH5" s="25">
        <f>SUM(C5:AG5)</f>
        <v>342</v>
      </c>
      <c r="AI5" s="25">
        <v>7</v>
      </c>
      <c r="AJ5" s="25"/>
      <c r="AK5" s="25"/>
      <c r="AL5" s="25"/>
      <c r="AM5" s="25">
        <v>20</v>
      </c>
      <c r="AN5" s="28">
        <f>((AH5/B5)*100)/AM5</f>
        <v>68.400000000000006</v>
      </c>
    </row>
    <row r="6" spans="1:41">
      <c r="A6" s="25">
        <v>6.5</v>
      </c>
      <c r="B6" s="28">
        <f>(1/8)*100</f>
        <v>12.5</v>
      </c>
      <c r="C6" s="30">
        <v>45</v>
      </c>
      <c r="D6" s="30"/>
      <c r="E6" s="30"/>
      <c r="F6" s="30"/>
      <c r="G6" s="30"/>
      <c r="H6" s="30"/>
      <c r="I6" s="30"/>
      <c r="J6" s="30">
        <v>4</v>
      </c>
      <c r="K6" s="30"/>
      <c r="L6" s="30">
        <v>1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3"/>
      <c r="AB6" s="30"/>
      <c r="AC6" s="30">
        <v>177</v>
      </c>
      <c r="AD6" s="30">
        <v>9</v>
      </c>
      <c r="AE6" s="30"/>
      <c r="AF6" s="30">
        <v>34</v>
      </c>
      <c r="AG6" s="30"/>
      <c r="AH6" s="25">
        <f>SUM(C6:AG6)</f>
        <v>270</v>
      </c>
      <c r="AI6" s="25">
        <v>6</v>
      </c>
      <c r="AJ6" s="25"/>
      <c r="AK6" s="25"/>
      <c r="AL6" s="25"/>
      <c r="AM6" s="25">
        <v>20</v>
      </c>
      <c r="AN6" s="28">
        <f>((AH6/B6)*100)/AM6</f>
        <v>108</v>
      </c>
    </row>
    <row r="7" spans="1:41">
      <c r="A7" s="25">
        <v>8.5</v>
      </c>
      <c r="B7" s="28">
        <f>(3/32)*100</f>
        <v>9.375</v>
      </c>
      <c r="C7" s="30">
        <v>110</v>
      </c>
      <c r="D7" s="30">
        <v>82</v>
      </c>
      <c r="E7" s="30"/>
      <c r="F7" s="30"/>
      <c r="G7" s="30"/>
      <c r="H7" s="30"/>
      <c r="I7" s="30"/>
      <c r="J7" s="30">
        <v>63</v>
      </c>
      <c r="K7" s="30">
        <v>1</v>
      </c>
      <c r="L7" s="30">
        <v>10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3"/>
      <c r="AB7" s="30"/>
      <c r="AC7" s="30">
        <v>55</v>
      </c>
      <c r="AD7" s="30">
        <v>1</v>
      </c>
      <c r="AE7" s="30"/>
      <c r="AF7" s="30">
        <v>35</v>
      </c>
      <c r="AG7" s="30"/>
      <c r="AH7" s="25">
        <f>SUM(C7:AG7)</f>
        <v>357</v>
      </c>
      <c r="AI7" s="25">
        <v>8</v>
      </c>
      <c r="AJ7" s="25">
        <v>1</v>
      </c>
      <c r="AK7" s="25"/>
      <c r="AL7" s="25"/>
      <c r="AM7" s="25">
        <v>20</v>
      </c>
      <c r="AN7" s="28">
        <f>((AH7/B7)*100)/AM7</f>
        <v>190.4</v>
      </c>
    </row>
    <row r="8" spans="1:41">
      <c r="A8" s="25">
        <v>9.5</v>
      </c>
      <c r="B8" s="28">
        <f>(1/8)*100</f>
        <v>12.5</v>
      </c>
      <c r="C8" s="30">
        <v>141</v>
      </c>
      <c r="D8" s="30">
        <v>60</v>
      </c>
      <c r="E8" s="30"/>
      <c r="F8" s="30"/>
      <c r="G8" s="30"/>
      <c r="H8" s="30"/>
      <c r="I8" s="30"/>
      <c r="J8" s="30">
        <v>47</v>
      </c>
      <c r="K8" s="30"/>
      <c r="L8" s="30">
        <v>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>
        <v>1</v>
      </c>
      <c r="X8" s="30"/>
      <c r="Y8" s="30"/>
      <c r="Z8" s="30"/>
      <c r="AA8" s="33"/>
      <c r="AB8" s="30">
        <v>1</v>
      </c>
      <c r="AC8" s="30">
        <v>43</v>
      </c>
      <c r="AD8" s="30">
        <v>1</v>
      </c>
      <c r="AE8" s="30"/>
      <c r="AF8" s="30">
        <v>5</v>
      </c>
      <c r="AG8" s="30"/>
      <c r="AH8" s="25">
        <f>SUM(C8:AG8)</f>
        <v>306</v>
      </c>
      <c r="AI8" s="25">
        <v>9</v>
      </c>
      <c r="AJ8" s="25"/>
      <c r="AK8" s="25"/>
      <c r="AL8" s="25"/>
      <c r="AM8" s="25">
        <v>20</v>
      </c>
      <c r="AN8" s="28">
        <f>((AH8/B8)*100)/AM8</f>
        <v>122.4</v>
      </c>
    </row>
    <row r="9" spans="1:41">
      <c r="A9" s="25">
        <v>11.5</v>
      </c>
      <c r="B9" s="28">
        <f>(1/8)*100</f>
        <v>12.5</v>
      </c>
      <c r="C9" s="30">
        <v>270</v>
      </c>
      <c r="D9" s="30">
        <v>37</v>
      </c>
      <c r="E9" s="30"/>
      <c r="F9" s="30"/>
      <c r="G9" s="30"/>
      <c r="H9" s="30"/>
      <c r="I9" s="30"/>
      <c r="J9" s="30">
        <v>58</v>
      </c>
      <c r="K9" s="30"/>
      <c r="L9" s="30">
        <v>18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3"/>
      <c r="AB9" s="30"/>
      <c r="AC9" s="30">
        <v>16</v>
      </c>
      <c r="AD9" s="30"/>
      <c r="AE9" s="30"/>
      <c r="AF9" s="30">
        <v>4</v>
      </c>
      <c r="AG9" s="30"/>
      <c r="AH9" s="25">
        <f>SUM(C9:AG9)</f>
        <v>403</v>
      </c>
      <c r="AI9" s="25">
        <v>6</v>
      </c>
      <c r="AJ9" s="25"/>
      <c r="AK9" s="25"/>
      <c r="AL9" s="25"/>
      <c r="AM9" s="25">
        <v>20</v>
      </c>
      <c r="AN9" s="28">
        <f>((AH9/B9)*100)/AM9</f>
        <v>161.19999999999999</v>
      </c>
    </row>
    <row r="10" spans="1:41">
      <c r="A10" s="25">
        <v>13.5</v>
      </c>
      <c r="B10" s="28">
        <f>(1/4)*100</f>
        <v>25</v>
      </c>
      <c r="C10" s="30">
        <v>69</v>
      </c>
      <c r="D10" s="30">
        <v>32</v>
      </c>
      <c r="E10" s="30"/>
      <c r="F10" s="30"/>
      <c r="G10" s="30"/>
      <c r="H10" s="30"/>
      <c r="I10" s="30"/>
      <c r="J10" s="30">
        <v>41</v>
      </c>
      <c r="K10" s="30"/>
      <c r="L10" s="30">
        <v>8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3"/>
      <c r="AB10" s="30"/>
      <c r="AC10" s="30">
        <v>60</v>
      </c>
      <c r="AD10" s="30"/>
      <c r="AE10" s="30"/>
      <c r="AF10" s="30">
        <v>3</v>
      </c>
      <c r="AG10" s="30"/>
      <c r="AH10" s="25">
        <f>SUM(C10:AG10)</f>
        <v>213</v>
      </c>
      <c r="AI10" s="25">
        <v>6</v>
      </c>
      <c r="AJ10" s="25"/>
      <c r="AK10" s="25"/>
      <c r="AL10" s="25"/>
      <c r="AM10" s="25">
        <v>20</v>
      </c>
      <c r="AN10" s="28">
        <f>((AH10/B10)*100)/AM10</f>
        <v>42.6</v>
      </c>
    </row>
    <row r="11" spans="1:41">
      <c r="A11" s="25">
        <v>14.5</v>
      </c>
      <c r="B11" s="28">
        <f>(1/8)*100</f>
        <v>12.5</v>
      </c>
      <c r="C11" s="30">
        <v>181</v>
      </c>
      <c r="D11" s="30">
        <v>10</v>
      </c>
      <c r="E11" s="30"/>
      <c r="F11" s="30"/>
      <c r="G11" s="30"/>
      <c r="H11" s="30"/>
      <c r="I11" s="30"/>
      <c r="J11" s="30">
        <v>11</v>
      </c>
      <c r="K11" s="30"/>
      <c r="L11" s="30">
        <v>2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3"/>
      <c r="AB11" s="30"/>
      <c r="AC11" s="30">
        <v>63</v>
      </c>
      <c r="AD11" s="30"/>
      <c r="AE11" s="30"/>
      <c r="AF11" s="30"/>
      <c r="AG11" s="30"/>
      <c r="AH11" s="25">
        <f>SUM(C11:AG11)</f>
        <v>267</v>
      </c>
      <c r="AI11" s="25">
        <v>5</v>
      </c>
      <c r="AJ11" s="25"/>
      <c r="AK11" s="25"/>
      <c r="AL11" s="25"/>
      <c r="AM11" s="25">
        <v>20</v>
      </c>
      <c r="AN11" s="28">
        <f>((AH11/B11)*100)/AM11</f>
        <v>106.8</v>
      </c>
    </row>
    <row r="12" spans="1:41">
      <c r="A12" s="25">
        <v>16.5</v>
      </c>
      <c r="B12" s="28">
        <f>(1/8)*100</f>
        <v>12.5</v>
      </c>
      <c r="C12" s="30">
        <v>380</v>
      </c>
      <c r="D12" s="30">
        <v>12</v>
      </c>
      <c r="E12" s="30"/>
      <c r="F12" s="30"/>
      <c r="G12" s="30"/>
      <c r="H12" s="30"/>
      <c r="I12" s="30"/>
      <c r="J12" s="30">
        <v>12</v>
      </c>
      <c r="K12" s="30"/>
      <c r="L12" s="30">
        <v>9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3"/>
      <c r="AB12" s="30"/>
      <c r="AC12" s="30">
        <v>34</v>
      </c>
      <c r="AD12" s="30"/>
      <c r="AE12" s="30"/>
      <c r="AF12" s="30"/>
      <c r="AG12" s="30"/>
      <c r="AH12" s="25">
        <f>SUM(C12:AG12)</f>
        <v>447</v>
      </c>
      <c r="AI12" s="25">
        <v>5</v>
      </c>
      <c r="AJ12" s="25"/>
      <c r="AK12" s="25"/>
      <c r="AL12" s="25"/>
      <c r="AM12" s="25">
        <v>20</v>
      </c>
      <c r="AN12" s="28">
        <f>((AH12/B12)*100)/AM12</f>
        <v>178.8</v>
      </c>
    </row>
    <row r="13" spans="1:41">
      <c r="A13" s="25">
        <v>17.5</v>
      </c>
      <c r="B13" s="28">
        <f>(1/4)*100</f>
        <v>25</v>
      </c>
      <c r="C13" s="30">
        <v>173</v>
      </c>
      <c r="D13" s="30">
        <v>22</v>
      </c>
      <c r="E13" s="30"/>
      <c r="F13" s="30"/>
      <c r="G13" s="30"/>
      <c r="H13" s="30"/>
      <c r="I13" s="30"/>
      <c r="J13" s="30">
        <v>11</v>
      </c>
      <c r="K13" s="30"/>
      <c r="L13" s="30">
        <v>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3"/>
      <c r="AB13" s="30"/>
      <c r="AC13" s="30">
        <v>25</v>
      </c>
      <c r="AD13" s="30"/>
      <c r="AE13" s="30"/>
      <c r="AF13" s="30"/>
      <c r="AG13" s="30"/>
      <c r="AH13" s="25">
        <f>SUM(C13:AG13)</f>
        <v>233</v>
      </c>
      <c r="AI13" s="25">
        <v>5</v>
      </c>
      <c r="AJ13" s="25"/>
      <c r="AK13" s="25"/>
      <c r="AL13" s="25"/>
      <c r="AM13" s="25">
        <v>20</v>
      </c>
      <c r="AN13" s="28">
        <f>((AH13/B13)*100)/AM13</f>
        <v>46.6</v>
      </c>
    </row>
    <row r="14" spans="1:41">
      <c r="A14" s="25">
        <v>19.5</v>
      </c>
      <c r="B14" s="28">
        <f>(1/8)*100</f>
        <v>12.5</v>
      </c>
      <c r="C14" s="30">
        <v>226</v>
      </c>
      <c r="D14" s="30">
        <v>4</v>
      </c>
      <c r="E14" s="30"/>
      <c r="F14" s="30"/>
      <c r="G14" s="30"/>
      <c r="H14" s="30"/>
      <c r="I14" s="30"/>
      <c r="J14" s="30">
        <v>4</v>
      </c>
      <c r="K14" s="30"/>
      <c r="L14" s="30">
        <v>2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3"/>
      <c r="AB14" s="30"/>
      <c r="AC14" s="30">
        <v>2</v>
      </c>
      <c r="AD14" s="30"/>
      <c r="AE14" s="30"/>
      <c r="AF14" s="30"/>
      <c r="AG14" s="30"/>
      <c r="AH14" s="25">
        <f>SUM(C14:AG14)</f>
        <v>238</v>
      </c>
      <c r="AI14" s="25">
        <v>5</v>
      </c>
      <c r="AJ14" s="25"/>
      <c r="AK14" s="25"/>
      <c r="AL14" s="25"/>
      <c r="AM14" s="25">
        <v>20</v>
      </c>
      <c r="AN14" s="28">
        <f>((AH14/B14)*100)/AM14</f>
        <v>95.2</v>
      </c>
    </row>
    <row r="15" spans="1:41">
      <c r="A15" s="25">
        <v>21.5</v>
      </c>
      <c r="B15" s="28">
        <f>(1/2)*100</f>
        <v>50</v>
      </c>
      <c r="C15" s="30">
        <v>259</v>
      </c>
      <c r="D15" s="30">
        <v>3</v>
      </c>
      <c r="E15" s="30"/>
      <c r="F15" s="30"/>
      <c r="G15" s="30"/>
      <c r="H15" s="30"/>
      <c r="I15" s="30"/>
      <c r="J15" s="30">
        <v>2</v>
      </c>
      <c r="K15" s="30"/>
      <c r="L15" s="30">
        <v>5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3"/>
      <c r="AB15" s="30"/>
      <c r="AC15" s="30">
        <v>66</v>
      </c>
      <c r="AD15" s="30"/>
      <c r="AE15" s="30"/>
      <c r="AF15" s="30"/>
      <c r="AG15" s="30"/>
      <c r="AH15" s="25">
        <f>SUM(C15:AG15)</f>
        <v>335</v>
      </c>
      <c r="AI15" s="25">
        <v>5</v>
      </c>
      <c r="AJ15" s="25"/>
      <c r="AK15" s="25"/>
      <c r="AL15" s="25"/>
      <c r="AM15" s="25">
        <v>20</v>
      </c>
      <c r="AN15" s="28">
        <f>((AH15/B15)*100)/AM15</f>
        <v>33.5</v>
      </c>
    </row>
    <row r="16" spans="1:41">
      <c r="A16" s="25">
        <v>23.5</v>
      </c>
      <c r="B16" s="28">
        <f>(1/2)*100</f>
        <v>50</v>
      </c>
      <c r="C16" s="30">
        <v>73</v>
      </c>
      <c r="D16" s="30">
        <v>16</v>
      </c>
      <c r="E16" s="30"/>
      <c r="F16" s="30"/>
      <c r="G16" s="30"/>
      <c r="H16" s="30"/>
      <c r="I16" s="30"/>
      <c r="J16" s="30">
        <v>14</v>
      </c>
      <c r="K16" s="30"/>
      <c r="L16" s="30">
        <v>3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3"/>
      <c r="AB16" s="30"/>
      <c r="AC16" s="30">
        <v>72</v>
      </c>
      <c r="AD16" s="30"/>
      <c r="AE16" s="30"/>
      <c r="AF16" s="30"/>
      <c r="AG16" s="30"/>
      <c r="AH16" s="25">
        <f>SUM(C16:AG16)</f>
        <v>178</v>
      </c>
      <c r="AI16" s="25">
        <v>5</v>
      </c>
      <c r="AJ16" s="25"/>
      <c r="AK16" s="25"/>
      <c r="AL16" s="25"/>
      <c r="AM16" s="25">
        <v>20</v>
      </c>
      <c r="AN16" s="28">
        <f>((AH16/B16)*100)/AM16</f>
        <v>17.8</v>
      </c>
    </row>
    <row r="17" spans="1:40">
      <c r="A17" s="25">
        <v>24.5</v>
      </c>
      <c r="B17" s="28">
        <f>(1/2)*100</f>
        <v>50</v>
      </c>
      <c r="C17" s="30">
        <v>184</v>
      </c>
      <c r="D17" s="30">
        <v>5</v>
      </c>
      <c r="E17" s="30"/>
      <c r="F17" s="30"/>
      <c r="G17" s="30"/>
      <c r="H17" s="30"/>
      <c r="I17" s="30"/>
      <c r="J17" s="30">
        <v>3</v>
      </c>
      <c r="K17" s="30"/>
      <c r="L17" s="30">
        <v>2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3"/>
      <c r="AB17" s="30"/>
      <c r="AC17" s="30">
        <v>154</v>
      </c>
      <c r="AD17" s="30">
        <v>1</v>
      </c>
      <c r="AE17" s="30"/>
      <c r="AF17" s="30"/>
      <c r="AG17" s="30"/>
      <c r="AH17" s="25">
        <f>SUM(C17:AG17)</f>
        <v>349</v>
      </c>
      <c r="AI17" s="25">
        <v>6</v>
      </c>
      <c r="AJ17" s="25"/>
      <c r="AK17" s="25"/>
      <c r="AL17" s="25"/>
      <c r="AM17" s="25">
        <v>20</v>
      </c>
      <c r="AN17" s="28">
        <f>((AH17/B17)*100)/AM17</f>
        <v>34.9</v>
      </c>
    </row>
    <row r="18" spans="1:40">
      <c r="A18" s="25">
        <v>26.5</v>
      </c>
      <c r="B18" s="28">
        <f>(1/2)*100</f>
        <v>50</v>
      </c>
      <c r="C18" s="30">
        <v>318</v>
      </c>
      <c r="D18" s="30">
        <v>1</v>
      </c>
      <c r="E18" s="30"/>
      <c r="F18" s="30"/>
      <c r="G18" s="30"/>
      <c r="H18" s="30"/>
      <c r="I18" s="30"/>
      <c r="J18" s="30">
        <v>5</v>
      </c>
      <c r="K18" s="30"/>
      <c r="L18" s="30">
        <v>2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3"/>
      <c r="AB18" s="30"/>
      <c r="AC18" s="30">
        <v>11</v>
      </c>
      <c r="AD18" s="30">
        <v>1</v>
      </c>
      <c r="AE18" s="30"/>
      <c r="AF18" s="30"/>
      <c r="AG18" s="30"/>
      <c r="AH18" s="25">
        <f>SUM(C18:AG18)</f>
        <v>338</v>
      </c>
      <c r="AI18" s="25">
        <v>6</v>
      </c>
      <c r="AJ18" s="25"/>
      <c r="AK18" s="25"/>
      <c r="AL18" s="25"/>
      <c r="AM18" s="25">
        <v>20</v>
      </c>
      <c r="AN18" s="28">
        <f>((AH18/B18)*100)/AM18</f>
        <v>33.799999999999997</v>
      </c>
    </row>
    <row r="19" spans="1:40">
      <c r="A19" s="25">
        <v>28.5</v>
      </c>
      <c r="B19" s="28">
        <f>(1/4)*100</f>
        <v>25</v>
      </c>
      <c r="C19" s="30">
        <v>116</v>
      </c>
      <c r="D19" s="30">
        <v>67</v>
      </c>
      <c r="E19" s="30"/>
      <c r="F19" s="30"/>
      <c r="G19" s="30"/>
      <c r="H19" s="30"/>
      <c r="I19" s="30"/>
      <c r="J19" s="30">
        <v>48</v>
      </c>
      <c r="K19" s="30">
        <v>3</v>
      </c>
      <c r="L19" s="30">
        <v>4</v>
      </c>
      <c r="M19" s="30"/>
      <c r="N19" s="30"/>
      <c r="O19" s="30"/>
      <c r="P19" s="30"/>
      <c r="Q19" s="30"/>
      <c r="R19" s="30"/>
      <c r="S19" s="30"/>
      <c r="T19" s="30"/>
      <c r="U19" s="30">
        <v>1</v>
      </c>
      <c r="V19" s="30"/>
      <c r="W19" s="30"/>
      <c r="X19" s="30"/>
      <c r="Y19" s="30"/>
      <c r="Z19" s="30"/>
      <c r="AA19" s="33"/>
      <c r="AB19" s="30"/>
      <c r="AC19" s="30">
        <v>11</v>
      </c>
      <c r="AD19" s="30"/>
      <c r="AE19" s="30"/>
      <c r="AF19" s="30"/>
      <c r="AG19" s="30"/>
      <c r="AH19" s="25">
        <f>SUM(C19:AG19)</f>
        <v>250</v>
      </c>
      <c r="AI19" s="25">
        <v>7</v>
      </c>
      <c r="AJ19" s="25"/>
      <c r="AK19" s="25"/>
      <c r="AL19" s="25"/>
      <c r="AM19" s="25">
        <v>20</v>
      </c>
      <c r="AN19" s="28">
        <f>((AH19/B19)*100)/AM19</f>
        <v>50</v>
      </c>
    </row>
    <row r="20" spans="1:40">
      <c r="A20" s="25">
        <v>29.5</v>
      </c>
      <c r="B20" s="28">
        <f>(1/2)*100</f>
        <v>50</v>
      </c>
      <c r="C20" s="30">
        <v>339</v>
      </c>
      <c r="D20" s="30">
        <v>15</v>
      </c>
      <c r="E20" s="30"/>
      <c r="F20" s="30"/>
      <c r="G20" s="30"/>
      <c r="H20" s="30"/>
      <c r="I20" s="30"/>
      <c r="J20" s="30">
        <v>45</v>
      </c>
      <c r="K20" s="30"/>
      <c r="L20" s="30">
        <v>5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3"/>
      <c r="AB20" s="30"/>
      <c r="AC20" s="30">
        <v>41</v>
      </c>
      <c r="AD20" s="30"/>
      <c r="AE20" s="30"/>
      <c r="AF20" s="30">
        <v>3</v>
      </c>
      <c r="AG20" s="30"/>
      <c r="AH20" s="25">
        <f>SUM(C20:AG20)</f>
        <v>448</v>
      </c>
      <c r="AI20" s="25">
        <v>6</v>
      </c>
      <c r="AJ20" s="25"/>
      <c r="AK20" s="25"/>
      <c r="AL20" s="25"/>
      <c r="AM20" s="25">
        <v>20</v>
      </c>
      <c r="AN20" s="28">
        <f>((AH20/B20)*100)/AM20</f>
        <v>44.800000000000004</v>
      </c>
    </row>
    <row r="21" spans="1:40">
      <c r="A21" s="25">
        <v>31.5</v>
      </c>
      <c r="B21" s="28">
        <f>(1/2)*100</f>
        <v>50</v>
      </c>
      <c r="C21" s="30">
        <v>121</v>
      </c>
      <c r="D21" s="30">
        <v>82</v>
      </c>
      <c r="E21" s="30"/>
      <c r="F21" s="30"/>
      <c r="G21" s="30"/>
      <c r="H21" s="30"/>
      <c r="I21" s="30"/>
      <c r="J21" s="30">
        <v>181</v>
      </c>
      <c r="K21" s="30"/>
      <c r="L21" s="30">
        <v>17</v>
      </c>
      <c r="M21" s="30"/>
      <c r="N21" s="30"/>
      <c r="O21" s="30"/>
      <c r="P21" s="30"/>
      <c r="Q21" s="30"/>
      <c r="R21" s="30"/>
      <c r="S21" s="30"/>
      <c r="T21" s="30"/>
      <c r="U21" s="30">
        <v>7</v>
      </c>
      <c r="V21" s="30"/>
      <c r="W21" s="30">
        <v>3</v>
      </c>
      <c r="X21" s="30"/>
      <c r="Y21" s="30"/>
      <c r="Z21" s="30"/>
      <c r="AA21" s="33"/>
      <c r="AB21" s="30"/>
      <c r="AC21" s="30">
        <v>38</v>
      </c>
      <c r="AD21" s="30">
        <v>4</v>
      </c>
      <c r="AE21" s="30"/>
      <c r="AF21" s="30">
        <v>1</v>
      </c>
      <c r="AG21" s="30"/>
      <c r="AH21" s="25">
        <f>SUM(C21:AG21)</f>
        <v>454</v>
      </c>
      <c r="AI21" s="25">
        <v>9</v>
      </c>
      <c r="AJ21" s="25"/>
      <c r="AK21" s="25"/>
      <c r="AL21" s="25"/>
      <c r="AM21" s="25">
        <v>20</v>
      </c>
      <c r="AN21" s="28">
        <f>((AH21/B21)*100)/AM21</f>
        <v>45.4</v>
      </c>
    </row>
    <row r="22" spans="1:40">
      <c r="A22" s="9"/>
      <c r="B22" s="10"/>
      <c r="AH22" s="9"/>
      <c r="AI22" s="9"/>
      <c r="AJ22" s="9"/>
      <c r="AK22" s="9"/>
      <c r="AL22" s="9"/>
      <c r="AM22" s="9"/>
      <c r="AN22" s="11"/>
    </row>
    <row r="23" spans="1:40">
      <c r="A23" s="9"/>
      <c r="B23" s="10"/>
      <c r="AH23" s="9"/>
      <c r="AI23" s="9"/>
      <c r="AJ23" s="9"/>
      <c r="AK23" s="9"/>
      <c r="AL23" s="9"/>
      <c r="AM23" s="9"/>
      <c r="AN23" s="11"/>
    </row>
    <row r="24" spans="1:40">
      <c r="A24" s="9"/>
      <c r="B24" s="10"/>
      <c r="AH24" s="9"/>
      <c r="AI24" s="9"/>
      <c r="AJ24" s="9"/>
      <c r="AK24" s="9"/>
      <c r="AL24" s="9"/>
      <c r="AM24" s="9"/>
      <c r="AN24" s="11"/>
    </row>
    <row r="25" spans="1:40">
      <c r="A25" s="9"/>
      <c r="B25" s="10"/>
      <c r="AH25" s="9"/>
      <c r="AI25" s="9"/>
      <c r="AJ25" s="9"/>
      <c r="AK25" s="9"/>
      <c r="AL25" s="9"/>
      <c r="AM25" s="9"/>
      <c r="AN25" s="11"/>
    </row>
    <row r="26" spans="1:40">
      <c r="A26" s="9"/>
      <c r="B26" s="10"/>
      <c r="AH26" s="9"/>
      <c r="AI26" s="9"/>
      <c r="AJ26" s="9"/>
      <c r="AK26" s="9"/>
      <c r="AL26" s="9"/>
      <c r="AM26" s="9"/>
      <c r="AN26" s="11"/>
    </row>
    <row r="27" spans="1:40">
      <c r="A27" s="9"/>
      <c r="B27" s="10"/>
      <c r="AH27" s="9"/>
      <c r="AI27" s="9"/>
      <c r="AJ27" s="9"/>
      <c r="AK27" s="9"/>
      <c r="AL27" s="9"/>
      <c r="AM27" s="9"/>
      <c r="AN27" s="11"/>
    </row>
    <row r="28" spans="1:40" ht="11" customHeight="1">
      <c r="A28" s="9"/>
      <c r="B28" s="10"/>
      <c r="AH28" s="9"/>
      <c r="AI28" s="9"/>
      <c r="AJ28" s="9"/>
      <c r="AK28" s="9"/>
      <c r="AL28" s="9"/>
      <c r="AM28" s="9"/>
      <c r="AN28" s="11"/>
    </row>
    <row r="29" spans="1:40" ht="11" customHeight="1">
      <c r="A29" s="9"/>
      <c r="B29" s="10"/>
      <c r="Y29" s="13"/>
      <c r="Z29" s="13"/>
      <c r="AA29" s="13"/>
      <c r="AE29" s="13"/>
      <c r="AH29" s="9"/>
      <c r="AI29" s="9"/>
      <c r="AJ29" s="9"/>
      <c r="AK29" s="9"/>
      <c r="AL29" s="9"/>
      <c r="AM29" s="9"/>
      <c r="AN29" s="11"/>
    </row>
    <row r="30" spans="1:40" ht="11" customHeight="1">
      <c r="A30" s="9"/>
      <c r="B30" s="10"/>
      <c r="Y30" s="13"/>
      <c r="Z30" s="13"/>
      <c r="AA30" s="13"/>
      <c r="AE30" s="13"/>
      <c r="AH30" s="9"/>
      <c r="AI30" s="9"/>
      <c r="AJ30" s="9"/>
      <c r="AK30" s="9"/>
      <c r="AL30" s="9"/>
      <c r="AM30" s="9"/>
      <c r="AN30" s="11"/>
    </row>
    <row r="31" spans="1:40">
      <c r="A31" s="9"/>
      <c r="AN31" s="11"/>
    </row>
  </sheetData>
  <phoneticPr fontId="2" type="noConversion"/>
  <printOptions gridLines="1"/>
  <pageMargins left="0.25" right="0.56000000000000005" top="1.22" bottom="0.69" header="0.5" footer="0.5"/>
  <pageSetup paperSize="0" scale="92" orientation="portrait" horizontalDpi="4294967292" verticalDpi="4294967292"/>
  <headerFooter>
    <oddHeader>&amp;CTable 10. MB0810-20BC_x000D_Counts of foraminifera by species from box core 20.</oddHeader>
    <oddFooter>&amp;C15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4. MB0810-2BC counts</vt:lpstr>
      <vt:lpstr>Table 5. MB0810-4BC counts</vt:lpstr>
      <vt:lpstr>Table 6. MB0810-5BC counts</vt:lpstr>
      <vt:lpstr>Table 7. MB0810-7BC counts</vt:lpstr>
      <vt:lpstr>Table 8. MB0810-8BC counts</vt:lpstr>
      <vt:lpstr>Table 9. MB0810-12BC counts</vt:lpstr>
      <vt:lpstr>Table 10. MB0810-20BC counts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 Coastal and Watershed Studies</dc:creator>
  <cp:lastModifiedBy>Lisa E Osterman</cp:lastModifiedBy>
  <cp:lastPrinted>2012-05-03T18:27:48Z</cp:lastPrinted>
  <dcterms:created xsi:type="dcterms:W3CDTF">2012-01-17T20:05:10Z</dcterms:created>
  <dcterms:modified xsi:type="dcterms:W3CDTF">2012-05-10T15:39:02Z</dcterms:modified>
</cp:coreProperties>
</file>