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20.xml" ContentType="application/vnd.openxmlformats-officedocument.drawing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075" windowHeight="5490" tabRatio="943" activeTab="0"/>
  </bookViews>
  <sheets>
    <sheet name="README" sheetId="1" r:id="rId1"/>
    <sheet name="APP VEL DATA" sheetId="2" r:id="rId2"/>
    <sheet name="BR VEL DATA" sheetId="3" r:id="rId3"/>
    <sheet name="PLOT DATA" sheetId="4" r:id="rId4"/>
    <sheet name="ABUTMENT PLOT" sheetId="5" r:id="rId5"/>
    <sheet name="CALC" sheetId="6" r:id="rId6"/>
    <sheet name="ENVELOPES" sheetId="7" r:id="rId7"/>
    <sheet name="Fig 1" sheetId="8" r:id="rId8"/>
    <sheet name="Fig 2" sheetId="9" r:id="rId9"/>
    <sheet name="Fig 3" sheetId="10" r:id="rId10"/>
    <sheet name="Fig 4" sheetId="11" r:id="rId11"/>
    <sheet name="Fig 5" sheetId="12" r:id="rId12"/>
    <sheet name="Fig 6" sheetId="13" r:id="rId13"/>
    <sheet name="Fig 7" sheetId="14" r:id="rId14"/>
    <sheet name="Fig 8" sheetId="15" r:id="rId15"/>
    <sheet name="Fig 9" sheetId="16" r:id="rId16"/>
    <sheet name="Fig 10" sheetId="17" r:id="rId17"/>
  </sheets>
  <definedNames>
    <definedName name="_xlnm.Print_Area" localSheetId="0">'README'!$A$1:$M$55</definedName>
  </definedNames>
  <calcPr fullCalcOnLoad="1"/>
</workbook>
</file>

<file path=xl/sharedStrings.xml><?xml version="1.0" encoding="utf-8"?>
<sst xmlns="http://schemas.openxmlformats.org/spreadsheetml/2006/main" count="2119" uniqueCount="357">
  <si>
    <t>COUNTY</t>
  </si>
  <si>
    <t>STREAM</t>
  </si>
  <si>
    <t>BRIDGENO</t>
  </si>
  <si>
    <t>Q100</t>
  </si>
  <si>
    <t>SC</t>
  </si>
  <si>
    <t>I</t>
  </si>
  <si>
    <t>US</t>
  </si>
  <si>
    <t>S</t>
  </si>
  <si>
    <t>Chesterfield</t>
  </si>
  <si>
    <t>Thompson Creek</t>
  </si>
  <si>
    <t>134000900400</t>
  </si>
  <si>
    <t>Kershaw</t>
  </si>
  <si>
    <t>Lexington</t>
  </si>
  <si>
    <t>N. Edisto River</t>
  </si>
  <si>
    <t>324011300100</t>
  </si>
  <si>
    <t>Station</t>
  </si>
  <si>
    <t>Area</t>
  </si>
  <si>
    <t>Velocity</t>
  </si>
  <si>
    <t>Number</t>
  </si>
  <si>
    <t>Road Number:</t>
  </si>
  <si>
    <t>Road Type:</t>
  </si>
  <si>
    <t>County:</t>
  </si>
  <si>
    <t>Stream:</t>
  </si>
  <si>
    <t>Bridge Number:</t>
  </si>
  <si>
    <t>MULTIPLE BRIDGE</t>
  </si>
  <si>
    <t>LOCATION OF BRIDGE ON APPROACH SECTION</t>
  </si>
  <si>
    <t>Approach Station</t>
  </si>
  <si>
    <t>arbitrary plot point</t>
  </si>
  <si>
    <t>APPROACH TUBE DATA FROM WSPRO MODEL</t>
  </si>
  <si>
    <t>LOCATION OF SLICE ON APPROACH SECTION</t>
  </si>
  <si>
    <t>LEFT</t>
  </si>
  <si>
    <t>RIGHT</t>
  </si>
  <si>
    <t>ADJUSTMENT TO BRIDGE STATION FOR PROJECTION ONTO APPROACH</t>
  </si>
  <si>
    <t>N</t>
  </si>
  <si>
    <t>Y</t>
  </si>
  <si>
    <t>Row Number from "BRIDGE VELOCITY DATA" sheet =</t>
  </si>
  <si>
    <t>APPROACH</t>
  </si>
  <si>
    <t>BRIDGE</t>
  </si>
  <si>
    <t>LAB</t>
  </si>
  <si>
    <t>RAB</t>
  </si>
  <si>
    <t>STATION OF TOE ON APPROACH</t>
  </si>
  <si>
    <t>TUBE NUMBER OF TOE ON APPROACH</t>
  </si>
  <si>
    <t>WIDTH OF TUBE IN WHICH TOE RESIDES</t>
  </si>
  <si>
    <t>NUMBER OF FULL AND PARTIAL BLOCKED TUBES</t>
  </si>
  <si>
    <t>ONE-TO-ONE LINE</t>
  </si>
  <si>
    <t>NUMBER OF TUBES TO DROP BY VISUAL INSPECTION</t>
  </si>
  <si>
    <t>NUMBER OF OBSERVATIONS:</t>
  </si>
  <si>
    <t>ROW NUMBER:</t>
  </si>
  <si>
    <t>LEFT AND RIGHT ABUTMENT LENGTHS (MODIFIED BY NUMBER OF TUBES X WIDTH OF TUBE AT TOE)</t>
  </si>
  <si>
    <t>LEFT AND RIGHT ABUTMENT LENGTHS (MODIFIED BY visual inspection)</t>
  </si>
  <si>
    <t xml:space="preserve">OBSERVED </t>
  </si>
  <si>
    <t>LENGTH</t>
  </si>
  <si>
    <t>SCOUR</t>
  </si>
  <si>
    <t>(feet squared)</t>
  </si>
  <si>
    <t>(feet)</t>
  </si>
  <si>
    <t>(feet per second)</t>
  </si>
  <si>
    <t>LOCATION OF SCOUR</t>
  </si>
  <si>
    <t>OBSERVED SCOUR DEPTH</t>
  </si>
  <si>
    <t>FLOW CONDITION</t>
  </si>
  <si>
    <t>ABUTMENT TYPE</t>
  </si>
  <si>
    <t>K1         SHAPE FACTOR</t>
  </si>
  <si>
    <t>K2         SKEW FACTOR</t>
  </si>
  <si>
    <t>FROUDE NUMBER FOR BLOCKED FLOW</t>
  </si>
  <si>
    <t>LEFT STATION FOR TUBE 1</t>
  </si>
  <si>
    <t>LEFT STATION FOR TUBE 2</t>
  </si>
  <si>
    <t>LEFT STATION FOR TUBE 3</t>
  </si>
  <si>
    <t>LEFT STATION FOR TUBE 4</t>
  </si>
  <si>
    <t>LEFT STATION FOR TUBE 5</t>
  </si>
  <si>
    <t>LEFT STATION FOR TUBE 6</t>
  </si>
  <si>
    <t>LEFT STATION FOR TUBE 7</t>
  </si>
  <si>
    <t>LEFT STATION FOR TUBE 8</t>
  </si>
  <si>
    <t>LEFT STATION FOR TUBE 9</t>
  </si>
  <si>
    <t>LEFT STATION FOR TUBE 10</t>
  </si>
  <si>
    <t>LEFT STATION FOR TUBE 11</t>
  </si>
  <si>
    <t>LEFT STATION FOR TUBE 12</t>
  </si>
  <si>
    <t>LEFT STATION FOR TUBE 13</t>
  </si>
  <si>
    <t>LEFT STATION FOR TUBE 14</t>
  </si>
  <si>
    <t>LEFT STATION FOR TUBE 15</t>
  </si>
  <si>
    <t>LEFT STATION FOR TUBE 16</t>
  </si>
  <si>
    <t>LEFT STATION FOR TUBE 17</t>
  </si>
  <si>
    <t>LEFT STATION FOR TUBE 18</t>
  </si>
  <si>
    <t>LEFT STATION FOR TUBE 19</t>
  </si>
  <si>
    <t>LEFT STATION FOR TUBE 20</t>
  </si>
  <si>
    <t>RIGHT STATION FOR TUBE 20</t>
  </si>
  <si>
    <t>ORIGINAL FROEHLICH (1989) EQUATION</t>
  </si>
  <si>
    <t>SITE IDENTIFICATION</t>
  </si>
  <si>
    <t>Y = yes          N = no</t>
  </si>
  <si>
    <t>LAB = left abutment   RAB = right abutment</t>
  </si>
  <si>
    <t>FIELD OBSERVATION</t>
  </si>
  <si>
    <t>arbitrary point</t>
  </si>
  <si>
    <t>Aiken</t>
  </si>
  <si>
    <t>South Edisto River</t>
  </si>
  <si>
    <t>021002021200</t>
  </si>
  <si>
    <t>Allendale</t>
  </si>
  <si>
    <t>Salkehatchie River</t>
  </si>
  <si>
    <t>032030100600</t>
  </si>
  <si>
    <t>032030100700</t>
  </si>
  <si>
    <t>King Creek</t>
  </si>
  <si>
    <t>034000300100</t>
  </si>
  <si>
    <t>Gaul Creek</t>
  </si>
  <si>
    <t>034000300200</t>
  </si>
  <si>
    <t>Coosawhatchie River</t>
  </si>
  <si>
    <t>037002100100</t>
  </si>
  <si>
    <t>Gaul Branch</t>
  </si>
  <si>
    <t>037010700100</t>
  </si>
  <si>
    <t>Calhoun</t>
  </si>
  <si>
    <t>Flea Bite Creek</t>
  </si>
  <si>
    <t>092017600400</t>
  </si>
  <si>
    <t>Clarendon</t>
  </si>
  <si>
    <t>Sammy Swamp</t>
  </si>
  <si>
    <t>142001500400</t>
  </si>
  <si>
    <t>Douglas Swamp</t>
  </si>
  <si>
    <t>142037800300</t>
  </si>
  <si>
    <t>Ox Swamp</t>
  </si>
  <si>
    <t>142052100300</t>
  </si>
  <si>
    <t>Colleton</t>
  </si>
  <si>
    <t>Sandy Run Creek</t>
  </si>
  <si>
    <t>152002100300</t>
  </si>
  <si>
    <t>Deep Creek</t>
  </si>
  <si>
    <t>154006300300</t>
  </si>
  <si>
    <t>Little Salkehatchie River</t>
  </si>
  <si>
    <t>154006300400</t>
  </si>
  <si>
    <t>154006300500</t>
  </si>
  <si>
    <t>154006300600</t>
  </si>
  <si>
    <t>154006300700</t>
  </si>
  <si>
    <t>Jones Swamp</t>
  </si>
  <si>
    <t>154006400700</t>
  </si>
  <si>
    <t>Buckhead Creek</t>
  </si>
  <si>
    <t>154021200100</t>
  </si>
  <si>
    <t>154021200200</t>
  </si>
  <si>
    <t>Willow Swamp</t>
  </si>
  <si>
    <t>154064100200</t>
  </si>
  <si>
    <t>Dillon</t>
  </si>
  <si>
    <t>Buck Swamp</t>
  </si>
  <si>
    <t>174004107100</t>
  </si>
  <si>
    <t>174004107200</t>
  </si>
  <si>
    <t>Dorchester</t>
  </si>
  <si>
    <t>Four Hole Swamp</t>
  </si>
  <si>
    <t>181002620300</t>
  </si>
  <si>
    <t>Florence</t>
  </si>
  <si>
    <t>Lake Swamp</t>
  </si>
  <si>
    <t>211009510400</t>
  </si>
  <si>
    <t>Pee Dee River</t>
  </si>
  <si>
    <t>211009511400</t>
  </si>
  <si>
    <t>Lynches Lake</t>
  </si>
  <si>
    <t>212005200100</t>
  </si>
  <si>
    <t>Jefferies Creek</t>
  </si>
  <si>
    <t>212005200700</t>
  </si>
  <si>
    <t>Great Pee Dee River</t>
  </si>
  <si>
    <t>212007621100</t>
  </si>
  <si>
    <t>212030100100</t>
  </si>
  <si>
    <t>Sparrow Swamp</t>
  </si>
  <si>
    <t>212030100400</t>
  </si>
  <si>
    <t>Big Swamp</t>
  </si>
  <si>
    <t>212037801000</t>
  </si>
  <si>
    <t>214005100200</t>
  </si>
  <si>
    <t>Middle Swamp</t>
  </si>
  <si>
    <t>214005100400</t>
  </si>
  <si>
    <t>214005100500</t>
  </si>
  <si>
    <t>Hampton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</si>
  <si>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</si>
  <si>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</si>
  <si>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</si>
  <si>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</si>
  <si>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</si>
  <si>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</si>
  <si>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</si>
  <si>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</si>
  <si>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262050103300</t>
  </si>
  <si>
    <t>262050105200</t>
  </si>
  <si>
    <t>264002220200</t>
  </si>
  <si>
    <t>264002220300</t>
  </si>
  <si>
    <t>Jasper</t>
  </si>
  <si>
    <t>Cypress Creek</t>
  </si>
  <si>
    <t>272027800100</t>
  </si>
  <si>
    <t>Cypress Swamp</t>
  </si>
  <si>
    <t>272032100700</t>
  </si>
  <si>
    <t>Black Swamp Long Branch</t>
  </si>
  <si>
    <t>272032100800</t>
  </si>
  <si>
    <t>274000300200</t>
  </si>
  <si>
    <t>Great Swamp</t>
  </si>
  <si>
    <t>274033600100</t>
  </si>
  <si>
    <t>277008700100</t>
  </si>
  <si>
    <t>Little Lynches River</t>
  </si>
  <si>
    <t>282000100500</t>
  </si>
  <si>
    <t>Marion</t>
  </si>
  <si>
    <t>Smith Swamp</t>
  </si>
  <si>
    <t>342050100300</t>
  </si>
  <si>
    <t>Little Pee Dee River</t>
  </si>
  <si>
    <t>342050110700</t>
  </si>
  <si>
    <t>342050110800</t>
  </si>
  <si>
    <t>342050110900</t>
  </si>
  <si>
    <t>342050111000</t>
  </si>
  <si>
    <t>342050111100</t>
  </si>
  <si>
    <t>Maiden Down Swamp</t>
  </si>
  <si>
    <t>344004100800</t>
  </si>
  <si>
    <t>344057620200</t>
  </si>
  <si>
    <t>Orangeburg</t>
  </si>
  <si>
    <t>Providence Swamp</t>
  </si>
  <si>
    <t>382017600200</t>
  </si>
  <si>
    <t>382030110800</t>
  </si>
  <si>
    <t>Goodbys Swamp</t>
  </si>
  <si>
    <t>382030110900</t>
  </si>
  <si>
    <t>384045300200</t>
  </si>
  <si>
    <t>Sumter</t>
  </si>
  <si>
    <t>Rock Bluff Creek</t>
  </si>
  <si>
    <t>432040100100</t>
  </si>
  <si>
    <t>432040100200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</si>
  <si>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</si>
  <si>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</si>
  <si>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</si>
  <si>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</si>
  <si>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</si>
  <si>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</si>
  <si>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</si>
  <si>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Johnsons Creek</t>
  </si>
  <si>
    <t>457001600100</t>
  </si>
  <si>
    <t>Little Salkehatchie Riv</t>
  </si>
  <si>
    <t>Jeffries Creek</t>
  </si>
  <si>
    <t>Black Swp Long Branch</t>
  </si>
  <si>
    <t>North Edisto River</t>
  </si>
  <si>
    <t>Johnson's Creek</t>
  </si>
  <si>
    <t>Four Hole Swamp (Br 1)</t>
  </si>
  <si>
    <t>Envelope of COASTAL PLAIN Data</t>
  </si>
  <si>
    <t>SELECTED METHOD</t>
  </si>
  <si>
    <t>DESCRIPTION OF WORKSHEETS:</t>
  </si>
  <si>
    <t>APP VEL DATA:</t>
  </si>
  <si>
    <t>BRIDGE VEL DATA:</t>
  </si>
  <si>
    <t>PLOT DATA:</t>
  </si>
  <si>
    <t>CALC:</t>
  </si>
  <si>
    <t>Fig 1:</t>
  </si>
  <si>
    <t>Fig 2:</t>
  </si>
  <si>
    <t>Fig 3:</t>
  </si>
  <si>
    <t>Fig 4:</t>
  </si>
  <si>
    <t>Fig 5:</t>
  </si>
  <si>
    <t>Fig 6:</t>
  </si>
  <si>
    <t>ENVELOPES:</t>
  </si>
  <si>
    <t>ABUTMENT PLOT:</t>
  </si>
  <si>
    <t>SELECTED REFERENCES</t>
  </si>
  <si>
    <t xml:space="preserve">Froehlich, D.C., 1989, Local scour at bridge abutments: Hydraulic Engineering, Proceedings of the 1989 National Conference on </t>
  </si>
  <si>
    <t>Hydraulic Engineering: New York, American Society of Civil Engineering, p. 13-18.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</si>
  <si>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</si>
  <si>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</si>
  <si>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ROAD TYPE</t>
  </si>
  <si>
    <t>ROAD NUMBER</t>
  </si>
  <si>
    <t>SOUTH CAROLINA DEPARTMENT OF TRANSPORTATION BRIDGE NUMBER</t>
  </si>
  <si>
    <t>CROSS SECTION</t>
  </si>
  <si>
    <t>WATER-SURFACE ELEVATION</t>
  </si>
  <si>
    <t>STATION FOR LEFT EDGE OF WATER</t>
  </si>
  <si>
    <t>STATION FOR RIGHT EDGE OF WATER</t>
  </si>
  <si>
    <t>FLOW</t>
  </si>
  <si>
    <t>AVERAGE FLOW VELOCITY</t>
  </si>
  <si>
    <t>STATION AT LEFT EDGE OF SLICE</t>
  </si>
  <si>
    <t>STATION AT RIGHT EDGE OF SLICE</t>
  </si>
  <si>
    <t>AREA FOR TUBE          1</t>
  </si>
  <si>
    <t>AVERAGE VELOCITY FOR TUBE 1</t>
  </si>
  <si>
    <t>AREA FOR TUBE          2</t>
  </si>
  <si>
    <t>AVERAGE VELOCITY FOR TUBE 2</t>
  </si>
  <si>
    <t>AREA FOR TUBE          3</t>
  </si>
  <si>
    <t>AVERAGE VELOCITY FOR TUBE 3</t>
  </si>
  <si>
    <t>AREA FOR TUBE          4</t>
  </si>
  <si>
    <t>AVERAGE VELOCITY FOR TUBE 4</t>
  </si>
  <si>
    <t>AREA FOR TUBE          5</t>
  </si>
  <si>
    <t>AVERAGE VELOCITY FOR TUBE 5</t>
  </si>
  <si>
    <t>AREA FOR TUBE          6</t>
  </si>
  <si>
    <t>AVERAGE VELOCITY FOR TUBE 6</t>
  </si>
  <si>
    <t>AREA FOR TUBE          7</t>
  </si>
  <si>
    <t>AVERAGE VELOCITY FOR TUBE 7</t>
  </si>
  <si>
    <t>AREA FOR TUBE          8</t>
  </si>
  <si>
    <t>AVERAGE VELOCITY FOR TUBE 8</t>
  </si>
  <si>
    <t>AREA FOR TUBE          9</t>
  </si>
  <si>
    <t>AVERAGE VELOCITY FOR TUBE 9</t>
  </si>
  <si>
    <t>AREA FOR TUBE          10</t>
  </si>
  <si>
    <t>AVERAGE VELOCITY FOR TUBE 10</t>
  </si>
  <si>
    <t>AREA FOR TUBE          11</t>
  </si>
  <si>
    <t>AVERAGE VELOCITY FOR TUBE 11</t>
  </si>
  <si>
    <t>AREA FOR TUBE          12</t>
  </si>
  <si>
    <t>AVERAGE VELOCITY FOR TUBE 12</t>
  </si>
  <si>
    <t>AREA FOR TUBE          13</t>
  </si>
  <si>
    <t>AVERAGE VELOCITY FOR TUBE 13</t>
  </si>
  <si>
    <t>AREA FOR TUBE          14</t>
  </si>
  <si>
    <t>AVERAGE VELOCITY FOR TUBE 14</t>
  </si>
  <si>
    <t>AREA FOR TUBE          15</t>
  </si>
  <si>
    <t>AVERAGE VELOCITY FOR TUBE 15</t>
  </si>
  <si>
    <t>AREA FOR TUBE          16</t>
  </si>
  <si>
    <t>AVERAGE VELOCITY FOR TUBE 16</t>
  </si>
  <si>
    <t>AREA FOR TUBE          17</t>
  </si>
  <si>
    <t>AVERAGE VELOCITY FOR TUBE 17</t>
  </si>
  <si>
    <t>AREA FOR TUBE          18</t>
  </si>
  <si>
    <t>AVERAGE VELOCITY FOR TUBE 18</t>
  </si>
  <si>
    <t>AREA FOR TUBE          19</t>
  </si>
  <si>
    <t>AVERAGE VELOCITY FOR TUBE 19</t>
  </si>
  <si>
    <t>AREA FOR TUBE          20</t>
  </si>
  <si>
    <t>AVERAGE VELOCITY FOR TUBE 20</t>
  </si>
  <si>
    <t>I - Interstate;                       US - United States Route;                            SC- South Carolina Route;                                         S - Secondary Road</t>
  </si>
  <si>
    <t>(cubic feet per second)</t>
  </si>
  <si>
    <t>Row Number from "APP VEL DATA" sheet =</t>
  </si>
  <si>
    <t>(feet per second divided by feet per second)</t>
  </si>
  <si>
    <t>FINAL METHOD USED TO MODIFY EMBANKMENT LENGTH</t>
  </si>
  <si>
    <t>EMBANKMENT LENGTH</t>
  </si>
  <si>
    <t>MODIFIED EMBANKMENT LENGTH</t>
  </si>
  <si>
    <t>MODIFIED EMBANKMENT LENGTH BY VISUAL INSPECTION</t>
  </si>
  <si>
    <t>1 = vertical             3 = spill through</t>
  </si>
  <si>
    <t>AVERAGE DEPTH OF FLOW BLOCKED BY EMBANKMENT</t>
  </si>
  <si>
    <t>EMBANKMENT SKEW</t>
  </si>
  <si>
    <t>AVERAGE VELOCITY OF FLOW BLOCKED BY EMBANKMENT</t>
  </si>
  <si>
    <t xml:space="preserve">MODIFIED EMBANKMENT LENGTHS </t>
  </si>
  <si>
    <t>FLOW BLOCKED BY EMBANKMENT</t>
  </si>
  <si>
    <t>AREA BLOCKED BY EMBANKMENT</t>
  </si>
  <si>
    <t>EMBANKMENT</t>
  </si>
  <si>
    <t>APPROACH SKEW</t>
  </si>
  <si>
    <t>Skewed Station</t>
  </si>
  <si>
    <t>Positive skew points upstream                   -                 negative skew points downstream                          -                   (degrees)</t>
  </si>
  <si>
    <t>Fig 7:</t>
  </si>
  <si>
    <t>Fig 8:</t>
  </si>
  <si>
    <t>presented in the Fourth Edition of HEC-18 (Richardson and Davis, 2001)</t>
  </si>
  <si>
    <t>Contains hydraulic and velocity tube data generated by the WSPRO (Shearman, 1990) model for the approach cross section.</t>
  </si>
  <si>
    <t>Contains hydraulic and velocity tube data generated by the WSPRO (Shearman, 1990) model for the bridge cross section.</t>
  </si>
  <si>
    <t>Contains selected data used to develop graph on the "ABUTMENT PLOT" worksheet.</t>
  </si>
  <si>
    <t>Contains a graph showing the approach cross section velocity-distribution curve determined from the WSPRO velocity-tube</t>
  </si>
  <si>
    <t>data.  The graph also shows the approximate location of the original and modified embankment lengths and the bridge top</t>
  </si>
  <si>
    <t>width on the approach cross section.</t>
  </si>
  <si>
    <t xml:space="preserve">The graph for a given bridge site can be viewed by entering the number in cell   'D1' that corresponds to the row number </t>
  </si>
  <si>
    <t xml:space="preserve">on the "APP VEL DATA" worksheet in which the data for the bridge of interest resides.  This graph was used to visually </t>
  </si>
  <si>
    <t>determine regions of ineffective flow towards the edge of the floodplain.</t>
  </si>
  <si>
    <t>columns in the following manner:</t>
  </si>
  <si>
    <t>Site identification:                                                Columns A through F</t>
  </si>
  <si>
    <t>Field Observation:                                               Column  G</t>
  </si>
  <si>
    <t>Original Froehlich Equation:                                Columns H through U</t>
  </si>
  <si>
    <t>Contains the South Carolina field data envelope and one-to-one line used in figures 1 through 10.</t>
  </si>
  <si>
    <t>Compares the modified Froehlich equation (Richardson and Davis, 2001) with field observations.  Safety factor is included.</t>
  </si>
  <si>
    <t>Compares the modified Froehlich equation (Richardson and Davis, 2001) with field observations.  Safety factor is not included.</t>
  </si>
  <si>
    <t>Compares the modified embankment length with the original embankment length.</t>
  </si>
  <si>
    <t>Compares the modified Froehlich equation (Richardson and Davis, 2001) with the embankment-length envelope of the field data.  Safety factor is included.</t>
  </si>
  <si>
    <t>Compares the modified Froehlich equation (Richardson and Davis, 2001) with the embankment-length envelope of the field data.  Safety factor is not included.</t>
  </si>
  <si>
    <t>Fig 9:</t>
  </si>
  <si>
    <t>Fig 10:</t>
  </si>
  <si>
    <t>Shearman, J.O., 1990, User’s manual for WSPRO—A computer model for water-surface profile computations:</t>
  </si>
  <si>
    <t>Federal Highway Administration, Report no. FHWA-IP-89-027, 175 p.</t>
  </si>
  <si>
    <t>Modified Froehlich Equation (Method 1):            Columns V through X</t>
  </si>
  <si>
    <t>Modified Froehlich Equation (Method 2):            Columns Y through AC</t>
  </si>
  <si>
    <t>Selection of Method 1 or 2 for final answer:       Columns AD through AG</t>
  </si>
  <si>
    <t>Compares the original Froehlich equation (Richardson and Davis, 2001)  with the modified Froehlich equation (Richardson and Davis, 2001).  Safety factor is included.</t>
  </si>
  <si>
    <t>Compares the original Froehlich equation (Richardson and Davis, 2001) with field observations.  Safety factor is included.</t>
  </si>
  <si>
    <t>Compares the original Froehlich equation (Richardson and Davis, 2001) with field observations.  Safety factor is not included.</t>
  </si>
  <si>
    <t>Compares the original Froehlich equation (Richardson and Davis, 2001) with the embankment-length envelope of the field data.  Safety factor is included.</t>
  </si>
  <si>
    <t>Compares the original Froehlich equation (Richardson and Davis, 2001) with the embankment-length envelope of the field data.  Safety factor is not included.</t>
  </si>
  <si>
    <t>LEFT AND RIGHT ABUTMENT LENGTHS (ORIGINAL)</t>
  </si>
  <si>
    <t>METHOD 2                                                                                                             MODIFICATION OF EMBANKMENT LENGTH BY NUMBER OF TUBES BLOCKED TIMES WIDTH OF BLOCKED TUBE AT ABUTMENT TOE</t>
  </si>
  <si>
    <t>METHOD 1                                                   MODIFICATION OF EMBANKMENT LENGTH BY VISUAL INSPECTION</t>
  </si>
  <si>
    <t>Enter row number here</t>
  </si>
  <si>
    <t xml:space="preserve">Contains the data and calculations used to compute the predicted abutment scour depths.  The data is organized by </t>
  </si>
  <si>
    <t xml:space="preserve">This spreadsheet calculates predicted abutment-scour depth using the original Froehlich equation and the modified Froehlich equation </t>
  </si>
  <si>
    <t>PREDICTED ABUTMENT SCOUR (FROEHLICH, 1989)</t>
  </si>
  <si>
    <t>PREDICTED ABUTMENT SCOUR (FROEHLICH, 1989)                    WITHOUT SAFETY FACTOR</t>
  </si>
  <si>
    <t>MODIFIED PREDICTED ABUTMENT SCOUR DEPTH</t>
  </si>
  <si>
    <t>MODIFIED PREDICTED ABUTMENT SCOUR DEPTH  WITHOUT SAFETY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</si>
</sst>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00000000000"/>
  </numFmts>
  <fonts count="2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36"/>
      <name val="System"/>
      <family val="0"/>
    </font>
    <font>
      <u val="single"/>
      <sz val="7.5"/>
      <color indexed="12"/>
      <name val="System"/>
      <family val="0"/>
    </font>
    <font>
      <u val="single"/>
      <sz val="10"/>
      <name val="System"/>
      <family val="2"/>
    </font>
    <font>
      <sz val="10"/>
      <color indexed="8"/>
      <name val="System"/>
      <family val="2"/>
    </font>
    <font>
      <sz val="10"/>
      <name val="Arial"/>
      <family val="0"/>
    </font>
    <font>
      <b/>
      <sz val="10"/>
      <name val="Arial"/>
      <family val="0"/>
    </font>
    <font>
      <sz val="10.5"/>
      <name val="Arial"/>
      <family val="2"/>
    </font>
    <font>
      <b/>
      <sz val="9.2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2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 locked="0"/>
    </xf>
    <xf numFmtId="0" fontId="10" fillId="0" borderId="0" xfId="23">
      <alignment/>
      <protection/>
    </xf>
    <xf numFmtId="167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170" fontId="0" fillId="0" borderId="1" xfId="0" applyNumberFormat="1" applyBorder="1" applyAlignment="1">
      <alignment horizontal="center"/>
    </xf>
    <xf numFmtId="167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167" fontId="0" fillId="0" borderId="0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3" borderId="1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wrapText="1"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167" fontId="9" fillId="0" borderId="11" xfId="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1" fontId="9" fillId="0" borderId="4" xfId="0" applyNumberFormat="1" applyFont="1" applyFill="1" applyBorder="1" applyAlignment="1" applyProtection="1">
      <alignment horizontal="center"/>
      <protection/>
    </xf>
    <xf numFmtId="2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/>
      <protection/>
    </xf>
    <xf numFmtId="2" fontId="9" fillId="0" borderId="4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 applyProtection="1">
      <alignment/>
      <protection locked="0"/>
    </xf>
    <xf numFmtId="167" fontId="0" fillId="0" borderId="4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>
      <alignment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4" xfId="0" applyNumberForma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167" fontId="10" fillId="0" borderId="4" xfId="22" applyNumberFormat="1" applyFont="1" applyFill="1" applyBorder="1">
      <alignment/>
      <protection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7" fontId="1" fillId="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9" fillId="0" borderId="16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167" fontId="0" fillId="3" borderId="18" xfId="0" applyNumberForma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21" applyFont="1" applyBorder="1" applyAlignment="1">
      <alignment horizontal="center" vertical="top" wrapText="1"/>
      <protection/>
    </xf>
    <xf numFmtId="2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7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7" fontId="0" fillId="3" borderId="17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67" fontId="0" fillId="3" borderId="10" xfId="0" applyNumberFormat="1" applyFill="1" applyBorder="1" applyAlignment="1">
      <alignment horizontal="center" vertical="top" wrapText="1"/>
    </xf>
    <xf numFmtId="167" fontId="0" fillId="0" borderId="17" xfId="0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7" fontId="0" fillId="3" borderId="22" xfId="0" applyNumberForma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7" fontId="0" fillId="0" borderId="25" xfId="0" applyNumberFormat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167" fontId="0" fillId="3" borderId="21" xfId="0" applyNumberFormat="1" applyFill="1" applyBorder="1" applyAlignment="1">
      <alignment horizontal="center" wrapText="1"/>
    </xf>
    <xf numFmtId="1" fontId="0" fillId="0" borderId="25" xfId="0" applyNumberFormat="1" applyBorder="1" applyAlignment="1">
      <alignment horizontal="center" wrapText="1"/>
    </xf>
    <xf numFmtId="167" fontId="0" fillId="3" borderId="25" xfId="0" applyNumberFormat="1" applyFill="1" applyBorder="1" applyAlignment="1">
      <alignment horizontal="center" wrapText="1"/>
    </xf>
    <xf numFmtId="167" fontId="0" fillId="0" borderId="21" xfId="0" applyNumberForma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167" fontId="0" fillId="0" borderId="27" xfId="0" applyNumberForma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horizontal="right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23" applyFont="1" applyAlignment="1">
      <alignment horizontal="center"/>
      <protection/>
    </xf>
    <xf numFmtId="0" fontId="10" fillId="0" borderId="0" xfId="23" applyAlignment="1">
      <alignment horizontal="center"/>
      <protection/>
    </xf>
    <xf numFmtId="1" fontId="0" fillId="0" borderId="29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wrapText="1"/>
    </xf>
    <xf numFmtId="1" fontId="0" fillId="0" borderId="4" xfId="0" applyNumberFormat="1" applyBorder="1" applyAlignment="1">
      <alignment/>
    </xf>
    <xf numFmtId="0" fontId="0" fillId="0" borderId="4" xfId="0" applyFill="1" applyBorder="1" applyAlignment="1" applyProtection="1">
      <alignment horizontal="center"/>
      <protection/>
    </xf>
    <xf numFmtId="167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7" xfId="23" applyBorder="1" applyAlignment="1">
      <alignment horizontal="center"/>
      <protection/>
    </xf>
    <xf numFmtId="0" fontId="10" fillId="0" borderId="1" xfId="23" applyBorder="1" applyAlignment="1">
      <alignment horizontal="center"/>
      <protection/>
    </xf>
    <xf numFmtId="0" fontId="10" fillId="0" borderId="30" xfId="23" applyFont="1" applyBorder="1" applyAlignment="1">
      <alignment horizontal="center"/>
      <protection/>
    </xf>
    <xf numFmtId="0" fontId="10" fillId="0" borderId="4" xfId="23" applyBorder="1" applyAlignment="1">
      <alignment horizontal="center"/>
      <protection/>
    </xf>
    <xf numFmtId="0" fontId="10" fillId="0" borderId="16" xfId="23" applyFont="1" applyBorder="1" applyAlignment="1">
      <alignment horizontal="center"/>
      <protection/>
    </xf>
    <xf numFmtId="0" fontId="10" fillId="0" borderId="10" xfId="23" applyFont="1" applyBorder="1" applyAlignment="1">
      <alignment horizontal="center"/>
      <protection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167" fontId="9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ill="1" applyBorder="1" applyAlignment="1" applyProtection="1">
      <alignment horizont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wrapText="1"/>
    </xf>
    <xf numFmtId="0" fontId="0" fillId="3" borderId="2" xfId="0" applyFill="1" applyBorder="1" applyAlignment="1">
      <alignment/>
    </xf>
    <xf numFmtId="167" fontId="0" fillId="3" borderId="8" xfId="0" applyNumberFormat="1" applyFill="1" applyBorder="1" applyAlignment="1">
      <alignment horizontal="center" vertical="top" wrapText="1"/>
    </xf>
    <xf numFmtId="167" fontId="0" fillId="3" borderId="24" xfId="0" applyNumberForma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167" fontId="0" fillId="3" borderId="27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167" fontId="1" fillId="0" borderId="3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 18 (abut pied all abutlength)" xfId="21"/>
    <cellStyle name="Normal_Sheet1" xfId="22"/>
    <cellStyle name="Normal_young1.Piedmont.CW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2025"/>
          <c:w val="0.91475"/>
          <c:h val="0.663"/>
        </c:manualLayout>
      </c:layout>
      <c:scatterChart>
        <c:scatterStyle val="lineMarker"/>
        <c:varyColors val="0"/>
        <c:ser>
          <c:idx val="0"/>
          <c:order val="0"/>
          <c:tx>
            <c:v>Velocity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DATA'!$C$12:$C$51</c:f>
              <c:numCache>
                <c:ptCount val="40"/>
                <c:pt idx="0">
                  <c:v>225.5</c:v>
                </c:pt>
                <c:pt idx="1">
                  <c:v>495.7</c:v>
                </c:pt>
                <c:pt idx="2">
                  <c:v>495.7</c:v>
                </c:pt>
                <c:pt idx="3">
                  <c:v>757.8</c:v>
                </c:pt>
                <c:pt idx="4">
                  <c:v>757.8</c:v>
                </c:pt>
                <c:pt idx="5">
                  <c:v>930.8</c:v>
                </c:pt>
                <c:pt idx="6">
                  <c:v>930.8</c:v>
                </c:pt>
                <c:pt idx="7">
                  <c:v>1058.8</c:v>
                </c:pt>
                <c:pt idx="8">
                  <c:v>1058.8</c:v>
                </c:pt>
                <c:pt idx="9">
                  <c:v>1212.8</c:v>
                </c:pt>
                <c:pt idx="10">
                  <c:v>1212.8</c:v>
                </c:pt>
                <c:pt idx="11">
                  <c:v>1343.2</c:v>
                </c:pt>
                <c:pt idx="12">
                  <c:v>1343.2</c:v>
                </c:pt>
                <c:pt idx="13">
                  <c:v>1496</c:v>
                </c:pt>
                <c:pt idx="14">
                  <c:v>1496</c:v>
                </c:pt>
                <c:pt idx="15">
                  <c:v>1664.4</c:v>
                </c:pt>
                <c:pt idx="16">
                  <c:v>1664.4</c:v>
                </c:pt>
                <c:pt idx="17">
                  <c:v>1814.1</c:v>
                </c:pt>
                <c:pt idx="18">
                  <c:v>1814.1</c:v>
                </c:pt>
                <c:pt idx="19">
                  <c:v>1954.6</c:v>
                </c:pt>
                <c:pt idx="20">
                  <c:v>1954.6</c:v>
                </c:pt>
                <c:pt idx="21">
                  <c:v>2065.9</c:v>
                </c:pt>
                <c:pt idx="22">
                  <c:v>2065.9</c:v>
                </c:pt>
                <c:pt idx="23">
                  <c:v>2152.4</c:v>
                </c:pt>
                <c:pt idx="24">
                  <c:v>2152.4</c:v>
                </c:pt>
                <c:pt idx="25">
                  <c:v>2180.7</c:v>
                </c:pt>
                <c:pt idx="26">
                  <c:v>2180.7</c:v>
                </c:pt>
                <c:pt idx="27">
                  <c:v>2187.8</c:v>
                </c:pt>
                <c:pt idx="28">
                  <c:v>2187.8</c:v>
                </c:pt>
                <c:pt idx="29">
                  <c:v>2195.8</c:v>
                </c:pt>
                <c:pt idx="30">
                  <c:v>2195.8</c:v>
                </c:pt>
                <c:pt idx="31">
                  <c:v>2206.6</c:v>
                </c:pt>
                <c:pt idx="32">
                  <c:v>2206.6</c:v>
                </c:pt>
                <c:pt idx="33">
                  <c:v>2251.9</c:v>
                </c:pt>
                <c:pt idx="34">
                  <c:v>2251.9</c:v>
                </c:pt>
                <c:pt idx="35">
                  <c:v>2351</c:v>
                </c:pt>
                <c:pt idx="36">
                  <c:v>2351</c:v>
                </c:pt>
                <c:pt idx="37">
                  <c:v>2494.3</c:v>
                </c:pt>
                <c:pt idx="38">
                  <c:v>2494.3</c:v>
                </c:pt>
                <c:pt idx="39">
                  <c:v>2888.1</c:v>
                </c:pt>
              </c:numCache>
            </c:numRef>
          </c:xVal>
          <c:yVal>
            <c:numRef>
              <c:f>'PLOT DATA'!$E$12:$E$51</c:f>
              <c:numCache>
                <c:ptCount val="4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0.31</c:v>
                </c:pt>
                <c:pt idx="5">
                  <c:v>0.31</c:v>
                </c:pt>
                <c:pt idx="6">
                  <c:v>0.35</c:v>
                </c:pt>
                <c:pt idx="7">
                  <c:v>0.35</c:v>
                </c:pt>
                <c:pt idx="8">
                  <c:v>0.32</c:v>
                </c:pt>
                <c:pt idx="9">
                  <c:v>0.32</c:v>
                </c:pt>
                <c:pt idx="10">
                  <c:v>0.35</c:v>
                </c:pt>
                <c:pt idx="11">
                  <c:v>0.35</c:v>
                </c:pt>
                <c:pt idx="12">
                  <c:v>0.33</c:v>
                </c:pt>
                <c:pt idx="13">
                  <c:v>0.33</c:v>
                </c:pt>
                <c:pt idx="14">
                  <c:v>0.31</c:v>
                </c:pt>
                <c:pt idx="15">
                  <c:v>0.31</c:v>
                </c:pt>
                <c:pt idx="16">
                  <c:v>0.33</c:v>
                </c:pt>
                <c:pt idx="17">
                  <c:v>0.33</c:v>
                </c:pt>
                <c:pt idx="18">
                  <c:v>0.34</c:v>
                </c:pt>
                <c:pt idx="19">
                  <c:v>0.34</c:v>
                </c:pt>
                <c:pt idx="20">
                  <c:v>0.37</c:v>
                </c:pt>
                <c:pt idx="21">
                  <c:v>0.37</c:v>
                </c:pt>
                <c:pt idx="22">
                  <c:v>0.41</c:v>
                </c:pt>
                <c:pt idx="23">
                  <c:v>0.41</c:v>
                </c:pt>
                <c:pt idx="24">
                  <c:v>0.97</c:v>
                </c:pt>
                <c:pt idx="25">
                  <c:v>0.97</c:v>
                </c:pt>
                <c:pt idx="26">
                  <c:v>2.05</c:v>
                </c:pt>
                <c:pt idx="27">
                  <c:v>2.05</c:v>
                </c:pt>
                <c:pt idx="28">
                  <c:v>1.96</c:v>
                </c:pt>
                <c:pt idx="29">
                  <c:v>1.96</c:v>
                </c:pt>
                <c:pt idx="30">
                  <c:v>1.8</c:v>
                </c:pt>
                <c:pt idx="31">
                  <c:v>1.8</c:v>
                </c:pt>
                <c:pt idx="32">
                  <c:v>0.67</c:v>
                </c:pt>
                <c:pt idx="33">
                  <c:v>0.67</c:v>
                </c:pt>
                <c:pt idx="34">
                  <c:v>0.36</c:v>
                </c:pt>
                <c:pt idx="35">
                  <c:v>0.36</c:v>
                </c:pt>
                <c:pt idx="36">
                  <c:v>0.32</c:v>
                </c:pt>
                <c:pt idx="37">
                  <c:v>0.32</c:v>
                </c:pt>
                <c:pt idx="38">
                  <c:v>0.22</c:v>
                </c:pt>
                <c:pt idx="39">
                  <c:v>0.22</c:v>
                </c:pt>
              </c:numCache>
            </c:numRef>
          </c:yVal>
          <c:smooth val="0"/>
        </c:ser>
        <c:ser>
          <c:idx val="1"/>
          <c:order val="1"/>
          <c:tx>
            <c:v>Bridge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'PLOT DATA'!$H$12:$H$13</c:f>
              <c:numCache>
                <c:ptCount val="2"/>
                <c:pt idx="0">
                  <c:v>1933.8</c:v>
                </c:pt>
                <c:pt idx="1">
                  <c:v>2347.5</c:v>
                </c:pt>
              </c:numCache>
            </c:numRef>
          </c:xVal>
          <c:yVal>
            <c:numRef>
              <c:f>'PLOT DATA'!$I$12:$I$13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yVal>
          <c:smooth val="0"/>
        </c:ser>
        <c:ser>
          <c:idx val="2"/>
          <c:order val="2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strRef>
              <c:f>'PLOT DATA'!$I$25:$I$26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DATA'!$J$25:$J$26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 DATA'!$I$28:$I$29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DATA'!$J$28:$J$29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lab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DATA'!$I$41:$I$42</c:f>
              <c:numCache>
                <c:ptCount val="2"/>
                <c:pt idx="0">
                  <c:v>225.5</c:v>
                </c:pt>
                <c:pt idx="1">
                  <c:v>1941</c:v>
                </c:pt>
              </c:numCache>
            </c:numRef>
          </c:xVal>
          <c:yVal>
            <c:numRef>
              <c:f>'PLOT DATA'!$J$41:$J$42</c:f>
              <c:numCache>
                <c:ptCount val="2"/>
                <c:pt idx="0">
                  <c:v>2.805</c:v>
                </c:pt>
                <c:pt idx="1">
                  <c:v>2.805</c:v>
                </c:pt>
              </c:numCache>
            </c:numRef>
          </c:yVal>
          <c:smooth val="0"/>
        </c:ser>
        <c:ser>
          <c:idx val="5"/>
          <c:order val="5"/>
          <c:tx>
            <c:v>rab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DATA'!$I$44:$I$45</c:f>
              <c:numCache>
                <c:ptCount val="2"/>
                <c:pt idx="0">
                  <c:v>2324</c:v>
                </c:pt>
                <c:pt idx="1">
                  <c:v>2888.1</c:v>
                </c:pt>
              </c:numCache>
            </c:numRef>
          </c:xVal>
          <c:yVal>
            <c:numRef>
              <c:f>'PLOT DATA'!$J$44:$J$45</c:f>
              <c:numCache>
                <c:ptCount val="2"/>
                <c:pt idx="0">
                  <c:v>2.805</c:v>
                </c:pt>
                <c:pt idx="1">
                  <c:v>2.805</c:v>
                </c:pt>
              </c:numCache>
            </c:numRef>
          </c:yVal>
          <c:smooth val="0"/>
        </c:ser>
        <c:ser>
          <c:idx val="6"/>
          <c:order val="6"/>
          <c:tx>
            <c:v>lab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DATA'!$I$55:$I$56</c:f>
              <c:numCache>
                <c:ptCount val="2"/>
                <c:pt idx="0">
                  <c:v>549.5999999999999</c:v>
                </c:pt>
                <c:pt idx="1">
                  <c:v>1941</c:v>
                </c:pt>
              </c:numCache>
            </c:numRef>
          </c:xVal>
          <c:yVal>
            <c:numRef>
              <c:f>'PLOT DATA'!$J$55:$J$56</c:f>
              <c:numCache>
                <c:ptCount val="2"/>
                <c:pt idx="0">
                  <c:v>3.0599999999999996</c:v>
                </c:pt>
                <c:pt idx="1">
                  <c:v>3.0599999999999996</c:v>
                </c:pt>
              </c:numCache>
            </c:numRef>
          </c:yVal>
          <c:smooth val="0"/>
        </c:ser>
        <c:ser>
          <c:idx val="7"/>
          <c:order val="7"/>
          <c:tx>
            <c:v>rab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DATA'!$I$58:$I$59</c:f>
              <c:numCache>
                <c:ptCount val="2"/>
                <c:pt idx="0">
                  <c:v>2324</c:v>
                </c:pt>
                <c:pt idx="1">
                  <c:v>2549.2</c:v>
                </c:pt>
              </c:numCache>
            </c:numRef>
          </c:xVal>
          <c:yVal>
            <c:numRef>
              <c:f>'PLOT DATA'!$J$58:$J$59</c:f>
              <c:numCache>
                <c:ptCount val="2"/>
                <c:pt idx="0">
                  <c:v>3.0599999999999996</c:v>
                </c:pt>
                <c:pt idx="1">
                  <c:v>3.0599999999999996</c:v>
                </c:pt>
              </c:numCache>
            </c:numRef>
          </c:yVal>
          <c:smooth val="0"/>
        </c:ser>
        <c:ser>
          <c:idx val="8"/>
          <c:order val="8"/>
          <c:tx>
            <c:v>lab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DATA'!$I$69:$I$70</c:f>
              <c:numCache>
                <c:ptCount val="2"/>
                <c:pt idx="0">
                  <c:v>757.8</c:v>
                </c:pt>
                <c:pt idx="1">
                  <c:v>1941</c:v>
                </c:pt>
              </c:numCache>
            </c:numRef>
          </c:xVal>
          <c:yVal>
            <c:numRef>
              <c:f>'PLOT DATA'!$J$69:$J$70</c:f>
              <c:numCache>
                <c:ptCount val="2"/>
                <c:pt idx="0">
                  <c:v>3.315</c:v>
                </c:pt>
                <c:pt idx="1">
                  <c:v>3.315</c:v>
                </c:pt>
              </c:numCache>
            </c:numRef>
          </c:yVal>
          <c:smooth val="0"/>
        </c:ser>
        <c:ser>
          <c:idx val="9"/>
          <c:order val="9"/>
          <c:tx>
            <c:v>rab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DATA'!$I$72:$I$73</c:f>
              <c:numCache>
                <c:ptCount val="2"/>
                <c:pt idx="0">
                  <c:v>2324</c:v>
                </c:pt>
                <c:pt idx="1">
                  <c:v>2494.3</c:v>
                </c:pt>
              </c:numCache>
            </c:numRef>
          </c:xVal>
          <c:yVal>
            <c:numRef>
              <c:f>'PLOT DATA'!$J$72:$J$73</c:f>
              <c:numCache>
                <c:ptCount val="2"/>
                <c:pt idx="0">
                  <c:v>3.315</c:v>
                </c:pt>
                <c:pt idx="1">
                  <c:v>3.315</c:v>
                </c:pt>
              </c:numCache>
            </c:numRef>
          </c:yVal>
          <c:smooth val="0"/>
        </c:ser>
        <c:axId val="56711141"/>
        <c:axId val="40638222"/>
      </c:scatterChart>
      <c:val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STATION FROM LEFT END OF CROSS SECTION,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0638222"/>
        <c:crosses val="autoZero"/>
        <c:crossBetween val="midCat"/>
        <c:dispUnits/>
      </c:val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IN 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6711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CALC!$T$4:$T$200</c:f>
              <c:numCache>
                <c:ptCount val="197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26941647"/>
        <c:axId val="41148232"/>
      </c:scatterChart>
      <c:valAx>
        <c:axId val="2694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1148232"/>
        <c:crosses val="autoZero"/>
        <c:crossBetween val="midCat"/>
        <c:dispUnits/>
      </c:valAx>
      <c:valAx>
        <c:axId val="411482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6941647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CALC!$U$4:$U$200</c:f>
              <c:numCache>
                <c:ptCount val="197"/>
                <c:pt idx="0">
                  <c:v>7.1</c:v>
                </c:pt>
                <c:pt idx="1">
                  <c:v>3.7</c:v>
                </c:pt>
                <c:pt idx="2">
                  <c:v>3.1</c:v>
                </c:pt>
                <c:pt idx="3">
                  <c:v>3</c:v>
                </c:pt>
                <c:pt idx="4">
                  <c:v>6.2</c:v>
                </c:pt>
                <c:pt idx="5">
                  <c:v>5.8</c:v>
                </c:pt>
                <c:pt idx="6">
                  <c:v>8.5</c:v>
                </c:pt>
                <c:pt idx="7">
                  <c:v>4.5</c:v>
                </c:pt>
                <c:pt idx="8">
                  <c:v>4.3</c:v>
                </c:pt>
                <c:pt idx="9">
                  <c:v>5.2</c:v>
                </c:pt>
                <c:pt idx="10">
                  <c:v>5.3</c:v>
                </c:pt>
                <c:pt idx="11">
                  <c:v>13.1</c:v>
                </c:pt>
                <c:pt idx="12">
                  <c:v>3.8</c:v>
                </c:pt>
                <c:pt idx="13">
                  <c:v>5.4</c:v>
                </c:pt>
                <c:pt idx="14">
                  <c:v>5.4</c:v>
                </c:pt>
                <c:pt idx="15">
                  <c:v>4.4</c:v>
                </c:pt>
                <c:pt idx="16">
                  <c:v>5.2</c:v>
                </c:pt>
                <c:pt idx="17">
                  <c:v>4.4</c:v>
                </c:pt>
                <c:pt idx="18">
                  <c:v>5.7</c:v>
                </c:pt>
                <c:pt idx="19">
                  <c:v>6.6</c:v>
                </c:pt>
                <c:pt idx="20">
                  <c:v>5.5</c:v>
                </c:pt>
                <c:pt idx="21">
                  <c:v>5.1</c:v>
                </c:pt>
                <c:pt idx="22">
                  <c:v>5.7</c:v>
                </c:pt>
                <c:pt idx="23">
                  <c:v>4.9</c:v>
                </c:pt>
                <c:pt idx="24">
                  <c:v>5.6</c:v>
                </c:pt>
                <c:pt idx="25">
                  <c:v>4</c:v>
                </c:pt>
                <c:pt idx="26">
                  <c:v>5.1</c:v>
                </c:pt>
                <c:pt idx="27">
                  <c:v>5.6</c:v>
                </c:pt>
                <c:pt idx="28">
                  <c:v>6.8</c:v>
                </c:pt>
                <c:pt idx="29">
                  <c:v>6.8</c:v>
                </c:pt>
                <c:pt idx="30">
                  <c:v>7.1</c:v>
                </c:pt>
                <c:pt idx="31">
                  <c:v>6.3</c:v>
                </c:pt>
                <c:pt idx="32">
                  <c:v>5.5</c:v>
                </c:pt>
                <c:pt idx="33">
                  <c:v>9</c:v>
                </c:pt>
                <c:pt idx="34">
                  <c:v>10.6</c:v>
                </c:pt>
                <c:pt idx="35">
                  <c:v>6.5</c:v>
                </c:pt>
                <c:pt idx="36">
                  <c:v>6.4</c:v>
                </c:pt>
                <c:pt idx="37">
                  <c:v>8</c:v>
                </c:pt>
                <c:pt idx="38">
                  <c:v>3.4</c:v>
                </c:pt>
                <c:pt idx="39">
                  <c:v>7.4</c:v>
                </c:pt>
                <c:pt idx="40">
                  <c:v>9.1</c:v>
                </c:pt>
                <c:pt idx="41">
                  <c:v>9.5</c:v>
                </c:pt>
                <c:pt idx="42">
                  <c:v>5.2</c:v>
                </c:pt>
                <c:pt idx="43">
                  <c:v>8.9</c:v>
                </c:pt>
                <c:pt idx="44">
                  <c:v>3.9</c:v>
                </c:pt>
                <c:pt idx="45">
                  <c:v>7.9</c:v>
                </c:pt>
                <c:pt idx="46">
                  <c:v>5.5</c:v>
                </c:pt>
                <c:pt idx="47">
                  <c:v>6.6</c:v>
                </c:pt>
                <c:pt idx="48">
                  <c:v>6.8</c:v>
                </c:pt>
                <c:pt idx="49">
                  <c:v>7.8</c:v>
                </c:pt>
                <c:pt idx="50">
                  <c:v>9</c:v>
                </c:pt>
                <c:pt idx="51">
                  <c:v>8.9</c:v>
                </c:pt>
                <c:pt idx="52">
                  <c:v>7</c:v>
                </c:pt>
                <c:pt idx="53">
                  <c:v>8.2</c:v>
                </c:pt>
                <c:pt idx="54">
                  <c:v>11.1</c:v>
                </c:pt>
                <c:pt idx="55">
                  <c:v>4.9</c:v>
                </c:pt>
                <c:pt idx="56">
                  <c:v>3.3</c:v>
                </c:pt>
                <c:pt idx="57">
                  <c:v>4.2</c:v>
                </c:pt>
                <c:pt idx="58">
                  <c:v>7.4</c:v>
                </c:pt>
                <c:pt idx="59">
                  <c:v>13.6</c:v>
                </c:pt>
                <c:pt idx="60">
                  <c:v>4.3</c:v>
                </c:pt>
                <c:pt idx="61">
                  <c:v>3.3</c:v>
                </c:pt>
                <c:pt idx="62">
                  <c:v>5.2</c:v>
                </c:pt>
                <c:pt idx="63">
                  <c:v>5.1</c:v>
                </c:pt>
                <c:pt idx="64">
                  <c:v>6.1</c:v>
                </c:pt>
                <c:pt idx="65">
                  <c:v>7.8</c:v>
                </c:pt>
                <c:pt idx="66">
                  <c:v>5.3</c:v>
                </c:pt>
                <c:pt idx="67">
                  <c:v>6.3</c:v>
                </c:pt>
                <c:pt idx="68">
                  <c:v>6.1</c:v>
                </c:pt>
                <c:pt idx="69">
                  <c:v>6.7</c:v>
                </c:pt>
                <c:pt idx="70">
                  <c:v>7.6</c:v>
                </c:pt>
                <c:pt idx="71">
                  <c:v>11</c:v>
                </c:pt>
                <c:pt idx="72">
                  <c:v>10.7</c:v>
                </c:pt>
                <c:pt idx="73">
                  <c:v>8.2</c:v>
                </c:pt>
                <c:pt idx="74">
                  <c:v>7.3</c:v>
                </c:pt>
                <c:pt idx="75">
                  <c:v>4.5</c:v>
                </c:pt>
                <c:pt idx="76">
                  <c:v>5.2</c:v>
                </c:pt>
                <c:pt idx="77">
                  <c:v>5.8</c:v>
                </c:pt>
                <c:pt idx="78">
                  <c:v>3.7</c:v>
                </c:pt>
                <c:pt idx="79">
                  <c:v>6.3</c:v>
                </c:pt>
                <c:pt idx="80">
                  <c:v>5.5</c:v>
                </c:pt>
                <c:pt idx="81">
                  <c:v>6.2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5.4</c:v>
                </c:pt>
                <c:pt idx="89">
                  <c:v>6.2</c:v>
                </c:pt>
                <c:pt idx="90">
                  <c:v>4.6</c:v>
                </c:pt>
                <c:pt idx="91">
                  <c:v>8.5</c:v>
                </c:pt>
                <c:pt idx="92">
                  <c:v>12.9</c:v>
                </c:pt>
                <c:pt idx="93">
                  <c:v>5.5</c:v>
                </c:pt>
                <c:pt idx="94">
                  <c:v>7</c:v>
                </c:pt>
                <c:pt idx="95">
                  <c:v>2.9</c:v>
                </c:pt>
                <c:pt idx="96">
                  <c:v>4.8</c:v>
                </c:pt>
                <c:pt idx="97">
                  <c:v>6.5</c:v>
                </c:pt>
                <c:pt idx="98">
                  <c:v>1.9</c:v>
                </c:pt>
                <c:pt idx="99">
                  <c:v>5.7</c:v>
                </c:pt>
                <c:pt idx="100">
                  <c:v>5.4</c:v>
                </c:pt>
                <c:pt idx="101">
                  <c:v>4.8</c:v>
                </c:pt>
                <c:pt idx="102">
                  <c:v>5.9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34789769"/>
        <c:axId val="44672466"/>
      </c:scatterChart>
      <c:valAx>
        <c:axId val="3478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44672466"/>
        <c:crosses val="autoZero"/>
        <c:crossBetween val="midCat"/>
        <c:dispUnits/>
      </c:valAx>
      <c:valAx>
        <c:axId val="4467246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4789769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625"/>
          <c:w val="0.9497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CALC!$T$4:$T$200</c:f>
              <c:numCache>
                <c:ptCount val="107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xVal>
          <c:yVal>
            <c:numRef>
              <c:f>CALC!$AF$4:$AF$110</c:f>
              <c:numCache>
                <c:ptCount val="10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ENVELOPES!$A$11:$A$12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ENVELOPES!$B$11:$B$12</c:f>
              <c:numCache>
                <c:ptCount val="2"/>
                <c:pt idx="0">
                  <c:v>-5</c:v>
                </c:pt>
                <c:pt idx="1">
                  <c:v>30</c:v>
                </c:pt>
              </c:numCache>
            </c:numRef>
          </c:yVal>
          <c:smooth val="0"/>
        </c:ser>
        <c:axId val="30199679"/>
        <c:axId val="3361656"/>
      </c:scatterChart>
      <c:valAx>
        <c:axId val="3019967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THEORETICAL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361656"/>
        <c:crosses val="autoZero"/>
        <c:crossBetween val="midCat"/>
        <c:dispUnits/>
      </c:valAx>
      <c:valAx>
        <c:axId val="3361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0199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0254905"/>
        <c:axId val="3858690"/>
      </c:scatterChart>
      <c:valAx>
        <c:axId val="3025490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58690"/>
        <c:crosses val="autoZero"/>
        <c:crossBetween val="midCat"/>
        <c:dispUnits/>
      </c:val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0254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5.9752719302252695</c:v>
                </c:pt>
                <c:pt idx="1">
                  <c:v>2.3088175716468426</c:v>
                </c:pt>
                <c:pt idx="2">
                  <c:v>1.9921174446684233</c:v>
                </c:pt>
                <c:pt idx="3">
                  <c:v>2.2825649095246394</c:v>
                </c:pt>
                <c:pt idx="4">
                  <c:v>6.008983210212884</c:v>
                </c:pt>
                <c:pt idx="5">
                  <c:v>5.274991889390078</c:v>
                </c:pt>
                <c:pt idx="6">
                  <c:v>7.035052620175693</c:v>
                </c:pt>
                <c:pt idx="7">
                  <c:v>3.8162004376505205</c:v>
                </c:pt>
                <c:pt idx="8">
                  <c:v>2.985669865473959</c:v>
                </c:pt>
                <c:pt idx="9">
                  <c:v>4.419699235142055</c:v>
                </c:pt>
                <c:pt idx="10">
                  <c:v>2.6073498365937517</c:v>
                </c:pt>
                <c:pt idx="11">
                  <c:v>10.371489618300561</c:v>
                </c:pt>
                <c:pt idx="12">
                  <c:v>2.631320185313341</c:v>
                </c:pt>
                <c:pt idx="13">
                  <c:v>4.442625208942876</c:v>
                </c:pt>
                <c:pt idx="14">
                  <c:v>4.442625208942876</c:v>
                </c:pt>
                <c:pt idx="15">
                  <c:v>3.025905046120003</c:v>
                </c:pt>
                <c:pt idx="16">
                  <c:v>4.813476008939065</c:v>
                </c:pt>
                <c:pt idx="17">
                  <c:v>4.4</c:v>
                </c:pt>
                <c:pt idx="18">
                  <c:v>5.621353695022179</c:v>
                </c:pt>
                <c:pt idx="19">
                  <c:v>5.857500446239896</c:v>
                </c:pt>
                <c:pt idx="20">
                  <c:v>5.187052552640837</c:v>
                </c:pt>
                <c:pt idx="21">
                  <c:v>4.608165191792892</c:v>
                </c:pt>
                <c:pt idx="22">
                  <c:v>5.930164973412159</c:v>
                </c:pt>
                <c:pt idx="23">
                  <c:v>4.9</c:v>
                </c:pt>
                <c:pt idx="24">
                  <c:v>5.25309060388941</c:v>
                </c:pt>
                <c:pt idx="25">
                  <c:v>2.623234586997072</c:v>
                </c:pt>
                <c:pt idx="26">
                  <c:v>3.885560957914156</c:v>
                </c:pt>
                <c:pt idx="27">
                  <c:v>4.19722174061956</c:v>
                </c:pt>
                <c:pt idx="28">
                  <c:v>3.4533485661665324</c:v>
                </c:pt>
                <c:pt idx="29">
                  <c:v>4.828238917766157</c:v>
                </c:pt>
                <c:pt idx="30">
                  <c:v>6.118468117893579</c:v>
                </c:pt>
                <c:pt idx="31">
                  <c:v>4.716022522358131</c:v>
                </c:pt>
                <c:pt idx="32">
                  <c:v>4.194230878093483</c:v>
                </c:pt>
                <c:pt idx="33">
                  <c:v>8.094223104209034</c:v>
                </c:pt>
                <c:pt idx="34">
                  <c:v>11.233543373864823</c:v>
                </c:pt>
                <c:pt idx="35">
                  <c:v>5.96408027126313</c:v>
                </c:pt>
                <c:pt idx="36">
                  <c:v>5.721369860806217</c:v>
                </c:pt>
                <c:pt idx="37">
                  <c:v>7.394120803561645</c:v>
                </c:pt>
                <c:pt idx="38">
                  <c:v>1.5334459810282182</c:v>
                </c:pt>
                <c:pt idx="39">
                  <c:v>6.88214448149935</c:v>
                </c:pt>
                <c:pt idx="40">
                  <c:v>9.1</c:v>
                </c:pt>
                <c:pt idx="41">
                  <c:v>9.5</c:v>
                </c:pt>
                <c:pt idx="42">
                  <c:v>3.913678693784191</c:v>
                </c:pt>
                <c:pt idx="43">
                  <c:v>7.818499202751142</c:v>
                </c:pt>
                <c:pt idx="44">
                  <c:v>2.4320514775446647</c:v>
                </c:pt>
                <c:pt idx="45">
                  <c:v>7.158485574449778</c:v>
                </c:pt>
                <c:pt idx="46">
                  <c:v>4.2781197577174614</c:v>
                </c:pt>
                <c:pt idx="47">
                  <c:v>5.298514045369713</c:v>
                </c:pt>
                <c:pt idx="48">
                  <c:v>6.2797647267184535</c:v>
                </c:pt>
                <c:pt idx="49">
                  <c:v>6.448965156881718</c:v>
                </c:pt>
                <c:pt idx="50">
                  <c:v>8.128465679586636</c:v>
                </c:pt>
                <c:pt idx="51">
                  <c:v>7.9124898882832015</c:v>
                </c:pt>
                <c:pt idx="52">
                  <c:v>5.419001287467714</c:v>
                </c:pt>
                <c:pt idx="53">
                  <c:v>8.025208589001112</c:v>
                </c:pt>
                <c:pt idx="54">
                  <c:v>10.738163718767986</c:v>
                </c:pt>
                <c:pt idx="55">
                  <c:v>3.1948046607836558</c:v>
                </c:pt>
                <c:pt idx="56">
                  <c:v>3.3</c:v>
                </c:pt>
                <c:pt idx="57">
                  <c:v>4.919196793588968</c:v>
                </c:pt>
                <c:pt idx="58">
                  <c:v>5.031169246128963</c:v>
                </c:pt>
                <c:pt idx="59">
                  <c:v>13.172063425122165</c:v>
                </c:pt>
                <c:pt idx="60">
                  <c:v>3.6400648642180835</c:v>
                </c:pt>
                <c:pt idx="61">
                  <c:v>2.89480135573338</c:v>
                </c:pt>
                <c:pt idx="62">
                  <c:v>5.04256728066418</c:v>
                </c:pt>
                <c:pt idx="63">
                  <c:v>4.786281505418831</c:v>
                </c:pt>
                <c:pt idx="64">
                  <c:v>4.709786804770012</c:v>
                </c:pt>
                <c:pt idx="65">
                  <c:v>6.243600197365554</c:v>
                </c:pt>
                <c:pt idx="66">
                  <c:v>4.285838529237513</c:v>
                </c:pt>
                <c:pt idx="67">
                  <c:v>5.4061574303669735</c:v>
                </c:pt>
                <c:pt idx="68">
                  <c:v>4.50401823075191</c:v>
                </c:pt>
                <c:pt idx="69">
                  <c:v>5.548100771462605</c:v>
                </c:pt>
                <c:pt idx="70">
                  <c:v>6.181241231777983</c:v>
                </c:pt>
                <c:pt idx="71">
                  <c:v>10.051731317854166</c:v>
                </c:pt>
                <c:pt idx="72">
                  <c:v>9.32081182735511</c:v>
                </c:pt>
                <c:pt idx="73">
                  <c:v>6.6626200012522565</c:v>
                </c:pt>
                <c:pt idx="74">
                  <c:v>4.702609752151118</c:v>
                </c:pt>
                <c:pt idx="75">
                  <c:v>2.971677292046737</c:v>
                </c:pt>
                <c:pt idx="76">
                  <c:v>4.074688354652122</c:v>
                </c:pt>
                <c:pt idx="77">
                  <c:v>5.08978996039282</c:v>
                </c:pt>
                <c:pt idx="78">
                  <c:v>3.8595684145801394</c:v>
                </c:pt>
                <c:pt idx="79">
                  <c:v>5.131992741958115</c:v>
                </c:pt>
                <c:pt idx="80">
                  <c:v>5.5</c:v>
                </c:pt>
                <c:pt idx="81">
                  <c:v>6.1951266348604666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4.468130839672778</c:v>
                </c:pt>
                <c:pt idx="89">
                  <c:v>5.46707157954036</c:v>
                </c:pt>
                <c:pt idx="90">
                  <c:v>3.916278390132606</c:v>
                </c:pt>
                <c:pt idx="91">
                  <c:v>5.745100132086495</c:v>
                </c:pt>
                <c:pt idx="92">
                  <c:v>9.931361736727105</c:v>
                </c:pt>
                <c:pt idx="93">
                  <c:v>5.163328641374555</c:v>
                </c:pt>
                <c:pt idx="94">
                  <c:v>7</c:v>
                </c:pt>
                <c:pt idx="95">
                  <c:v>2.9975521682271187</c:v>
                </c:pt>
                <c:pt idx="96">
                  <c:v>3.1072243892508165</c:v>
                </c:pt>
                <c:pt idx="97">
                  <c:v>5.82639585149288</c:v>
                </c:pt>
                <c:pt idx="98">
                  <c:v>1.9</c:v>
                </c:pt>
                <c:pt idx="99">
                  <c:v>4.487341146392791</c:v>
                </c:pt>
                <c:pt idx="100">
                  <c:v>4.623649485682968</c:v>
                </c:pt>
                <c:pt idx="101">
                  <c:v>3.9552042778381207</c:v>
                </c:pt>
                <c:pt idx="102">
                  <c:v>5.066036522627233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4728211"/>
        <c:axId val="44118444"/>
      </c:scatterChart>
      <c:valAx>
        <c:axId val="3472821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4118444"/>
        <c:crosses val="autoZero"/>
        <c:crossBetween val="midCat"/>
        <c:dispUnits/>
      </c:valAx>
      <c:valAx>
        <c:axId val="4411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47282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"/>
          <c:w val="0.950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CALC!$AE$4:$AE$200</c:f>
              <c:numCache>
                <c:ptCount val="197"/>
                <c:pt idx="0">
                  <c:v>1183.2</c:v>
                </c:pt>
                <c:pt idx="1">
                  <c:v>170.3</c:v>
                </c:pt>
                <c:pt idx="2">
                  <c:v>294.725114155252</c:v>
                </c:pt>
                <c:pt idx="3">
                  <c:v>493.6219178082195</c:v>
                </c:pt>
                <c:pt idx="4">
                  <c:v>312.4</c:v>
                </c:pt>
                <c:pt idx="5">
                  <c:v>458.4</c:v>
                </c:pt>
                <c:pt idx="6">
                  <c:v>913.7</c:v>
                </c:pt>
                <c:pt idx="7">
                  <c:v>215</c:v>
                </c:pt>
                <c:pt idx="8">
                  <c:v>150.1</c:v>
                </c:pt>
                <c:pt idx="9">
                  <c:v>289.6</c:v>
                </c:pt>
                <c:pt idx="10">
                  <c:v>25.3</c:v>
                </c:pt>
                <c:pt idx="11">
                  <c:v>395</c:v>
                </c:pt>
                <c:pt idx="12">
                  <c:v>437.6</c:v>
                </c:pt>
                <c:pt idx="13">
                  <c:v>228.6</c:v>
                </c:pt>
                <c:pt idx="14">
                  <c:v>228.6</c:v>
                </c:pt>
                <c:pt idx="15">
                  <c:v>181.1</c:v>
                </c:pt>
                <c:pt idx="16">
                  <c:v>332.1</c:v>
                </c:pt>
                <c:pt idx="17">
                  <c:v>386.4</c:v>
                </c:pt>
                <c:pt idx="18">
                  <c:v>260.8607076350092</c:v>
                </c:pt>
                <c:pt idx="19">
                  <c:v>423.2057728119174</c:v>
                </c:pt>
                <c:pt idx="20">
                  <c:v>318.9923213230948</c:v>
                </c:pt>
                <c:pt idx="21">
                  <c:v>257.4155323819976</c:v>
                </c:pt>
                <c:pt idx="22">
                  <c:v>249.74132821075742</c:v>
                </c:pt>
                <c:pt idx="23">
                  <c:v>275.4</c:v>
                </c:pt>
                <c:pt idx="24">
                  <c:v>262.0184115523466</c:v>
                </c:pt>
                <c:pt idx="25">
                  <c:v>76.60000000000014</c:v>
                </c:pt>
                <c:pt idx="26">
                  <c:v>222.3</c:v>
                </c:pt>
                <c:pt idx="27">
                  <c:v>519.2</c:v>
                </c:pt>
                <c:pt idx="28">
                  <c:v>113.8</c:v>
                </c:pt>
                <c:pt idx="29">
                  <c:v>248.1</c:v>
                </c:pt>
                <c:pt idx="30">
                  <c:v>554.3422831050237</c:v>
                </c:pt>
                <c:pt idx="31">
                  <c:v>506.5</c:v>
                </c:pt>
                <c:pt idx="32">
                  <c:v>496.7</c:v>
                </c:pt>
                <c:pt idx="33">
                  <c:v>1241</c:v>
                </c:pt>
                <c:pt idx="34">
                  <c:v>3353.6</c:v>
                </c:pt>
                <c:pt idx="35">
                  <c:v>573.3</c:v>
                </c:pt>
                <c:pt idx="36">
                  <c:v>4961</c:v>
                </c:pt>
                <c:pt idx="37">
                  <c:v>713</c:v>
                </c:pt>
                <c:pt idx="38">
                  <c:v>59.59999999999985</c:v>
                </c:pt>
                <c:pt idx="39">
                  <c:v>298.3</c:v>
                </c:pt>
                <c:pt idx="40">
                  <c:v>328</c:v>
                </c:pt>
                <c:pt idx="41">
                  <c:v>387.2</c:v>
                </c:pt>
                <c:pt idx="42">
                  <c:v>319.6</c:v>
                </c:pt>
                <c:pt idx="43">
                  <c:v>1325.3</c:v>
                </c:pt>
                <c:pt idx="44">
                  <c:v>45</c:v>
                </c:pt>
                <c:pt idx="45">
                  <c:v>1430.9</c:v>
                </c:pt>
                <c:pt idx="46">
                  <c:v>378.5</c:v>
                </c:pt>
                <c:pt idx="47">
                  <c:v>472.6</c:v>
                </c:pt>
                <c:pt idx="48">
                  <c:v>385.7</c:v>
                </c:pt>
                <c:pt idx="49">
                  <c:v>721.1</c:v>
                </c:pt>
                <c:pt idx="50">
                  <c:v>1085.3</c:v>
                </c:pt>
                <c:pt idx="51">
                  <c:v>792.4</c:v>
                </c:pt>
                <c:pt idx="52">
                  <c:v>436.1</c:v>
                </c:pt>
                <c:pt idx="53">
                  <c:v>645.6</c:v>
                </c:pt>
                <c:pt idx="54">
                  <c:v>2246.4594310722136</c:v>
                </c:pt>
                <c:pt idx="55">
                  <c:v>438.3</c:v>
                </c:pt>
                <c:pt idx="56">
                  <c:v>283</c:v>
                </c:pt>
                <c:pt idx="57">
                  <c:v>1423.8</c:v>
                </c:pt>
                <c:pt idx="58">
                  <c:v>410.7</c:v>
                </c:pt>
                <c:pt idx="59">
                  <c:v>4264.7</c:v>
                </c:pt>
                <c:pt idx="60">
                  <c:v>593.6768390386014</c:v>
                </c:pt>
                <c:pt idx="61">
                  <c:v>330.36330166270784</c:v>
                </c:pt>
                <c:pt idx="62">
                  <c:v>1642.9365660490137</c:v>
                </c:pt>
                <c:pt idx="63">
                  <c:v>1186.30101966497</c:v>
                </c:pt>
                <c:pt idx="64">
                  <c:v>243.3</c:v>
                </c:pt>
                <c:pt idx="65">
                  <c:v>494.2</c:v>
                </c:pt>
                <c:pt idx="66">
                  <c:v>222.1</c:v>
                </c:pt>
                <c:pt idx="67">
                  <c:v>433.7</c:v>
                </c:pt>
                <c:pt idx="68">
                  <c:v>220.5</c:v>
                </c:pt>
                <c:pt idx="69">
                  <c:v>281.2</c:v>
                </c:pt>
                <c:pt idx="70">
                  <c:v>435.1</c:v>
                </c:pt>
                <c:pt idx="71">
                  <c:v>1178.7</c:v>
                </c:pt>
                <c:pt idx="72">
                  <c:v>923.9</c:v>
                </c:pt>
                <c:pt idx="73">
                  <c:v>705.1</c:v>
                </c:pt>
                <c:pt idx="74">
                  <c:v>313.6</c:v>
                </c:pt>
                <c:pt idx="75">
                  <c:v>331.3</c:v>
                </c:pt>
                <c:pt idx="76">
                  <c:v>219.2</c:v>
                </c:pt>
                <c:pt idx="77">
                  <c:v>315.8</c:v>
                </c:pt>
                <c:pt idx="78">
                  <c:v>747.3691294899652</c:v>
                </c:pt>
                <c:pt idx="79">
                  <c:v>1539.2</c:v>
                </c:pt>
                <c:pt idx="80">
                  <c:v>661</c:v>
                </c:pt>
                <c:pt idx="81">
                  <c:v>793.5463377221014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496.7</c:v>
                </c:pt>
                <c:pt idx="89">
                  <c:v>314.4</c:v>
                </c:pt>
                <c:pt idx="90">
                  <c:v>882</c:v>
                </c:pt>
                <c:pt idx="91">
                  <c:v>241.9</c:v>
                </c:pt>
                <c:pt idx="92">
                  <c:v>527.5998256529215</c:v>
                </c:pt>
                <c:pt idx="93">
                  <c:v>301.3</c:v>
                </c:pt>
                <c:pt idx="94">
                  <c:v>765</c:v>
                </c:pt>
                <c:pt idx="95">
                  <c:v>84.47788461687972</c:v>
                </c:pt>
                <c:pt idx="96">
                  <c:v>120.9</c:v>
                </c:pt>
                <c:pt idx="97">
                  <c:v>1277.3</c:v>
                </c:pt>
                <c:pt idx="98">
                  <c:v>149.1</c:v>
                </c:pt>
                <c:pt idx="99">
                  <c:v>378.3</c:v>
                </c:pt>
                <c:pt idx="100">
                  <c:v>222.7</c:v>
                </c:pt>
                <c:pt idx="101">
                  <c:v>294.6</c:v>
                </c:pt>
                <c:pt idx="102">
                  <c:v>770.6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ENVELOPES!$A$4:$A$5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ENVELOPES!$B$4:$B$5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yVal>
          <c:smooth val="0"/>
        </c:ser>
        <c:axId val="61521677"/>
        <c:axId val="16824182"/>
      </c:scatterChart>
      <c:valAx>
        <c:axId val="61521677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16824182"/>
        <c:crosses val="autoZero"/>
        <c:crossBetween val="midCat"/>
        <c:dispUnits/>
      </c:valAx>
      <c:valAx>
        <c:axId val="16824182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61521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9.27527193022527</c:v>
                </c:pt>
                <c:pt idx="1">
                  <c:v>4.908817571646843</c:v>
                </c:pt>
                <c:pt idx="2">
                  <c:v>6.292117444668423</c:v>
                </c:pt>
                <c:pt idx="3">
                  <c:v>5.98256490952464</c:v>
                </c:pt>
                <c:pt idx="4">
                  <c:v>11.108983210212884</c:v>
                </c:pt>
                <c:pt idx="5">
                  <c:v>7.774991889390078</c:v>
                </c:pt>
                <c:pt idx="6">
                  <c:v>10.835052620175693</c:v>
                </c:pt>
                <c:pt idx="7">
                  <c:v>8.81620043765052</c:v>
                </c:pt>
                <c:pt idx="8">
                  <c:v>6.285669865473959</c:v>
                </c:pt>
                <c:pt idx="9">
                  <c:v>8.419699235142055</c:v>
                </c:pt>
                <c:pt idx="10">
                  <c:v>7.807349836593752</c:v>
                </c:pt>
                <c:pt idx="11">
                  <c:v>14.271489618300562</c:v>
                </c:pt>
                <c:pt idx="12">
                  <c:v>7.831320185313341</c:v>
                </c:pt>
                <c:pt idx="13">
                  <c:v>8.242625208942876</c:v>
                </c:pt>
                <c:pt idx="14">
                  <c:v>8.242625208942876</c:v>
                </c:pt>
                <c:pt idx="15">
                  <c:v>4.925905046120003</c:v>
                </c:pt>
                <c:pt idx="16">
                  <c:v>8.113476008939065</c:v>
                </c:pt>
                <c:pt idx="17">
                  <c:v>7.9</c:v>
                </c:pt>
                <c:pt idx="18">
                  <c:v>12.221353695022179</c:v>
                </c:pt>
                <c:pt idx="19">
                  <c:v>12.557500446239896</c:v>
                </c:pt>
                <c:pt idx="20">
                  <c:v>11.887052552640837</c:v>
                </c:pt>
                <c:pt idx="21">
                  <c:v>11.008165191792893</c:v>
                </c:pt>
                <c:pt idx="22">
                  <c:v>11.83016497341216</c:v>
                </c:pt>
                <c:pt idx="23">
                  <c:v>9.5</c:v>
                </c:pt>
                <c:pt idx="24">
                  <c:v>9.85309060388941</c:v>
                </c:pt>
                <c:pt idx="25">
                  <c:v>5.023234586997072</c:v>
                </c:pt>
                <c:pt idx="26">
                  <c:v>9.185560957914156</c:v>
                </c:pt>
                <c:pt idx="27">
                  <c:v>7.39722174061956</c:v>
                </c:pt>
                <c:pt idx="28">
                  <c:v>5.953348566166532</c:v>
                </c:pt>
                <c:pt idx="29">
                  <c:v>7.328238917766157</c:v>
                </c:pt>
                <c:pt idx="30">
                  <c:v>12.01846811789358</c:v>
                </c:pt>
                <c:pt idx="31">
                  <c:v>8.71602252235813</c:v>
                </c:pt>
                <c:pt idx="32">
                  <c:v>9.294230878093483</c:v>
                </c:pt>
                <c:pt idx="33">
                  <c:v>16.194223104209033</c:v>
                </c:pt>
                <c:pt idx="34">
                  <c:v>18.033543373864823</c:v>
                </c:pt>
                <c:pt idx="35">
                  <c:v>11.46408027126313</c:v>
                </c:pt>
                <c:pt idx="36">
                  <c:v>17.521369860806217</c:v>
                </c:pt>
                <c:pt idx="37">
                  <c:v>12.394120803561645</c:v>
                </c:pt>
                <c:pt idx="38">
                  <c:v>4.333445981028218</c:v>
                </c:pt>
                <c:pt idx="39">
                  <c:v>13.58214448149935</c:v>
                </c:pt>
                <c:pt idx="40">
                  <c:v>26.5</c:v>
                </c:pt>
                <c:pt idx="41">
                  <c:v>26.5</c:v>
                </c:pt>
                <c:pt idx="42">
                  <c:v>6.913678693784191</c:v>
                </c:pt>
                <c:pt idx="43">
                  <c:v>12.518499202751142</c:v>
                </c:pt>
                <c:pt idx="44">
                  <c:v>6.932051477544665</c:v>
                </c:pt>
                <c:pt idx="45">
                  <c:v>10.958485574449778</c:v>
                </c:pt>
                <c:pt idx="46">
                  <c:v>8.478119757717462</c:v>
                </c:pt>
                <c:pt idx="47">
                  <c:v>9.098514045369713</c:v>
                </c:pt>
                <c:pt idx="48">
                  <c:v>10.979764726718454</c:v>
                </c:pt>
                <c:pt idx="49">
                  <c:v>10.348965156881718</c:v>
                </c:pt>
                <c:pt idx="50">
                  <c:v>12.428465679586635</c:v>
                </c:pt>
                <c:pt idx="51">
                  <c:v>13.112489888283202</c:v>
                </c:pt>
                <c:pt idx="52">
                  <c:v>9.619001287467714</c:v>
                </c:pt>
                <c:pt idx="53">
                  <c:v>12.925208589001112</c:v>
                </c:pt>
                <c:pt idx="54">
                  <c:v>19.238163718767986</c:v>
                </c:pt>
                <c:pt idx="55">
                  <c:v>10.494804660783656</c:v>
                </c:pt>
                <c:pt idx="56">
                  <c:v>12.9</c:v>
                </c:pt>
                <c:pt idx="57">
                  <c:v>11.319196793588969</c:v>
                </c:pt>
                <c:pt idx="58">
                  <c:v>13.131169246128962</c:v>
                </c:pt>
                <c:pt idx="59">
                  <c:v>20.672063425122165</c:v>
                </c:pt>
                <c:pt idx="60">
                  <c:v>10.940064864218083</c:v>
                </c:pt>
                <c:pt idx="61">
                  <c:v>10.49480135573338</c:v>
                </c:pt>
                <c:pt idx="62">
                  <c:v>11.04256728066418</c:v>
                </c:pt>
                <c:pt idx="63">
                  <c:v>11.786281505418831</c:v>
                </c:pt>
                <c:pt idx="64">
                  <c:v>9.809786804770011</c:v>
                </c:pt>
                <c:pt idx="65">
                  <c:v>11.143600197365554</c:v>
                </c:pt>
                <c:pt idx="66">
                  <c:v>7.285838529237513</c:v>
                </c:pt>
                <c:pt idx="67">
                  <c:v>9.606157430366974</c:v>
                </c:pt>
                <c:pt idx="68">
                  <c:v>8.50401823075191</c:v>
                </c:pt>
                <c:pt idx="69">
                  <c:v>10.348100771462605</c:v>
                </c:pt>
                <c:pt idx="70">
                  <c:v>11.481241231777982</c:v>
                </c:pt>
                <c:pt idx="71">
                  <c:v>13.851731317854165</c:v>
                </c:pt>
                <c:pt idx="72">
                  <c:v>13.32081182735511</c:v>
                </c:pt>
                <c:pt idx="73">
                  <c:v>10.862620001252257</c:v>
                </c:pt>
                <c:pt idx="74">
                  <c:v>8.902609752151118</c:v>
                </c:pt>
                <c:pt idx="75">
                  <c:v>4.871677292046737</c:v>
                </c:pt>
                <c:pt idx="76">
                  <c:v>7.274688354652122</c:v>
                </c:pt>
                <c:pt idx="77">
                  <c:v>9.88978996039282</c:v>
                </c:pt>
                <c:pt idx="78">
                  <c:v>10.65956841458014</c:v>
                </c:pt>
                <c:pt idx="79">
                  <c:v>11.631992741958115</c:v>
                </c:pt>
                <c:pt idx="80">
                  <c:v>12.4</c:v>
                </c:pt>
                <c:pt idx="81">
                  <c:v>13.295126634860466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10.068130839672778</c:v>
                </c:pt>
                <c:pt idx="89">
                  <c:v>9.76707157954036</c:v>
                </c:pt>
                <c:pt idx="90">
                  <c:v>5.816278390132606</c:v>
                </c:pt>
                <c:pt idx="91">
                  <c:v>9.145100132086496</c:v>
                </c:pt>
                <c:pt idx="92">
                  <c:v>15.131361736727106</c:v>
                </c:pt>
                <c:pt idx="93">
                  <c:v>10.263328641374555</c:v>
                </c:pt>
                <c:pt idx="94">
                  <c:v>11.8</c:v>
                </c:pt>
                <c:pt idx="95">
                  <c:v>6.897552168227119</c:v>
                </c:pt>
                <c:pt idx="96">
                  <c:v>6.507224389250816</c:v>
                </c:pt>
                <c:pt idx="97">
                  <c:v>10.12639585149288</c:v>
                </c:pt>
                <c:pt idx="98">
                  <c:v>5.2</c:v>
                </c:pt>
                <c:pt idx="99">
                  <c:v>7.787341146392791</c:v>
                </c:pt>
                <c:pt idx="100">
                  <c:v>7.523649485682967</c:v>
                </c:pt>
                <c:pt idx="101">
                  <c:v>8.45520427783812</c:v>
                </c:pt>
                <c:pt idx="102">
                  <c:v>10.166036522627232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17199911"/>
        <c:axId val="20581472"/>
      </c:scatterChart>
      <c:val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0581472"/>
        <c:crosses val="autoZero"/>
        <c:crossBetween val="midCat"/>
        <c:dispUnits/>
      </c:valAx>
      <c:valAx>
        <c:axId val="205814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7199911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528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706.9</c:v>
                </c:pt>
                <c:pt idx="36">
                  <c:v>7440.6</c:v>
                </c:pt>
                <c:pt idx="37">
                  <c:v>871.1</c:v>
                </c:pt>
                <c:pt idx="38">
                  <c:v>318.7</c:v>
                </c:pt>
                <c:pt idx="39">
                  <c:v>352.3</c:v>
                </c:pt>
                <c:pt idx="40">
                  <c:v>328</c:v>
                </c:pt>
                <c:pt idx="41">
                  <c:v>387.2</c:v>
                </c:pt>
                <c:pt idx="42">
                  <c:v>695.9</c:v>
                </c:pt>
                <c:pt idx="43">
                  <c:v>1690</c:v>
                </c:pt>
                <c:pt idx="44">
                  <c:v>126.8</c:v>
                </c:pt>
                <c:pt idx="45">
                  <c:v>1835.7</c:v>
                </c:pt>
                <c:pt idx="46">
                  <c:v>550.5</c:v>
                </c:pt>
                <c:pt idx="47">
                  <c:v>721.9</c:v>
                </c:pt>
                <c:pt idx="48">
                  <c:v>534.4</c:v>
                </c:pt>
                <c:pt idx="49">
                  <c:v>1211.8</c:v>
                </c:pt>
                <c:pt idx="50">
                  <c:v>1415.9</c:v>
                </c:pt>
                <c:pt idx="51">
                  <c:v>992.9</c:v>
                </c:pt>
                <c:pt idx="52">
                  <c:v>654.3</c:v>
                </c:pt>
                <c:pt idx="53">
                  <c:v>762</c:v>
                </c:pt>
                <c:pt idx="54">
                  <c:v>2340</c:v>
                </c:pt>
                <c:pt idx="55">
                  <c:v>1036</c:v>
                </c:pt>
                <c:pt idx="56">
                  <c:v>283</c:v>
                </c:pt>
                <c:pt idx="57">
                  <c:v>2353.8</c:v>
                </c:pt>
                <c:pt idx="58">
                  <c:v>1183.8</c:v>
                </c:pt>
                <c:pt idx="59">
                  <c:v>5315.9</c:v>
                </c:pt>
                <c:pt idx="60">
                  <c:v>711</c:v>
                </c:pt>
                <c:pt idx="61">
                  <c:v>340</c:v>
                </c:pt>
                <c:pt idx="62">
                  <c:v>1772</c:v>
                </c:pt>
                <c:pt idx="63">
                  <c:v>1326</c:v>
                </c:pt>
                <c:pt idx="64">
                  <c:v>388</c:v>
                </c:pt>
                <c:pt idx="65">
                  <c:v>759.4</c:v>
                </c:pt>
                <c:pt idx="66">
                  <c:v>329.2</c:v>
                </c:pt>
                <c:pt idx="67">
                  <c:v>644.5</c:v>
                </c:pt>
                <c:pt idx="68">
                  <c:v>445.9</c:v>
                </c:pt>
                <c:pt idx="69">
                  <c:v>426.5</c:v>
                </c:pt>
                <c:pt idx="70">
                  <c:v>604.5</c:v>
                </c:pt>
                <c:pt idx="71">
                  <c:v>1548.1</c:v>
                </c:pt>
                <c:pt idx="72">
                  <c:v>1360.6</c:v>
                </c:pt>
                <c:pt idx="73">
                  <c:v>1021.6</c:v>
                </c:pt>
                <c:pt idx="74">
                  <c:v>745.3</c:v>
                </c:pt>
                <c:pt idx="75">
                  <c:v>775.2</c:v>
                </c:pt>
                <c:pt idx="76">
                  <c:v>414.5</c:v>
                </c:pt>
                <c:pt idx="77">
                  <c:v>434.4</c:v>
                </c:pt>
                <c:pt idx="78">
                  <c:v>768</c:v>
                </c:pt>
                <c:pt idx="79">
                  <c:v>2864.4</c:v>
                </c:pt>
                <c:pt idx="80">
                  <c:v>661</c:v>
                </c:pt>
                <c:pt idx="81">
                  <c:v>824</c:v>
                </c:pt>
                <c:pt idx="82">
                  <c:v>204</c:v>
                </c:pt>
                <c:pt idx="83">
                  <c:v>291</c:v>
                </c:pt>
                <c:pt idx="84">
                  <c:v>896</c:v>
                </c:pt>
                <c:pt idx="85">
                  <c:v>566</c:v>
                </c:pt>
                <c:pt idx="86">
                  <c:v>294</c:v>
                </c:pt>
                <c:pt idx="87">
                  <c:v>1669</c:v>
                </c:pt>
                <c:pt idx="88">
                  <c:v>669.9</c:v>
                </c:pt>
                <c:pt idx="89">
                  <c:v>428.9</c:v>
                </c:pt>
                <c:pt idx="90">
                  <c:v>1631.7</c:v>
                </c:pt>
                <c:pt idx="91">
                  <c:v>651.5</c:v>
                </c:pt>
                <c:pt idx="92">
                  <c:v>785.9</c:v>
                </c:pt>
                <c:pt idx="93">
                  <c:v>390</c:v>
                </c:pt>
                <c:pt idx="94">
                  <c:v>765</c:v>
                </c:pt>
                <c:pt idx="95">
                  <c:v>86.7</c:v>
                </c:pt>
                <c:pt idx="96">
                  <c:v>361</c:v>
                </c:pt>
                <c:pt idx="97">
                  <c:v>1698.3</c:v>
                </c:pt>
                <c:pt idx="98">
                  <c:v>149.1</c:v>
                </c:pt>
                <c:pt idx="99">
                  <c:v>699.5</c:v>
                </c:pt>
                <c:pt idx="100">
                  <c:v>370.9</c:v>
                </c:pt>
                <c:pt idx="101">
                  <c:v>394.7</c:v>
                </c:pt>
                <c:pt idx="102">
                  <c:v>989.4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5.9752719302252695</c:v>
                </c:pt>
                <c:pt idx="1">
                  <c:v>2.3088175716468426</c:v>
                </c:pt>
                <c:pt idx="2">
                  <c:v>1.9921174446684233</c:v>
                </c:pt>
                <c:pt idx="3">
                  <c:v>2.2825649095246394</c:v>
                </c:pt>
                <c:pt idx="4">
                  <c:v>6.008983210212884</c:v>
                </c:pt>
                <c:pt idx="5">
                  <c:v>5.274991889390078</c:v>
                </c:pt>
                <c:pt idx="6">
                  <c:v>7.035052620175693</c:v>
                </c:pt>
                <c:pt idx="7">
                  <c:v>3.8162004376505205</c:v>
                </c:pt>
                <c:pt idx="8">
                  <c:v>2.985669865473959</c:v>
                </c:pt>
                <c:pt idx="9">
                  <c:v>4.419699235142055</c:v>
                </c:pt>
                <c:pt idx="10">
                  <c:v>2.6073498365937517</c:v>
                </c:pt>
                <c:pt idx="11">
                  <c:v>10.371489618300561</c:v>
                </c:pt>
                <c:pt idx="12">
                  <c:v>2.631320185313341</c:v>
                </c:pt>
                <c:pt idx="13">
                  <c:v>4.442625208942876</c:v>
                </c:pt>
                <c:pt idx="14">
                  <c:v>4.442625208942876</c:v>
                </c:pt>
                <c:pt idx="15">
                  <c:v>3.025905046120003</c:v>
                </c:pt>
                <c:pt idx="16">
                  <c:v>4.813476008939065</c:v>
                </c:pt>
                <c:pt idx="17">
                  <c:v>4.4</c:v>
                </c:pt>
                <c:pt idx="18">
                  <c:v>5.621353695022179</c:v>
                </c:pt>
                <c:pt idx="19">
                  <c:v>5.857500446239896</c:v>
                </c:pt>
                <c:pt idx="20">
                  <c:v>5.187052552640837</c:v>
                </c:pt>
                <c:pt idx="21">
                  <c:v>4.608165191792892</c:v>
                </c:pt>
                <c:pt idx="22">
                  <c:v>5.930164973412159</c:v>
                </c:pt>
                <c:pt idx="23">
                  <c:v>4.9</c:v>
                </c:pt>
                <c:pt idx="24">
                  <c:v>5.25309060388941</c:v>
                </c:pt>
                <c:pt idx="25">
                  <c:v>2.623234586997072</c:v>
                </c:pt>
                <c:pt idx="26">
                  <c:v>3.885560957914156</c:v>
                </c:pt>
                <c:pt idx="27">
                  <c:v>4.19722174061956</c:v>
                </c:pt>
                <c:pt idx="28">
                  <c:v>3.4533485661665324</c:v>
                </c:pt>
                <c:pt idx="29">
                  <c:v>4.828238917766157</c:v>
                </c:pt>
                <c:pt idx="30">
                  <c:v>6.118468117893579</c:v>
                </c:pt>
                <c:pt idx="31">
                  <c:v>4.716022522358131</c:v>
                </c:pt>
                <c:pt idx="32">
                  <c:v>4.194230878093483</c:v>
                </c:pt>
                <c:pt idx="33">
                  <c:v>8.094223104209034</c:v>
                </c:pt>
                <c:pt idx="34">
                  <c:v>11.233543373864823</c:v>
                </c:pt>
                <c:pt idx="35">
                  <c:v>5.96408027126313</c:v>
                </c:pt>
                <c:pt idx="36">
                  <c:v>5.721369860806217</c:v>
                </c:pt>
                <c:pt idx="37">
                  <c:v>7.394120803561645</c:v>
                </c:pt>
                <c:pt idx="38">
                  <c:v>1.5334459810282182</c:v>
                </c:pt>
                <c:pt idx="39">
                  <c:v>6.88214448149935</c:v>
                </c:pt>
                <c:pt idx="40">
                  <c:v>9.1</c:v>
                </c:pt>
                <c:pt idx="41">
                  <c:v>9.5</c:v>
                </c:pt>
                <c:pt idx="42">
                  <c:v>3.913678693784191</c:v>
                </c:pt>
                <c:pt idx="43">
                  <c:v>7.818499202751142</c:v>
                </c:pt>
                <c:pt idx="44">
                  <c:v>2.4320514775446647</c:v>
                </c:pt>
                <c:pt idx="45">
                  <c:v>7.158485574449778</c:v>
                </c:pt>
                <c:pt idx="46">
                  <c:v>4.2781197577174614</c:v>
                </c:pt>
                <c:pt idx="47">
                  <c:v>5.298514045369713</c:v>
                </c:pt>
                <c:pt idx="48">
                  <c:v>6.2797647267184535</c:v>
                </c:pt>
                <c:pt idx="49">
                  <c:v>6.448965156881718</c:v>
                </c:pt>
                <c:pt idx="50">
                  <c:v>8.128465679586636</c:v>
                </c:pt>
                <c:pt idx="51">
                  <c:v>7.9124898882832015</c:v>
                </c:pt>
                <c:pt idx="52">
                  <c:v>5.419001287467714</c:v>
                </c:pt>
                <c:pt idx="53">
                  <c:v>8.025208589001112</c:v>
                </c:pt>
                <c:pt idx="54">
                  <c:v>10.738163718767986</c:v>
                </c:pt>
                <c:pt idx="55">
                  <c:v>3.1948046607836558</c:v>
                </c:pt>
                <c:pt idx="56">
                  <c:v>3.3</c:v>
                </c:pt>
                <c:pt idx="57">
                  <c:v>4.919196793588968</c:v>
                </c:pt>
                <c:pt idx="58">
                  <c:v>5.031169246128963</c:v>
                </c:pt>
                <c:pt idx="59">
                  <c:v>13.172063425122165</c:v>
                </c:pt>
                <c:pt idx="60">
                  <c:v>3.6400648642180835</c:v>
                </c:pt>
                <c:pt idx="61">
                  <c:v>2.89480135573338</c:v>
                </c:pt>
                <c:pt idx="62">
                  <c:v>5.04256728066418</c:v>
                </c:pt>
                <c:pt idx="63">
                  <c:v>4.786281505418831</c:v>
                </c:pt>
                <c:pt idx="64">
                  <c:v>4.709786804770012</c:v>
                </c:pt>
                <c:pt idx="65">
                  <c:v>6.243600197365554</c:v>
                </c:pt>
                <c:pt idx="66">
                  <c:v>4.285838529237513</c:v>
                </c:pt>
                <c:pt idx="67">
                  <c:v>5.4061574303669735</c:v>
                </c:pt>
                <c:pt idx="68">
                  <c:v>4.50401823075191</c:v>
                </c:pt>
                <c:pt idx="69">
                  <c:v>5.548100771462605</c:v>
                </c:pt>
                <c:pt idx="70">
                  <c:v>6.181241231777983</c:v>
                </c:pt>
                <c:pt idx="71">
                  <c:v>10.051731317854166</c:v>
                </c:pt>
                <c:pt idx="72">
                  <c:v>9.32081182735511</c:v>
                </c:pt>
                <c:pt idx="73">
                  <c:v>6.6626200012522565</c:v>
                </c:pt>
                <c:pt idx="74">
                  <c:v>4.702609752151118</c:v>
                </c:pt>
                <c:pt idx="75">
                  <c:v>2.971677292046737</c:v>
                </c:pt>
                <c:pt idx="76">
                  <c:v>4.074688354652122</c:v>
                </c:pt>
                <c:pt idx="77">
                  <c:v>5.08978996039282</c:v>
                </c:pt>
                <c:pt idx="78">
                  <c:v>3.8595684145801394</c:v>
                </c:pt>
                <c:pt idx="79">
                  <c:v>5.131992741958115</c:v>
                </c:pt>
                <c:pt idx="80">
                  <c:v>5.5</c:v>
                </c:pt>
                <c:pt idx="81">
                  <c:v>6.1951266348604666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4.468130839672778</c:v>
                </c:pt>
                <c:pt idx="89">
                  <c:v>5.46707157954036</c:v>
                </c:pt>
                <c:pt idx="90">
                  <c:v>3.916278390132606</c:v>
                </c:pt>
                <c:pt idx="91">
                  <c:v>5.745100132086495</c:v>
                </c:pt>
                <c:pt idx="92">
                  <c:v>9.931361736727105</c:v>
                </c:pt>
                <c:pt idx="93">
                  <c:v>5.163328641374555</c:v>
                </c:pt>
                <c:pt idx="94">
                  <c:v>7</c:v>
                </c:pt>
                <c:pt idx="95">
                  <c:v>2.9975521682271187</c:v>
                </c:pt>
                <c:pt idx="96">
                  <c:v>3.1072243892508165</c:v>
                </c:pt>
                <c:pt idx="97">
                  <c:v>5.82639585149288</c:v>
                </c:pt>
                <c:pt idx="98">
                  <c:v>1.9</c:v>
                </c:pt>
                <c:pt idx="99">
                  <c:v>4.487341146392791</c:v>
                </c:pt>
                <c:pt idx="100">
                  <c:v>4.623649485682968</c:v>
                </c:pt>
                <c:pt idx="101">
                  <c:v>3.9552042778381207</c:v>
                </c:pt>
                <c:pt idx="102">
                  <c:v>5.066036522627233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ENVELOPES!$F$6:$F$9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ENVELOPES!$G$6:$G$9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51015521"/>
        <c:axId val="56486506"/>
      </c:scatterChart>
      <c:valAx>
        <c:axId val="5101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56486506"/>
        <c:crosses val="autoZero"/>
        <c:crossBetween val="midCat"/>
        <c:dispUnits/>
      </c:valAx>
      <c:valAx>
        <c:axId val="56486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1015521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03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CALC!$T$4:$T$106</c:f>
              <c:numCache>
                <c:ptCount val="103"/>
                <c:pt idx="0">
                  <c:v>10.4</c:v>
                </c:pt>
                <c:pt idx="1">
                  <c:v>6.3</c:v>
                </c:pt>
                <c:pt idx="2">
                  <c:v>7.4</c:v>
                </c:pt>
                <c:pt idx="3">
                  <c:v>6.7</c:v>
                </c:pt>
                <c:pt idx="4">
                  <c:v>11.3</c:v>
                </c:pt>
                <c:pt idx="5">
                  <c:v>8.3</c:v>
                </c:pt>
                <c:pt idx="6">
                  <c:v>12.3</c:v>
                </c:pt>
                <c:pt idx="7">
                  <c:v>9.5</c:v>
                </c:pt>
                <c:pt idx="8">
                  <c:v>7.6</c:v>
                </c:pt>
                <c:pt idx="9">
                  <c:v>9.2</c:v>
                </c:pt>
                <c:pt idx="10">
                  <c:v>10.5</c:v>
                </c:pt>
                <c:pt idx="11">
                  <c:v>17</c:v>
                </c:pt>
                <c:pt idx="12">
                  <c:v>9</c:v>
                </c:pt>
                <c:pt idx="13">
                  <c:v>9.2</c:v>
                </c:pt>
                <c:pt idx="14">
                  <c:v>9.2</c:v>
                </c:pt>
                <c:pt idx="15">
                  <c:v>6.3</c:v>
                </c:pt>
                <c:pt idx="16">
                  <c:v>8.5</c:v>
                </c:pt>
                <c:pt idx="17">
                  <c:v>7.9</c:v>
                </c:pt>
                <c:pt idx="18">
                  <c:v>12.3</c:v>
                </c:pt>
                <c:pt idx="19">
                  <c:v>13.3</c:v>
                </c:pt>
                <c:pt idx="20">
                  <c:v>12.2</c:v>
                </c:pt>
                <c:pt idx="21">
                  <c:v>11.5</c:v>
                </c:pt>
                <c:pt idx="22">
                  <c:v>11.6</c:v>
                </c:pt>
                <c:pt idx="23">
                  <c:v>9.5</c:v>
                </c:pt>
                <c:pt idx="24">
                  <c:v>10.2</c:v>
                </c:pt>
                <c:pt idx="25">
                  <c:v>6.4</c:v>
                </c:pt>
                <c:pt idx="26">
                  <c:v>10.4</c:v>
                </c:pt>
                <c:pt idx="27">
                  <c:v>8.8</c:v>
                </c:pt>
                <c:pt idx="28">
                  <c:v>9.3</c:v>
                </c:pt>
                <c:pt idx="29">
                  <c:v>9.3</c:v>
                </c:pt>
                <c:pt idx="30">
                  <c:v>13</c:v>
                </c:pt>
                <c:pt idx="31">
                  <c:v>10.3</c:v>
                </c:pt>
                <c:pt idx="32">
                  <c:v>10.6</c:v>
                </c:pt>
                <c:pt idx="33">
                  <c:v>17.1</c:v>
                </c:pt>
                <c:pt idx="34">
                  <c:v>17.4</c:v>
                </c:pt>
                <c:pt idx="35">
                  <c:v>12</c:v>
                </c:pt>
                <c:pt idx="36">
                  <c:v>18.2</c:v>
                </c:pt>
                <c:pt idx="37">
                  <c:v>13</c:v>
                </c:pt>
                <c:pt idx="38">
                  <c:v>6.2</c:v>
                </c:pt>
                <c:pt idx="39">
                  <c:v>14.1</c:v>
                </c:pt>
                <c:pt idx="40">
                  <c:v>26.5</c:v>
                </c:pt>
                <c:pt idx="41">
                  <c:v>26.5</c:v>
                </c:pt>
                <c:pt idx="42">
                  <c:v>8.2</c:v>
                </c:pt>
                <c:pt idx="43">
                  <c:v>13.6</c:v>
                </c:pt>
                <c:pt idx="44">
                  <c:v>8.4</c:v>
                </c:pt>
                <c:pt idx="45">
                  <c:v>11.7</c:v>
                </c:pt>
                <c:pt idx="46">
                  <c:v>9.7</c:v>
                </c:pt>
                <c:pt idx="47">
                  <c:v>10.4</c:v>
                </c:pt>
                <c:pt idx="48">
                  <c:v>11.5</c:v>
                </c:pt>
                <c:pt idx="49">
                  <c:v>11.7</c:v>
                </c:pt>
                <c:pt idx="50">
                  <c:v>13.3</c:v>
                </c:pt>
                <c:pt idx="51">
                  <c:v>14.1</c:v>
                </c:pt>
                <c:pt idx="52">
                  <c:v>11.2</c:v>
                </c:pt>
                <c:pt idx="53">
                  <c:v>13.1</c:v>
                </c:pt>
                <c:pt idx="54">
                  <c:v>19.6</c:v>
                </c:pt>
                <c:pt idx="55">
                  <c:v>12.2</c:v>
                </c:pt>
                <c:pt idx="56">
                  <c:v>12.9</c:v>
                </c:pt>
                <c:pt idx="57">
                  <c:v>10.6</c:v>
                </c:pt>
                <c:pt idx="58">
                  <c:v>15.5</c:v>
                </c:pt>
                <c:pt idx="59">
                  <c:v>21.1</c:v>
                </c:pt>
                <c:pt idx="60">
                  <c:v>11.6</c:v>
                </c:pt>
                <c:pt idx="61">
                  <c:v>10.9</c:v>
                </c:pt>
                <c:pt idx="62">
                  <c:v>11.2</c:v>
                </c:pt>
                <c:pt idx="63">
                  <c:v>12.1</c:v>
                </c:pt>
                <c:pt idx="64">
                  <c:v>11.2</c:v>
                </c:pt>
                <c:pt idx="65">
                  <c:v>12.7</c:v>
                </c:pt>
                <c:pt idx="66">
                  <c:v>8.3</c:v>
                </c:pt>
                <c:pt idx="67">
                  <c:v>10.5</c:v>
                </c:pt>
                <c:pt idx="68">
                  <c:v>10.1</c:v>
                </c:pt>
                <c:pt idx="69">
                  <c:v>11.5</c:v>
                </c:pt>
                <c:pt idx="70">
                  <c:v>12.9</c:v>
                </c:pt>
                <c:pt idx="71">
                  <c:v>14.8</c:v>
                </c:pt>
                <c:pt idx="72">
                  <c:v>14.7</c:v>
                </c:pt>
                <c:pt idx="73">
                  <c:v>12.4</c:v>
                </c:pt>
                <c:pt idx="74">
                  <c:v>11.5</c:v>
                </c:pt>
                <c:pt idx="75">
                  <c:v>6.4</c:v>
                </c:pt>
                <c:pt idx="76">
                  <c:v>8.4</c:v>
                </c:pt>
                <c:pt idx="77">
                  <c:v>10.6</c:v>
                </c:pt>
                <c:pt idx="78">
                  <c:v>10.5</c:v>
                </c:pt>
                <c:pt idx="79">
                  <c:v>12.8</c:v>
                </c:pt>
                <c:pt idx="80">
                  <c:v>12.4</c:v>
                </c:pt>
                <c:pt idx="81">
                  <c:v>13.3</c:v>
                </c:pt>
                <c:pt idx="82">
                  <c:v>20.8</c:v>
                </c:pt>
                <c:pt idx="83">
                  <c:v>12.2</c:v>
                </c:pt>
                <c:pt idx="84">
                  <c:v>12.4</c:v>
                </c:pt>
                <c:pt idx="85">
                  <c:v>10.4</c:v>
                </c:pt>
                <c:pt idx="86">
                  <c:v>11.6</c:v>
                </c:pt>
                <c:pt idx="87">
                  <c:v>15.7</c:v>
                </c:pt>
                <c:pt idx="88">
                  <c:v>11</c:v>
                </c:pt>
                <c:pt idx="89">
                  <c:v>10.5</c:v>
                </c:pt>
                <c:pt idx="90">
                  <c:v>6.5</c:v>
                </c:pt>
                <c:pt idx="91">
                  <c:v>11.9</c:v>
                </c:pt>
                <c:pt idx="92">
                  <c:v>18.1</c:v>
                </c:pt>
                <c:pt idx="93">
                  <c:v>10.6</c:v>
                </c:pt>
                <c:pt idx="94">
                  <c:v>11.8</c:v>
                </c:pt>
                <c:pt idx="95">
                  <c:v>6.8</c:v>
                </c:pt>
                <c:pt idx="96">
                  <c:v>8.2</c:v>
                </c:pt>
                <c:pt idx="97">
                  <c:v>10.8</c:v>
                </c:pt>
                <c:pt idx="98">
                  <c:v>5.2</c:v>
                </c:pt>
                <c:pt idx="99">
                  <c:v>9</c:v>
                </c:pt>
                <c:pt idx="100">
                  <c:v>8.3</c:v>
                </c:pt>
                <c:pt idx="101">
                  <c:v>9.3</c:v>
                </c:pt>
                <c:pt idx="102">
                  <c:v>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8616507"/>
        <c:axId val="12004244"/>
      </c:scatterChart>
      <c:valAx>
        <c:axId val="3861650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2004244"/>
        <c:crosses val="autoZero"/>
        <c:crossBetween val="midCat"/>
        <c:dispUnits/>
      </c:val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616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03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11.2</c:v>
                </c:pt>
                <c:pt idx="36">
                  <c:v>23.6</c:v>
                </c:pt>
                <c:pt idx="37">
                  <c:v>6.3</c:v>
                </c:pt>
                <c:pt idx="38">
                  <c:v>5.2</c:v>
                </c:pt>
                <c:pt idx="39">
                  <c:v>11.3</c:v>
                </c:pt>
                <c:pt idx="40">
                  <c:v>2.1</c:v>
                </c:pt>
                <c:pt idx="41">
                  <c:v>0.2</c:v>
                </c:pt>
                <c:pt idx="42">
                  <c:v>10.6</c:v>
                </c:pt>
                <c:pt idx="43">
                  <c:v>9.3</c:v>
                </c:pt>
                <c:pt idx="44">
                  <c:v>2.5</c:v>
                </c:pt>
                <c:pt idx="45">
                  <c:v>1.6</c:v>
                </c:pt>
                <c:pt idx="46">
                  <c:v>10.4</c:v>
                </c:pt>
                <c:pt idx="47">
                  <c:v>13.9</c:v>
                </c:pt>
                <c:pt idx="48">
                  <c:v>9.8</c:v>
                </c:pt>
                <c:pt idx="49">
                  <c:v>13.1</c:v>
                </c:pt>
                <c:pt idx="50">
                  <c:v>9.1</c:v>
                </c:pt>
                <c:pt idx="51">
                  <c:v>5.5</c:v>
                </c:pt>
                <c:pt idx="52">
                  <c:v>9.4</c:v>
                </c:pt>
                <c:pt idx="53">
                  <c:v>8.6</c:v>
                </c:pt>
                <c:pt idx="54">
                  <c:v>0.7</c:v>
                </c:pt>
                <c:pt idx="55">
                  <c:v>1.3</c:v>
                </c:pt>
                <c:pt idx="56">
                  <c:v>2.2</c:v>
                </c:pt>
                <c:pt idx="57">
                  <c:v>0.9</c:v>
                </c:pt>
                <c:pt idx="58">
                  <c:v>0.52</c:v>
                </c:pt>
                <c:pt idx="59">
                  <c:v>1.21</c:v>
                </c:pt>
                <c:pt idx="60">
                  <c:v>0</c:v>
                </c:pt>
                <c:pt idx="61">
                  <c:v>0</c:v>
                </c:pt>
                <c:pt idx="62">
                  <c:v>1.2</c:v>
                </c:pt>
                <c:pt idx="63">
                  <c:v>3.3</c:v>
                </c:pt>
                <c:pt idx="64">
                  <c:v>8.7</c:v>
                </c:pt>
                <c:pt idx="65">
                  <c:v>8.8</c:v>
                </c:pt>
                <c:pt idx="66">
                  <c:v>9</c:v>
                </c:pt>
                <c:pt idx="67">
                  <c:v>9.4</c:v>
                </c:pt>
                <c:pt idx="68">
                  <c:v>10.8</c:v>
                </c:pt>
                <c:pt idx="69">
                  <c:v>14.4</c:v>
                </c:pt>
                <c:pt idx="70">
                  <c:v>9.8</c:v>
                </c:pt>
                <c:pt idx="71">
                  <c:v>5.8</c:v>
                </c:pt>
                <c:pt idx="72">
                  <c:v>6.7</c:v>
                </c:pt>
                <c:pt idx="73">
                  <c:v>2.5</c:v>
                </c:pt>
                <c:pt idx="74">
                  <c:v>1.2</c:v>
                </c:pt>
                <c:pt idx="75">
                  <c:v>0</c:v>
                </c:pt>
                <c:pt idx="76">
                  <c:v>1.6</c:v>
                </c:pt>
                <c:pt idx="77">
                  <c:v>10</c:v>
                </c:pt>
                <c:pt idx="78">
                  <c:v>3</c:v>
                </c:pt>
                <c:pt idx="79">
                  <c:v>1.6</c:v>
                </c:pt>
                <c:pt idx="80">
                  <c:v>1.7</c:v>
                </c:pt>
                <c:pt idx="81">
                  <c:v>1.5</c:v>
                </c:pt>
                <c:pt idx="82">
                  <c:v>1.2</c:v>
                </c:pt>
                <c:pt idx="83">
                  <c:v>2.2</c:v>
                </c:pt>
                <c:pt idx="84">
                  <c:v>10.3</c:v>
                </c:pt>
                <c:pt idx="85">
                  <c:v>3.9</c:v>
                </c:pt>
                <c:pt idx="86">
                  <c:v>2.6</c:v>
                </c:pt>
                <c:pt idx="87">
                  <c:v>12.4</c:v>
                </c:pt>
                <c:pt idx="88">
                  <c:v>13.8</c:v>
                </c:pt>
                <c:pt idx="89">
                  <c:v>11.9</c:v>
                </c:pt>
                <c:pt idx="90">
                  <c:v>8.4</c:v>
                </c:pt>
                <c:pt idx="91">
                  <c:v>5.4</c:v>
                </c:pt>
                <c:pt idx="92">
                  <c:v>11.2</c:v>
                </c:pt>
                <c:pt idx="93">
                  <c:v>6.8</c:v>
                </c:pt>
                <c:pt idx="94">
                  <c:v>13.2</c:v>
                </c:pt>
                <c:pt idx="95">
                  <c:v>11.1</c:v>
                </c:pt>
                <c:pt idx="96">
                  <c:v>10.9</c:v>
                </c:pt>
                <c:pt idx="97">
                  <c:v>9.2</c:v>
                </c:pt>
                <c:pt idx="98">
                  <c:v>7.2</c:v>
                </c:pt>
                <c:pt idx="99">
                  <c:v>12.3</c:v>
                </c:pt>
                <c:pt idx="100">
                  <c:v>10.3</c:v>
                </c:pt>
                <c:pt idx="101">
                  <c:v>8.6</c:v>
                </c:pt>
                <c:pt idx="102">
                  <c:v>6.4</c:v>
                </c:pt>
              </c:numCache>
            </c:numRef>
          </c:xVal>
          <c:yVal>
            <c:numRef>
              <c:f>CALC!$U$4:$U$106</c:f>
              <c:numCache>
                <c:ptCount val="103"/>
                <c:pt idx="0">
                  <c:v>7.1</c:v>
                </c:pt>
                <c:pt idx="1">
                  <c:v>3.7</c:v>
                </c:pt>
                <c:pt idx="2">
                  <c:v>3.1</c:v>
                </c:pt>
                <c:pt idx="3">
                  <c:v>3</c:v>
                </c:pt>
                <c:pt idx="4">
                  <c:v>6.2</c:v>
                </c:pt>
                <c:pt idx="5">
                  <c:v>5.8</c:v>
                </c:pt>
                <c:pt idx="6">
                  <c:v>8.5</c:v>
                </c:pt>
                <c:pt idx="7">
                  <c:v>4.5</c:v>
                </c:pt>
                <c:pt idx="8">
                  <c:v>4.3</c:v>
                </c:pt>
                <c:pt idx="9">
                  <c:v>5.2</c:v>
                </c:pt>
                <c:pt idx="10">
                  <c:v>5.3</c:v>
                </c:pt>
                <c:pt idx="11">
                  <c:v>13.1</c:v>
                </c:pt>
                <c:pt idx="12">
                  <c:v>3.8</c:v>
                </c:pt>
                <c:pt idx="13">
                  <c:v>5.4</c:v>
                </c:pt>
                <c:pt idx="14">
                  <c:v>5.4</c:v>
                </c:pt>
                <c:pt idx="15">
                  <c:v>4.4</c:v>
                </c:pt>
                <c:pt idx="16">
                  <c:v>5.2</c:v>
                </c:pt>
                <c:pt idx="17">
                  <c:v>4.4</c:v>
                </c:pt>
                <c:pt idx="18">
                  <c:v>5.7</c:v>
                </c:pt>
                <c:pt idx="19">
                  <c:v>6.6</c:v>
                </c:pt>
                <c:pt idx="20">
                  <c:v>5.5</c:v>
                </c:pt>
                <c:pt idx="21">
                  <c:v>5.1</c:v>
                </c:pt>
                <c:pt idx="22">
                  <c:v>5.7</c:v>
                </c:pt>
                <c:pt idx="23">
                  <c:v>4.9</c:v>
                </c:pt>
                <c:pt idx="24">
                  <c:v>5.6</c:v>
                </c:pt>
                <c:pt idx="25">
                  <c:v>4</c:v>
                </c:pt>
                <c:pt idx="26">
                  <c:v>5.1</c:v>
                </c:pt>
                <c:pt idx="27">
                  <c:v>5.6</c:v>
                </c:pt>
                <c:pt idx="28">
                  <c:v>6.8</c:v>
                </c:pt>
                <c:pt idx="29">
                  <c:v>6.8</c:v>
                </c:pt>
                <c:pt idx="30">
                  <c:v>7.1</c:v>
                </c:pt>
                <c:pt idx="31">
                  <c:v>6.3</c:v>
                </c:pt>
                <c:pt idx="32">
                  <c:v>5.5</c:v>
                </c:pt>
                <c:pt idx="33">
                  <c:v>9</c:v>
                </c:pt>
                <c:pt idx="34">
                  <c:v>10.6</c:v>
                </c:pt>
                <c:pt idx="35">
                  <c:v>6.5</c:v>
                </c:pt>
                <c:pt idx="36">
                  <c:v>6.4</c:v>
                </c:pt>
                <c:pt idx="37">
                  <c:v>8</c:v>
                </c:pt>
                <c:pt idx="38">
                  <c:v>3.4</c:v>
                </c:pt>
                <c:pt idx="39">
                  <c:v>7.4</c:v>
                </c:pt>
                <c:pt idx="40">
                  <c:v>9.1</c:v>
                </c:pt>
                <c:pt idx="41">
                  <c:v>9.5</c:v>
                </c:pt>
                <c:pt idx="42">
                  <c:v>5.2</c:v>
                </c:pt>
                <c:pt idx="43">
                  <c:v>8.9</c:v>
                </c:pt>
                <c:pt idx="44">
                  <c:v>3.9</c:v>
                </c:pt>
                <c:pt idx="45">
                  <c:v>7.9</c:v>
                </c:pt>
                <c:pt idx="46">
                  <c:v>5.5</c:v>
                </c:pt>
                <c:pt idx="47">
                  <c:v>6.6</c:v>
                </c:pt>
                <c:pt idx="48">
                  <c:v>6.8</c:v>
                </c:pt>
                <c:pt idx="49">
                  <c:v>7.8</c:v>
                </c:pt>
                <c:pt idx="50">
                  <c:v>9</c:v>
                </c:pt>
                <c:pt idx="51">
                  <c:v>8.9</c:v>
                </c:pt>
                <c:pt idx="52">
                  <c:v>7</c:v>
                </c:pt>
                <c:pt idx="53">
                  <c:v>8.2</c:v>
                </c:pt>
                <c:pt idx="54">
                  <c:v>11.1</c:v>
                </c:pt>
                <c:pt idx="55">
                  <c:v>4.9</c:v>
                </c:pt>
                <c:pt idx="56">
                  <c:v>3.3</c:v>
                </c:pt>
                <c:pt idx="57">
                  <c:v>4.2</c:v>
                </c:pt>
                <c:pt idx="58">
                  <c:v>7.4</c:v>
                </c:pt>
                <c:pt idx="59">
                  <c:v>13.6</c:v>
                </c:pt>
                <c:pt idx="60">
                  <c:v>4.3</c:v>
                </c:pt>
                <c:pt idx="61">
                  <c:v>3.3</c:v>
                </c:pt>
                <c:pt idx="62">
                  <c:v>5.2</c:v>
                </c:pt>
                <c:pt idx="63">
                  <c:v>5.1</c:v>
                </c:pt>
                <c:pt idx="64">
                  <c:v>6.1</c:v>
                </c:pt>
                <c:pt idx="65">
                  <c:v>7.8</c:v>
                </c:pt>
                <c:pt idx="66">
                  <c:v>5.3</c:v>
                </c:pt>
                <c:pt idx="67">
                  <c:v>6.3</c:v>
                </c:pt>
                <c:pt idx="68">
                  <c:v>6.1</c:v>
                </c:pt>
                <c:pt idx="69">
                  <c:v>6.7</c:v>
                </c:pt>
                <c:pt idx="70">
                  <c:v>7.6</c:v>
                </c:pt>
                <c:pt idx="71">
                  <c:v>11</c:v>
                </c:pt>
                <c:pt idx="72">
                  <c:v>10.7</c:v>
                </c:pt>
                <c:pt idx="73">
                  <c:v>8.2</c:v>
                </c:pt>
                <c:pt idx="74">
                  <c:v>7.3</c:v>
                </c:pt>
                <c:pt idx="75">
                  <c:v>4.5</c:v>
                </c:pt>
                <c:pt idx="76">
                  <c:v>5.2</c:v>
                </c:pt>
                <c:pt idx="77">
                  <c:v>5.8</c:v>
                </c:pt>
                <c:pt idx="78">
                  <c:v>3.7</c:v>
                </c:pt>
                <c:pt idx="79">
                  <c:v>6.3</c:v>
                </c:pt>
                <c:pt idx="80">
                  <c:v>5.5</c:v>
                </c:pt>
                <c:pt idx="81">
                  <c:v>6.2</c:v>
                </c:pt>
                <c:pt idx="82">
                  <c:v>7.6</c:v>
                </c:pt>
                <c:pt idx="83">
                  <c:v>5.5</c:v>
                </c:pt>
                <c:pt idx="84">
                  <c:v>6.1</c:v>
                </c:pt>
                <c:pt idx="85">
                  <c:v>4.7</c:v>
                </c:pt>
                <c:pt idx="86">
                  <c:v>4.2</c:v>
                </c:pt>
                <c:pt idx="87">
                  <c:v>8.6</c:v>
                </c:pt>
                <c:pt idx="88">
                  <c:v>5.4</c:v>
                </c:pt>
                <c:pt idx="89">
                  <c:v>6.2</c:v>
                </c:pt>
                <c:pt idx="90">
                  <c:v>4.6</c:v>
                </c:pt>
                <c:pt idx="91">
                  <c:v>8.5</c:v>
                </c:pt>
                <c:pt idx="92">
                  <c:v>12.9</c:v>
                </c:pt>
                <c:pt idx="93">
                  <c:v>5.5</c:v>
                </c:pt>
                <c:pt idx="94">
                  <c:v>7</c:v>
                </c:pt>
                <c:pt idx="95">
                  <c:v>2.9</c:v>
                </c:pt>
                <c:pt idx="96">
                  <c:v>4.8</c:v>
                </c:pt>
                <c:pt idx="97">
                  <c:v>6.5</c:v>
                </c:pt>
                <c:pt idx="98">
                  <c:v>1.9</c:v>
                </c:pt>
                <c:pt idx="99">
                  <c:v>5.7</c:v>
                </c:pt>
                <c:pt idx="100">
                  <c:v>5.4</c:v>
                </c:pt>
                <c:pt idx="101">
                  <c:v>4.8</c:v>
                </c:pt>
                <c:pt idx="102">
                  <c:v>5.9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40929333"/>
        <c:axId val="32819678"/>
      </c:scatterChart>
      <c:valAx>
        <c:axId val="4092933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2819678"/>
        <c:crosses val="autoZero"/>
        <c:crossBetween val="midCat"/>
        <c:dispUnits/>
      </c:val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09293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0.14675</cdr:y>
    </cdr:from>
    <cdr:to>
      <cdr:x>0.4475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81025"/>
          <a:ext cx="206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WSPRO slice boundary for multiple bridges</a:t>
          </a:r>
        </a:p>
      </cdr:txBody>
    </cdr:sp>
  </cdr:relSizeAnchor>
  <cdr:relSizeAnchor xmlns:cdr="http://schemas.openxmlformats.org/drawingml/2006/chartDrawing">
    <cdr:from>
      <cdr:x>0.045</cdr:x>
      <cdr:y>0.1075</cdr:y>
    </cdr:from>
    <cdr:to>
      <cdr:x>0.1025</cdr:x>
      <cdr:y>0.108</cdr:y>
    </cdr:to>
    <cdr:sp>
      <cdr:nvSpPr>
        <cdr:cNvPr id="2" name="Line 2"/>
        <cdr:cNvSpPr>
          <a:spLocks/>
        </cdr:cNvSpPr>
      </cdr:nvSpPr>
      <cdr:spPr>
        <a:xfrm>
          <a:off x="285750" y="419100"/>
          <a:ext cx="371475" cy="0"/>
        </a:xfrm>
        <a:prstGeom prst="line">
          <a:avLst/>
        </a:prstGeom>
        <a:noFill/>
        <a:ln w="9525" cmpd="sng">
          <a:solidFill>
            <a:srgbClr val="FF00FF"/>
          </a:solidFill>
          <a:headEnd type="diamond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0.17125</cdr:y>
    </cdr:from>
    <cdr:to>
      <cdr:x>0.1025</cdr:x>
      <cdr:y>0.1715</cdr:y>
    </cdr:to>
    <cdr:sp>
      <cdr:nvSpPr>
        <cdr:cNvPr id="3" name="Line 3"/>
        <cdr:cNvSpPr>
          <a:spLocks/>
        </cdr:cNvSpPr>
      </cdr:nvSpPr>
      <cdr:spPr>
        <a:xfrm>
          <a:off x="285750" y="676275"/>
          <a:ext cx="3714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0.0905</cdr:y>
    </cdr:from>
    <cdr:to>
      <cdr:x>0.431</cdr:x>
      <cdr:y>0.136</cdr:y>
    </cdr:to>
    <cdr:sp>
      <cdr:nvSpPr>
        <cdr:cNvPr id="4" name="TextBox 4"/>
        <cdr:cNvSpPr txBox="1">
          <a:spLocks noChangeArrowheads="1"/>
        </cdr:cNvSpPr>
      </cdr:nvSpPr>
      <cdr:spPr>
        <a:xfrm>
          <a:off x="800100" y="3524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Approximate location of bridge top width</a:t>
          </a:r>
        </a:p>
      </cdr:txBody>
    </cdr:sp>
  </cdr:relSizeAnchor>
  <cdr:relSizeAnchor xmlns:cdr="http://schemas.openxmlformats.org/drawingml/2006/chartDrawing">
    <cdr:from>
      <cdr:x>0.67225</cdr:x>
      <cdr:y>0.14675</cdr:y>
    </cdr:from>
    <cdr:to>
      <cdr:x>0.9085</cdr:x>
      <cdr:y>0.19225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581025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Unadjusted embankment length</a:t>
          </a:r>
        </a:p>
      </cdr:txBody>
    </cdr:sp>
  </cdr:relSizeAnchor>
  <cdr:relSizeAnchor xmlns:cdr="http://schemas.openxmlformats.org/drawingml/2006/chartDrawing">
    <cdr:from>
      <cdr:x>0.5905</cdr:x>
      <cdr:y>0.17125</cdr:y>
    </cdr:from>
    <cdr:to>
      <cdr:x>0.65025</cdr:x>
      <cdr:y>0.1715</cdr:y>
    </cdr:to>
    <cdr:sp>
      <cdr:nvSpPr>
        <cdr:cNvPr id="6" name="Line 6"/>
        <cdr:cNvSpPr>
          <a:spLocks/>
        </cdr:cNvSpPr>
      </cdr:nvSpPr>
      <cdr:spPr>
        <a:xfrm>
          <a:off x="3781425" y="676275"/>
          <a:ext cx="381000" cy="0"/>
        </a:xfrm>
        <a:prstGeom prst="line">
          <a:avLst/>
        </a:prstGeom>
        <a:noFill/>
        <a:ln w="28575" cmpd="sng">
          <a:solidFill>
            <a:srgbClr val="33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0.0905</cdr:y>
    </cdr:from>
    <cdr:to>
      <cdr:x>0.98025</cdr:x>
      <cdr:y>0.136</cdr:y>
    </cdr:to>
    <cdr:sp>
      <cdr:nvSpPr>
        <cdr:cNvPr id="7" name="TextBox 7"/>
        <cdr:cNvSpPr txBox="1">
          <a:spLocks noChangeArrowheads="1"/>
        </cdr:cNvSpPr>
      </cdr:nvSpPr>
      <cdr:spPr>
        <a:xfrm>
          <a:off x="4295775" y="352425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2</a:t>
          </a:r>
        </a:p>
      </cdr:txBody>
    </cdr:sp>
  </cdr:relSizeAnchor>
  <cdr:relSizeAnchor xmlns:cdr="http://schemas.openxmlformats.org/drawingml/2006/chartDrawing">
    <cdr:from>
      <cdr:x>0.67125</cdr:x>
      <cdr:y>0.02925</cdr:y>
    </cdr:from>
    <cdr:to>
      <cdr:x>0.98025</cdr:x>
      <cdr:y>0.07475</cdr:y>
    </cdr:to>
    <cdr:sp>
      <cdr:nvSpPr>
        <cdr:cNvPr id="8" name="TextBox 8"/>
        <cdr:cNvSpPr txBox="1">
          <a:spLocks noChangeArrowheads="1"/>
        </cdr:cNvSpPr>
      </cdr:nvSpPr>
      <cdr:spPr>
        <a:xfrm>
          <a:off x="4295775" y="114300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1</a:t>
          </a:r>
        </a:p>
      </cdr:txBody>
    </cdr:sp>
  </cdr:relSizeAnchor>
  <cdr:relSizeAnchor xmlns:cdr="http://schemas.openxmlformats.org/drawingml/2006/chartDrawing">
    <cdr:from>
      <cdr:x>0.045</cdr:x>
      <cdr:y>0.0245</cdr:y>
    </cdr:from>
    <cdr:to>
      <cdr:x>0.1025</cdr:x>
      <cdr:y>0.02475</cdr:y>
    </cdr:to>
    <cdr:sp>
      <cdr:nvSpPr>
        <cdr:cNvPr id="9" name="Line 9"/>
        <cdr:cNvSpPr>
          <a:spLocks/>
        </cdr:cNvSpPr>
      </cdr:nvSpPr>
      <cdr:spPr>
        <a:xfrm>
          <a:off x="285750" y="95250"/>
          <a:ext cx="371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0.0025</cdr:y>
    </cdr:from>
    <cdr:to>
      <cdr:x>0.57825</cdr:x>
      <cdr:y>0.08625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0100" y="9525"/>
          <a:ext cx="2905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Approach cross section velocity-distribution curve estimated
with the stream tube algorithm of the WSPRO model</a:t>
          </a:r>
        </a:p>
      </cdr:txBody>
    </cdr:sp>
  </cdr:relSizeAnchor>
  <cdr:relSizeAnchor xmlns:cdr="http://schemas.openxmlformats.org/drawingml/2006/chartDrawing">
    <cdr:from>
      <cdr:x>0.01925</cdr:x>
      <cdr:y>0.93325</cdr:y>
    </cdr:from>
    <cdr:to>
      <cdr:x>0.9835</cdr:x>
      <cdr:y>0.986</cdr:y>
    </cdr:to>
    <cdr:sp>
      <cdr:nvSpPr>
        <cdr:cNvPr id="11" name="TextBox 11"/>
        <cdr:cNvSpPr txBox="1">
          <a:spLocks noChangeArrowheads="1"/>
        </cdr:cNvSpPr>
      </cdr:nvSpPr>
      <cdr:spPr>
        <a:xfrm>
          <a:off x="114300" y="3714750"/>
          <a:ext cx="618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Figure 1.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Approximate locations of embankment lengths and bridge top width on the velocity distribution curve at the Approach cross section.</a:t>
          </a:r>
        </a:p>
      </cdr:txBody>
    </cdr:sp>
  </cdr:relSizeAnchor>
  <cdr:relSizeAnchor xmlns:cdr="http://schemas.openxmlformats.org/drawingml/2006/chartDrawing">
    <cdr:from>
      <cdr:x>0.589</cdr:x>
      <cdr:y>0.0465</cdr:y>
    </cdr:from>
    <cdr:to>
      <cdr:x>0.646</cdr:x>
      <cdr:y>0.04675</cdr:y>
    </cdr:to>
    <cdr:sp>
      <cdr:nvSpPr>
        <cdr:cNvPr id="12" name="Line 12"/>
        <cdr:cNvSpPr>
          <a:spLocks/>
        </cdr:cNvSpPr>
      </cdr:nvSpPr>
      <cdr:spPr>
        <a:xfrm>
          <a:off x="3771900" y="180975"/>
          <a:ext cx="36195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0.589</cdr:x>
      <cdr:y>0.1075</cdr:y>
    </cdr:from>
    <cdr:to>
      <cdr:x>0.646</cdr:x>
      <cdr:y>0.10775</cdr:y>
    </cdr:to>
    <cdr:sp>
      <cdr:nvSpPr>
        <cdr:cNvPr id="13" name="Line 13"/>
        <cdr:cNvSpPr>
          <a:spLocks/>
        </cdr:cNvSpPr>
      </cdr:nvSpPr>
      <cdr:spPr>
        <a:xfrm>
          <a:off x="3771900" y="419100"/>
          <a:ext cx="361950" cy="0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0.1035</cdr:y>
    </cdr:from>
    <cdr:to>
      <cdr:x>0.54775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60960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0.44325</cdr:x>
      <cdr:y>0.14875</cdr:y>
    </cdr:from>
    <cdr:to>
      <cdr:x>0.52325</cdr:x>
      <cdr:y>0.31175</cdr:y>
    </cdr:to>
    <cdr:sp>
      <cdr:nvSpPr>
        <cdr:cNvPr id="2" name="Line 2"/>
        <cdr:cNvSpPr>
          <a:spLocks/>
        </cdr:cNvSpPr>
      </cdr:nvSpPr>
      <cdr:spPr>
        <a:xfrm>
          <a:off x="3829050" y="87630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0.89825</cdr:y>
    </cdr:from>
    <cdr:to>
      <cdr:x>0.972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532447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5.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0.09275</cdr:y>
    </cdr:from>
    <cdr:to>
      <cdr:x>0.28825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54292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0.185</cdr:x>
      <cdr:y>0.1385</cdr:y>
    </cdr:from>
    <cdr:to>
      <cdr:x>0.26475</cdr:x>
      <cdr:y>0.30175</cdr:y>
    </cdr:to>
    <cdr:sp>
      <cdr:nvSpPr>
        <cdr:cNvPr id="2" name="Line 2"/>
        <cdr:cNvSpPr>
          <a:spLocks/>
        </cdr:cNvSpPr>
      </cdr:nvSpPr>
      <cdr:spPr>
        <a:xfrm>
          <a:off x="1590675" y="819150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0.90175</cdr:y>
    </cdr:from>
    <cdr:to>
      <cdr:x>0.97025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34352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6.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0.238</cdr:y>
    </cdr:from>
    <cdr:to>
      <cdr:x>0.6845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7.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 100-year flow, computed with the original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8.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original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0.1035</cdr:y>
    </cdr:from>
    <cdr:to>
      <cdr:x>0.54775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60960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0.44325</cdr:x>
      <cdr:y>0.14875</cdr:y>
    </cdr:from>
    <cdr:to>
      <cdr:x>0.52325</cdr:x>
      <cdr:y>0.31175</cdr:y>
    </cdr:to>
    <cdr:sp>
      <cdr:nvSpPr>
        <cdr:cNvPr id="2" name="Line 2"/>
        <cdr:cNvSpPr>
          <a:spLocks/>
        </cdr:cNvSpPr>
      </cdr:nvSpPr>
      <cdr:spPr>
        <a:xfrm>
          <a:off x="3829050" y="87630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0.89825</cdr:y>
    </cdr:from>
    <cdr:to>
      <cdr:x>0.972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532447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9.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104775</xdr:rowOff>
    </xdr:from>
    <xdr:to>
      <xdr:col>5</xdr:col>
      <xdr:colOff>1038225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" y="1562100"/>
        <a:ext cx="6410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666750</xdr:colOff>
      <xdr:row>32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66750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0.1585</cdr:y>
    </cdr:from>
    <cdr:to>
      <cdr:x>0.3215</cdr:x>
      <cdr:y>0.19275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933450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0.218</cdr:x>
      <cdr:y>0.20375</cdr:y>
    </cdr:from>
    <cdr:to>
      <cdr:x>0.298</cdr:x>
      <cdr:y>0.36675</cdr:y>
    </cdr:to>
    <cdr:sp>
      <cdr:nvSpPr>
        <cdr:cNvPr id="2" name="Line 2"/>
        <cdr:cNvSpPr>
          <a:spLocks/>
        </cdr:cNvSpPr>
      </cdr:nvSpPr>
      <cdr:spPr>
        <a:xfrm>
          <a:off x="1876425" y="1200150"/>
          <a:ext cx="695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0.90175</cdr:y>
    </cdr:from>
    <cdr:to>
      <cdr:x>0.97025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343525"/>
          <a:ext cx="7991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10.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0.11425</cdr:y>
    </cdr:from>
    <cdr:to>
      <cdr:x>0.64925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6762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0.61925</cdr:x>
      <cdr:y>0.16</cdr:y>
    </cdr:from>
    <cdr:to>
      <cdr:x>0.70075</cdr:x>
      <cdr:y>0.31575</cdr:y>
    </cdr:to>
    <cdr:sp>
      <cdr:nvSpPr>
        <cdr:cNvPr id="2" name="Line 2"/>
        <cdr:cNvSpPr>
          <a:spLocks/>
        </cdr:cNvSpPr>
      </cdr:nvSpPr>
      <cdr:spPr>
        <a:xfrm>
          <a:off x="5353050" y="942975"/>
          <a:ext cx="704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0.51125</cdr:y>
    </cdr:from>
    <cdr:to>
      <cdr:x>0.904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30289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5-foot offset</a:t>
          </a:r>
        </a:p>
      </cdr:txBody>
    </cdr:sp>
  </cdr:relSizeAnchor>
  <cdr:relSizeAnchor xmlns:cdr="http://schemas.openxmlformats.org/drawingml/2006/chartDrawing">
    <cdr:from>
      <cdr:x>0.79025</cdr:x>
      <cdr:y>0.373</cdr:y>
    </cdr:from>
    <cdr:to>
      <cdr:x>0.83025</cdr:x>
      <cdr:y>0.50975</cdr:y>
    </cdr:to>
    <cdr:sp>
      <cdr:nvSpPr>
        <cdr:cNvPr id="4" name="Line 4"/>
        <cdr:cNvSpPr>
          <a:spLocks/>
        </cdr:cNvSpPr>
      </cdr:nvSpPr>
      <cdr:spPr>
        <a:xfrm flipH="1" flipV="1">
          <a:off x="6829425" y="2209800"/>
          <a:ext cx="342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0.91275</cdr:y>
    </cdr:from>
    <cdr:to>
      <cdr:x>0.9635</cdr:x>
      <cdr:y>0.99625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5410200"/>
          <a:ext cx="8010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predicted abutment-scour depth for the 100-year flow, computed with the original Froehlich equation (Richardson and Davis, 2001) with the predicted abutment-scour depth for the 100-yearflow, computed with the modified Froehlich equation (Richardson and Davis, 2001) for selected sites in the Coastal Plain of South Carolina.  The safety factor is included for both equations.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0.238</cdr:y>
    </cdr:from>
    <cdr:to>
      <cdr:x>0.6845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Coastal Plain of South Carolina.  The safety factor is included.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3.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Coastal Plain of South Carolina. The safety factor is not included.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0.1435</cdr:y>
    </cdr:from>
    <cdr:to>
      <cdr:x>0.53225</cdr:x>
      <cdr:y>0.17775</cdr:y>
    </cdr:to>
    <cdr:sp>
      <cdr:nvSpPr>
        <cdr:cNvPr id="1" name="TextBox 2"/>
        <cdr:cNvSpPr txBox="1">
          <a:spLocks noChangeArrowheads="1"/>
        </cdr:cNvSpPr>
      </cdr:nvSpPr>
      <cdr:spPr>
        <a:xfrm>
          <a:off x="3581400" y="847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0.499</cdr:x>
      <cdr:y>0.191</cdr:y>
    </cdr:from>
    <cdr:to>
      <cdr:x>0.57875</cdr:x>
      <cdr:y>0.3555</cdr:y>
    </cdr:to>
    <cdr:sp>
      <cdr:nvSpPr>
        <cdr:cNvPr id="2" name="Line 3"/>
        <cdr:cNvSpPr>
          <a:spLocks/>
        </cdr:cNvSpPr>
      </cdr:nvSpPr>
      <cdr:spPr>
        <a:xfrm>
          <a:off x="4305300" y="1123950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0.92</cdr:y>
    </cdr:from>
    <cdr:to>
      <cdr:x>0.96125</cdr:x>
      <cdr:y>0.9855</cdr:y>
    </cdr:to>
    <cdr:sp>
      <cdr:nvSpPr>
        <cdr:cNvPr id="3" name="TextBox 4"/>
        <cdr:cNvSpPr txBox="1">
          <a:spLocks noChangeArrowheads="1"/>
        </cdr:cNvSpPr>
      </cdr:nvSpPr>
      <cdr:spPr>
        <a:xfrm>
          <a:off x="323850" y="5457825"/>
          <a:ext cx="7981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4.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100-year flow, unadjusted embankment length with the 100-year flow, modified embankment length for selected sites in the Coastal Plain of South Carolina.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="75" zoomScaleNormal="75" workbookViewId="0" topLeftCell="A1">
      <selection activeCell="A3" sqref="A3"/>
    </sheetView>
  </sheetViews>
  <sheetFormatPr defaultColWidth="9.00390625" defaultRowHeight="12.75"/>
  <sheetData>
    <row r="1" ht="12.75">
      <c r="A1" t="s">
        <v>352</v>
      </c>
    </row>
    <row r="2" ht="12.75">
      <c r="A2" t="s">
        <v>315</v>
      </c>
    </row>
    <row r="4" ht="12.75">
      <c r="A4" s="72" t="s">
        <v>225</v>
      </c>
    </row>
    <row r="6" spans="1:3" ht="12.75">
      <c r="A6" t="s">
        <v>226</v>
      </c>
      <c r="C6" t="s">
        <v>316</v>
      </c>
    </row>
    <row r="7" spans="1:3" ht="12.75">
      <c r="A7" t="s">
        <v>227</v>
      </c>
      <c r="C7" t="s">
        <v>317</v>
      </c>
    </row>
    <row r="8" spans="1:3" ht="12.75">
      <c r="A8" t="s">
        <v>228</v>
      </c>
      <c r="C8" t="s">
        <v>318</v>
      </c>
    </row>
    <row r="9" spans="1:3" ht="12.75">
      <c r="A9" t="s">
        <v>237</v>
      </c>
      <c r="C9" t="s">
        <v>319</v>
      </c>
    </row>
    <row r="10" ht="12.75">
      <c r="C10" s="73" t="s">
        <v>320</v>
      </c>
    </row>
    <row r="11" ht="12.75">
      <c r="C11" s="75" t="s">
        <v>321</v>
      </c>
    </row>
    <row r="12" ht="12.75">
      <c r="C12" s="75"/>
    </row>
    <row r="13" ht="12.75">
      <c r="B13" s="75" t="s">
        <v>322</v>
      </c>
    </row>
    <row r="14" ht="12.75">
      <c r="B14" t="s">
        <v>323</v>
      </c>
    </row>
    <row r="15" ht="12.75">
      <c r="B15" t="s">
        <v>324</v>
      </c>
    </row>
    <row r="17" spans="1:3" ht="12.75">
      <c r="A17" t="s">
        <v>229</v>
      </c>
      <c r="C17" s="176" t="s">
        <v>351</v>
      </c>
    </row>
    <row r="18" ht="12.75">
      <c r="C18" t="s">
        <v>325</v>
      </c>
    </row>
    <row r="20" ht="12.75">
      <c r="C20" s="176" t="s">
        <v>326</v>
      </c>
    </row>
    <row r="21" ht="12.75">
      <c r="C21" s="176" t="s">
        <v>327</v>
      </c>
    </row>
    <row r="22" ht="12.75">
      <c r="C22" s="176" t="s">
        <v>328</v>
      </c>
    </row>
    <row r="23" ht="12.75">
      <c r="C23" s="176" t="s">
        <v>339</v>
      </c>
    </row>
    <row r="24" ht="12.75">
      <c r="C24" s="176" t="s">
        <v>340</v>
      </c>
    </row>
    <row r="25" ht="12.75">
      <c r="C25" s="176" t="s">
        <v>341</v>
      </c>
    </row>
    <row r="27" spans="1:3" ht="12.75">
      <c r="A27" t="s">
        <v>236</v>
      </c>
      <c r="C27" t="s">
        <v>329</v>
      </c>
    </row>
    <row r="29" spans="1:3" ht="12.75">
      <c r="A29" t="s">
        <v>230</v>
      </c>
      <c r="C29" s="177" t="s">
        <v>342</v>
      </c>
    </row>
    <row r="30" spans="1:3" ht="12.75">
      <c r="A30" t="s">
        <v>231</v>
      </c>
      <c r="C30" s="177" t="s">
        <v>330</v>
      </c>
    </row>
    <row r="31" spans="1:3" ht="12.75">
      <c r="A31" t="s">
        <v>232</v>
      </c>
      <c r="C31" s="177" t="s">
        <v>331</v>
      </c>
    </row>
    <row r="32" spans="1:3" ht="12.75">
      <c r="A32" t="s">
        <v>233</v>
      </c>
      <c r="C32" s="177" t="s">
        <v>332</v>
      </c>
    </row>
    <row r="33" spans="1:3" ht="12.75">
      <c r="A33" t="s">
        <v>234</v>
      </c>
      <c r="C33" s="177" t="s">
        <v>333</v>
      </c>
    </row>
    <row r="34" spans="1:3" ht="12.75">
      <c r="A34" t="s">
        <v>235</v>
      </c>
      <c r="C34" s="177" t="s">
        <v>334</v>
      </c>
    </row>
    <row r="35" spans="1:3" ht="12.75">
      <c r="A35" t="s">
        <v>313</v>
      </c>
      <c r="C35" s="177" t="s">
        <v>343</v>
      </c>
    </row>
    <row r="36" spans="1:3" ht="12.75">
      <c r="A36" t="s">
        <v>314</v>
      </c>
      <c r="C36" s="177" t="s">
        <v>344</v>
      </c>
    </row>
    <row r="37" spans="1:3" ht="12.75">
      <c r="A37" t="s">
        <v>335</v>
      </c>
      <c r="C37" s="177" t="s">
        <v>345</v>
      </c>
    </row>
    <row r="38" spans="1:3" ht="12.75">
      <c r="A38" t="s">
        <v>336</v>
      </c>
      <c r="C38" s="178" t="s">
        <v>346</v>
      </c>
    </row>
    <row r="41" ht="12.75">
      <c r="A41" s="72" t="s">
        <v>238</v>
      </c>
    </row>
    <row r="43" s="75" customFormat="1" ht="12.75">
      <c r="A43" s="74" t="s">
        <v>239</v>
      </c>
    </row>
    <row r="44" s="75" customFormat="1" ht="12.75">
      <c r="A44" s="75" t="s">
        <v>240</v>
      </c>
    </row>
    <row r="45" s="75" customFormat="1" ht="12.75"/>
    <row r="46" s="75" customFormat="1" ht="12.75">
      <c r="A46" s="74" t="s">
        <v>241</v>
      </c>
    </row>
    <row r="47" s="75" customFormat="1" ht="12.75">
      <c r="A47" s="75" t="s">
        <v>242</v>
      </c>
    </row>
    <row r="49" ht="12.75">
      <c r="A49" t="s">
        <v>337</v>
      </c>
    </row>
    <row r="50" ht="12.75">
      <c r="A50" t="s">
        <v>338</v>
      </c>
    </row>
  </sheetData>
  <printOptions/>
  <pageMargins left="0.75" right="0.75" top="1" bottom="1" header="0.5" footer="0.5"/>
  <pageSetup fitToHeight="1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80" bestFit="1" customWidth="1"/>
    <col min="2" max="2" width="16.25390625" style="81" customWidth="1"/>
    <col min="3" max="3" width="9.625" style="82" bestFit="1" customWidth="1"/>
    <col min="4" max="4" width="22.875" style="80" bestFit="1" customWidth="1"/>
    <col min="5" max="5" width="16.375" style="81" customWidth="1"/>
    <col min="6" max="6" width="11.00390625" style="81" customWidth="1"/>
    <col min="7" max="7" width="11.75390625" style="81" customWidth="1"/>
    <col min="8" max="8" width="9.75390625" style="83" customWidth="1"/>
    <col min="9" max="9" width="8.375" style="84" bestFit="1" customWidth="1"/>
    <col min="10" max="10" width="8.375" style="85" bestFit="1" customWidth="1"/>
    <col min="11" max="11" width="9.375" style="86" bestFit="1" customWidth="1"/>
    <col min="12" max="12" width="8.50390625" style="83" customWidth="1"/>
    <col min="13" max="13" width="9.00390625" style="81" customWidth="1"/>
    <col min="14" max="14" width="10.625" style="173" customWidth="1"/>
    <col min="15" max="16" width="9.00390625" style="85" customWidth="1"/>
    <col min="17" max="17" width="9.125" style="85" customWidth="1"/>
    <col min="18" max="18" width="8.25390625" style="85" customWidth="1"/>
    <col min="19" max="19" width="9.375" style="83" customWidth="1"/>
    <col min="20" max="20" width="9.125" style="85" customWidth="1"/>
    <col min="21" max="21" width="8.25390625" style="85" customWidth="1"/>
    <col min="22" max="22" width="9.375" style="83" customWidth="1"/>
    <col min="23" max="23" width="9.125" style="85" customWidth="1"/>
    <col min="24" max="24" width="8.25390625" style="85" customWidth="1"/>
    <col min="25" max="25" width="9.375" style="83" customWidth="1"/>
    <col min="26" max="26" width="9.125" style="85" customWidth="1"/>
    <col min="27" max="27" width="8.25390625" style="85" customWidth="1"/>
    <col min="28" max="28" width="9.375" style="83" customWidth="1"/>
    <col min="29" max="29" width="9.125" style="85" customWidth="1"/>
    <col min="30" max="30" width="8.25390625" style="85" customWidth="1"/>
    <col min="31" max="31" width="9.375" style="83" customWidth="1"/>
    <col min="32" max="32" width="9.125" style="85" customWidth="1"/>
    <col min="33" max="33" width="8.25390625" style="85" customWidth="1"/>
    <col min="34" max="34" width="9.375" style="83" customWidth="1"/>
    <col min="35" max="35" width="9.125" style="85" customWidth="1"/>
    <col min="36" max="36" width="8.25390625" style="85" customWidth="1"/>
    <col min="37" max="37" width="9.375" style="83" customWidth="1"/>
    <col min="38" max="38" width="9.125" style="85" customWidth="1"/>
    <col min="39" max="39" width="8.25390625" style="85" customWidth="1"/>
    <col min="40" max="40" width="9.375" style="83" customWidth="1"/>
    <col min="41" max="41" width="9.125" style="85" customWidth="1"/>
    <col min="42" max="42" width="8.25390625" style="85" customWidth="1"/>
    <col min="43" max="43" width="9.375" style="83" customWidth="1"/>
    <col min="44" max="44" width="9.125" style="85" customWidth="1"/>
    <col min="45" max="45" width="8.25390625" style="85" customWidth="1"/>
    <col min="46" max="46" width="9.375" style="83" customWidth="1"/>
    <col min="47" max="47" width="9.125" style="85" customWidth="1"/>
    <col min="48" max="48" width="8.25390625" style="85" customWidth="1"/>
    <col min="49" max="49" width="9.375" style="83" customWidth="1"/>
    <col min="50" max="50" width="9.125" style="85" customWidth="1"/>
    <col min="51" max="51" width="8.25390625" style="85" customWidth="1"/>
    <col min="52" max="52" width="9.375" style="83" customWidth="1"/>
    <col min="53" max="53" width="9.125" style="85" customWidth="1"/>
    <col min="54" max="54" width="8.25390625" style="85" customWidth="1"/>
    <col min="55" max="55" width="9.375" style="83" customWidth="1"/>
    <col min="56" max="56" width="9.125" style="85" customWidth="1"/>
    <col min="57" max="57" width="8.25390625" style="85" customWidth="1"/>
    <col min="58" max="58" width="9.375" style="83" customWidth="1"/>
    <col min="59" max="59" width="9.125" style="85" customWidth="1"/>
    <col min="60" max="60" width="8.25390625" style="85" customWidth="1"/>
    <col min="61" max="61" width="9.375" style="83" customWidth="1"/>
    <col min="62" max="62" width="9.125" style="85" customWidth="1"/>
    <col min="63" max="63" width="8.25390625" style="85" customWidth="1"/>
    <col min="64" max="64" width="9.375" style="83" customWidth="1"/>
    <col min="65" max="65" width="9.125" style="85" customWidth="1"/>
    <col min="66" max="66" width="8.25390625" style="85" customWidth="1"/>
    <col min="67" max="67" width="9.375" style="83" customWidth="1"/>
    <col min="68" max="68" width="9.125" style="85" customWidth="1"/>
    <col min="69" max="69" width="8.25390625" style="85" customWidth="1"/>
    <col min="70" max="70" width="9.375" style="83" customWidth="1"/>
    <col min="71" max="71" width="9.125" style="85" customWidth="1"/>
    <col min="72" max="72" width="8.25390625" style="85" customWidth="1"/>
    <col min="73" max="73" width="9.375" style="83" customWidth="1"/>
    <col min="74" max="74" width="9.125" style="85" customWidth="1"/>
    <col min="75" max="75" width="8.25390625" style="85" customWidth="1"/>
    <col min="76" max="76" width="9.375" style="83" customWidth="1"/>
    <col min="77" max="77" width="9.125" style="85" customWidth="1"/>
    <col min="78" max="78" width="8.25390625" style="80" customWidth="1"/>
    <col min="79" max="79" width="10.50390625" style="82" customWidth="1"/>
    <col min="80" max="80" width="10.625" style="82" customWidth="1"/>
    <col min="81" max="81" width="11.50390625" style="82" customWidth="1"/>
    <col min="82" max="82" width="11.875" style="87" customWidth="1"/>
    <col min="83" max="83" width="11.625" style="81" customWidth="1"/>
    <col min="84" max="16384" width="9.00390625" style="80" customWidth="1"/>
  </cols>
  <sheetData>
    <row r="1" spans="1:82" s="126" customFormat="1" ht="63.75">
      <c r="A1" s="126" t="s">
        <v>0</v>
      </c>
      <c r="B1" s="126" t="s">
        <v>243</v>
      </c>
      <c r="C1" s="127" t="s">
        <v>244</v>
      </c>
      <c r="D1" s="126" t="s">
        <v>1</v>
      </c>
      <c r="E1" s="126" t="s">
        <v>245</v>
      </c>
      <c r="F1" s="126" t="s">
        <v>246</v>
      </c>
      <c r="G1" s="126" t="s">
        <v>58</v>
      </c>
      <c r="H1" s="126" t="s">
        <v>247</v>
      </c>
      <c r="I1" s="192" t="s">
        <v>248</v>
      </c>
      <c r="J1" s="192" t="s">
        <v>249</v>
      </c>
      <c r="K1" s="127" t="s">
        <v>250</v>
      </c>
      <c r="L1" s="126" t="s">
        <v>251</v>
      </c>
      <c r="M1" s="126" t="s">
        <v>24</v>
      </c>
      <c r="N1" s="126" t="s">
        <v>310</v>
      </c>
      <c r="O1" s="192" t="s">
        <v>252</v>
      </c>
      <c r="P1" s="192" t="s">
        <v>253</v>
      </c>
      <c r="Q1" s="192" t="s">
        <v>63</v>
      </c>
      <c r="R1" s="192" t="s">
        <v>254</v>
      </c>
      <c r="S1" s="194" t="s">
        <v>255</v>
      </c>
      <c r="T1" s="192" t="s">
        <v>64</v>
      </c>
      <c r="U1" s="192" t="s">
        <v>256</v>
      </c>
      <c r="V1" s="194" t="s">
        <v>257</v>
      </c>
      <c r="W1" s="192" t="s">
        <v>65</v>
      </c>
      <c r="X1" s="192" t="s">
        <v>258</v>
      </c>
      <c r="Y1" s="194" t="s">
        <v>259</v>
      </c>
      <c r="Z1" s="192" t="s">
        <v>66</v>
      </c>
      <c r="AA1" s="192" t="s">
        <v>260</v>
      </c>
      <c r="AB1" s="194" t="s">
        <v>261</v>
      </c>
      <c r="AC1" s="192" t="s">
        <v>67</v>
      </c>
      <c r="AD1" s="192" t="s">
        <v>262</v>
      </c>
      <c r="AE1" s="194" t="s">
        <v>263</v>
      </c>
      <c r="AF1" s="192" t="s">
        <v>68</v>
      </c>
      <c r="AG1" s="192" t="s">
        <v>264</v>
      </c>
      <c r="AH1" s="194" t="s">
        <v>265</v>
      </c>
      <c r="AI1" s="192" t="s">
        <v>69</v>
      </c>
      <c r="AJ1" s="192" t="s">
        <v>266</v>
      </c>
      <c r="AK1" s="194" t="s">
        <v>267</v>
      </c>
      <c r="AL1" s="192" t="s">
        <v>70</v>
      </c>
      <c r="AM1" s="192" t="s">
        <v>268</v>
      </c>
      <c r="AN1" s="194" t="s">
        <v>269</v>
      </c>
      <c r="AO1" s="192" t="s">
        <v>71</v>
      </c>
      <c r="AP1" s="192" t="s">
        <v>270</v>
      </c>
      <c r="AQ1" s="194" t="s">
        <v>271</v>
      </c>
      <c r="AR1" s="192" t="s">
        <v>72</v>
      </c>
      <c r="AS1" s="192" t="s">
        <v>272</v>
      </c>
      <c r="AT1" s="194" t="s">
        <v>273</v>
      </c>
      <c r="AU1" s="192" t="s">
        <v>73</v>
      </c>
      <c r="AV1" s="192" t="s">
        <v>274</v>
      </c>
      <c r="AW1" s="194" t="s">
        <v>275</v>
      </c>
      <c r="AX1" s="192" t="s">
        <v>74</v>
      </c>
      <c r="AY1" s="192" t="s">
        <v>276</v>
      </c>
      <c r="AZ1" s="194" t="s">
        <v>277</v>
      </c>
      <c r="BA1" s="192" t="s">
        <v>75</v>
      </c>
      <c r="BB1" s="192" t="s">
        <v>278</v>
      </c>
      <c r="BC1" s="194" t="s">
        <v>279</v>
      </c>
      <c r="BD1" s="192" t="s">
        <v>76</v>
      </c>
      <c r="BE1" s="192" t="s">
        <v>280</v>
      </c>
      <c r="BF1" s="194" t="s">
        <v>281</v>
      </c>
      <c r="BG1" s="192" t="s">
        <v>77</v>
      </c>
      <c r="BH1" s="192" t="s">
        <v>282</v>
      </c>
      <c r="BI1" s="194" t="s">
        <v>283</v>
      </c>
      <c r="BJ1" s="192" t="s">
        <v>78</v>
      </c>
      <c r="BK1" s="192" t="s">
        <v>284</v>
      </c>
      <c r="BL1" s="194" t="s">
        <v>285</v>
      </c>
      <c r="BM1" s="192" t="s">
        <v>79</v>
      </c>
      <c r="BN1" s="192" t="s">
        <v>286</v>
      </c>
      <c r="BO1" s="194" t="s">
        <v>287</v>
      </c>
      <c r="BP1" s="192" t="s">
        <v>80</v>
      </c>
      <c r="BQ1" s="192" t="s">
        <v>288</v>
      </c>
      <c r="BR1" s="194" t="s">
        <v>289</v>
      </c>
      <c r="BS1" s="192" t="s">
        <v>81</v>
      </c>
      <c r="BT1" s="192" t="s">
        <v>290</v>
      </c>
      <c r="BU1" s="194" t="s">
        <v>291</v>
      </c>
      <c r="BV1" s="192" t="s">
        <v>82</v>
      </c>
      <c r="BW1" s="192" t="s">
        <v>292</v>
      </c>
      <c r="BX1" s="194" t="s">
        <v>293</v>
      </c>
      <c r="BY1" s="192" t="s">
        <v>83</v>
      </c>
      <c r="CA1" s="127"/>
      <c r="CB1" s="127"/>
      <c r="CC1" s="127"/>
      <c r="CD1" s="194"/>
    </row>
    <row r="2" spans="2:82" s="76" customFormat="1" ht="90" thickBot="1">
      <c r="B2" s="76" t="s">
        <v>294</v>
      </c>
      <c r="C2" s="77"/>
      <c r="H2" s="76" t="s">
        <v>54</v>
      </c>
      <c r="I2" s="76" t="s">
        <v>54</v>
      </c>
      <c r="J2" s="76" t="s">
        <v>54</v>
      </c>
      <c r="K2" s="76" t="s">
        <v>295</v>
      </c>
      <c r="L2" s="76" t="s">
        <v>55</v>
      </c>
      <c r="M2" s="149" t="s">
        <v>86</v>
      </c>
      <c r="O2" s="76" t="s">
        <v>54</v>
      </c>
      <c r="P2" s="76" t="s">
        <v>54</v>
      </c>
      <c r="Q2" s="76" t="s">
        <v>54</v>
      </c>
      <c r="R2" s="78" t="s">
        <v>53</v>
      </c>
      <c r="S2" s="79" t="s">
        <v>55</v>
      </c>
      <c r="T2" s="76" t="s">
        <v>54</v>
      </c>
      <c r="U2" s="78" t="s">
        <v>53</v>
      </c>
      <c r="V2" s="79" t="s">
        <v>55</v>
      </c>
      <c r="W2" s="76" t="s">
        <v>54</v>
      </c>
      <c r="X2" s="78" t="s">
        <v>53</v>
      </c>
      <c r="Y2" s="79" t="s">
        <v>55</v>
      </c>
      <c r="Z2" s="76" t="s">
        <v>54</v>
      </c>
      <c r="AA2" s="78" t="s">
        <v>53</v>
      </c>
      <c r="AB2" s="79" t="s">
        <v>55</v>
      </c>
      <c r="AC2" s="76" t="s">
        <v>54</v>
      </c>
      <c r="AD2" s="78" t="s">
        <v>53</v>
      </c>
      <c r="AE2" s="79" t="s">
        <v>55</v>
      </c>
      <c r="AF2" s="76" t="s">
        <v>54</v>
      </c>
      <c r="AG2" s="78" t="s">
        <v>53</v>
      </c>
      <c r="AH2" s="79" t="s">
        <v>55</v>
      </c>
      <c r="AI2" s="76" t="s">
        <v>54</v>
      </c>
      <c r="AJ2" s="78" t="s">
        <v>53</v>
      </c>
      <c r="AK2" s="79" t="s">
        <v>55</v>
      </c>
      <c r="AL2" s="76" t="s">
        <v>54</v>
      </c>
      <c r="AM2" s="78" t="s">
        <v>53</v>
      </c>
      <c r="AN2" s="79" t="s">
        <v>55</v>
      </c>
      <c r="AO2" s="76" t="s">
        <v>54</v>
      </c>
      <c r="AP2" s="78" t="s">
        <v>53</v>
      </c>
      <c r="AQ2" s="79" t="s">
        <v>55</v>
      </c>
      <c r="AR2" s="76" t="s">
        <v>54</v>
      </c>
      <c r="AS2" s="78" t="s">
        <v>53</v>
      </c>
      <c r="AT2" s="79" t="s">
        <v>55</v>
      </c>
      <c r="AU2" s="76" t="s">
        <v>54</v>
      </c>
      <c r="AV2" s="78" t="s">
        <v>53</v>
      </c>
      <c r="AW2" s="79" t="s">
        <v>55</v>
      </c>
      <c r="AX2" s="76" t="s">
        <v>54</v>
      </c>
      <c r="AY2" s="78" t="s">
        <v>53</v>
      </c>
      <c r="AZ2" s="79" t="s">
        <v>55</v>
      </c>
      <c r="BA2" s="76" t="s">
        <v>54</v>
      </c>
      <c r="BB2" s="78" t="s">
        <v>53</v>
      </c>
      <c r="BC2" s="79" t="s">
        <v>55</v>
      </c>
      <c r="BD2" s="76" t="s">
        <v>54</v>
      </c>
      <c r="BE2" s="78" t="s">
        <v>53</v>
      </c>
      <c r="BF2" s="79" t="s">
        <v>55</v>
      </c>
      <c r="BG2" s="76" t="s">
        <v>54</v>
      </c>
      <c r="BH2" s="78" t="s">
        <v>53</v>
      </c>
      <c r="BI2" s="79" t="s">
        <v>55</v>
      </c>
      <c r="BJ2" s="76" t="s">
        <v>54</v>
      </c>
      <c r="BK2" s="78" t="s">
        <v>53</v>
      </c>
      <c r="BL2" s="79" t="s">
        <v>55</v>
      </c>
      <c r="BM2" s="78" t="s">
        <v>54</v>
      </c>
      <c r="BN2" s="78" t="s">
        <v>53</v>
      </c>
      <c r="BO2" s="79" t="s">
        <v>55</v>
      </c>
      <c r="BP2" s="78" t="s">
        <v>54</v>
      </c>
      <c r="BQ2" s="78" t="s">
        <v>53</v>
      </c>
      <c r="BR2" s="79" t="s">
        <v>55</v>
      </c>
      <c r="BS2" s="78" t="s">
        <v>54</v>
      </c>
      <c r="BT2" s="78" t="s">
        <v>53</v>
      </c>
      <c r="BU2" s="79" t="s">
        <v>55</v>
      </c>
      <c r="BV2" s="78" t="s">
        <v>54</v>
      </c>
      <c r="BW2" s="78" t="s">
        <v>53</v>
      </c>
      <c r="BX2" s="79" t="s">
        <v>55</v>
      </c>
      <c r="BY2" s="78" t="s">
        <v>54</v>
      </c>
      <c r="CA2" s="77"/>
      <c r="CB2" s="77"/>
      <c r="CC2" s="77"/>
      <c r="CD2" s="79"/>
    </row>
    <row r="3" spans="1:87" ht="13.5" thickTop="1">
      <c r="A3" s="80" t="s">
        <v>90</v>
      </c>
      <c r="B3" s="81" t="s">
        <v>5</v>
      </c>
      <c r="C3" s="82">
        <v>20</v>
      </c>
      <c r="D3" s="80" t="s">
        <v>91</v>
      </c>
      <c r="E3" s="81" t="s">
        <v>92</v>
      </c>
      <c r="F3" s="81" t="s">
        <v>36</v>
      </c>
      <c r="G3" s="81" t="s">
        <v>3</v>
      </c>
      <c r="H3" s="83">
        <v>91.21</v>
      </c>
      <c r="I3" s="84">
        <v>225.5</v>
      </c>
      <c r="J3" s="85">
        <v>2888.1</v>
      </c>
      <c r="K3" s="86">
        <v>3530</v>
      </c>
      <c r="L3" s="83">
        <v>0.39</v>
      </c>
      <c r="M3" s="81" t="s">
        <v>33</v>
      </c>
      <c r="N3" s="81">
        <v>0</v>
      </c>
      <c r="Q3" s="85">
        <v>225.5</v>
      </c>
      <c r="R3" s="85">
        <v>669.3</v>
      </c>
      <c r="S3" s="83">
        <v>0.26</v>
      </c>
      <c r="T3" s="85">
        <v>495.7</v>
      </c>
      <c r="U3" s="85">
        <v>675.7</v>
      </c>
      <c r="V3" s="83">
        <v>0.26</v>
      </c>
      <c r="W3" s="85">
        <v>757.8</v>
      </c>
      <c r="X3" s="85">
        <v>573.4</v>
      </c>
      <c r="Y3" s="83">
        <v>0.31</v>
      </c>
      <c r="Z3" s="85">
        <v>930.8</v>
      </c>
      <c r="AA3" s="85">
        <v>505.8</v>
      </c>
      <c r="AB3" s="83">
        <v>0.35</v>
      </c>
      <c r="AC3" s="85">
        <v>1058.8</v>
      </c>
      <c r="AD3" s="85">
        <v>551.9</v>
      </c>
      <c r="AE3" s="83">
        <v>0.32</v>
      </c>
      <c r="AF3" s="85">
        <v>1212.8</v>
      </c>
      <c r="AG3" s="85">
        <v>507.2</v>
      </c>
      <c r="AH3" s="83">
        <v>0.35</v>
      </c>
      <c r="AI3" s="85">
        <v>1343.2</v>
      </c>
      <c r="AJ3" s="85">
        <v>533.5</v>
      </c>
      <c r="AK3" s="83">
        <v>0.33</v>
      </c>
      <c r="AL3" s="85">
        <v>1496</v>
      </c>
      <c r="AM3" s="85">
        <v>561.2</v>
      </c>
      <c r="AN3" s="83">
        <v>0.31</v>
      </c>
      <c r="AO3" s="85">
        <v>1664.4</v>
      </c>
      <c r="AP3" s="85">
        <v>533</v>
      </c>
      <c r="AQ3" s="83">
        <v>0.33</v>
      </c>
      <c r="AR3" s="85">
        <v>1814.1</v>
      </c>
      <c r="AS3" s="85">
        <v>526.1</v>
      </c>
      <c r="AT3" s="83">
        <v>0.34</v>
      </c>
      <c r="AU3" s="85">
        <v>1954.6</v>
      </c>
      <c r="AV3" s="85">
        <v>478.9</v>
      </c>
      <c r="AW3" s="83">
        <v>0.37</v>
      </c>
      <c r="AX3" s="85">
        <v>2065.9</v>
      </c>
      <c r="AY3" s="85">
        <v>431.8</v>
      </c>
      <c r="AZ3" s="83">
        <v>0.41</v>
      </c>
      <c r="BA3" s="85">
        <v>2152.4</v>
      </c>
      <c r="BB3" s="85">
        <v>182.3</v>
      </c>
      <c r="BC3" s="83">
        <v>0.97</v>
      </c>
      <c r="BD3" s="85">
        <v>2180.7</v>
      </c>
      <c r="BE3" s="85">
        <v>86.1</v>
      </c>
      <c r="BF3" s="83">
        <v>2.05</v>
      </c>
      <c r="BG3" s="85">
        <v>2187.8</v>
      </c>
      <c r="BH3" s="85">
        <v>90.2</v>
      </c>
      <c r="BI3" s="83">
        <v>1.96</v>
      </c>
      <c r="BJ3" s="85">
        <v>2195.8</v>
      </c>
      <c r="BK3" s="85">
        <v>97.9</v>
      </c>
      <c r="BL3" s="83">
        <v>1.8</v>
      </c>
      <c r="BM3" s="85">
        <v>2206.6</v>
      </c>
      <c r="BN3" s="85">
        <v>262.5</v>
      </c>
      <c r="BO3" s="83">
        <v>0.67</v>
      </c>
      <c r="BP3" s="85">
        <v>2251.9</v>
      </c>
      <c r="BQ3" s="85">
        <v>486.2</v>
      </c>
      <c r="BR3" s="83">
        <v>0.36</v>
      </c>
      <c r="BS3" s="85">
        <v>2351</v>
      </c>
      <c r="BT3" s="85">
        <v>558</v>
      </c>
      <c r="BU3" s="83">
        <v>0.32</v>
      </c>
      <c r="BV3" s="85">
        <v>2494.3</v>
      </c>
      <c r="BW3" s="85">
        <v>787.2</v>
      </c>
      <c r="BX3" s="83">
        <v>0.22</v>
      </c>
      <c r="BY3" s="85">
        <v>2888.1</v>
      </c>
      <c r="CF3" s="83"/>
      <c r="CG3" s="83"/>
      <c r="CH3" s="83"/>
      <c r="CI3" s="83"/>
    </row>
    <row r="4" spans="1:87" ht="12.75">
      <c r="A4" s="80" t="s">
        <v>93</v>
      </c>
      <c r="B4" s="81" t="s">
        <v>6</v>
      </c>
      <c r="C4" s="82">
        <v>301</v>
      </c>
      <c r="D4" s="80" t="s">
        <v>94</v>
      </c>
      <c r="E4" s="81" t="s">
        <v>95</v>
      </c>
      <c r="F4" s="81" t="s">
        <v>36</v>
      </c>
      <c r="G4" s="81" t="s">
        <v>3</v>
      </c>
      <c r="H4" s="83">
        <v>91.02</v>
      </c>
      <c r="I4" s="84">
        <v>114.1</v>
      </c>
      <c r="J4" s="85">
        <v>3952.7</v>
      </c>
      <c r="K4" s="86">
        <v>4510</v>
      </c>
      <c r="L4" s="83">
        <v>0.33</v>
      </c>
      <c r="M4" s="81" t="s">
        <v>34</v>
      </c>
      <c r="N4" s="81">
        <v>0</v>
      </c>
      <c r="O4" s="85">
        <v>2425</v>
      </c>
      <c r="P4" s="85">
        <v>3952.7</v>
      </c>
      <c r="Q4" s="85">
        <v>114.1</v>
      </c>
      <c r="R4" s="85">
        <v>550.6</v>
      </c>
      <c r="S4" s="83">
        <v>0.41</v>
      </c>
      <c r="T4" s="85">
        <v>295.8</v>
      </c>
      <c r="U4" s="85">
        <v>169</v>
      </c>
      <c r="V4" s="83">
        <v>1.33</v>
      </c>
      <c r="W4" s="85">
        <v>313.3</v>
      </c>
      <c r="X4" s="85">
        <v>253</v>
      </c>
      <c r="Y4" s="83">
        <v>0.89</v>
      </c>
      <c r="Z4" s="85">
        <v>361.4</v>
      </c>
      <c r="AA4" s="85">
        <v>1174.8</v>
      </c>
      <c r="AB4" s="83">
        <v>0.19</v>
      </c>
      <c r="AC4" s="85">
        <v>880.1</v>
      </c>
      <c r="AD4" s="85">
        <v>842.7</v>
      </c>
      <c r="AE4" s="83">
        <v>0.27</v>
      </c>
      <c r="AF4" s="85">
        <v>1096.9</v>
      </c>
      <c r="AG4" s="85">
        <v>781.3</v>
      </c>
      <c r="AH4" s="83">
        <v>0.29</v>
      </c>
      <c r="AI4" s="85">
        <v>1280.1</v>
      </c>
      <c r="AJ4" s="85">
        <v>811.5</v>
      </c>
      <c r="AK4" s="83">
        <v>0.28</v>
      </c>
      <c r="AL4" s="85">
        <v>1499.6</v>
      </c>
      <c r="AM4" s="85">
        <v>602.1</v>
      </c>
      <c r="AN4" s="83">
        <v>0.37</v>
      </c>
      <c r="AO4" s="85">
        <v>1679.3</v>
      </c>
      <c r="AP4" s="85">
        <v>224.5</v>
      </c>
      <c r="AQ4" s="83">
        <v>1</v>
      </c>
      <c r="AR4" s="85">
        <v>1716</v>
      </c>
      <c r="AS4" s="85">
        <v>482.4</v>
      </c>
      <c r="AT4" s="83">
        <v>0.47</v>
      </c>
      <c r="AU4" s="85">
        <v>1853.4</v>
      </c>
      <c r="AV4" s="85">
        <v>835.3</v>
      </c>
      <c r="AW4" s="83">
        <v>0.27</v>
      </c>
      <c r="AX4" s="85">
        <v>2089</v>
      </c>
      <c r="AY4" s="85">
        <v>783.6</v>
      </c>
      <c r="AZ4" s="83">
        <v>0.29</v>
      </c>
      <c r="BA4" s="85">
        <v>2284.2</v>
      </c>
      <c r="BB4" s="85">
        <v>739.5</v>
      </c>
      <c r="BC4" s="83">
        <v>0.3</v>
      </c>
      <c r="BD4" s="85">
        <v>2459.4</v>
      </c>
      <c r="BE4" s="85">
        <v>735.9</v>
      </c>
      <c r="BF4" s="83">
        <v>0.31</v>
      </c>
      <c r="BG4" s="85">
        <v>2629</v>
      </c>
      <c r="BH4" s="85">
        <v>748.3</v>
      </c>
      <c r="BI4" s="83">
        <v>0.3</v>
      </c>
      <c r="BJ4" s="85">
        <v>2808</v>
      </c>
      <c r="BK4" s="85">
        <v>790.1</v>
      </c>
      <c r="BL4" s="83">
        <v>0.29</v>
      </c>
      <c r="BM4" s="85">
        <v>3006.1</v>
      </c>
      <c r="BN4" s="85">
        <v>699.2</v>
      </c>
      <c r="BO4" s="83">
        <v>0.32</v>
      </c>
      <c r="BP4" s="85">
        <v>3159.1</v>
      </c>
      <c r="BQ4" s="85">
        <v>333.9</v>
      </c>
      <c r="BR4" s="83">
        <v>0.68</v>
      </c>
      <c r="BS4" s="85">
        <v>3223.4</v>
      </c>
      <c r="BT4" s="85">
        <v>879.4</v>
      </c>
      <c r="BU4" s="83">
        <v>0.26</v>
      </c>
      <c r="BV4" s="85">
        <v>3477</v>
      </c>
      <c r="BW4" s="85">
        <v>1100.2</v>
      </c>
      <c r="BX4" s="83">
        <v>0.2</v>
      </c>
      <c r="BY4" s="85">
        <v>3952.7</v>
      </c>
      <c r="CF4" s="83"/>
      <c r="CG4" s="83"/>
      <c r="CH4" s="83"/>
      <c r="CI4" s="83"/>
    </row>
    <row r="5" spans="1:87" ht="12.75">
      <c r="A5" s="80" t="s">
        <v>93</v>
      </c>
      <c r="B5" s="81" t="s">
        <v>6</v>
      </c>
      <c r="C5" s="82">
        <v>301</v>
      </c>
      <c r="D5" s="80" t="s">
        <v>94</v>
      </c>
      <c r="E5" s="81" t="s">
        <v>96</v>
      </c>
      <c r="F5" s="81" t="s">
        <v>36</v>
      </c>
      <c r="G5" s="81" t="s">
        <v>3</v>
      </c>
      <c r="H5" s="83">
        <v>91.02</v>
      </c>
      <c r="I5" s="84">
        <v>114.1</v>
      </c>
      <c r="J5" s="85">
        <v>3952.7</v>
      </c>
      <c r="K5" s="86">
        <v>4510</v>
      </c>
      <c r="L5" s="83">
        <v>0.33</v>
      </c>
      <c r="M5" s="81" t="s">
        <v>34</v>
      </c>
      <c r="N5" s="81">
        <v>0</v>
      </c>
      <c r="O5" s="85">
        <v>1478</v>
      </c>
      <c r="P5" s="85">
        <v>2425</v>
      </c>
      <c r="Q5" s="85">
        <v>114.1</v>
      </c>
      <c r="R5" s="85">
        <v>550.6</v>
      </c>
      <c r="S5" s="83">
        <v>0.41</v>
      </c>
      <c r="T5" s="85">
        <v>295.8</v>
      </c>
      <c r="U5" s="85">
        <v>169</v>
      </c>
      <c r="V5" s="83">
        <v>1.33</v>
      </c>
      <c r="W5" s="85">
        <v>313.3</v>
      </c>
      <c r="X5" s="85">
        <v>253</v>
      </c>
      <c r="Y5" s="83">
        <v>0.89</v>
      </c>
      <c r="Z5" s="85">
        <v>361.4</v>
      </c>
      <c r="AA5" s="85">
        <v>1174.8</v>
      </c>
      <c r="AB5" s="83">
        <v>0.19</v>
      </c>
      <c r="AC5" s="85">
        <v>880.1</v>
      </c>
      <c r="AD5" s="85">
        <v>842.7</v>
      </c>
      <c r="AE5" s="83">
        <v>0.27</v>
      </c>
      <c r="AF5" s="85">
        <v>1096.9</v>
      </c>
      <c r="AG5" s="85">
        <v>781.3</v>
      </c>
      <c r="AH5" s="83">
        <v>0.29</v>
      </c>
      <c r="AI5" s="85">
        <v>1280.1</v>
      </c>
      <c r="AJ5" s="85">
        <v>811.5</v>
      </c>
      <c r="AK5" s="83">
        <v>0.28</v>
      </c>
      <c r="AL5" s="85">
        <v>1499.6</v>
      </c>
      <c r="AM5" s="85">
        <v>602.1</v>
      </c>
      <c r="AN5" s="83">
        <v>0.37</v>
      </c>
      <c r="AO5" s="85">
        <v>1679.3</v>
      </c>
      <c r="AP5" s="85">
        <v>224.5</v>
      </c>
      <c r="AQ5" s="83">
        <v>1</v>
      </c>
      <c r="AR5" s="85">
        <v>1716</v>
      </c>
      <c r="AS5" s="85">
        <v>482.4</v>
      </c>
      <c r="AT5" s="83">
        <v>0.47</v>
      </c>
      <c r="AU5" s="85">
        <v>1853.4</v>
      </c>
      <c r="AV5" s="85">
        <v>835.3</v>
      </c>
      <c r="AW5" s="83">
        <v>0.27</v>
      </c>
      <c r="AX5" s="85">
        <v>2089</v>
      </c>
      <c r="AY5" s="85">
        <v>783.6</v>
      </c>
      <c r="AZ5" s="83">
        <v>0.29</v>
      </c>
      <c r="BA5" s="85">
        <v>2284.2</v>
      </c>
      <c r="BB5" s="85">
        <v>739.5</v>
      </c>
      <c r="BC5" s="83">
        <v>0.3</v>
      </c>
      <c r="BD5" s="85">
        <v>2459.4</v>
      </c>
      <c r="BE5" s="85">
        <v>735.9</v>
      </c>
      <c r="BF5" s="83">
        <v>0.31</v>
      </c>
      <c r="BG5" s="85">
        <v>2629</v>
      </c>
      <c r="BH5" s="85">
        <v>748.3</v>
      </c>
      <c r="BI5" s="83">
        <v>0.3</v>
      </c>
      <c r="BJ5" s="85">
        <v>2808</v>
      </c>
      <c r="BK5" s="85">
        <v>790.1</v>
      </c>
      <c r="BL5" s="83">
        <v>0.29</v>
      </c>
      <c r="BM5" s="85">
        <v>3006.1</v>
      </c>
      <c r="BN5" s="85">
        <v>699.2</v>
      </c>
      <c r="BO5" s="83">
        <v>0.32</v>
      </c>
      <c r="BP5" s="85">
        <v>3159.1</v>
      </c>
      <c r="BQ5" s="85">
        <v>333.9</v>
      </c>
      <c r="BR5" s="83">
        <v>0.68</v>
      </c>
      <c r="BS5" s="85">
        <v>3223.4</v>
      </c>
      <c r="BT5" s="85">
        <v>879.4</v>
      </c>
      <c r="BU5" s="83">
        <v>0.26</v>
      </c>
      <c r="BV5" s="85">
        <v>3477</v>
      </c>
      <c r="BW5" s="85">
        <v>1100.2</v>
      </c>
      <c r="BX5" s="83">
        <v>0.2</v>
      </c>
      <c r="BY5" s="85">
        <v>3952.7</v>
      </c>
      <c r="CF5" s="83"/>
      <c r="CG5" s="83"/>
      <c r="CH5" s="83"/>
      <c r="CI5" s="83"/>
    </row>
    <row r="6" spans="1:87" ht="12.75">
      <c r="A6" s="80" t="s">
        <v>93</v>
      </c>
      <c r="B6" s="81" t="s">
        <v>4</v>
      </c>
      <c r="C6" s="82">
        <v>3</v>
      </c>
      <c r="D6" s="80" t="s">
        <v>97</v>
      </c>
      <c r="E6" s="81" t="s">
        <v>98</v>
      </c>
      <c r="F6" s="81" t="s">
        <v>36</v>
      </c>
      <c r="G6" s="81" t="s">
        <v>3</v>
      </c>
      <c r="H6" s="83">
        <v>49.72</v>
      </c>
      <c r="I6" s="84">
        <v>-5.1</v>
      </c>
      <c r="J6" s="85">
        <v>719.8</v>
      </c>
      <c r="K6" s="86">
        <v>1740</v>
      </c>
      <c r="L6" s="83">
        <v>0.59</v>
      </c>
      <c r="M6" s="81" t="s">
        <v>33</v>
      </c>
      <c r="N6" s="81">
        <v>0</v>
      </c>
      <c r="Q6" s="85">
        <v>-5.1</v>
      </c>
      <c r="R6" s="85">
        <v>198.2</v>
      </c>
      <c r="S6" s="83">
        <v>0.44</v>
      </c>
      <c r="T6" s="85">
        <v>56.6</v>
      </c>
      <c r="U6" s="85">
        <v>158.8</v>
      </c>
      <c r="V6" s="83">
        <v>0.55</v>
      </c>
      <c r="W6" s="85">
        <v>88.7</v>
      </c>
      <c r="X6" s="85">
        <v>150.1</v>
      </c>
      <c r="Y6" s="83">
        <v>0.58</v>
      </c>
      <c r="Z6" s="85">
        <v>117.4</v>
      </c>
      <c r="AA6" s="85">
        <v>147.1</v>
      </c>
      <c r="AB6" s="83">
        <v>0.59</v>
      </c>
      <c r="AC6" s="85">
        <v>145.7</v>
      </c>
      <c r="AD6" s="85">
        <v>146</v>
      </c>
      <c r="AE6" s="83">
        <v>0.6</v>
      </c>
      <c r="AF6" s="85">
        <v>174.4</v>
      </c>
      <c r="AG6" s="85">
        <v>141.2</v>
      </c>
      <c r="AH6" s="83">
        <v>0.62</v>
      </c>
      <c r="AI6" s="85">
        <v>200.1</v>
      </c>
      <c r="AJ6" s="85">
        <v>138.3</v>
      </c>
      <c r="AK6" s="83">
        <v>0.63</v>
      </c>
      <c r="AL6" s="85">
        <v>224.7</v>
      </c>
      <c r="AM6" s="85">
        <v>137.1</v>
      </c>
      <c r="AN6" s="83">
        <v>0.63</v>
      </c>
      <c r="AO6" s="85">
        <v>248.9</v>
      </c>
      <c r="AP6" s="85">
        <v>136.3</v>
      </c>
      <c r="AQ6" s="83">
        <v>0.64</v>
      </c>
      <c r="AR6" s="85">
        <v>273</v>
      </c>
      <c r="AS6" s="85">
        <v>139.9</v>
      </c>
      <c r="AT6" s="83">
        <v>0.62</v>
      </c>
      <c r="AU6" s="85">
        <v>298.6</v>
      </c>
      <c r="AV6" s="85">
        <v>141.6</v>
      </c>
      <c r="AW6" s="83">
        <v>0.61</v>
      </c>
      <c r="AX6" s="85">
        <v>324.8</v>
      </c>
      <c r="AY6" s="85">
        <v>138.6</v>
      </c>
      <c r="AZ6" s="83">
        <v>0.63</v>
      </c>
      <c r="BA6" s="85">
        <v>349.5</v>
      </c>
      <c r="BB6" s="85">
        <v>125</v>
      </c>
      <c r="BC6" s="83">
        <v>0.7</v>
      </c>
      <c r="BD6" s="85">
        <v>369.5</v>
      </c>
      <c r="BE6" s="85">
        <v>53.2</v>
      </c>
      <c r="BF6" s="83">
        <v>1.63</v>
      </c>
      <c r="BG6" s="85">
        <v>376.5</v>
      </c>
      <c r="BH6" s="85">
        <v>53.7</v>
      </c>
      <c r="BI6" s="83">
        <v>1.62</v>
      </c>
      <c r="BJ6" s="85">
        <v>383.8</v>
      </c>
      <c r="BK6" s="85">
        <v>91.4</v>
      </c>
      <c r="BL6" s="83">
        <v>0.95</v>
      </c>
      <c r="BM6" s="85">
        <v>399.1</v>
      </c>
      <c r="BN6" s="85">
        <v>157.3</v>
      </c>
      <c r="BO6" s="83">
        <v>0.55</v>
      </c>
      <c r="BP6" s="85">
        <v>429.9</v>
      </c>
      <c r="BQ6" s="85">
        <v>207.4</v>
      </c>
      <c r="BR6" s="83">
        <v>0.42</v>
      </c>
      <c r="BS6" s="85">
        <v>499.9</v>
      </c>
      <c r="BT6" s="85">
        <v>217.6</v>
      </c>
      <c r="BU6" s="83">
        <v>0.4</v>
      </c>
      <c r="BV6" s="85">
        <v>548.8</v>
      </c>
      <c r="BW6" s="85">
        <v>262.6</v>
      </c>
      <c r="BX6" s="83">
        <v>0.33</v>
      </c>
      <c r="BY6" s="85">
        <v>719.8</v>
      </c>
      <c r="CF6" s="83"/>
      <c r="CG6" s="83"/>
      <c r="CH6" s="83"/>
      <c r="CI6" s="83"/>
    </row>
    <row r="7" spans="1:87" ht="12.75">
      <c r="A7" s="80" t="s">
        <v>93</v>
      </c>
      <c r="B7" s="81" t="s">
        <v>4</v>
      </c>
      <c r="C7" s="82">
        <v>3</v>
      </c>
      <c r="D7" s="80" t="s">
        <v>99</v>
      </c>
      <c r="E7" s="81" t="s">
        <v>100</v>
      </c>
      <c r="F7" s="81" t="s">
        <v>36</v>
      </c>
      <c r="G7" s="81" t="s">
        <v>3</v>
      </c>
      <c r="H7" s="83">
        <v>48</v>
      </c>
      <c r="I7" s="84">
        <v>27.9</v>
      </c>
      <c r="J7" s="85">
        <v>843.7</v>
      </c>
      <c r="K7" s="86">
        <v>1780</v>
      </c>
      <c r="L7" s="83">
        <v>0.77</v>
      </c>
      <c r="M7" s="81" t="s">
        <v>33</v>
      </c>
      <c r="N7" s="81">
        <v>0</v>
      </c>
      <c r="Q7" s="85">
        <v>27.9</v>
      </c>
      <c r="R7" s="85">
        <v>225.3</v>
      </c>
      <c r="S7" s="83">
        <v>0.4</v>
      </c>
      <c r="T7" s="85">
        <v>126.5</v>
      </c>
      <c r="U7" s="85">
        <v>176.8</v>
      </c>
      <c r="V7" s="83">
        <v>0.5</v>
      </c>
      <c r="W7" s="85">
        <v>177.3</v>
      </c>
      <c r="X7" s="85">
        <v>59.2</v>
      </c>
      <c r="Y7" s="83">
        <v>1.5</v>
      </c>
      <c r="Z7" s="85">
        <v>192.4</v>
      </c>
      <c r="AA7" s="85">
        <v>43.6</v>
      </c>
      <c r="AB7" s="83">
        <v>2.04</v>
      </c>
      <c r="AC7" s="85">
        <v>200.5</v>
      </c>
      <c r="AD7" s="85">
        <v>39.2</v>
      </c>
      <c r="AE7" s="83">
        <v>2.27</v>
      </c>
      <c r="AF7" s="85">
        <v>206.6</v>
      </c>
      <c r="AG7" s="85">
        <v>37.5</v>
      </c>
      <c r="AH7" s="83">
        <v>2.37</v>
      </c>
      <c r="AI7" s="85">
        <v>212</v>
      </c>
      <c r="AJ7" s="85">
        <v>40.1</v>
      </c>
      <c r="AK7" s="83">
        <v>2.22</v>
      </c>
      <c r="AL7" s="85">
        <v>218.8</v>
      </c>
      <c r="AM7" s="85">
        <v>39.3</v>
      </c>
      <c r="AN7" s="83">
        <v>2.26</v>
      </c>
      <c r="AO7" s="85">
        <v>225.1</v>
      </c>
      <c r="AP7" s="85">
        <v>36.4</v>
      </c>
      <c r="AQ7" s="83">
        <v>2.45</v>
      </c>
      <c r="AR7" s="85">
        <v>230.2</v>
      </c>
      <c r="AS7" s="85">
        <v>35.5</v>
      </c>
      <c r="AT7" s="83">
        <v>2.51</v>
      </c>
      <c r="AU7" s="85">
        <v>234.9</v>
      </c>
      <c r="AV7" s="85">
        <v>40.4</v>
      </c>
      <c r="AW7" s="83">
        <v>2.2</v>
      </c>
      <c r="AX7" s="85">
        <v>240.4</v>
      </c>
      <c r="AY7" s="85">
        <v>113.6</v>
      </c>
      <c r="AZ7" s="83">
        <v>0.78</v>
      </c>
      <c r="BA7" s="85">
        <v>271.7</v>
      </c>
      <c r="BB7" s="85">
        <v>144.4</v>
      </c>
      <c r="BC7" s="83">
        <v>0.62</v>
      </c>
      <c r="BD7" s="85">
        <v>310.8</v>
      </c>
      <c r="BE7" s="85">
        <v>146.4</v>
      </c>
      <c r="BF7" s="83">
        <v>0.61</v>
      </c>
      <c r="BG7" s="85">
        <v>350.6</v>
      </c>
      <c r="BH7" s="85">
        <v>194.2</v>
      </c>
      <c r="BI7" s="83">
        <v>0.46</v>
      </c>
      <c r="BJ7" s="85">
        <v>435</v>
      </c>
      <c r="BK7" s="85">
        <v>170.9</v>
      </c>
      <c r="BL7" s="83">
        <v>0.52</v>
      </c>
      <c r="BM7" s="85">
        <v>498.9</v>
      </c>
      <c r="BN7" s="85">
        <v>196.2</v>
      </c>
      <c r="BO7" s="83">
        <v>0.45</v>
      </c>
      <c r="BP7" s="85">
        <v>588.8</v>
      </c>
      <c r="BQ7" s="85">
        <v>162.7</v>
      </c>
      <c r="BR7" s="83">
        <v>0.55</v>
      </c>
      <c r="BS7" s="85">
        <v>644.8</v>
      </c>
      <c r="BT7" s="85">
        <v>176.4</v>
      </c>
      <c r="BU7" s="83">
        <v>0.5</v>
      </c>
      <c r="BV7" s="85">
        <v>703.4</v>
      </c>
      <c r="BW7" s="85">
        <v>231.7</v>
      </c>
      <c r="BX7" s="83">
        <v>0.38</v>
      </c>
      <c r="BY7" s="85">
        <v>843.7</v>
      </c>
      <c r="CF7" s="83"/>
      <c r="CG7" s="83"/>
      <c r="CH7" s="83"/>
      <c r="CI7" s="83"/>
    </row>
    <row r="8" spans="1:87" ht="12.75">
      <c r="A8" s="80" t="s">
        <v>93</v>
      </c>
      <c r="B8" s="81" t="s">
        <v>7</v>
      </c>
      <c r="C8" s="82">
        <v>21</v>
      </c>
      <c r="D8" s="80" t="s">
        <v>101</v>
      </c>
      <c r="E8" s="81" t="s">
        <v>102</v>
      </c>
      <c r="F8" s="81" t="s">
        <v>36</v>
      </c>
      <c r="G8" s="81" t="s">
        <v>3</v>
      </c>
      <c r="H8" s="80">
        <v>93.24</v>
      </c>
      <c r="I8" s="84">
        <v>133.1</v>
      </c>
      <c r="J8" s="85">
        <v>1783.9</v>
      </c>
      <c r="K8" s="80">
        <v>2590</v>
      </c>
      <c r="L8" s="80">
        <v>0.49</v>
      </c>
      <c r="M8" s="81" t="s">
        <v>33</v>
      </c>
      <c r="N8" s="81">
        <v>0</v>
      </c>
      <c r="Q8" s="85">
        <v>133.1</v>
      </c>
      <c r="R8" s="85">
        <v>500.5</v>
      </c>
      <c r="S8" s="83">
        <v>0.26</v>
      </c>
      <c r="T8" s="85">
        <v>425.3</v>
      </c>
      <c r="U8" s="85">
        <v>308.6</v>
      </c>
      <c r="V8" s="83">
        <v>0.42</v>
      </c>
      <c r="W8" s="85">
        <v>475.3</v>
      </c>
      <c r="X8" s="85">
        <v>189.8</v>
      </c>
      <c r="Y8" s="83">
        <v>0.68</v>
      </c>
      <c r="Z8" s="85">
        <v>503</v>
      </c>
      <c r="AA8" s="85">
        <v>71.3</v>
      </c>
      <c r="AB8" s="83">
        <v>1.82</v>
      </c>
      <c r="AC8" s="85">
        <v>512.1</v>
      </c>
      <c r="AD8" s="85">
        <v>86.5</v>
      </c>
      <c r="AE8" s="83">
        <v>1.5</v>
      </c>
      <c r="AF8" s="85">
        <v>525.7</v>
      </c>
      <c r="AG8" s="85">
        <v>216.8</v>
      </c>
      <c r="AH8" s="83">
        <v>0.6</v>
      </c>
      <c r="AI8" s="85">
        <v>577.4</v>
      </c>
      <c r="AJ8" s="85">
        <v>216.3</v>
      </c>
      <c r="AK8" s="83">
        <v>0.6</v>
      </c>
      <c r="AL8" s="85">
        <v>620.6</v>
      </c>
      <c r="AM8" s="85">
        <v>219</v>
      </c>
      <c r="AN8" s="83">
        <v>0.59</v>
      </c>
      <c r="AO8" s="85">
        <v>664.7</v>
      </c>
      <c r="AP8" s="85">
        <v>226.6</v>
      </c>
      <c r="AQ8" s="83">
        <v>0.57</v>
      </c>
      <c r="AR8" s="85">
        <v>713.3</v>
      </c>
      <c r="AS8" s="85">
        <v>230.6</v>
      </c>
      <c r="AT8" s="83">
        <v>0.56</v>
      </c>
      <c r="AU8" s="85">
        <v>761.8</v>
      </c>
      <c r="AV8" s="85">
        <v>237.6</v>
      </c>
      <c r="AW8" s="83">
        <v>0.54</v>
      </c>
      <c r="AX8" s="85">
        <v>814.4</v>
      </c>
      <c r="AY8" s="85">
        <v>241.7</v>
      </c>
      <c r="AZ8" s="83">
        <v>0.54</v>
      </c>
      <c r="BA8" s="85">
        <v>868.6</v>
      </c>
      <c r="BB8" s="85">
        <v>260.6</v>
      </c>
      <c r="BC8" s="83">
        <v>0.5</v>
      </c>
      <c r="BD8" s="85">
        <v>932.6</v>
      </c>
      <c r="BE8" s="85">
        <v>274.7</v>
      </c>
      <c r="BF8" s="83">
        <v>0.47</v>
      </c>
      <c r="BG8" s="85">
        <v>1004.8</v>
      </c>
      <c r="BH8" s="85">
        <v>275.5</v>
      </c>
      <c r="BI8" s="83">
        <v>0.47</v>
      </c>
      <c r="BJ8" s="85">
        <v>1079.2</v>
      </c>
      <c r="BK8" s="85">
        <v>281.1</v>
      </c>
      <c r="BL8" s="83">
        <v>0.46</v>
      </c>
      <c r="BM8" s="85">
        <v>1156.2</v>
      </c>
      <c r="BN8" s="85">
        <v>292.8</v>
      </c>
      <c r="BO8" s="83">
        <v>0.44</v>
      </c>
      <c r="BP8" s="85">
        <v>1235.5</v>
      </c>
      <c r="BQ8" s="85">
        <v>314.1</v>
      </c>
      <c r="BR8" s="83">
        <v>0.41</v>
      </c>
      <c r="BS8" s="85">
        <v>1326.6</v>
      </c>
      <c r="BT8" s="85">
        <v>333.5</v>
      </c>
      <c r="BU8" s="83">
        <v>0.39</v>
      </c>
      <c r="BV8" s="85">
        <v>1424.6</v>
      </c>
      <c r="BW8" s="85">
        <v>512.6</v>
      </c>
      <c r="BX8" s="83">
        <v>0.25</v>
      </c>
      <c r="BY8" s="85">
        <v>1783.9</v>
      </c>
      <c r="CF8" s="83"/>
      <c r="CG8" s="83"/>
      <c r="CH8" s="83"/>
      <c r="CI8" s="83"/>
    </row>
    <row r="9" spans="1:87" ht="12.75">
      <c r="A9" s="80" t="s">
        <v>93</v>
      </c>
      <c r="B9" s="81" t="s">
        <v>7</v>
      </c>
      <c r="C9" s="82">
        <v>107</v>
      </c>
      <c r="D9" s="80" t="s">
        <v>103</v>
      </c>
      <c r="E9" s="81" t="s">
        <v>104</v>
      </c>
      <c r="F9" s="81" t="s">
        <v>36</v>
      </c>
      <c r="G9" s="81" t="s">
        <v>3</v>
      </c>
      <c r="H9" s="80">
        <v>49.29</v>
      </c>
      <c r="I9" s="84">
        <v>355</v>
      </c>
      <c r="J9" s="85">
        <v>818.1</v>
      </c>
      <c r="K9" s="80">
        <v>1160</v>
      </c>
      <c r="L9" s="80">
        <v>0.46</v>
      </c>
      <c r="M9" s="81" t="s">
        <v>33</v>
      </c>
      <c r="N9" s="81">
        <v>0</v>
      </c>
      <c r="Q9" s="85">
        <v>355</v>
      </c>
      <c r="R9" s="85">
        <v>152.8</v>
      </c>
      <c r="S9" s="83">
        <v>0.38</v>
      </c>
      <c r="T9" s="85">
        <v>382.6</v>
      </c>
      <c r="U9" s="85">
        <v>136.4</v>
      </c>
      <c r="V9" s="83">
        <v>0.43</v>
      </c>
      <c r="W9" s="85">
        <v>407.1</v>
      </c>
      <c r="X9" s="85">
        <v>132</v>
      </c>
      <c r="Y9" s="83">
        <v>0.44</v>
      </c>
      <c r="Z9" s="85">
        <v>430.5</v>
      </c>
      <c r="AA9" s="85">
        <v>130.7</v>
      </c>
      <c r="AB9" s="83">
        <v>0.44</v>
      </c>
      <c r="AC9" s="85">
        <v>452.7</v>
      </c>
      <c r="AD9" s="85">
        <v>125.6</v>
      </c>
      <c r="AE9" s="83">
        <v>0.46</v>
      </c>
      <c r="AF9" s="85">
        <v>473.1</v>
      </c>
      <c r="AG9" s="85">
        <v>121.9</v>
      </c>
      <c r="AH9" s="83">
        <v>0.48</v>
      </c>
      <c r="AI9" s="85">
        <v>492.4</v>
      </c>
      <c r="AJ9" s="85">
        <v>116.4</v>
      </c>
      <c r="AK9" s="83">
        <v>0.5</v>
      </c>
      <c r="AL9" s="85">
        <v>510.1</v>
      </c>
      <c r="AM9" s="85">
        <v>47.8</v>
      </c>
      <c r="AN9" s="83">
        <v>1.21</v>
      </c>
      <c r="AO9" s="85">
        <v>516.3</v>
      </c>
      <c r="AP9" s="85">
        <v>46.9</v>
      </c>
      <c r="AQ9" s="83">
        <v>1.24</v>
      </c>
      <c r="AR9" s="85">
        <v>522.3</v>
      </c>
      <c r="AS9" s="85">
        <v>63.3</v>
      </c>
      <c r="AT9" s="83">
        <v>0.92</v>
      </c>
      <c r="AU9" s="85">
        <v>531.8</v>
      </c>
      <c r="AV9" s="85">
        <v>127</v>
      </c>
      <c r="AW9" s="83">
        <v>0.46</v>
      </c>
      <c r="AX9" s="85">
        <v>552.6</v>
      </c>
      <c r="AY9" s="85">
        <v>129.1</v>
      </c>
      <c r="AZ9" s="83">
        <v>0.45</v>
      </c>
      <c r="BA9" s="85">
        <v>574.1</v>
      </c>
      <c r="BB9" s="85">
        <v>147.7</v>
      </c>
      <c r="BC9" s="83">
        <v>0.39</v>
      </c>
      <c r="BD9" s="85">
        <v>604.9</v>
      </c>
      <c r="BE9" s="85">
        <v>142.3</v>
      </c>
      <c r="BF9" s="83">
        <v>0.41</v>
      </c>
      <c r="BG9" s="85">
        <v>632.4</v>
      </c>
      <c r="BH9" s="85">
        <v>133.5</v>
      </c>
      <c r="BI9" s="83">
        <v>0.43</v>
      </c>
      <c r="BJ9" s="85">
        <v>655.6</v>
      </c>
      <c r="BK9" s="85">
        <v>132.8</v>
      </c>
      <c r="BL9" s="83">
        <v>0.44</v>
      </c>
      <c r="BM9" s="85">
        <v>677.6</v>
      </c>
      <c r="BN9" s="85">
        <v>131.7</v>
      </c>
      <c r="BO9" s="83">
        <v>0.44</v>
      </c>
      <c r="BP9" s="85">
        <v>699.5</v>
      </c>
      <c r="BQ9" s="85">
        <v>134.9</v>
      </c>
      <c r="BR9" s="83">
        <v>0.43</v>
      </c>
      <c r="BS9" s="85">
        <v>721.6</v>
      </c>
      <c r="BT9" s="85">
        <v>146.2</v>
      </c>
      <c r="BU9" s="83">
        <v>0.4</v>
      </c>
      <c r="BV9" s="85">
        <v>746</v>
      </c>
      <c r="BW9" s="85">
        <v>210.7</v>
      </c>
      <c r="BX9" s="83">
        <v>0.28</v>
      </c>
      <c r="BY9" s="85">
        <v>818.1</v>
      </c>
      <c r="CF9" s="83"/>
      <c r="CG9" s="83"/>
      <c r="CH9" s="83"/>
      <c r="CI9" s="83"/>
    </row>
    <row r="10" spans="1:87" ht="12.75">
      <c r="A10" s="80" t="s">
        <v>105</v>
      </c>
      <c r="B10" s="81" t="s">
        <v>6</v>
      </c>
      <c r="C10" s="82">
        <v>176</v>
      </c>
      <c r="D10" s="80" t="s">
        <v>106</v>
      </c>
      <c r="E10" s="81" t="s">
        <v>107</v>
      </c>
      <c r="F10" s="81" t="s">
        <v>36</v>
      </c>
      <c r="G10" s="81" t="s">
        <v>3</v>
      </c>
      <c r="H10" s="80">
        <v>92.25</v>
      </c>
      <c r="I10" s="84">
        <v>165.8</v>
      </c>
      <c r="J10" s="85">
        <v>918.4</v>
      </c>
      <c r="K10" s="80">
        <v>1570</v>
      </c>
      <c r="L10" s="80">
        <v>0.55</v>
      </c>
      <c r="M10" s="81" t="s">
        <v>33</v>
      </c>
      <c r="N10" s="81">
        <v>0</v>
      </c>
      <c r="Q10" s="85">
        <v>165.8</v>
      </c>
      <c r="R10" s="85">
        <v>309</v>
      </c>
      <c r="S10" s="83">
        <v>0.25</v>
      </c>
      <c r="T10" s="85">
        <v>349.9</v>
      </c>
      <c r="U10" s="85">
        <v>183.2</v>
      </c>
      <c r="V10" s="83">
        <v>0.43</v>
      </c>
      <c r="W10" s="85">
        <v>384.7</v>
      </c>
      <c r="X10" s="85">
        <v>163.6</v>
      </c>
      <c r="Y10" s="83">
        <v>0.48</v>
      </c>
      <c r="Z10" s="85">
        <v>414.4</v>
      </c>
      <c r="AA10" s="85">
        <v>154.6</v>
      </c>
      <c r="AB10" s="83">
        <v>0.51</v>
      </c>
      <c r="AC10" s="85">
        <v>443.2</v>
      </c>
      <c r="AD10" s="85">
        <v>148.8</v>
      </c>
      <c r="AE10" s="83">
        <v>0.53</v>
      </c>
      <c r="AF10" s="85">
        <v>471.6</v>
      </c>
      <c r="AG10" s="85">
        <v>148.5</v>
      </c>
      <c r="AH10" s="83">
        <v>0.53</v>
      </c>
      <c r="AI10" s="85">
        <v>500.2</v>
      </c>
      <c r="AJ10" s="85">
        <v>50.9</v>
      </c>
      <c r="AK10" s="83">
        <v>1.54</v>
      </c>
      <c r="AL10" s="85">
        <v>508.6</v>
      </c>
      <c r="AM10" s="85">
        <v>48.4</v>
      </c>
      <c r="AN10" s="83">
        <v>1.62</v>
      </c>
      <c r="AO10" s="85">
        <v>516.6</v>
      </c>
      <c r="AP10" s="85">
        <v>48.4</v>
      </c>
      <c r="AQ10" s="83">
        <v>1.62</v>
      </c>
      <c r="AR10" s="85">
        <v>524.2</v>
      </c>
      <c r="AS10" s="85">
        <v>51.8</v>
      </c>
      <c r="AT10" s="83">
        <v>1.51</v>
      </c>
      <c r="AU10" s="85">
        <v>533.4</v>
      </c>
      <c r="AV10" s="85">
        <v>94.6</v>
      </c>
      <c r="AW10" s="83">
        <v>0.83</v>
      </c>
      <c r="AX10" s="85">
        <v>551.7</v>
      </c>
      <c r="AY10" s="85">
        <v>138</v>
      </c>
      <c r="AZ10" s="83">
        <v>0.57</v>
      </c>
      <c r="BA10" s="85">
        <v>578.6</v>
      </c>
      <c r="BB10" s="85">
        <v>140.2</v>
      </c>
      <c r="BC10" s="83">
        <v>0.56</v>
      </c>
      <c r="BD10" s="85">
        <v>605.2</v>
      </c>
      <c r="BE10" s="85">
        <v>141.2</v>
      </c>
      <c r="BF10" s="83">
        <v>0.56</v>
      </c>
      <c r="BG10" s="85">
        <v>632.6</v>
      </c>
      <c r="BH10" s="85">
        <v>147.6</v>
      </c>
      <c r="BI10" s="83">
        <v>0.53</v>
      </c>
      <c r="BJ10" s="85">
        <v>661.2</v>
      </c>
      <c r="BK10" s="85">
        <v>152.3</v>
      </c>
      <c r="BL10" s="83">
        <v>0.52</v>
      </c>
      <c r="BM10" s="85">
        <v>692.9</v>
      </c>
      <c r="BN10" s="85">
        <v>167.2</v>
      </c>
      <c r="BO10" s="83">
        <v>0.47</v>
      </c>
      <c r="BP10" s="85">
        <v>734.6</v>
      </c>
      <c r="BQ10" s="85">
        <v>171.2</v>
      </c>
      <c r="BR10" s="83">
        <v>0.46</v>
      </c>
      <c r="BS10" s="85">
        <v>778.6</v>
      </c>
      <c r="BT10" s="85">
        <v>182</v>
      </c>
      <c r="BU10" s="83">
        <v>0.43</v>
      </c>
      <c r="BV10" s="85">
        <v>828.6</v>
      </c>
      <c r="BW10" s="85">
        <v>226.1</v>
      </c>
      <c r="BX10" s="83">
        <v>0.35</v>
      </c>
      <c r="BY10" s="85">
        <v>918.4</v>
      </c>
      <c r="CF10" s="83"/>
      <c r="CG10" s="83"/>
      <c r="CH10" s="83"/>
      <c r="CI10" s="83"/>
    </row>
    <row r="11" spans="1:87" ht="12.75">
      <c r="A11" s="80" t="s">
        <v>8</v>
      </c>
      <c r="B11" s="81" t="s">
        <v>4</v>
      </c>
      <c r="C11" s="82">
        <v>9</v>
      </c>
      <c r="D11" s="80" t="s">
        <v>9</v>
      </c>
      <c r="E11" s="81" t="s">
        <v>10</v>
      </c>
      <c r="F11" s="81" t="s">
        <v>36</v>
      </c>
      <c r="G11" s="81" t="s">
        <v>3</v>
      </c>
      <c r="H11" s="88">
        <v>94.49</v>
      </c>
      <c r="I11" s="84">
        <v>80.6</v>
      </c>
      <c r="J11" s="85">
        <v>1170.7</v>
      </c>
      <c r="K11" s="88">
        <v>9760</v>
      </c>
      <c r="L11" s="88">
        <v>1.43</v>
      </c>
      <c r="M11" s="81" t="s">
        <v>33</v>
      </c>
      <c r="N11" s="81">
        <v>0</v>
      </c>
      <c r="Q11" s="85">
        <v>80.6</v>
      </c>
      <c r="R11" s="85">
        <v>565.9</v>
      </c>
      <c r="S11" s="83">
        <v>0.86</v>
      </c>
      <c r="T11" s="85">
        <v>190.7</v>
      </c>
      <c r="U11" s="85">
        <v>507.6</v>
      </c>
      <c r="V11" s="83">
        <v>0.96</v>
      </c>
      <c r="W11" s="85">
        <v>271.1</v>
      </c>
      <c r="X11" s="85">
        <v>493.8</v>
      </c>
      <c r="Y11" s="83">
        <v>0.99</v>
      </c>
      <c r="Z11" s="85">
        <v>351.4</v>
      </c>
      <c r="AA11" s="85">
        <v>535.2</v>
      </c>
      <c r="AB11" s="83">
        <v>0.91</v>
      </c>
      <c r="AC11" s="85">
        <v>445.5</v>
      </c>
      <c r="AD11" s="85">
        <v>508.9</v>
      </c>
      <c r="AE11" s="83">
        <v>0.96</v>
      </c>
      <c r="AF11" s="85">
        <v>533.8</v>
      </c>
      <c r="AG11" s="85">
        <v>271.2</v>
      </c>
      <c r="AH11" s="83">
        <v>1.8</v>
      </c>
      <c r="AI11" s="85">
        <v>572.6</v>
      </c>
      <c r="AJ11" s="85">
        <v>116.4</v>
      </c>
      <c r="AK11" s="83">
        <v>4.19</v>
      </c>
      <c r="AL11" s="85">
        <v>580.4</v>
      </c>
      <c r="AM11" s="85">
        <v>109.9</v>
      </c>
      <c r="AN11" s="83">
        <v>4.44</v>
      </c>
      <c r="AO11" s="85">
        <v>588</v>
      </c>
      <c r="AP11" s="85">
        <v>108.9</v>
      </c>
      <c r="AQ11" s="83">
        <v>4.49</v>
      </c>
      <c r="AR11" s="85">
        <v>595.5</v>
      </c>
      <c r="AS11" s="85">
        <v>105.5</v>
      </c>
      <c r="AT11" s="83">
        <v>4.63</v>
      </c>
      <c r="AU11" s="85">
        <v>602.5</v>
      </c>
      <c r="AV11" s="85">
        <v>104.3</v>
      </c>
      <c r="AW11" s="83">
        <v>4.68</v>
      </c>
      <c r="AX11" s="85">
        <v>609.3</v>
      </c>
      <c r="AY11" s="85">
        <v>103.9</v>
      </c>
      <c r="AZ11" s="83">
        <v>4.7</v>
      </c>
      <c r="BA11" s="85">
        <v>615.3</v>
      </c>
      <c r="BB11" s="85">
        <v>103.2</v>
      </c>
      <c r="BC11" s="83">
        <v>4.73</v>
      </c>
      <c r="BD11" s="85">
        <v>622.2</v>
      </c>
      <c r="BE11" s="85">
        <v>116</v>
      </c>
      <c r="BF11" s="83">
        <v>4.21</v>
      </c>
      <c r="BG11" s="85">
        <v>630.1</v>
      </c>
      <c r="BH11" s="85">
        <v>391.3</v>
      </c>
      <c r="BI11" s="83">
        <v>1.25</v>
      </c>
      <c r="BJ11" s="85">
        <v>693</v>
      </c>
      <c r="BK11" s="85">
        <v>517.7</v>
      </c>
      <c r="BL11" s="83">
        <v>0.94</v>
      </c>
      <c r="BM11" s="85">
        <v>783.6</v>
      </c>
      <c r="BN11" s="85">
        <v>541.6</v>
      </c>
      <c r="BO11" s="83">
        <v>0.9</v>
      </c>
      <c r="BP11" s="85">
        <v>878.4</v>
      </c>
      <c r="BQ11" s="85">
        <v>525.4</v>
      </c>
      <c r="BR11" s="83">
        <v>0.93</v>
      </c>
      <c r="BS11" s="85">
        <v>970.4</v>
      </c>
      <c r="BT11" s="85">
        <v>510.1</v>
      </c>
      <c r="BU11" s="83">
        <v>0.96</v>
      </c>
      <c r="BV11" s="85">
        <v>1059.7</v>
      </c>
      <c r="BW11" s="85">
        <v>574.3</v>
      </c>
      <c r="BX11" s="83">
        <v>0.85</v>
      </c>
      <c r="BY11" s="85">
        <v>1170.7</v>
      </c>
      <c r="CF11" s="83"/>
      <c r="CG11" s="83"/>
      <c r="CH11" s="83"/>
      <c r="CI11" s="83"/>
    </row>
    <row r="12" spans="1:87" ht="12.75">
      <c r="A12" s="80" t="s">
        <v>108</v>
      </c>
      <c r="B12" s="81" t="s">
        <v>6</v>
      </c>
      <c r="C12" s="82">
        <v>15</v>
      </c>
      <c r="D12" s="80" t="s">
        <v>109</v>
      </c>
      <c r="E12" s="81" t="s">
        <v>110</v>
      </c>
      <c r="F12" s="81" t="s">
        <v>36</v>
      </c>
      <c r="G12" s="81" t="s">
        <v>3</v>
      </c>
      <c r="H12" s="83">
        <v>100.99</v>
      </c>
      <c r="I12" s="84">
        <v>248.8</v>
      </c>
      <c r="J12" s="85">
        <v>1632.2</v>
      </c>
      <c r="K12" s="86">
        <v>2940</v>
      </c>
      <c r="L12" s="83">
        <v>0.44</v>
      </c>
      <c r="M12" s="81" t="s">
        <v>34</v>
      </c>
      <c r="N12" s="81">
        <v>0</v>
      </c>
      <c r="O12" s="85">
        <v>248.8</v>
      </c>
      <c r="P12" s="85">
        <v>1106</v>
      </c>
      <c r="Q12" s="85">
        <v>248.8</v>
      </c>
      <c r="R12" s="85">
        <v>655</v>
      </c>
      <c r="S12" s="83">
        <v>0.22</v>
      </c>
      <c r="T12" s="85">
        <v>586</v>
      </c>
      <c r="U12" s="85">
        <v>480.2</v>
      </c>
      <c r="V12" s="83">
        <v>0.31</v>
      </c>
      <c r="W12" s="85">
        <v>717</v>
      </c>
      <c r="X12" s="85">
        <v>403.4</v>
      </c>
      <c r="Y12" s="83">
        <v>0.36</v>
      </c>
      <c r="Z12" s="85">
        <v>796.2</v>
      </c>
      <c r="AA12" s="85">
        <v>352.6</v>
      </c>
      <c r="AB12" s="83">
        <v>0.42</v>
      </c>
      <c r="AC12" s="85">
        <v>852.5</v>
      </c>
      <c r="AD12" s="85">
        <v>322.4</v>
      </c>
      <c r="AE12" s="83">
        <v>0.46</v>
      </c>
      <c r="AF12" s="85">
        <v>898.5</v>
      </c>
      <c r="AG12" s="85">
        <v>303</v>
      </c>
      <c r="AH12" s="83">
        <v>0.49</v>
      </c>
      <c r="AI12" s="85">
        <v>939.4</v>
      </c>
      <c r="AJ12" s="85">
        <v>288</v>
      </c>
      <c r="AK12" s="83">
        <v>0.51</v>
      </c>
      <c r="AL12" s="85">
        <v>976.5</v>
      </c>
      <c r="AM12" s="85">
        <v>278.7</v>
      </c>
      <c r="AN12" s="83">
        <v>0.53</v>
      </c>
      <c r="AO12" s="85">
        <v>1011.7</v>
      </c>
      <c r="AP12" s="85">
        <v>274.5</v>
      </c>
      <c r="AQ12" s="83">
        <v>0.54</v>
      </c>
      <c r="AR12" s="85">
        <v>1046.4</v>
      </c>
      <c r="AS12" s="85">
        <v>265.9</v>
      </c>
      <c r="AT12" s="83">
        <v>0.55</v>
      </c>
      <c r="AU12" s="85">
        <v>1079</v>
      </c>
      <c r="AV12" s="85">
        <v>263.6</v>
      </c>
      <c r="AW12" s="83">
        <v>0.56</v>
      </c>
      <c r="AX12" s="85">
        <v>1111</v>
      </c>
      <c r="AY12" s="85">
        <v>267.9</v>
      </c>
      <c r="AZ12" s="83">
        <v>0.55</v>
      </c>
      <c r="BA12" s="85">
        <v>1145.1</v>
      </c>
      <c r="BB12" s="85">
        <v>263.3</v>
      </c>
      <c r="BC12" s="83">
        <v>0.56</v>
      </c>
      <c r="BD12" s="85">
        <v>1178.5</v>
      </c>
      <c r="BE12" s="85">
        <v>271.7</v>
      </c>
      <c r="BF12" s="83">
        <v>0.54</v>
      </c>
      <c r="BG12" s="85">
        <v>1213.8</v>
      </c>
      <c r="BH12" s="85">
        <v>269.2</v>
      </c>
      <c r="BI12" s="83">
        <v>0.55</v>
      </c>
      <c r="BJ12" s="85">
        <v>1249.8</v>
      </c>
      <c r="BK12" s="85">
        <v>284.9</v>
      </c>
      <c r="BL12" s="83">
        <v>0.52</v>
      </c>
      <c r="BM12" s="85">
        <v>1289.2</v>
      </c>
      <c r="BN12" s="85">
        <v>288.3</v>
      </c>
      <c r="BO12" s="83">
        <v>0.51</v>
      </c>
      <c r="BP12" s="85">
        <v>1330.5</v>
      </c>
      <c r="BQ12" s="85">
        <v>313.3</v>
      </c>
      <c r="BR12" s="83">
        <v>0.47</v>
      </c>
      <c r="BS12" s="85">
        <v>1377.1</v>
      </c>
      <c r="BT12" s="85">
        <v>344.1</v>
      </c>
      <c r="BU12" s="83">
        <v>0.43</v>
      </c>
      <c r="BV12" s="85">
        <v>1435.6</v>
      </c>
      <c r="BW12" s="85">
        <v>516.6</v>
      </c>
      <c r="BX12" s="83">
        <v>0.28</v>
      </c>
      <c r="BY12" s="85">
        <v>1632.2</v>
      </c>
      <c r="CF12" s="83"/>
      <c r="CG12" s="83"/>
      <c r="CH12" s="83"/>
      <c r="CI12" s="83"/>
    </row>
    <row r="13" spans="1:87" ht="12.75">
      <c r="A13" s="80" t="s">
        <v>108</v>
      </c>
      <c r="B13" s="81" t="s">
        <v>6</v>
      </c>
      <c r="C13" s="82">
        <v>378</v>
      </c>
      <c r="D13" s="80" t="s">
        <v>111</v>
      </c>
      <c r="E13" s="81" t="s">
        <v>112</v>
      </c>
      <c r="F13" s="81" t="s">
        <v>36</v>
      </c>
      <c r="G13" s="81" t="s">
        <v>3</v>
      </c>
      <c r="H13" s="80">
        <v>87.85</v>
      </c>
      <c r="I13" s="84">
        <v>47.9</v>
      </c>
      <c r="J13" s="85">
        <v>1234.8</v>
      </c>
      <c r="K13" s="86">
        <v>2540</v>
      </c>
      <c r="L13" s="83">
        <v>0.41</v>
      </c>
      <c r="M13" s="81" t="s">
        <v>33</v>
      </c>
      <c r="N13" s="81">
        <v>0</v>
      </c>
      <c r="Q13" s="85">
        <v>47.9</v>
      </c>
      <c r="R13" s="85">
        <v>779.9</v>
      </c>
      <c r="S13" s="83">
        <v>0.16</v>
      </c>
      <c r="T13" s="85">
        <v>227.4</v>
      </c>
      <c r="U13" s="85">
        <v>726.4</v>
      </c>
      <c r="V13" s="83">
        <v>0.17</v>
      </c>
      <c r="W13" s="85">
        <v>372.6</v>
      </c>
      <c r="X13" s="85">
        <v>695.9</v>
      </c>
      <c r="Y13" s="83">
        <v>0.18</v>
      </c>
      <c r="Z13" s="85">
        <v>504.3</v>
      </c>
      <c r="AA13" s="85">
        <v>637</v>
      </c>
      <c r="AB13" s="83">
        <v>0.2</v>
      </c>
      <c r="AC13" s="85">
        <v>609.6</v>
      </c>
      <c r="AD13" s="85">
        <v>500.2</v>
      </c>
      <c r="AE13" s="83">
        <v>0.25</v>
      </c>
      <c r="AF13" s="85">
        <v>678.9</v>
      </c>
      <c r="AG13" s="85">
        <v>135.1</v>
      </c>
      <c r="AH13" s="83">
        <v>0.94</v>
      </c>
      <c r="AI13" s="85">
        <v>692.2</v>
      </c>
      <c r="AJ13" s="85">
        <v>130.1</v>
      </c>
      <c r="AK13" s="83">
        <v>0.98</v>
      </c>
      <c r="AL13" s="85">
        <v>704.6</v>
      </c>
      <c r="AM13" s="85">
        <v>138</v>
      </c>
      <c r="AN13" s="83">
        <v>0.92</v>
      </c>
      <c r="AO13" s="85">
        <v>718.7</v>
      </c>
      <c r="AP13" s="85">
        <v>185.6</v>
      </c>
      <c r="AQ13" s="83">
        <v>0.68</v>
      </c>
      <c r="AR13" s="85">
        <v>742.1</v>
      </c>
      <c r="AS13" s="85">
        <v>683.3</v>
      </c>
      <c r="AT13" s="83">
        <v>0.19</v>
      </c>
      <c r="AU13" s="85">
        <v>868.5</v>
      </c>
      <c r="AV13" s="85">
        <v>417.1</v>
      </c>
      <c r="AW13" s="83">
        <v>0.3</v>
      </c>
      <c r="AX13" s="85">
        <v>951.3</v>
      </c>
      <c r="AY13" s="85">
        <v>109.1</v>
      </c>
      <c r="AZ13" s="83">
        <v>1.16</v>
      </c>
      <c r="BA13" s="85">
        <v>973.4</v>
      </c>
      <c r="BB13" s="85">
        <v>112.3</v>
      </c>
      <c r="BC13" s="83">
        <v>1.13</v>
      </c>
      <c r="BD13" s="85">
        <v>996.4</v>
      </c>
      <c r="BE13" s="85">
        <v>111.2</v>
      </c>
      <c r="BF13" s="83">
        <v>1.14</v>
      </c>
      <c r="BG13" s="85">
        <v>1019.4</v>
      </c>
      <c r="BH13" s="85">
        <v>114.5</v>
      </c>
      <c r="BI13" s="83">
        <v>1.11</v>
      </c>
      <c r="BJ13" s="85">
        <v>1043.3</v>
      </c>
      <c r="BK13" s="85">
        <v>114.2</v>
      </c>
      <c r="BL13" s="83">
        <v>1.11</v>
      </c>
      <c r="BM13" s="85">
        <v>1067.3</v>
      </c>
      <c r="BN13" s="85">
        <v>119.2</v>
      </c>
      <c r="BO13" s="83">
        <v>1.07</v>
      </c>
      <c r="BP13" s="85">
        <v>1092.7</v>
      </c>
      <c r="BQ13" s="85">
        <v>121.4</v>
      </c>
      <c r="BR13" s="83">
        <v>1.05</v>
      </c>
      <c r="BS13" s="85">
        <v>1120.3</v>
      </c>
      <c r="BT13" s="85">
        <v>139.5</v>
      </c>
      <c r="BU13" s="83">
        <v>0.91</v>
      </c>
      <c r="BV13" s="85">
        <v>1157.5</v>
      </c>
      <c r="BW13" s="85">
        <v>181.9</v>
      </c>
      <c r="BX13" s="83">
        <v>0.7</v>
      </c>
      <c r="BY13" s="85">
        <v>1234.8</v>
      </c>
      <c r="CF13" s="83"/>
      <c r="CG13" s="83"/>
      <c r="CH13" s="83"/>
      <c r="CI13" s="83"/>
    </row>
    <row r="14" spans="1:87" ht="12.75">
      <c r="A14" s="80" t="s">
        <v>108</v>
      </c>
      <c r="B14" s="81" t="s">
        <v>6</v>
      </c>
      <c r="C14" s="82">
        <v>521</v>
      </c>
      <c r="D14" s="80" t="s">
        <v>113</v>
      </c>
      <c r="E14" s="81" t="s">
        <v>114</v>
      </c>
      <c r="F14" s="81" t="s">
        <v>36</v>
      </c>
      <c r="G14" s="81" t="s">
        <v>3</v>
      </c>
      <c r="H14" s="80">
        <v>82.83</v>
      </c>
      <c r="I14" s="84">
        <v>231.7</v>
      </c>
      <c r="J14" s="85">
        <v>1155</v>
      </c>
      <c r="K14" s="86">
        <v>2530</v>
      </c>
      <c r="L14" s="83">
        <v>0.63</v>
      </c>
      <c r="M14" s="81" t="s">
        <v>33</v>
      </c>
      <c r="N14" s="81">
        <v>0</v>
      </c>
      <c r="Q14" s="85">
        <v>231.7</v>
      </c>
      <c r="R14" s="85">
        <v>371.1</v>
      </c>
      <c r="S14" s="83">
        <v>0.34</v>
      </c>
      <c r="T14" s="85">
        <v>355.5</v>
      </c>
      <c r="U14" s="85">
        <v>328.2</v>
      </c>
      <c r="V14" s="83">
        <v>0.39</v>
      </c>
      <c r="W14" s="85">
        <v>443.8</v>
      </c>
      <c r="X14" s="85">
        <v>301</v>
      </c>
      <c r="Y14" s="83">
        <v>0.42</v>
      </c>
      <c r="Z14" s="85">
        <v>515.2</v>
      </c>
      <c r="AA14" s="85">
        <v>284.2</v>
      </c>
      <c r="AB14" s="83">
        <v>0.45</v>
      </c>
      <c r="AC14" s="85">
        <v>575.2</v>
      </c>
      <c r="AD14" s="85">
        <v>252</v>
      </c>
      <c r="AE14" s="83">
        <v>0.5</v>
      </c>
      <c r="AF14" s="85">
        <v>618.3</v>
      </c>
      <c r="AG14" s="85">
        <v>195.2</v>
      </c>
      <c r="AH14" s="83">
        <v>0.65</v>
      </c>
      <c r="AI14" s="85">
        <v>648.4</v>
      </c>
      <c r="AJ14" s="85">
        <v>82.9</v>
      </c>
      <c r="AK14" s="83">
        <v>1.53</v>
      </c>
      <c r="AL14" s="85">
        <v>658.5</v>
      </c>
      <c r="AM14" s="85">
        <v>189.8</v>
      </c>
      <c r="AN14" s="83">
        <v>0.67</v>
      </c>
      <c r="AO14" s="85">
        <v>684.9</v>
      </c>
      <c r="AP14" s="85">
        <v>57.2</v>
      </c>
      <c r="AQ14" s="83">
        <v>2.21</v>
      </c>
      <c r="AR14" s="85">
        <v>692</v>
      </c>
      <c r="AS14" s="85">
        <v>53.3</v>
      </c>
      <c r="AT14" s="83">
        <v>2.37</v>
      </c>
      <c r="AU14" s="85">
        <v>697.9</v>
      </c>
      <c r="AV14" s="85">
        <v>54.6</v>
      </c>
      <c r="AW14" s="83">
        <v>2.32</v>
      </c>
      <c r="AX14" s="85">
        <v>704.1</v>
      </c>
      <c r="AY14" s="85">
        <v>57.8</v>
      </c>
      <c r="AZ14" s="83">
        <v>2.19</v>
      </c>
      <c r="BA14" s="85">
        <v>711.1</v>
      </c>
      <c r="BB14" s="85">
        <v>63.5</v>
      </c>
      <c r="BC14" s="83">
        <v>1.99</v>
      </c>
      <c r="BD14" s="85">
        <v>720.2</v>
      </c>
      <c r="BE14" s="85">
        <v>223.3</v>
      </c>
      <c r="BF14" s="83">
        <v>0.57</v>
      </c>
      <c r="BG14" s="85">
        <v>757.4</v>
      </c>
      <c r="BH14" s="85">
        <v>249.5</v>
      </c>
      <c r="BI14" s="83">
        <v>0.51</v>
      </c>
      <c r="BJ14" s="85">
        <v>800.9</v>
      </c>
      <c r="BK14" s="85">
        <v>255.3</v>
      </c>
      <c r="BL14" s="83">
        <v>0.5</v>
      </c>
      <c r="BM14" s="85">
        <v>847.7</v>
      </c>
      <c r="BN14" s="85">
        <v>267.1</v>
      </c>
      <c r="BO14" s="83">
        <v>0.47</v>
      </c>
      <c r="BP14" s="85">
        <v>899.7</v>
      </c>
      <c r="BQ14" s="85">
        <v>291.8</v>
      </c>
      <c r="BR14" s="83">
        <v>0.43</v>
      </c>
      <c r="BS14" s="85">
        <v>967</v>
      </c>
      <c r="BT14" s="85">
        <v>293.9</v>
      </c>
      <c r="BU14" s="83">
        <v>0.43</v>
      </c>
      <c r="BV14" s="85">
        <v>1056.8</v>
      </c>
      <c r="BW14" s="85">
        <v>129.2</v>
      </c>
      <c r="BX14" s="83">
        <v>0.98</v>
      </c>
      <c r="BY14" s="85">
        <v>1155</v>
      </c>
      <c r="CF14" s="83"/>
      <c r="CG14" s="83"/>
      <c r="CH14" s="83"/>
      <c r="CI14" s="83"/>
    </row>
    <row r="15" spans="1:87" ht="12.75">
      <c r="A15" s="80" t="s">
        <v>115</v>
      </c>
      <c r="B15" s="81" t="s">
        <v>6</v>
      </c>
      <c r="C15" s="82">
        <v>21</v>
      </c>
      <c r="D15" s="80" t="s">
        <v>116</v>
      </c>
      <c r="E15" s="81" t="s">
        <v>117</v>
      </c>
      <c r="F15" s="81" t="s">
        <v>36</v>
      </c>
      <c r="G15" s="81" t="s">
        <v>3</v>
      </c>
      <c r="H15" s="80">
        <v>37.73</v>
      </c>
      <c r="I15" s="84">
        <v>258.3</v>
      </c>
      <c r="J15" s="85">
        <v>924.9</v>
      </c>
      <c r="K15" s="86">
        <v>1090</v>
      </c>
      <c r="L15" s="83">
        <v>0.76</v>
      </c>
      <c r="M15" s="81" t="s">
        <v>33</v>
      </c>
      <c r="N15" s="81">
        <v>0</v>
      </c>
      <c r="Q15" s="85">
        <v>258.3</v>
      </c>
      <c r="R15" s="85">
        <v>157</v>
      </c>
      <c r="S15" s="83">
        <v>0.35</v>
      </c>
      <c r="T15" s="85">
        <v>374</v>
      </c>
      <c r="U15" s="85">
        <v>101.1</v>
      </c>
      <c r="V15" s="83">
        <v>0.54</v>
      </c>
      <c r="W15" s="85">
        <v>406.1</v>
      </c>
      <c r="X15" s="85">
        <v>90</v>
      </c>
      <c r="Y15" s="83">
        <v>0.61</v>
      </c>
      <c r="Z15" s="85">
        <v>429.6</v>
      </c>
      <c r="AA15" s="85">
        <v>54.1</v>
      </c>
      <c r="AB15" s="83">
        <v>1.01</v>
      </c>
      <c r="AC15" s="85">
        <v>442.2</v>
      </c>
      <c r="AD15" s="85">
        <v>28.4</v>
      </c>
      <c r="AE15" s="83">
        <v>1.92</v>
      </c>
      <c r="AF15" s="85">
        <v>446.3</v>
      </c>
      <c r="AG15" s="85">
        <v>15.1</v>
      </c>
      <c r="AH15" s="83">
        <v>3.61</v>
      </c>
      <c r="AI15" s="85">
        <v>447.8</v>
      </c>
      <c r="AJ15" s="85">
        <v>14.2</v>
      </c>
      <c r="AK15" s="83">
        <v>3.83</v>
      </c>
      <c r="AL15" s="85">
        <v>449.1</v>
      </c>
      <c r="AM15" s="85">
        <v>13.9</v>
      </c>
      <c r="AN15" s="83">
        <v>3.91</v>
      </c>
      <c r="AO15" s="85">
        <v>450.4</v>
      </c>
      <c r="AP15" s="85">
        <v>13.7</v>
      </c>
      <c r="AQ15" s="83">
        <v>3.98</v>
      </c>
      <c r="AR15" s="85">
        <v>451.8</v>
      </c>
      <c r="AS15" s="85">
        <v>13.6</v>
      </c>
      <c r="AT15" s="83">
        <v>4.01</v>
      </c>
      <c r="AU15" s="85">
        <v>453.1</v>
      </c>
      <c r="AV15" s="85">
        <v>14.3</v>
      </c>
      <c r="AW15" s="83">
        <v>3.8</v>
      </c>
      <c r="AX15" s="85">
        <v>454.5</v>
      </c>
      <c r="AY15" s="85">
        <v>19.9</v>
      </c>
      <c r="AZ15" s="83">
        <v>2.74</v>
      </c>
      <c r="BA15" s="85">
        <v>456.7</v>
      </c>
      <c r="BB15" s="85">
        <v>40</v>
      </c>
      <c r="BC15" s="83">
        <v>1.36</v>
      </c>
      <c r="BD15" s="85">
        <v>464.8</v>
      </c>
      <c r="BE15" s="85">
        <v>81.9</v>
      </c>
      <c r="BF15" s="83">
        <v>0.67</v>
      </c>
      <c r="BG15" s="85">
        <v>483.2</v>
      </c>
      <c r="BH15" s="85">
        <v>88.8</v>
      </c>
      <c r="BI15" s="83">
        <v>0.61</v>
      </c>
      <c r="BJ15" s="85">
        <v>503.7</v>
      </c>
      <c r="BK15" s="85">
        <v>91.6</v>
      </c>
      <c r="BL15" s="83">
        <v>0.6</v>
      </c>
      <c r="BM15" s="85">
        <v>525.9</v>
      </c>
      <c r="BN15" s="85">
        <v>103.8</v>
      </c>
      <c r="BO15" s="83">
        <v>0.53</v>
      </c>
      <c r="BP15" s="85">
        <v>553.4</v>
      </c>
      <c r="BQ15" s="85">
        <v>116.6</v>
      </c>
      <c r="BR15" s="83">
        <v>0.47</v>
      </c>
      <c r="BS15" s="85">
        <v>588.2</v>
      </c>
      <c r="BT15" s="85">
        <v>144.4</v>
      </c>
      <c r="BU15" s="83">
        <v>0.38</v>
      </c>
      <c r="BV15" s="85">
        <v>641.1</v>
      </c>
      <c r="BW15" s="85">
        <v>231.2</v>
      </c>
      <c r="BX15" s="83">
        <v>0.24</v>
      </c>
      <c r="BY15" s="85">
        <v>924.9</v>
      </c>
      <c r="CF15" s="83"/>
      <c r="CG15" s="83"/>
      <c r="CH15" s="83"/>
      <c r="CI15" s="83"/>
    </row>
    <row r="16" spans="1:87" ht="12.75">
      <c r="A16" s="80" t="s">
        <v>115</v>
      </c>
      <c r="B16" s="81" t="s">
        <v>4</v>
      </c>
      <c r="C16" s="82">
        <v>63</v>
      </c>
      <c r="D16" s="80" t="s">
        <v>118</v>
      </c>
      <c r="E16" s="81" t="s">
        <v>119</v>
      </c>
      <c r="F16" s="81" t="s">
        <v>36</v>
      </c>
      <c r="G16" s="81" t="s">
        <v>3</v>
      </c>
      <c r="H16" s="80">
        <v>52.84</v>
      </c>
      <c r="I16" s="84">
        <v>136.8</v>
      </c>
      <c r="J16" s="85">
        <v>744.9</v>
      </c>
      <c r="K16" s="80">
        <v>960</v>
      </c>
      <c r="L16" s="80">
        <v>0.5</v>
      </c>
      <c r="M16" s="81" t="s">
        <v>33</v>
      </c>
      <c r="N16" s="81">
        <v>0</v>
      </c>
      <c r="Q16" s="85">
        <v>136.8</v>
      </c>
      <c r="R16" s="85">
        <v>159.3</v>
      </c>
      <c r="S16" s="83">
        <v>0.3</v>
      </c>
      <c r="T16" s="85">
        <v>230.4</v>
      </c>
      <c r="U16" s="85">
        <v>105.6</v>
      </c>
      <c r="V16" s="83">
        <v>0.45</v>
      </c>
      <c r="W16" s="85">
        <v>257.5</v>
      </c>
      <c r="X16" s="85">
        <v>37.3</v>
      </c>
      <c r="Y16" s="83">
        <v>1.29</v>
      </c>
      <c r="Z16" s="85">
        <v>265</v>
      </c>
      <c r="AA16" s="85">
        <v>33.5</v>
      </c>
      <c r="AB16" s="83">
        <v>1.43</v>
      </c>
      <c r="AC16" s="85">
        <v>270.6</v>
      </c>
      <c r="AD16" s="85">
        <v>34.7</v>
      </c>
      <c r="AE16" s="83">
        <v>1.38</v>
      </c>
      <c r="AF16" s="85">
        <v>276.8</v>
      </c>
      <c r="AG16" s="85">
        <v>74.8</v>
      </c>
      <c r="AH16" s="83">
        <v>0.64</v>
      </c>
      <c r="AI16" s="85">
        <v>293.6</v>
      </c>
      <c r="AJ16" s="85">
        <v>85.7</v>
      </c>
      <c r="AK16" s="83">
        <v>0.56</v>
      </c>
      <c r="AL16" s="85">
        <v>313</v>
      </c>
      <c r="AM16" s="85">
        <v>88.4</v>
      </c>
      <c r="AN16" s="83">
        <v>0.54</v>
      </c>
      <c r="AO16" s="85">
        <v>333.3</v>
      </c>
      <c r="AP16" s="85">
        <v>88.6</v>
      </c>
      <c r="AQ16" s="83">
        <v>0.54</v>
      </c>
      <c r="AR16" s="85">
        <v>354.2</v>
      </c>
      <c r="AS16" s="85">
        <v>91.7</v>
      </c>
      <c r="AT16" s="83">
        <v>0.52</v>
      </c>
      <c r="AU16" s="85">
        <v>376.4</v>
      </c>
      <c r="AV16" s="85">
        <v>91</v>
      </c>
      <c r="AW16" s="83">
        <v>0.53</v>
      </c>
      <c r="AX16" s="85">
        <v>397.5</v>
      </c>
      <c r="AY16" s="85">
        <v>92</v>
      </c>
      <c r="AZ16" s="83">
        <v>0.52</v>
      </c>
      <c r="BA16" s="85">
        <v>419.9</v>
      </c>
      <c r="BB16" s="85">
        <v>95.5</v>
      </c>
      <c r="BC16" s="83">
        <v>0.5</v>
      </c>
      <c r="BD16" s="85">
        <v>443.5</v>
      </c>
      <c r="BE16" s="85">
        <v>95.9</v>
      </c>
      <c r="BF16" s="83">
        <v>0.5</v>
      </c>
      <c r="BG16" s="85">
        <v>467.2</v>
      </c>
      <c r="BH16" s="85">
        <v>97.6</v>
      </c>
      <c r="BI16" s="83">
        <v>0.49</v>
      </c>
      <c r="BJ16" s="85">
        <v>491.5</v>
      </c>
      <c r="BK16" s="85">
        <v>101</v>
      </c>
      <c r="BL16" s="83">
        <v>0.48</v>
      </c>
      <c r="BM16" s="85">
        <v>516.7</v>
      </c>
      <c r="BN16" s="85">
        <v>103.6</v>
      </c>
      <c r="BO16" s="83">
        <v>0.46</v>
      </c>
      <c r="BP16" s="85">
        <v>542.7</v>
      </c>
      <c r="BQ16" s="85">
        <v>113.1</v>
      </c>
      <c r="BR16" s="83">
        <v>0.42</v>
      </c>
      <c r="BS16" s="85">
        <v>571.7</v>
      </c>
      <c r="BT16" s="85">
        <v>128.5</v>
      </c>
      <c r="BU16" s="83">
        <v>0.37</v>
      </c>
      <c r="BV16" s="85">
        <v>611.1</v>
      </c>
      <c r="BW16" s="85">
        <v>190.3</v>
      </c>
      <c r="BX16" s="83">
        <v>0.25</v>
      </c>
      <c r="BY16" s="85">
        <v>744.9</v>
      </c>
      <c r="CF16" s="83"/>
      <c r="CG16" s="83"/>
      <c r="CH16" s="83"/>
      <c r="CI16" s="83"/>
    </row>
    <row r="17" spans="1:87" ht="12.75">
      <c r="A17" s="80" t="s">
        <v>115</v>
      </c>
      <c r="B17" s="81" t="s">
        <v>4</v>
      </c>
      <c r="C17" s="82">
        <v>63</v>
      </c>
      <c r="D17" s="80" t="s">
        <v>120</v>
      </c>
      <c r="E17" s="81" t="s">
        <v>121</v>
      </c>
      <c r="F17" s="81" t="s">
        <v>36</v>
      </c>
      <c r="G17" s="81" t="s">
        <v>3</v>
      </c>
      <c r="H17" s="83">
        <v>40.49</v>
      </c>
      <c r="I17" s="84">
        <v>343.6</v>
      </c>
      <c r="J17" s="85">
        <v>3859.4</v>
      </c>
      <c r="K17" s="86">
        <v>10700</v>
      </c>
      <c r="L17" s="83">
        <v>0.5</v>
      </c>
      <c r="M17" s="81" t="s">
        <v>34</v>
      </c>
      <c r="N17" s="81">
        <v>0</v>
      </c>
      <c r="O17" s="85">
        <v>343.6</v>
      </c>
      <c r="P17" s="85">
        <v>1202</v>
      </c>
      <c r="Q17" s="85">
        <v>343.6</v>
      </c>
      <c r="R17" s="85">
        <v>1508.8</v>
      </c>
      <c r="S17" s="83">
        <v>0.35</v>
      </c>
      <c r="T17" s="85">
        <v>754.3</v>
      </c>
      <c r="U17" s="85">
        <v>1147.1</v>
      </c>
      <c r="V17" s="83">
        <v>0.47</v>
      </c>
      <c r="W17" s="85">
        <v>936.4</v>
      </c>
      <c r="X17" s="85">
        <v>1054.9</v>
      </c>
      <c r="Y17" s="83">
        <v>0.51</v>
      </c>
      <c r="Z17" s="85">
        <v>1094.3</v>
      </c>
      <c r="AA17" s="85">
        <v>1049.8</v>
      </c>
      <c r="AB17" s="83">
        <v>0.51</v>
      </c>
      <c r="AC17" s="85">
        <v>1255.4</v>
      </c>
      <c r="AD17" s="85">
        <v>1051</v>
      </c>
      <c r="AE17" s="83">
        <v>0.51</v>
      </c>
      <c r="AF17" s="85">
        <v>1415.2</v>
      </c>
      <c r="AG17" s="85">
        <v>1013.7</v>
      </c>
      <c r="AH17" s="83">
        <v>0.53</v>
      </c>
      <c r="AI17" s="85">
        <v>1565</v>
      </c>
      <c r="AJ17" s="85">
        <v>1010.4</v>
      </c>
      <c r="AK17" s="83">
        <v>0.53</v>
      </c>
      <c r="AL17" s="85">
        <v>1713.9</v>
      </c>
      <c r="AM17" s="85">
        <v>849</v>
      </c>
      <c r="AN17" s="83">
        <v>0.63</v>
      </c>
      <c r="AO17" s="85">
        <v>1836.1</v>
      </c>
      <c r="AP17" s="85">
        <v>849.8</v>
      </c>
      <c r="AQ17" s="83">
        <v>0.63</v>
      </c>
      <c r="AR17" s="85">
        <v>1960.5</v>
      </c>
      <c r="AS17" s="85">
        <v>1049.3</v>
      </c>
      <c r="AT17" s="83">
        <v>0.51</v>
      </c>
      <c r="AU17" s="85">
        <v>2125.5</v>
      </c>
      <c r="AV17" s="85">
        <v>1052.7</v>
      </c>
      <c r="AW17" s="83">
        <v>0.51</v>
      </c>
      <c r="AX17" s="85">
        <v>2294.8</v>
      </c>
      <c r="AY17" s="85">
        <v>1010.9</v>
      </c>
      <c r="AZ17" s="83">
        <v>0.53</v>
      </c>
      <c r="BA17" s="85">
        <v>2448.9</v>
      </c>
      <c r="BB17" s="85">
        <v>992.4</v>
      </c>
      <c r="BC17" s="83">
        <v>0.54</v>
      </c>
      <c r="BD17" s="85">
        <v>2590.6</v>
      </c>
      <c r="BE17" s="85">
        <v>987.1</v>
      </c>
      <c r="BF17" s="83">
        <v>0.54</v>
      </c>
      <c r="BG17" s="85">
        <v>2729.9</v>
      </c>
      <c r="BH17" s="85">
        <v>1000.1</v>
      </c>
      <c r="BI17" s="83">
        <v>0.53</v>
      </c>
      <c r="BJ17" s="85">
        <v>2873</v>
      </c>
      <c r="BK17" s="85">
        <v>1023.9</v>
      </c>
      <c r="BL17" s="83">
        <v>0.52</v>
      </c>
      <c r="BM17" s="85">
        <v>3028.1</v>
      </c>
      <c r="BN17" s="85">
        <v>1090.2</v>
      </c>
      <c r="BO17" s="83">
        <v>0.49</v>
      </c>
      <c r="BP17" s="85">
        <v>3210.3</v>
      </c>
      <c r="BQ17" s="85">
        <v>1107.4</v>
      </c>
      <c r="BR17" s="83">
        <v>0.48</v>
      </c>
      <c r="BS17" s="85">
        <v>3399.4</v>
      </c>
      <c r="BT17" s="85">
        <v>1073.7</v>
      </c>
      <c r="BU17" s="83">
        <v>0.5</v>
      </c>
      <c r="BV17" s="85">
        <v>3574.9</v>
      </c>
      <c r="BW17" s="85">
        <v>1315.1</v>
      </c>
      <c r="BX17" s="83">
        <v>0.41</v>
      </c>
      <c r="BY17" s="85">
        <v>3859.4</v>
      </c>
      <c r="CF17" s="83"/>
      <c r="CG17" s="83"/>
      <c r="CH17" s="83"/>
      <c r="CI17" s="83"/>
    </row>
    <row r="18" spans="1:87" ht="12.75">
      <c r="A18" s="80" t="s">
        <v>115</v>
      </c>
      <c r="B18" s="81" t="s">
        <v>4</v>
      </c>
      <c r="C18" s="82">
        <v>63</v>
      </c>
      <c r="D18" s="80" t="s">
        <v>120</v>
      </c>
      <c r="E18" s="81" t="s">
        <v>122</v>
      </c>
      <c r="F18" s="81" t="s">
        <v>36</v>
      </c>
      <c r="G18" s="81" t="s">
        <v>3</v>
      </c>
      <c r="H18" s="83">
        <v>40.49</v>
      </c>
      <c r="I18" s="84">
        <v>343.6</v>
      </c>
      <c r="J18" s="85">
        <v>3859.4</v>
      </c>
      <c r="K18" s="86">
        <v>10700</v>
      </c>
      <c r="L18" s="83">
        <v>0.5</v>
      </c>
      <c r="M18" s="81" t="s">
        <v>34</v>
      </c>
      <c r="N18" s="81">
        <v>0</v>
      </c>
      <c r="O18" s="85">
        <v>1202</v>
      </c>
      <c r="P18" s="85">
        <v>2242</v>
      </c>
      <c r="Q18" s="85">
        <v>343.6</v>
      </c>
      <c r="R18" s="85">
        <v>1508.8</v>
      </c>
      <c r="S18" s="83">
        <v>0.35</v>
      </c>
      <c r="T18" s="85">
        <v>754.3</v>
      </c>
      <c r="U18" s="85">
        <v>1147.1</v>
      </c>
      <c r="V18" s="83">
        <v>0.47</v>
      </c>
      <c r="W18" s="85">
        <v>936.4</v>
      </c>
      <c r="X18" s="85">
        <v>1054.9</v>
      </c>
      <c r="Y18" s="83">
        <v>0.51</v>
      </c>
      <c r="Z18" s="85">
        <v>1094.3</v>
      </c>
      <c r="AA18" s="85">
        <v>1049.8</v>
      </c>
      <c r="AB18" s="83">
        <v>0.51</v>
      </c>
      <c r="AC18" s="85">
        <v>1255.4</v>
      </c>
      <c r="AD18" s="85">
        <v>1051</v>
      </c>
      <c r="AE18" s="83">
        <v>0.51</v>
      </c>
      <c r="AF18" s="85">
        <v>1415.2</v>
      </c>
      <c r="AG18" s="85">
        <v>1013.7</v>
      </c>
      <c r="AH18" s="83">
        <v>0.53</v>
      </c>
      <c r="AI18" s="85">
        <v>1565</v>
      </c>
      <c r="AJ18" s="85">
        <v>1010.4</v>
      </c>
      <c r="AK18" s="83">
        <v>0.53</v>
      </c>
      <c r="AL18" s="85">
        <v>1713.9</v>
      </c>
      <c r="AM18" s="85">
        <v>849</v>
      </c>
      <c r="AN18" s="83">
        <v>0.63</v>
      </c>
      <c r="AO18" s="85">
        <v>1836.1</v>
      </c>
      <c r="AP18" s="85">
        <v>849.8</v>
      </c>
      <c r="AQ18" s="83">
        <v>0.63</v>
      </c>
      <c r="AR18" s="85">
        <v>1960.5</v>
      </c>
      <c r="AS18" s="85">
        <v>1049.3</v>
      </c>
      <c r="AT18" s="83">
        <v>0.51</v>
      </c>
      <c r="AU18" s="85">
        <v>2125.5</v>
      </c>
      <c r="AV18" s="85">
        <v>1052.7</v>
      </c>
      <c r="AW18" s="83">
        <v>0.51</v>
      </c>
      <c r="AX18" s="85">
        <v>2294.8</v>
      </c>
      <c r="AY18" s="85">
        <v>1010.9</v>
      </c>
      <c r="AZ18" s="83">
        <v>0.53</v>
      </c>
      <c r="BA18" s="85">
        <v>2448.9</v>
      </c>
      <c r="BB18" s="85">
        <v>992.4</v>
      </c>
      <c r="BC18" s="83">
        <v>0.54</v>
      </c>
      <c r="BD18" s="85">
        <v>2590.6</v>
      </c>
      <c r="BE18" s="85">
        <v>987.1</v>
      </c>
      <c r="BF18" s="83">
        <v>0.54</v>
      </c>
      <c r="BG18" s="85">
        <v>2729.9</v>
      </c>
      <c r="BH18" s="85">
        <v>1000.1</v>
      </c>
      <c r="BI18" s="83">
        <v>0.53</v>
      </c>
      <c r="BJ18" s="85">
        <v>2873</v>
      </c>
      <c r="BK18" s="85">
        <v>1023.9</v>
      </c>
      <c r="BL18" s="83">
        <v>0.52</v>
      </c>
      <c r="BM18" s="85">
        <v>3028.1</v>
      </c>
      <c r="BN18" s="85">
        <v>1090.2</v>
      </c>
      <c r="BO18" s="83">
        <v>0.49</v>
      </c>
      <c r="BP18" s="85">
        <v>3210.3</v>
      </c>
      <c r="BQ18" s="85">
        <v>1107.4</v>
      </c>
      <c r="BR18" s="83">
        <v>0.48</v>
      </c>
      <c r="BS18" s="85">
        <v>3399.4</v>
      </c>
      <c r="BT18" s="85">
        <v>1073.7</v>
      </c>
      <c r="BU18" s="83">
        <v>0.5</v>
      </c>
      <c r="BV18" s="85">
        <v>3574.9</v>
      </c>
      <c r="BW18" s="85">
        <v>1315.1</v>
      </c>
      <c r="BX18" s="83">
        <v>0.41</v>
      </c>
      <c r="BY18" s="85">
        <v>3859.4</v>
      </c>
      <c r="CF18" s="83"/>
      <c r="CG18" s="83"/>
      <c r="CH18" s="83"/>
      <c r="CI18" s="83"/>
    </row>
    <row r="19" spans="1:87" ht="12.75">
      <c r="A19" s="80" t="s">
        <v>115</v>
      </c>
      <c r="B19" s="81" t="s">
        <v>4</v>
      </c>
      <c r="C19" s="82">
        <v>63</v>
      </c>
      <c r="D19" s="80" t="s">
        <v>120</v>
      </c>
      <c r="E19" s="81" t="s">
        <v>123</v>
      </c>
      <c r="F19" s="81" t="s">
        <v>36</v>
      </c>
      <c r="G19" s="81" t="s">
        <v>3</v>
      </c>
      <c r="H19" s="83">
        <v>40.49</v>
      </c>
      <c r="I19" s="84">
        <v>343.6</v>
      </c>
      <c r="J19" s="85">
        <v>3859.4</v>
      </c>
      <c r="K19" s="86">
        <v>10700</v>
      </c>
      <c r="L19" s="83">
        <v>0.5</v>
      </c>
      <c r="M19" s="81" t="s">
        <v>34</v>
      </c>
      <c r="N19" s="81">
        <v>0</v>
      </c>
      <c r="O19" s="85">
        <v>2242</v>
      </c>
      <c r="P19" s="85">
        <v>3138</v>
      </c>
      <c r="Q19" s="85">
        <v>343.6</v>
      </c>
      <c r="R19" s="85">
        <v>1508.8</v>
      </c>
      <c r="S19" s="83">
        <v>0.35</v>
      </c>
      <c r="T19" s="85">
        <v>754.3</v>
      </c>
      <c r="U19" s="85">
        <v>1147.1</v>
      </c>
      <c r="V19" s="83">
        <v>0.47</v>
      </c>
      <c r="W19" s="85">
        <v>936.4</v>
      </c>
      <c r="X19" s="85">
        <v>1054.9</v>
      </c>
      <c r="Y19" s="83">
        <v>0.51</v>
      </c>
      <c r="Z19" s="85">
        <v>1094.3</v>
      </c>
      <c r="AA19" s="85">
        <v>1049.8</v>
      </c>
      <c r="AB19" s="83">
        <v>0.51</v>
      </c>
      <c r="AC19" s="85">
        <v>1255.4</v>
      </c>
      <c r="AD19" s="85">
        <v>1051</v>
      </c>
      <c r="AE19" s="83">
        <v>0.51</v>
      </c>
      <c r="AF19" s="85">
        <v>1415.2</v>
      </c>
      <c r="AG19" s="85">
        <v>1013.7</v>
      </c>
      <c r="AH19" s="83">
        <v>0.53</v>
      </c>
      <c r="AI19" s="85">
        <v>1565</v>
      </c>
      <c r="AJ19" s="85">
        <v>1010.4</v>
      </c>
      <c r="AK19" s="83">
        <v>0.53</v>
      </c>
      <c r="AL19" s="85">
        <v>1713.9</v>
      </c>
      <c r="AM19" s="85">
        <v>849</v>
      </c>
      <c r="AN19" s="83">
        <v>0.63</v>
      </c>
      <c r="AO19" s="85">
        <v>1836.1</v>
      </c>
      <c r="AP19" s="85">
        <v>849.8</v>
      </c>
      <c r="AQ19" s="83">
        <v>0.63</v>
      </c>
      <c r="AR19" s="85">
        <v>1960.5</v>
      </c>
      <c r="AS19" s="85">
        <v>1049.3</v>
      </c>
      <c r="AT19" s="83">
        <v>0.51</v>
      </c>
      <c r="AU19" s="85">
        <v>2125.5</v>
      </c>
      <c r="AV19" s="85">
        <v>1052.7</v>
      </c>
      <c r="AW19" s="83">
        <v>0.51</v>
      </c>
      <c r="AX19" s="85">
        <v>2294.8</v>
      </c>
      <c r="AY19" s="85">
        <v>1010.9</v>
      </c>
      <c r="AZ19" s="83">
        <v>0.53</v>
      </c>
      <c r="BA19" s="85">
        <v>2448.9</v>
      </c>
      <c r="BB19" s="85">
        <v>992.4</v>
      </c>
      <c r="BC19" s="83">
        <v>0.54</v>
      </c>
      <c r="BD19" s="85">
        <v>2590.6</v>
      </c>
      <c r="BE19" s="85">
        <v>987.1</v>
      </c>
      <c r="BF19" s="83">
        <v>0.54</v>
      </c>
      <c r="BG19" s="85">
        <v>2729.9</v>
      </c>
      <c r="BH19" s="85">
        <v>1000.1</v>
      </c>
      <c r="BI19" s="83">
        <v>0.53</v>
      </c>
      <c r="BJ19" s="85">
        <v>2873</v>
      </c>
      <c r="BK19" s="85">
        <v>1023.9</v>
      </c>
      <c r="BL19" s="83">
        <v>0.52</v>
      </c>
      <c r="BM19" s="85">
        <v>3028.1</v>
      </c>
      <c r="BN19" s="85">
        <v>1090.2</v>
      </c>
      <c r="BO19" s="83">
        <v>0.49</v>
      </c>
      <c r="BP19" s="85">
        <v>3210.3</v>
      </c>
      <c r="BQ19" s="85">
        <v>1107.4</v>
      </c>
      <c r="BR19" s="83">
        <v>0.48</v>
      </c>
      <c r="BS19" s="85">
        <v>3399.4</v>
      </c>
      <c r="BT19" s="85">
        <v>1073.7</v>
      </c>
      <c r="BU19" s="83">
        <v>0.5</v>
      </c>
      <c r="BV19" s="85">
        <v>3574.9</v>
      </c>
      <c r="BW19" s="85">
        <v>1315.1</v>
      </c>
      <c r="BX19" s="83">
        <v>0.41</v>
      </c>
      <c r="BY19" s="85">
        <v>3859.4</v>
      </c>
      <c r="CF19" s="83"/>
      <c r="CG19" s="83"/>
      <c r="CH19" s="83"/>
      <c r="CI19" s="83"/>
    </row>
    <row r="20" spans="1:87" ht="12.75">
      <c r="A20" s="80" t="s">
        <v>115</v>
      </c>
      <c r="B20" s="81" t="s">
        <v>4</v>
      </c>
      <c r="C20" s="82">
        <v>63</v>
      </c>
      <c r="D20" s="80" t="s">
        <v>120</v>
      </c>
      <c r="E20" s="81" t="s">
        <v>124</v>
      </c>
      <c r="F20" s="81" t="s">
        <v>36</v>
      </c>
      <c r="G20" s="81" t="s">
        <v>3</v>
      </c>
      <c r="H20" s="83">
        <v>40.49</v>
      </c>
      <c r="I20" s="84">
        <v>343.6</v>
      </c>
      <c r="J20" s="85">
        <v>3859.4</v>
      </c>
      <c r="K20" s="86">
        <v>10700</v>
      </c>
      <c r="L20" s="83">
        <v>0.5</v>
      </c>
      <c r="M20" s="81" t="s">
        <v>34</v>
      </c>
      <c r="N20" s="81">
        <v>0</v>
      </c>
      <c r="O20" s="85">
        <v>3138</v>
      </c>
      <c r="P20" s="85">
        <v>3859</v>
      </c>
      <c r="Q20" s="85">
        <v>343.6</v>
      </c>
      <c r="R20" s="85">
        <v>1508.8</v>
      </c>
      <c r="S20" s="83">
        <v>0.35</v>
      </c>
      <c r="T20" s="85">
        <v>754.3</v>
      </c>
      <c r="U20" s="85">
        <v>1147.1</v>
      </c>
      <c r="V20" s="83">
        <v>0.47</v>
      </c>
      <c r="W20" s="85">
        <v>936.4</v>
      </c>
      <c r="X20" s="85">
        <v>1054.9</v>
      </c>
      <c r="Y20" s="83">
        <v>0.51</v>
      </c>
      <c r="Z20" s="85">
        <v>1094.3</v>
      </c>
      <c r="AA20" s="85">
        <v>1049.8</v>
      </c>
      <c r="AB20" s="83">
        <v>0.51</v>
      </c>
      <c r="AC20" s="85">
        <v>1255.4</v>
      </c>
      <c r="AD20" s="85">
        <v>1051</v>
      </c>
      <c r="AE20" s="83">
        <v>0.51</v>
      </c>
      <c r="AF20" s="85">
        <v>1415.2</v>
      </c>
      <c r="AG20" s="85">
        <v>1013.7</v>
      </c>
      <c r="AH20" s="83">
        <v>0.53</v>
      </c>
      <c r="AI20" s="85">
        <v>1565</v>
      </c>
      <c r="AJ20" s="85">
        <v>1010.4</v>
      </c>
      <c r="AK20" s="83">
        <v>0.53</v>
      </c>
      <c r="AL20" s="85">
        <v>1713.9</v>
      </c>
      <c r="AM20" s="85">
        <v>849</v>
      </c>
      <c r="AN20" s="83">
        <v>0.63</v>
      </c>
      <c r="AO20" s="85">
        <v>1836.1</v>
      </c>
      <c r="AP20" s="85">
        <v>849.8</v>
      </c>
      <c r="AQ20" s="83">
        <v>0.63</v>
      </c>
      <c r="AR20" s="85">
        <v>1960.5</v>
      </c>
      <c r="AS20" s="85">
        <v>1049.3</v>
      </c>
      <c r="AT20" s="83">
        <v>0.51</v>
      </c>
      <c r="AU20" s="85">
        <v>2125.5</v>
      </c>
      <c r="AV20" s="85">
        <v>1052.7</v>
      </c>
      <c r="AW20" s="83">
        <v>0.51</v>
      </c>
      <c r="AX20" s="85">
        <v>2294.8</v>
      </c>
      <c r="AY20" s="85">
        <v>1010.9</v>
      </c>
      <c r="AZ20" s="83">
        <v>0.53</v>
      </c>
      <c r="BA20" s="85">
        <v>2448.9</v>
      </c>
      <c r="BB20" s="85">
        <v>992.4</v>
      </c>
      <c r="BC20" s="83">
        <v>0.54</v>
      </c>
      <c r="BD20" s="85">
        <v>2590.6</v>
      </c>
      <c r="BE20" s="85">
        <v>987.1</v>
      </c>
      <c r="BF20" s="83">
        <v>0.54</v>
      </c>
      <c r="BG20" s="85">
        <v>2729.9</v>
      </c>
      <c r="BH20" s="85">
        <v>1000.1</v>
      </c>
      <c r="BI20" s="83">
        <v>0.53</v>
      </c>
      <c r="BJ20" s="85">
        <v>2873</v>
      </c>
      <c r="BK20" s="85">
        <v>1023.9</v>
      </c>
      <c r="BL20" s="83">
        <v>0.52</v>
      </c>
      <c r="BM20" s="85">
        <v>3028.1</v>
      </c>
      <c r="BN20" s="85">
        <v>1090.2</v>
      </c>
      <c r="BO20" s="83">
        <v>0.49</v>
      </c>
      <c r="BP20" s="85">
        <v>3210.3</v>
      </c>
      <c r="BQ20" s="85">
        <v>1107.4</v>
      </c>
      <c r="BR20" s="83">
        <v>0.48</v>
      </c>
      <c r="BS20" s="85">
        <v>3399.4</v>
      </c>
      <c r="BT20" s="85">
        <v>1073.7</v>
      </c>
      <c r="BU20" s="83">
        <v>0.5</v>
      </c>
      <c r="BV20" s="85">
        <v>3574.9</v>
      </c>
      <c r="BW20" s="85">
        <v>1315.1</v>
      </c>
      <c r="BX20" s="83">
        <v>0.41</v>
      </c>
      <c r="BY20" s="85">
        <v>3859.4</v>
      </c>
      <c r="CF20" s="83"/>
      <c r="CG20" s="83"/>
      <c r="CH20" s="83"/>
      <c r="CI20" s="83"/>
    </row>
    <row r="21" spans="1:87" ht="12.75">
      <c r="A21" s="80" t="s">
        <v>115</v>
      </c>
      <c r="B21" s="81" t="s">
        <v>4</v>
      </c>
      <c r="C21" s="82">
        <v>64</v>
      </c>
      <c r="D21" s="80" t="s">
        <v>125</v>
      </c>
      <c r="E21" s="81" t="s">
        <v>126</v>
      </c>
      <c r="F21" s="81" t="s">
        <v>36</v>
      </c>
      <c r="G21" s="81" t="s">
        <v>3</v>
      </c>
      <c r="H21" s="83">
        <v>96.52</v>
      </c>
      <c r="I21" s="84">
        <v>229</v>
      </c>
      <c r="J21" s="85">
        <v>1390.5</v>
      </c>
      <c r="K21" s="86">
        <v>2950</v>
      </c>
      <c r="L21" s="83">
        <v>0.69</v>
      </c>
      <c r="M21" s="81" t="s">
        <v>34</v>
      </c>
      <c r="N21" s="81">
        <v>0</v>
      </c>
      <c r="O21" s="85">
        <v>800</v>
      </c>
      <c r="P21" s="85">
        <v>1390.5</v>
      </c>
      <c r="Q21" s="85">
        <v>229</v>
      </c>
      <c r="R21" s="85">
        <v>481.9</v>
      </c>
      <c r="S21" s="83">
        <v>0.31</v>
      </c>
      <c r="T21" s="85">
        <v>485.1</v>
      </c>
      <c r="U21" s="85">
        <v>328</v>
      </c>
      <c r="V21" s="83">
        <v>0.45</v>
      </c>
      <c r="W21" s="85">
        <v>565.8</v>
      </c>
      <c r="X21" s="85">
        <v>302.8</v>
      </c>
      <c r="Y21" s="83">
        <v>0.49</v>
      </c>
      <c r="Z21" s="85">
        <v>634.5</v>
      </c>
      <c r="AA21" s="85">
        <v>279.7</v>
      </c>
      <c r="AB21" s="83">
        <v>0.53</v>
      </c>
      <c r="AC21" s="85">
        <v>693</v>
      </c>
      <c r="AD21" s="85">
        <v>260.4</v>
      </c>
      <c r="AE21" s="83">
        <v>0.57</v>
      </c>
      <c r="AF21" s="85">
        <v>745.5</v>
      </c>
      <c r="AG21" s="85">
        <v>263.1</v>
      </c>
      <c r="AH21" s="83">
        <v>0.56</v>
      </c>
      <c r="AI21" s="85">
        <v>799.7</v>
      </c>
      <c r="AJ21" s="85">
        <v>262.3</v>
      </c>
      <c r="AK21" s="83">
        <v>0.56</v>
      </c>
      <c r="AL21" s="85">
        <v>855.1</v>
      </c>
      <c r="AM21" s="85">
        <v>262.3</v>
      </c>
      <c r="AN21" s="83">
        <v>0.56</v>
      </c>
      <c r="AO21" s="85">
        <v>912</v>
      </c>
      <c r="AP21" s="85">
        <v>264.2</v>
      </c>
      <c r="AQ21" s="83">
        <v>0.56</v>
      </c>
      <c r="AR21" s="85">
        <v>970.3</v>
      </c>
      <c r="AS21" s="85">
        <v>262.8</v>
      </c>
      <c r="AT21" s="83">
        <v>0.56</v>
      </c>
      <c r="AU21" s="85">
        <v>1028.6</v>
      </c>
      <c r="AV21" s="85">
        <v>260.5</v>
      </c>
      <c r="AW21" s="83">
        <v>0.57</v>
      </c>
      <c r="AX21" s="85">
        <v>1085.7</v>
      </c>
      <c r="AY21" s="85">
        <v>237.8</v>
      </c>
      <c r="AZ21" s="83">
        <v>0.62</v>
      </c>
      <c r="BA21" s="85">
        <v>1137.7</v>
      </c>
      <c r="BB21" s="85">
        <v>59.6</v>
      </c>
      <c r="BC21" s="83">
        <v>2.47</v>
      </c>
      <c r="BD21" s="85">
        <v>1148.7</v>
      </c>
      <c r="BE21" s="85">
        <v>51.7</v>
      </c>
      <c r="BF21" s="83">
        <v>2.85</v>
      </c>
      <c r="BG21" s="85">
        <v>1156.7</v>
      </c>
      <c r="BH21" s="85">
        <v>46.2</v>
      </c>
      <c r="BI21" s="83">
        <v>3.19</v>
      </c>
      <c r="BJ21" s="85">
        <v>1162.6</v>
      </c>
      <c r="BK21" s="85">
        <v>42.7</v>
      </c>
      <c r="BL21" s="83">
        <v>3.46</v>
      </c>
      <c r="BM21" s="85">
        <v>1167.4</v>
      </c>
      <c r="BN21" s="85">
        <v>45.6</v>
      </c>
      <c r="BO21" s="83">
        <v>3.24</v>
      </c>
      <c r="BP21" s="85">
        <v>1172.1</v>
      </c>
      <c r="BQ21" s="85">
        <v>97.2</v>
      </c>
      <c r="BR21" s="83">
        <v>1.52</v>
      </c>
      <c r="BS21" s="85">
        <v>1190.8</v>
      </c>
      <c r="BT21" s="85">
        <v>178.6</v>
      </c>
      <c r="BU21" s="83">
        <v>0.83</v>
      </c>
      <c r="BV21" s="85">
        <v>1232.2</v>
      </c>
      <c r="BW21" s="85">
        <v>315.8</v>
      </c>
      <c r="BX21" s="83">
        <v>0.47</v>
      </c>
      <c r="BY21" s="85">
        <v>1390.5</v>
      </c>
      <c r="CF21" s="83"/>
      <c r="CG21" s="83"/>
      <c r="CH21" s="83"/>
      <c r="CI21" s="83"/>
    </row>
    <row r="22" spans="1:87" ht="12.75">
      <c r="A22" s="80" t="s">
        <v>115</v>
      </c>
      <c r="B22" s="81" t="s">
        <v>4</v>
      </c>
      <c r="C22" s="82">
        <v>212</v>
      </c>
      <c r="D22" s="80" t="s">
        <v>127</v>
      </c>
      <c r="E22" s="81" t="s">
        <v>128</v>
      </c>
      <c r="F22" s="81" t="s">
        <v>36</v>
      </c>
      <c r="G22" s="81" t="s">
        <v>3</v>
      </c>
      <c r="H22" s="83">
        <v>92.59</v>
      </c>
      <c r="I22" s="84">
        <v>379.2</v>
      </c>
      <c r="J22" s="85">
        <v>2560.6</v>
      </c>
      <c r="K22" s="86">
        <v>4110</v>
      </c>
      <c r="L22" s="83">
        <v>0.4</v>
      </c>
      <c r="M22" s="81" t="s">
        <v>34</v>
      </c>
      <c r="N22" s="81">
        <v>0</v>
      </c>
      <c r="O22" s="85">
        <v>379.2</v>
      </c>
      <c r="P22" s="85">
        <v>1050</v>
      </c>
      <c r="Q22" s="85">
        <v>379.2</v>
      </c>
      <c r="R22" s="85">
        <v>651.7</v>
      </c>
      <c r="S22" s="83">
        <v>0.32</v>
      </c>
      <c r="T22" s="85">
        <v>550.7</v>
      </c>
      <c r="U22" s="85">
        <v>493.7</v>
      </c>
      <c r="V22" s="83">
        <v>0.42</v>
      </c>
      <c r="W22" s="85">
        <v>628.3</v>
      </c>
      <c r="X22" s="85">
        <v>482.1</v>
      </c>
      <c r="Y22" s="83">
        <v>0.43</v>
      </c>
      <c r="Z22" s="85">
        <v>703.7</v>
      </c>
      <c r="AA22" s="85">
        <v>363.4</v>
      </c>
      <c r="AB22" s="83">
        <v>0.57</v>
      </c>
      <c r="AC22" s="85">
        <v>759.9</v>
      </c>
      <c r="AD22" s="85">
        <v>183</v>
      </c>
      <c r="AE22" s="83">
        <v>1.12</v>
      </c>
      <c r="AF22" s="85">
        <v>784.9</v>
      </c>
      <c r="AG22" s="85">
        <v>170.1</v>
      </c>
      <c r="AH22" s="83">
        <v>1.21</v>
      </c>
      <c r="AI22" s="85">
        <v>805</v>
      </c>
      <c r="AJ22" s="85">
        <v>396</v>
      </c>
      <c r="AK22" s="83">
        <v>0.52</v>
      </c>
      <c r="AL22" s="85">
        <v>866.8</v>
      </c>
      <c r="AM22" s="85">
        <v>470</v>
      </c>
      <c r="AN22" s="83">
        <v>0.44</v>
      </c>
      <c r="AO22" s="85">
        <v>940.9</v>
      </c>
      <c r="AP22" s="85">
        <v>479</v>
      </c>
      <c r="AQ22" s="83">
        <v>0.43</v>
      </c>
      <c r="AR22" s="85">
        <v>1016.5</v>
      </c>
      <c r="AS22" s="85">
        <v>466.7</v>
      </c>
      <c r="AT22" s="83">
        <v>0.44</v>
      </c>
      <c r="AU22" s="85">
        <v>1087.5</v>
      </c>
      <c r="AV22" s="85">
        <v>467.5</v>
      </c>
      <c r="AW22" s="83">
        <v>0.44</v>
      </c>
      <c r="AX22" s="85">
        <v>1152.8</v>
      </c>
      <c r="AY22" s="85">
        <v>461.5</v>
      </c>
      <c r="AZ22" s="83">
        <v>0.45</v>
      </c>
      <c r="BA22" s="85">
        <v>1218</v>
      </c>
      <c r="BB22" s="85">
        <v>481.3</v>
      </c>
      <c r="BC22" s="83">
        <v>0.43</v>
      </c>
      <c r="BD22" s="85">
        <v>1284</v>
      </c>
      <c r="BE22" s="85">
        <v>490.7</v>
      </c>
      <c r="BF22" s="83">
        <v>0.42</v>
      </c>
      <c r="BG22" s="85">
        <v>1352.2</v>
      </c>
      <c r="BH22" s="85">
        <v>513.4</v>
      </c>
      <c r="BI22" s="83">
        <v>0.4</v>
      </c>
      <c r="BJ22" s="85">
        <v>1424.7</v>
      </c>
      <c r="BK22" s="85">
        <v>553.1</v>
      </c>
      <c r="BL22" s="83">
        <v>0.37</v>
      </c>
      <c r="BM22" s="85">
        <v>1508.6</v>
      </c>
      <c r="BN22" s="85">
        <v>594.3</v>
      </c>
      <c r="BO22" s="83">
        <v>0.35</v>
      </c>
      <c r="BP22" s="85">
        <v>1610.7</v>
      </c>
      <c r="BQ22" s="85">
        <v>698.1</v>
      </c>
      <c r="BR22" s="83">
        <v>0.29</v>
      </c>
      <c r="BS22" s="85">
        <v>1764</v>
      </c>
      <c r="BT22" s="85">
        <v>792</v>
      </c>
      <c r="BU22" s="83">
        <v>0.26</v>
      </c>
      <c r="BV22" s="85">
        <v>1962.2</v>
      </c>
      <c r="BW22" s="85">
        <v>1110.5</v>
      </c>
      <c r="BX22" s="83">
        <v>0.19</v>
      </c>
      <c r="BY22" s="85">
        <v>2560.6</v>
      </c>
      <c r="CF22" s="83"/>
      <c r="CG22" s="83"/>
      <c r="CH22" s="83"/>
      <c r="CI22" s="83"/>
    </row>
    <row r="23" spans="1:87" ht="12.75">
      <c r="A23" s="80" t="s">
        <v>115</v>
      </c>
      <c r="B23" s="81" t="s">
        <v>4</v>
      </c>
      <c r="C23" s="82">
        <v>212</v>
      </c>
      <c r="D23" s="80" t="s">
        <v>127</v>
      </c>
      <c r="E23" s="81" t="s">
        <v>129</v>
      </c>
      <c r="F23" s="81" t="s">
        <v>36</v>
      </c>
      <c r="G23" s="81" t="s">
        <v>3</v>
      </c>
      <c r="H23" s="83">
        <v>92.59</v>
      </c>
      <c r="I23" s="84">
        <v>379.2</v>
      </c>
      <c r="J23" s="85">
        <v>2560.6</v>
      </c>
      <c r="K23" s="86">
        <v>4110</v>
      </c>
      <c r="L23" s="83">
        <v>0.4</v>
      </c>
      <c r="M23" s="81" t="s">
        <v>34</v>
      </c>
      <c r="N23" s="81">
        <v>0</v>
      </c>
      <c r="O23" s="85">
        <v>1050</v>
      </c>
      <c r="P23" s="85">
        <v>2560.6</v>
      </c>
      <c r="Q23" s="85">
        <v>379.2</v>
      </c>
      <c r="R23" s="85">
        <v>651.7</v>
      </c>
      <c r="S23" s="83">
        <v>0.32</v>
      </c>
      <c r="T23" s="85">
        <v>550.7</v>
      </c>
      <c r="U23" s="85">
        <v>493.7</v>
      </c>
      <c r="V23" s="83">
        <v>0.42</v>
      </c>
      <c r="W23" s="85">
        <v>628.3</v>
      </c>
      <c r="X23" s="85">
        <v>482.1</v>
      </c>
      <c r="Y23" s="83">
        <v>0.43</v>
      </c>
      <c r="Z23" s="85">
        <v>703.7</v>
      </c>
      <c r="AA23" s="85">
        <v>363.4</v>
      </c>
      <c r="AB23" s="83">
        <v>0.57</v>
      </c>
      <c r="AC23" s="85">
        <v>759.9</v>
      </c>
      <c r="AD23" s="85">
        <v>183</v>
      </c>
      <c r="AE23" s="83">
        <v>1.12</v>
      </c>
      <c r="AF23" s="85">
        <v>784.9</v>
      </c>
      <c r="AG23" s="85">
        <v>170.1</v>
      </c>
      <c r="AH23" s="83">
        <v>1.21</v>
      </c>
      <c r="AI23" s="85">
        <v>805</v>
      </c>
      <c r="AJ23" s="85">
        <v>396</v>
      </c>
      <c r="AK23" s="83">
        <v>0.52</v>
      </c>
      <c r="AL23" s="85">
        <v>866.8</v>
      </c>
      <c r="AM23" s="85">
        <v>470</v>
      </c>
      <c r="AN23" s="83">
        <v>0.44</v>
      </c>
      <c r="AO23" s="85">
        <v>940.9</v>
      </c>
      <c r="AP23" s="85">
        <v>479</v>
      </c>
      <c r="AQ23" s="83">
        <v>0.43</v>
      </c>
      <c r="AR23" s="85">
        <v>1016.5</v>
      </c>
      <c r="AS23" s="85">
        <v>466.7</v>
      </c>
      <c r="AT23" s="83">
        <v>0.44</v>
      </c>
      <c r="AU23" s="85">
        <v>1087.5</v>
      </c>
      <c r="AV23" s="85">
        <v>467.5</v>
      </c>
      <c r="AW23" s="83">
        <v>0.44</v>
      </c>
      <c r="AX23" s="85">
        <v>1152.8</v>
      </c>
      <c r="AY23" s="85">
        <v>461.5</v>
      </c>
      <c r="AZ23" s="83">
        <v>0.45</v>
      </c>
      <c r="BA23" s="85">
        <v>1218</v>
      </c>
      <c r="BB23" s="85">
        <v>481.3</v>
      </c>
      <c r="BC23" s="83">
        <v>0.43</v>
      </c>
      <c r="BD23" s="85">
        <v>1284</v>
      </c>
      <c r="BE23" s="85">
        <v>490.7</v>
      </c>
      <c r="BF23" s="83">
        <v>0.42</v>
      </c>
      <c r="BG23" s="85">
        <v>1352.2</v>
      </c>
      <c r="BH23" s="85">
        <v>513.4</v>
      </c>
      <c r="BI23" s="83">
        <v>0.4</v>
      </c>
      <c r="BJ23" s="85">
        <v>1424.7</v>
      </c>
      <c r="BK23" s="85">
        <v>553.1</v>
      </c>
      <c r="BL23" s="83">
        <v>0.37</v>
      </c>
      <c r="BM23" s="85">
        <v>1508.6</v>
      </c>
      <c r="BN23" s="85">
        <v>594.3</v>
      </c>
      <c r="BO23" s="83">
        <v>0.35</v>
      </c>
      <c r="BP23" s="85">
        <v>1610.7</v>
      </c>
      <c r="BQ23" s="85">
        <v>698.1</v>
      </c>
      <c r="BR23" s="83">
        <v>0.29</v>
      </c>
      <c r="BS23" s="85">
        <v>1764</v>
      </c>
      <c r="BT23" s="85">
        <v>792</v>
      </c>
      <c r="BU23" s="83">
        <v>0.26</v>
      </c>
      <c r="BV23" s="85">
        <v>1962.2</v>
      </c>
      <c r="BW23" s="85">
        <v>1110.5</v>
      </c>
      <c r="BX23" s="83">
        <v>0.19</v>
      </c>
      <c r="BY23" s="85">
        <v>2560.6</v>
      </c>
      <c r="CF23" s="83"/>
      <c r="CG23" s="83"/>
      <c r="CH23" s="83"/>
      <c r="CI23" s="83"/>
    </row>
    <row r="24" spans="1:87" ht="12.75">
      <c r="A24" s="80" t="s">
        <v>115</v>
      </c>
      <c r="B24" s="81" t="s">
        <v>4</v>
      </c>
      <c r="C24" s="82">
        <v>641</v>
      </c>
      <c r="D24" s="80" t="s">
        <v>130</v>
      </c>
      <c r="E24" s="81" t="s">
        <v>131</v>
      </c>
      <c r="F24" s="81" t="s">
        <v>36</v>
      </c>
      <c r="G24" s="81" t="s">
        <v>3</v>
      </c>
      <c r="H24" s="80">
        <v>72.52</v>
      </c>
      <c r="I24" s="84">
        <v>228</v>
      </c>
      <c r="J24" s="85">
        <v>1163</v>
      </c>
      <c r="K24" s="86">
        <v>2230</v>
      </c>
      <c r="L24" s="83">
        <v>0.81</v>
      </c>
      <c r="M24" s="81" t="s">
        <v>33</v>
      </c>
      <c r="N24" s="81">
        <v>0</v>
      </c>
      <c r="Q24" s="85">
        <v>228</v>
      </c>
      <c r="R24" s="85">
        <v>265.7</v>
      </c>
      <c r="S24" s="83">
        <v>0.42</v>
      </c>
      <c r="T24" s="85">
        <v>377.1</v>
      </c>
      <c r="U24" s="85">
        <v>222.2</v>
      </c>
      <c r="V24" s="83">
        <v>0.5</v>
      </c>
      <c r="W24" s="85">
        <v>430.6</v>
      </c>
      <c r="X24" s="85">
        <v>222.7</v>
      </c>
      <c r="Y24" s="83">
        <v>0.5</v>
      </c>
      <c r="Z24" s="85">
        <v>485.8</v>
      </c>
      <c r="AA24" s="85">
        <v>111.6</v>
      </c>
      <c r="AB24" s="83">
        <v>1</v>
      </c>
      <c r="AC24" s="85">
        <v>515</v>
      </c>
      <c r="AD24" s="85">
        <v>93.1</v>
      </c>
      <c r="AE24" s="83">
        <v>1.2</v>
      </c>
      <c r="AF24" s="85">
        <v>538.3</v>
      </c>
      <c r="AG24" s="85">
        <v>92.3</v>
      </c>
      <c r="AH24" s="83">
        <v>1.21</v>
      </c>
      <c r="AI24" s="85">
        <v>560.7</v>
      </c>
      <c r="AJ24" s="85">
        <v>85.7</v>
      </c>
      <c r="AK24" s="83">
        <v>1.3</v>
      </c>
      <c r="AL24" s="85">
        <v>579.8</v>
      </c>
      <c r="AM24" s="85">
        <v>79.9</v>
      </c>
      <c r="AN24" s="83">
        <v>1.4</v>
      </c>
      <c r="AO24" s="85">
        <v>594.8</v>
      </c>
      <c r="AP24" s="85">
        <v>75.8</v>
      </c>
      <c r="AQ24" s="83">
        <v>1.47</v>
      </c>
      <c r="AR24" s="85">
        <v>607.8</v>
      </c>
      <c r="AS24" s="85">
        <v>77.3</v>
      </c>
      <c r="AT24" s="83">
        <v>1.44</v>
      </c>
      <c r="AU24" s="85">
        <v>621.6</v>
      </c>
      <c r="AV24" s="85">
        <v>78</v>
      </c>
      <c r="AW24" s="83">
        <v>1.43</v>
      </c>
      <c r="AX24" s="85">
        <v>635.9</v>
      </c>
      <c r="AY24" s="85">
        <v>75.9</v>
      </c>
      <c r="AZ24" s="83">
        <v>1.47</v>
      </c>
      <c r="BA24" s="85">
        <v>649</v>
      </c>
      <c r="BB24" s="85">
        <v>85.1</v>
      </c>
      <c r="BC24" s="83">
        <v>1.31</v>
      </c>
      <c r="BD24" s="85">
        <v>666.9</v>
      </c>
      <c r="BE24" s="85">
        <v>94.3</v>
      </c>
      <c r="BF24" s="83">
        <v>1.18</v>
      </c>
      <c r="BG24" s="85">
        <v>690.7</v>
      </c>
      <c r="BH24" s="85">
        <v>101.3</v>
      </c>
      <c r="BI24" s="83">
        <v>1.1</v>
      </c>
      <c r="BJ24" s="85">
        <v>717.7</v>
      </c>
      <c r="BK24" s="85">
        <v>80.9</v>
      </c>
      <c r="BL24" s="83">
        <v>1.38</v>
      </c>
      <c r="BM24" s="85">
        <v>733.4</v>
      </c>
      <c r="BN24" s="85">
        <v>92.4</v>
      </c>
      <c r="BO24" s="83">
        <v>1.21</v>
      </c>
      <c r="BP24" s="85">
        <v>754.8</v>
      </c>
      <c r="BQ24" s="85">
        <v>106.2</v>
      </c>
      <c r="BR24" s="83">
        <v>1.05</v>
      </c>
      <c r="BS24" s="85">
        <v>787.1</v>
      </c>
      <c r="BT24" s="85">
        <v>277.5</v>
      </c>
      <c r="BU24" s="83">
        <v>0.4</v>
      </c>
      <c r="BV24" s="85">
        <v>888.1</v>
      </c>
      <c r="BW24" s="85">
        <v>437.5</v>
      </c>
      <c r="BX24" s="83">
        <v>0.25</v>
      </c>
      <c r="BY24" s="85">
        <v>1163</v>
      </c>
      <c r="CF24" s="83"/>
      <c r="CG24" s="83"/>
      <c r="CH24" s="83"/>
      <c r="CI24" s="83"/>
    </row>
    <row r="25" spans="1:87" ht="12.75">
      <c r="A25" s="80" t="s">
        <v>132</v>
      </c>
      <c r="B25" s="81" t="s">
        <v>4</v>
      </c>
      <c r="C25" s="82">
        <v>41</v>
      </c>
      <c r="D25" s="80" t="s">
        <v>133</v>
      </c>
      <c r="E25" s="81" t="s">
        <v>134</v>
      </c>
      <c r="F25" s="81" t="s">
        <v>36</v>
      </c>
      <c r="G25" s="81" t="s">
        <v>3</v>
      </c>
      <c r="H25" s="83">
        <v>69.31</v>
      </c>
      <c r="I25" s="84">
        <v>405</v>
      </c>
      <c r="J25" s="85">
        <v>3238.1</v>
      </c>
      <c r="K25" s="86">
        <v>5380</v>
      </c>
      <c r="L25" s="83">
        <v>0.38</v>
      </c>
      <c r="M25" s="81" t="s">
        <v>34</v>
      </c>
      <c r="N25" s="81">
        <v>0</v>
      </c>
      <c r="O25" s="85">
        <v>1505</v>
      </c>
      <c r="P25" s="85">
        <v>3238</v>
      </c>
      <c r="Q25" s="85">
        <v>405</v>
      </c>
      <c r="R25" s="85">
        <v>829.2</v>
      </c>
      <c r="S25" s="83">
        <v>0.32</v>
      </c>
      <c r="T25" s="85">
        <v>613.3</v>
      </c>
      <c r="U25" s="85">
        <v>633.6</v>
      </c>
      <c r="V25" s="83">
        <v>0.42</v>
      </c>
      <c r="W25" s="85">
        <v>710.1</v>
      </c>
      <c r="X25" s="85">
        <v>660.3</v>
      </c>
      <c r="Y25" s="83">
        <v>0.41</v>
      </c>
      <c r="Z25" s="85">
        <v>824.9</v>
      </c>
      <c r="AA25" s="85">
        <v>697.6</v>
      </c>
      <c r="AB25" s="83">
        <v>0.39</v>
      </c>
      <c r="AC25" s="85">
        <v>966.9</v>
      </c>
      <c r="AD25" s="85">
        <v>676.6</v>
      </c>
      <c r="AE25" s="83">
        <v>0.4</v>
      </c>
      <c r="AF25" s="85">
        <v>1088.3</v>
      </c>
      <c r="AG25" s="85">
        <v>629.3</v>
      </c>
      <c r="AH25" s="83">
        <v>0.43</v>
      </c>
      <c r="AI25" s="85">
        <v>1191.8</v>
      </c>
      <c r="AJ25" s="85">
        <v>708.6</v>
      </c>
      <c r="AK25" s="83">
        <v>0.38</v>
      </c>
      <c r="AL25" s="85">
        <v>1331.9</v>
      </c>
      <c r="AM25" s="85">
        <v>706.6</v>
      </c>
      <c r="AN25" s="83">
        <v>0.38</v>
      </c>
      <c r="AO25" s="85">
        <v>1474.6</v>
      </c>
      <c r="AP25" s="85">
        <v>644.7</v>
      </c>
      <c r="AQ25" s="83">
        <v>0.42</v>
      </c>
      <c r="AR25" s="85">
        <v>1584.1</v>
      </c>
      <c r="AS25" s="85">
        <v>635.1</v>
      </c>
      <c r="AT25" s="83">
        <v>0.42</v>
      </c>
      <c r="AU25" s="85">
        <v>1690.1</v>
      </c>
      <c r="AV25" s="85">
        <v>672</v>
      </c>
      <c r="AW25" s="83">
        <v>0.4</v>
      </c>
      <c r="AX25" s="85">
        <v>1813.7</v>
      </c>
      <c r="AY25" s="85">
        <v>679.9</v>
      </c>
      <c r="AZ25" s="83">
        <v>0.4</v>
      </c>
      <c r="BA25" s="85">
        <v>1937.3</v>
      </c>
      <c r="BB25" s="85">
        <v>654</v>
      </c>
      <c r="BC25" s="83">
        <v>0.41</v>
      </c>
      <c r="BD25" s="85">
        <v>2049.6</v>
      </c>
      <c r="BE25" s="85">
        <v>656.5</v>
      </c>
      <c r="BF25" s="83">
        <v>0.41</v>
      </c>
      <c r="BG25" s="85">
        <v>2162</v>
      </c>
      <c r="BH25" s="85">
        <v>626.6</v>
      </c>
      <c r="BI25" s="83">
        <v>0.43</v>
      </c>
      <c r="BJ25" s="85">
        <v>2257.3</v>
      </c>
      <c r="BK25" s="85">
        <v>713.2</v>
      </c>
      <c r="BL25" s="83">
        <v>0.38</v>
      </c>
      <c r="BM25" s="85">
        <v>2388.2</v>
      </c>
      <c r="BN25" s="85">
        <v>717.1</v>
      </c>
      <c r="BO25" s="83">
        <v>0.38</v>
      </c>
      <c r="BP25" s="85">
        <v>2525.2</v>
      </c>
      <c r="BQ25" s="85">
        <v>748.6</v>
      </c>
      <c r="BR25" s="83">
        <v>0.36</v>
      </c>
      <c r="BS25" s="85">
        <v>2675.3</v>
      </c>
      <c r="BT25" s="85">
        <v>824.9</v>
      </c>
      <c r="BU25" s="83">
        <v>0.33</v>
      </c>
      <c r="BV25" s="85">
        <v>2863.2</v>
      </c>
      <c r="BW25" s="85">
        <v>1057.8</v>
      </c>
      <c r="BX25" s="83">
        <v>0.25</v>
      </c>
      <c r="BY25" s="85">
        <v>3238.1</v>
      </c>
      <c r="CF25" s="83"/>
      <c r="CG25" s="83"/>
      <c r="CH25" s="83"/>
      <c r="CI25" s="83"/>
    </row>
    <row r="26" spans="1:87" ht="12.75">
      <c r="A26" s="80" t="s">
        <v>132</v>
      </c>
      <c r="B26" s="81" t="s">
        <v>4</v>
      </c>
      <c r="C26" s="82">
        <v>41</v>
      </c>
      <c r="D26" s="80" t="s">
        <v>133</v>
      </c>
      <c r="E26" s="81" t="s">
        <v>135</v>
      </c>
      <c r="F26" s="81" t="s">
        <v>36</v>
      </c>
      <c r="G26" s="81" t="s">
        <v>3</v>
      </c>
      <c r="H26" s="83">
        <v>69.31</v>
      </c>
      <c r="I26" s="84">
        <v>405</v>
      </c>
      <c r="J26" s="85">
        <v>3238.1</v>
      </c>
      <c r="K26" s="86">
        <v>5380</v>
      </c>
      <c r="L26" s="83">
        <v>0.38</v>
      </c>
      <c r="M26" s="81" t="s">
        <v>34</v>
      </c>
      <c r="N26" s="81">
        <v>0</v>
      </c>
      <c r="O26" s="85">
        <v>405</v>
      </c>
      <c r="P26" s="85">
        <v>1505</v>
      </c>
      <c r="Q26" s="85">
        <v>405</v>
      </c>
      <c r="R26" s="85">
        <v>829.2</v>
      </c>
      <c r="S26" s="83">
        <v>0.32</v>
      </c>
      <c r="T26" s="85">
        <v>613.3</v>
      </c>
      <c r="U26" s="85">
        <v>633.6</v>
      </c>
      <c r="V26" s="83">
        <v>0.42</v>
      </c>
      <c r="W26" s="85">
        <v>710.1</v>
      </c>
      <c r="X26" s="85">
        <v>660.3</v>
      </c>
      <c r="Y26" s="83">
        <v>0.41</v>
      </c>
      <c r="Z26" s="85">
        <v>824.9</v>
      </c>
      <c r="AA26" s="85">
        <v>697.6</v>
      </c>
      <c r="AB26" s="83">
        <v>0.39</v>
      </c>
      <c r="AC26" s="85">
        <v>966.9</v>
      </c>
      <c r="AD26" s="85">
        <v>676.6</v>
      </c>
      <c r="AE26" s="83">
        <v>0.4</v>
      </c>
      <c r="AF26" s="85">
        <v>1088.3</v>
      </c>
      <c r="AG26" s="85">
        <v>629.3</v>
      </c>
      <c r="AH26" s="83">
        <v>0.43</v>
      </c>
      <c r="AI26" s="85">
        <v>1191.8</v>
      </c>
      <c r="AJ26" s="85">
        <v>708.6</v>
      </c>
      <c r="AK26" s="83">
        <v>0.38</v>
      </c>
      <c r="AL26" s="85">
        <v>1331.9</v>
      </c>
      <c r="AM26" s="85">
        <v>706.6</v>
      </c>
      <c r="AN26" s="83">
        <v>0.38</v>
      </c>
      <c r="AO26" s="85">
        <v>1474.6</v>
      </c>
      <c r="AP26" s="85">
        <v>644.7</v>
      </c>
      <c r="AQ26" s="83">
        <v>0.42</v>
      </c>
      <c r="AR26" s="85">
        <v>1584.1</v>
      </c>
      <c r="AS26" s="85">
        <v>635.1</v>
      </c>
      <c r="AT26" s="83">
        <v>0.42</v>
      </c>
      <c r="AU26" s="85">
        <v>1690.1</v>
      </c>
      <c r="AV26" s="85">
        <v>672</v>
      </c>
      <c r="AW26" s="83">
        <v>0.4</v>
      </c>
      <c r="AX26" s="85">
        <v>1813.7</v>
      </c>
      <c r="AY26" s="85">
        <v>679.9</v>
      </c>
      <c r="AZ26" s="83">
        <v>0.4</v>
      </c>
      <c r="BA26" s="85">
        <v>1937.3</v>
      </c>
      <c r="BB26" s="85">
        <v>654</v>
      </c>
      <c r="BC26" s="83">
        <v>0.41</v>
      </c>
      <c r="BD26" s="85">
        <v>2049.6</v>
      </c>
      <c r="BE26" s="85">
        <v>656.5</v>
      </c>
      <c r="BF26" s="83">
        <v>0.41</v>
      </c>
      <c r="BG26" s="85">
        <v>2162</v>
      </c>
      <c r="BH26" s="85">
        <v>626.6</v>
      </c>
      <c r="BI26" s="83">
        <v>0.43</v>
      </c>
      <c r="BJ26" s="85">
        <v>2257.3</v>
      </c>
      <c r="BK26" s="85">
        <v>713.2</v>
      </c>
      <c r="BL26" s="83">
        <v>0.38</v>
      </c>
      <c r="BM26" s="85">
        <v>2388.2</v>
      </c>
      <c r="BN26" s="85">
        <v>717.1</v>
      </c>
      <c r="BO26" s="83">
        <v>0.38</v>
      </c>
      <c r="BP26" s="85">
        <v>2525.2</v>
      </c>
      <c r="BQ26" s="85">
        <v>748.6</v>
      </c>
      <c r="BR26" s="83">
        <v>0.36</v>
      </c>
      <c r="BS26" s="85">
        <v>2675.3</v>
      </c>
      <c r="BT26" s="85">
        <v>824.9</v>
      </c>
      <c r="BU26" s="83">
        <v>0.33</v>
      </c>
      <c r="BV26" s="85">
        <v>2863.2</v>
      </c>
      <c r="BW26" s="85">
        <v>1057.8</v>
      </c>
      <c r="BX26" s="83">
        <v>0.25</v>
      </c>
      <c r="BY26" s="85">
        <v>3238.1</v>
      </c>
      <c r="CF26" s="83"/>
      <c r="CG26" s="83"/>
      <c r="CH26" s="83"/>
      <c r="CI26" s="83"/>
    </row>
    <row r="27" spans="1:87" ht="12.75">
      <c r="A27" s="80" t="s">
        <v>136</v>
      </c>
      <c r="B27" s="81" t="s">
        <v>5</v>
      </c>
      <c r="C27" s="82">
        <v>26</v>
      </c>
      <c r="D27" s="80" t="s">
        <v>137</v>
      </c>
      <c r="E27" s="81" t="s">
        <v>138</v>
      </c>
      <c r="F27" s="81" t="s">
        <v>36</v>
      </c>
      <c r="G27" s="81" t="s">
        <v>3</v>
      </c>
      <c r="H27" s="80">
        <v>92.26</v>
      </c>
      <c r="I27" s="84">
        <v>45.7</v>
      </c>
      <c r="J27" s="85">
        <v>6691.8</v>
      </c>
      <c r="K27" s="86">
        <v>12900</v>
      </c>
      <c r="L27" s="83">
        <v>0.26</v>
      </c>
      <c r="M27" s="81" t="s">
        <v>33</v>
      </c>
      <c r="N27" s="81">
        <v>0</v>
      </c>
      <c r="Q27" s="85">
        <v>45.7</v>
      </c>
      <c r="R27" s="85">
        <v>2717.3</v>
      </c>
      <c r="S27" s="83">
        <v>0.24</v>
      </c>
      <c r="T27" s="85">
        <v>454.1</v>
      </c>
      <c r="U27" s="85">
        <v>2650</v>
      </c>
      <c r="V27" s="83">
        <v>0.24</v>
      </c>
      <c r="W27" s="85">
        <v>818</v>
      </c>
      <c r="X27" s="85">
        <v>2616.2</v>
      </c>
      <c r="Y27" s="83">
        <v>0.25</v>
      </c>
      <c r="Z27" s="85">
        <v>1175.8</v>
      </c>
      <c r="AA27" s="85">
        <v>2214.1</v>
      </c>
      <c r="AB27" s="83">
        <v>0.29</v>
      </c>
      <c r="AC27" s="85">
        <v>1412</v>
      </c>
      <c r="AD27" s="85">
        <v>2221.4</v>
      </c>
      <c r="AE27" s="83">
        <v>0.29</v>
      </c>
      <c r="AF27" s="85">
        <v>1643</v>
      </c>
      <c r="AG27" s="85">
        <v>2173.2</v>
      </c>
      <c r="AH27" s="83">
        <v>0.3</v>
      </c>
      <c r="AI27" s="85">
        <v>1867.2</v>
      </c>
      <c r="AJ27" s="85">
        <v>2231.2</v>
      </c>
      <c r="AK27" s="83">
        <v>0.29</v>
      </c>
      <c r="AL27" s="85">
        <v>2108.8</v>
      </c>
      <c r="AM27" s="85">
        <v>2150.5</v>
      </c>
      <c r="AN27" s="83">
        <v>0.3</v>
      </c>
      <c r="AO27" s="85">
        <v>2350</v>
      </c>
      <c r="AP27" s="85">
        <v>1603.1</v>
      </c>
      <c r="AQ27" s="83">
        <v>0.4</v>
      </c>
      <c r="AR27" s="85">
        <v>2514.6</v>
      </c>
      <c r="AS27" s="85">
        <v>2138.2</v>
      </c>
      <c r="AT27" s="83">
        <v>0.3</v>
      </c>
      <c r="AU27" s="85">
        <v>2726.2</v>
      </c>
      <c r="AV27" s="85">
        <v>2128.3</v>
      </c>
      <c r="AW27" s="83">
        <v>0.3</v>
      </c>
      <c r="AX27" s="85">
        <v>2928.5</v>
      </c>
      <c r="AY27" s="85">
        <v>2354.5</v>
      </c>
      <c r="AZ27" s="83">
        <v>0.27</v>
      </c>
      <c r="BA27" s="85">
        <v>3197</v>
      </c>
      <c r="BB27" s="85">
        <v>2538.7</v>
      </c>
      <c r="BC27" s="83">
        <v>0.25</v>
      </c>
      <c r="BD27" s="85">
        <v>3519.2</v>
      </c>
      <c r="BE27" s="85">
        <v>2503.7</v>
      </c>
      <c r="BF27" s="83">
        <v>0.26</v>
      </c>
      <c r="BG27" s="85">
        <v>3829.4</v>
      </c>
      <c r="BH27" s="85">
        <v>2783.7</v>
      </c>
      <c r="BI27" s="83">
        <v>0.23</v>
      </c>
      <c r="BJ27" s="85">
        <v>4244.6</v>
      </c>
      <c r="BK27" s="85">
        <v>3233.9</v>
      </c>
      <c r="BL27" s="83">
        <v>0.2</v>
      </c>
      <c r="BM27" s="85">
        <v>4838.8</v>
      </c>
      <c r="BN27" s="85">
        <v>2745.5</v>
      </c>
      <c r="BO27" s="83">
        <v>0.23</v>
      </c>
      <c r="BP27" s="85">
        <v>5230</v>
      </c>
      <c r="BQ27" s="85">
        <v>2876.7</v>
      </c>
      <c r="BR27" s="83">
        <v>0.22</v>
      </c>
      <c r="BS27" s="85">
        <v>5693.7</v>
      </c>
      <c r="BT27" s="85">
        <v>2720.6</v>
      </c>
      <c r="BU27" s="83">
        <v>0.24</v>
      </c>
      <c r="BV27" s="85">
        <v>6087.6</v>
      </c>
      <c r="BW27" s="85">
        <v>3212.3</v>
      </c>
      <c r="BX27" s="83">
        <v>0.2</v>
      </c>
      <c r="BY27" s="85">
        <v>6691.8</v>
      </c>
      <c r="CF27" s="83"/>
      <c r="CG27" s="83"/>
      <c r="CH27" s="83"/>
      <c r="CI27" s="83"/>
    </row>
    <row r="28" spans="1:87" ht="12.75">
      <c r="A28" s="80" t="s">
        <v>139</v>
      </c>
      <c r="B28" s="81" t="s">
        <v>5</v>
      </c>
      <c r="C28" s="82">
        <v>95</v>
      </c>
      <c r="D28" s="80" t="s">
        <v>140</v>
      </c>
      <c r="E28" s="81" t="s">
        <v>141</v>
      </c>
      <c r="F28" s="81" t="s">
        <v>36</v>
      </c>
      <c r="G28" s="81" t="s">
        <v>3</v>
      </c>
      <c r="H28" s="80">
        <v>92.72</v>
      </c>
      <c r="I28" s="84">
        <v>166.1</v>
      </c>
      <c r="J28" s="85">
        <v>1340.4</v>
      </c>
      <c r="K28" s="86">
        <v>2220</v>
      </c>
      <c r="L28" s="83">
        <v>0.38</v>
      </c>
      <c r="M28" s="81" t="s">
        <v>33</v>
      </c>
      <c r="N28" s="81">
        <v>0</v>
      </c>
      <c r="Q28" s="85">
        <v>166.1</v>
      </c>
      <c r="R28" s="85">
        <v>410.8</v>
      </c>
      <c r="S28" s="83">
        <v>0.27</v>
      </c>
      <c r="T28" s="85">
        <v>299.7</v>
      </c>
      <c r="U28" s="85">
        <v>339.6</v>
      </c>
      <c r="V28" s="83">
        <v>0.33</v>
      </c>
      <c r="W28" s="85">
        <v>378.1</v>
      </c>
      <c r="X28" s="85">
        <v>304.4</v>
      </c>
      <c r="Y28" s="83">
        <v>0.36</v>
      </c>
      <c r="Z28" s="85">
        <v>436.5</v>
      </c>
      <c r="AA28" s="85">
        <v>282.9</v>
      </c>
      <c r="AB28" s="83">
        <v>0.39</v>
      </c>
      <c r="AC28" s="85">
        <v>484.4</v>
      </c>
      <c r="AD28" s="85">
        <v>266.9</v>
      </c>
      <c r="AE28" s="83">
        <v>0.42</v>
      </c>
      <c r="AF28" s="85">
        <v>525.7</v>
      </c>
      <c r="AG28" s="85">
        <v>259.1</v>
      </c>
      <c r="AH28" s="83">
        <v>0.43</v>
      </c>
      <c r="AI28" s="85">
        <v>563.2</v>
      </c>
      <c r="AJ28" s="85">
        <v>249.2</v>
      </c>
      <c r="AK28" s="83">
        <v>0.45</v>
      </c>
      <c r="AL28" s="85">
        <v>598.2</v>
      </c>
      <c r="AM28" s="85">
        <v>247.5</v>
      </c>
      <c r="AN28" s="83">
        <v>0.45</v>
      </c>
      <c r="AO28" s="85">
        <v>634.6</v>
      </c>
      <c r="AP28" s="85">
        <v>263.4</v>
      </c>
      <c r="AQ28" s="83">
        <v>0.42</v>
      </c>
      <c r="AR28" s="85">
        <v>676.2</v>
      </c>
      <c r="AS28" s="85">
        <v>258.6</v>
      </c>
      <c r="AT28" s="83">
        <v>0.43</v>
      </c>
      <c r="AU28" s="85">
        <v>717.7</v>
      </c>
      <c r="AV28" s="85">
        <v>261.4</v>
      </c>
      <c r="AW28" s="83">
        <v>0.42</v>
      </c>
      <c r="AX28" s="85">
        <v>759.2</v>
      </c>
      <c r="AY28" s="85">
        <v>264.5</v>
      </c>
      <c r="AZ28" s="83">
        <v>0.42</v>
      </c>
      <c r="BA28" s="85">
        <v>800.7</v>
      </c>
      <c r="BB28" s="85">
        <v>259.3</v>
      </c>
      <c r="BC28" s="83">
        <v>0.43</v>
      </c>
      <c r="BD28" s="85">
        <v>841.2</v>
      </c>
      <c r="BE28" s="85">
        <v>263.8</v>
      </c>
      <c r="BF28" s="83">
        <v>0.42</v>
      </c>
      <c r="BG28" s="85">
        <v>881.5</v>
      </c>
      <c r="BH28" s="85">
        <v>258.7</v>
      </c>
      <c r="BI28" s="83">
        <v>0.43</v>
      </c>
      <c r="BJ28" s="85">
        <v>919.3</v>
      </c>
      <c r="BK28" s="85">
        <v>266</v>
      </c>
      <c r="BL28" s="83">
        <v>0.42</v>
      </c>
      <c r="BM28" s="85">
        <v>956.7</v>
      </c>
      <c r="BN28" s="85">
        <v>272.7</v>
      </c>
      <c r="BO28" s="83">
        <v>0.41</v>
      </c>
      <c r="BP28" s="85">
        <v>994.5</v>
      </c>
      <c r="BQ28" s="85">
        <v>298.7</v>
      </c>
      <c r="BR28" s="83">
        <v>0.37</v>
      </c>
      <c r="BS28" s="85">
        <v>1035.5</v>
      </c>
      <c r="BT28" s="85">
        <v>340.7</v>
      </c>
      <c r="BU28" s="83">
        <v>0.33</v>
      </c>
      <c r="BV28" s="85">
        <v>1087.7</v>
      </c>
      <c r="BW28" s="85">
        <v>541.5</v>
      </c>
      <c r="BX28" s="83">
        <v>0.2</v>
      </c>
      <c r="BY28" s="85">
        <v>1340.4</v>
      </c>
      <c r="CF28" s="83"/>
      <c r="CG28" s="83"/>
      <c r="CH28" s="83"/>
      <c r="CI28" s="83"/>
    </row>
    <row r="29" spans="1:87" ht="12.75">
      <c r="A29" s="80" t="s">
        <v>139</v>
      </c>
      <c r="B29" s="81" t="s">
        <v>5</v>
      </c>
      <c r="C29" s="82">
        <v>95</v>
      </c>
      <c r="D29" s="80" t="s">
        <v>142</v>
      </c>
      <c r="E29" s="81" t="s">
        <v>143</v>
      </c>
      <c r="F29" s="81" t="s">
        <v>36</v>
      </c>
      <c r="G29" s="81" t="s">
        <v>3</v>
      </c>
      <c r="H29" s="83">
        <v>62.83</v>
      </c>
      <c r="I29" s="84">
        <v>12778.4</v>
      </c>
      <c r="J29" s="85">
        <v>41730.6</v>
      </c>
      <c r="K29" s="86">
        <v>171000</v>
      </c>
      <c r="L29" s="83">
        <v>0.47</v>
      </c>
      <c r="M29" s="81" t="s">
        <v>34</v>
      </c>
      <c r="N29" s="81">
        <v>0</v>
      </c>
      <c r="O29" s="85">
        <v>31983</v>
      </c>
      <c r="P29" s="85">
        <v>41730.6</v>
      </c>
      <c r="Q29" s="85">
        <v>12778.4</v>
      </c>
      <c r="R29" s="85">
        <v>30662.8</v>
      </c>
      <c r="S29" s="83">
        <v>0.28</v>
      </c>
      <c r="T29" s="85">
        <v>17036.6</v>
      </c>
      <c r="U29" s="85">
        <v>21707.7</v>
      </c>
      <c r="V29" s="83">
        <v>0.39</v>
      </c>
      <c r="W29" s="85">
        <v>18614.8</v>
      </c>
      <c r="X29" s="85">
        <v>18971.1</v>
      </c>
      <c r="Y29" s="83">
        <v>0.45</v>
      </c>
      <c r="Z29" s="85">
        <v>19817</v>
      </c>
      <c r="AA29" s="85">
        <v>18018.6</v>
      </c>
      <c r="AB29" s="83">
        <v>0.47</v>
      </c>
      <c r="AC29" s="85">
        <v>20851.9</v>
      </c>
      <c r="AD29" s="85">
        <v>16810.3</v>
      </c>
      <c r="AE29" s="83">
        <v>0.51</v>
      </c>
      <c r="AF29" s="85">
        <v>21750.7</v>
      </c>
      <c r="AG29" s="85">
        <v>17798</v>
      </c>
      <c r="AH29" s="83">
        <v>0.48</v>
      </c>
      <c r="AI29" s="85">
        <v>22792.2</v>
      </c>
      <c r="AJ29" s="85">
        <v>17547.8</v>
      </c>
      <c r="AK29" s="83">
        <v>0.49</v>
      </c>
      <c r="AL29" s="85">
        <v>23894.3</v>
      </c>
      <c r="AM29" s="85">
        <v>18817.8</v>
      </c>
      <c r="AN29" s="83">
        <v>0.45</v>
      </c>
      <c r="AO29" s="85">
        <v>25228.4</v>
      </c>
      <c r="AP29" s="85">
        <v>4369.6</v>
      </c>
      <c r="AQ29" s="83">
        <v>1.96</v>
      </c>
      <c r="AR29" s="85">
        <v>25360.5</v>
      </c>
      <c r="AS29" s="85">
        <v>3820.5</v>
      </c>
      <c r="AT29" s="83">
        <v>2.24</v>
      </c>
      <c r="AU29" s="85">
        <v>25453.9</v>
      </c>
      <c r="AV29" s="85">
        <v>10153.5</v>
      </c>
      <c r="AW29" s="83">
        <v>0.84</v>
      </c>
      <c r="AX29" s="85">
        <v>26042.6</v>
      </c>
      <c r="AY29" s="85">
        <v>20753.1</v>
      </c>
      <c r="AZ29" s="83">
        <v>0.41</v>
      </c>
      <c r="BA29" s="85">
        <v>27737.3</v>
      </c>
      <c r="BB29" s="85">
        <v>19559.3</v>
      </c>
      <c r="BC29" s="83">
        <v>0.44</v>
      </c>
      <c r="BD29" s="85">
        <v>29201</v>
      </c>
      <c r="BE29" s="85">
        <v>22256.2</v>
      </c>
      <c r="BF29" s="83">
        <v>0.38</v>
      </c>
      <c r="BG29" s="85">
        <v>31163.8</v>
      </c>
      <c r="BH29" s="85">
        <v>20547.9</v>
      </c>
      <c r="BI29" s="83">
        <v>0.42</v>
      </c>
      <c r="BJ29" s="85">
        <v>32836.4</v>
      </c>
      <c r="BK29" s="85">
        <v>20062.8</v>
      </c>
      <c r="BL29" s="83">
        <v>0.43</v>
      </c>
      <c r="BM29" s="85">
        <v>34410.9</v>
      </c>
      <c r="BN29" s="85">
        <v>19451</v>
      </c>
      <c r="BO29" s="83">
        <v>0.44</v>
      </c>
      <c r="BP29" s="85">
        <v>35829.5</v>
      </c>
      <c r="BQ29" s="85">
        <v>20410.6</v>
      </c>
      <c r="BR29" s="83">
        <v>0.42</v>
      </c>
      <c r="BS29" s="85">
        <v>37418.5</v>
      </c>
      <c r="BT29" s="85">
        <v>21728</v>
      </c>
      <c r="BU29" s="83">
        <v>0.39</v>
      </c>
      <c r="BV29" s="85">
        <v>39251</v>
      </c>
      <c r="BW29" s="85">
        <v>24101.6</v>
      </c>
      <c r="BX29" s="83">
        <v>0.35</v>
      </c>
      <c r="BY29" s="85">
        <v>41730.6</v>
      </c>
      <c r="CF29" s="83"/>
      <c r="CG29" s="83"/>
      <c r="CH29" s="83"/>
      <c r="CI29" s="83"/>
    </row>
    <row r="30" spans="1:87" ht="12.75">
      <c r="A30" s="80" t="s">
        <v>139</v>
      </c>
      <c r="B30" s="81" t="s">
        <v>6</v>
      </c>
      <c r="C30" s="82">
        <v>52</v>
      </c>
      <c r="D30" s="80" t="s">
        <v>144</v>
      </c>
      <c r="E30" s="81" t="s">
        <v>145</v>
      </c>
      <c r="F30" s="81" t="s">
        <v>36</v>
      </c>
      <c r="G30" s="81" t="s">
        <v>3</v>
      </c>
      <c r="H30" s="80">
        <v>64.64</v>
      </c>
      <c r="I30" s="84">
        <v>113.9</v>
      </c>
      <c r="J30" s="85">
        <v>1528.7</v>
      </c>
      <c r="K30" s="86">
        <v>3240</v>
      </c>
      <c r="L30" s="83">
        <v>0.48</v>
      </c>
      <c r="M30" s="81" t="s">
        <v>33</v>
      </c>
      <c r="N30" s="81">
        <v>0</v>
      </c>
      <c r="Q30" s="85">
        <v>113.9</v>
      </c>
      <c r="R30" s="85">
        <v>467.7</v>
      </c>
      <c r="S30" s="83">
        <v>0.35</v>
      </c>
      <c r="T30" s="85">
        <v>272</v>
      </c>
      <c r="U30" s="85">
        <v>348.8</v>
      </c>
      <c r="V30" s="83">
        <v>0.46</v>
      </c>
      <c r="W30" s="85">
        <v>342.1</v>
      </c>
      <c r="X30" s="85">
        <v>327.1</v>
      </c>
      <c r="Y30" s="83">
        <v>0.5</v>
      </c>
      <c r="Z30" s="85">
        <v>404.7</v>
      </c>
      <c r="AA30" s="85">
        <v>320</v>
      </c>
      <c r="AB30" s="83">
        <v>0.51</v>
      </c>
      <c r="AC30" s="85">
        <v>463.4</v>
      </c>
      <c r="AD30" s="85">
        <v>307.6</v>
      </c>
      <c r="AE30" s="83">
        <v>0.53</v>
      </c>
      <c r="AF30" s="85">
        <v>518.6</v>
      </c>
      <c r="AG30" s="85">
        <v>303.6</v>
      </c>
      <c r="AH30" s="83">
        <v>0.53</v>
      </c>
      <c r="AI30" s="85">
        <v>573.5</v>
      </c>
      <c r="AJ30" s="85">
        <v>310</v>
      </c>
      <c r="AK30" s="83">
        <v>0.52</v>
      </c>
      <c r="AL30" s="85">
        <v>630.1</v>
      </c>
      <c r="AM30" s="85">
        <v>309.6</v>
      </c>
      <c r="AN30" s="83">
        <v>0.52</v>
      </c>
      <c r="AO30" s="85">
        <v>687.1</v>
      </c>
      <c r="AP30" s="85">
        <v>310.6</v>
      </c>
      <c r="AQ30" s="83">
        <v>0.52</v>
      </c>
      <c r="AR30" s="85">
        <v>744.4</v>
      </c>
      <c r="AS30" s="85">
        <v>307.1</v>
      </c>
      <c r="AT30" s="83">
        <v>0.53</v>
      </c>
      <c r="AU30" s="85">
        <v>799.9</v>
      </c>
      <c r="AV30" s="85">
        <v>300.6</v>
      </c>
      <c r="AW30" s="83">
        <v>0.54</v>
      </c>
      <c r="AX30" s="85">
        <v>853.1</v>
      </c>
      <c r="AY30" s="85">
        <v>306.3</v>
      </c>
      <c r="AZ30" s="83">
        <v>0.53</v>
      </c>
      <c r="BA30" s="85">
        <v>906.4</v>
      </c>
      <c r="BB30" s="85">
        <v>294.8</v>
      </c>
      <c r="BC30" s="83">
        <v>0.55</v>
      </c>
      <c r="BD30" s="85">
        <v>956.6</v>
      </c>
      <c r="BE30" s="85">
        <v>299.4</v>
      </c>
      <c r="BF30" s="83">
        <v>0.54</v>
      </c>
      <c r="BG30" s="85">
        <v>1004.5</v>
      </c>
      <c r="BH30" s="85">
        <v>295.8</v>
      </c>
      <c r="BI30" s="83">
        <v>0.55</v>
      </c>
      <c r="BJ30" s="85">
        <v>1051.8</v>
      </c>
      <c r="BK30" s="85">
        <v>310</v>
      </c>
      <c r="BL30" s="83">
        <v>0.52</v>
      </c>
      <c r="BM30" s="85">
        <v>1104</v>
      </c>
      <c r="BN30" s="85">
        <v>300.3</v>
      </c>
      <c r="BO30" s="83">
        <v>0.54</v>
      </c>
      <c r="BP30" s="85">
        <v>1145.9</v>
      </c>
      <c r="BQ30" s="85">
        <v>332.2</v>
      </c>
      <c r="BR30" s="83">
        <v>0.49</v>
      </c>
      <c r="BS30" s="85">
        <v>1198</v>
      </c>
      <c r="BT30" s="85">
        <v>377.4</v>
      </c>
      <c r="BU30" s="83">
        <v>0.43</v>
      </c>
      <c r="BV30" s="85">
        <v>1269.6</v>
      </c>
      <c r="BW30" s="85">
        <v>577.4</v>
      </c>
      <c r="BX30" s="83">
        <v>0.28</v>
      </c>
      <c r="BY30" s="85">
        <v>1528.7</v>
      </c>
      <c r="CF30" s="83"/>
      <c r="CG30" s="83"/>
      <c r="CH30" s="83"/>
      <c r="CI30" s="83"/>
    </row>
    <row r="31" spans="1:87" ht="12.75">
      <c r="A31" s="80" t="s">
        <v>139</v>
      </c>
      <c r="B31" s="81" t="s">
        <v>6</v>
      </c>
      <c r="C31" s="82">
        <v>52</v>
      </c>
      <c r="D31" s="80" t="s">
        <v>146</v>
      </c>
      <c r="E31" s="81" t="s">
        <v>147</v>
      </c>
      <c r="F31" s="81" t="s">
        <v>36</v>
      </c>
      <c r="G31" s="81" t="s">
        <v>3</v>
      </c>
      <c r="H31" s="80">
        <v>95.01</v>
      </c>
      <c r="I31" s="84">
        <v>5.7</v>
      </c>
      <c r="J31" s="85">
        <v>530</v>
      </c>
      <c r="K31" s="80">
        <v>3310</v>
      </c>
      <c r="L31" s="80">
        <v>0.93</v>
      </c>
      <c r="M31" s="81" t="s">
        <v>33</v>
      </c>
      <c r="N31" s="81">
        <v>0</v>
      </c>
      <c r="Q31" s="85">
        <v>5.7</v>
      </c>
      <c r="R31" s="85">
        <v>272.7</v>
      </c>
      <c r="S31" s="83">
        <v>0.61</v>
      </c>
      <c r="T31" s="85">
        <v>59.7</v>
      </c>
      <c r="U31" s="85">
        <v>226.3</v>
      </c>
      <c r="V31" s="83">
        <v>0.73</v>
      </c>
      <c r="W31" s="85">
        <v>92.9</v>
      </c>
      <c r="X31" s="85">
        <v>223.6</v>
      </c>
      <c r="Y31" s="83">
        <v>0.73</v>
      </c>
      <c r="Z31" s="85">
        <v>125</v>
      </c>
      <c r="AA31" s="85">
        <v>219.9</v>
      </c>
      <c r="AB31" s="83">
        <v>0.75</v>
      </c>
      <c r="AC31" s="85">
        <v>156.5</v>
      </c>
      <c r="AD31" s="85">
        <v>217.1</v>
      </c>
      <c r="AE31" s="83">
        <v>0.76</v>
      </c>
      <c r="AF31" s="85">
        <v>187.8</v>
      </c>
      <c r="AG31" s="85">
        <v>222.8</v>
      </c>
      <c r="AH31" s="83">
        <v>0.74</v>
      </c>
      <c r="AI31" s="85">
        <v>220.2</v>
      </c>
      <c r="AJ31" s="85">
        <v>220.2</v>
      </c>
      <c r="AK31" s="83">
        <v>0.75</v>
      </c>
      <c r="AL31" s="85">
        <v>252.9</v>
      </c>
      <c r="AM31" s="85">
        <v>217</v>
      </c>
      <c r="AN31" s="83">
        <v>0.76</v>
      </c>
      <c r="AO31" s="85">
        <v>283.7</v>
      </c>
      <c r="AP31" s="85">
        <v>214</v>
      </c>
      <c r="AQ31" s="83">
        <v>0.77</v>
      </c>
      <c r="AR31" s="85">
        <v>313.2</v>
      </c>
      <c r="AS31" s="85">
        <v>213.9</v>
      </c>
      <c r="AT31" s="83">
        <v>0.77</v>
      </c>
      <c r="AU31" s="85">
        <v>342.6</v>
      </c>
      <c r="AV31" s="85">
        <v>209.5</v>
      </c>
      <c r="AW31" s="83">
        <v>0.79</v>
      </c>
      <c r="AX31" s="85">
        <v>371.1</v>
      </c>
      <c r="AY31" s="85">
        <v>155.6</v>
      </c>
      <c r="AZ31" s="83">
        <v>1.06</v>
      </c>
      <c r="BA31" s="85">
        <v>390.7</v>
      </c>
      <c r="BB31" s="85">
        <v>44</v>
      </c>
      <c r="BC31" s="83">
        <v>3.76</v>
      </c>
      <c r="BD31" s="85">
        <v>395.7</v>
      </c>
      <c r="BE31" s="85">
        <v>43.5</v>
      </c>
      <c r="BF31" s="83">
        <v>3.81</v>
      </c>
      <c r="BG31" s="85">
        <v>400.5</v>
      </c>
      <c r="BH31" s="85">
        <v>45</v>
      </c>
      <c r="BI31" s="83">
        <v>3.67</v>
      </c>
      <c r="BJ31" s="85">
        <v>405.7</v>
      </c>
      <c r="BK31" s="85">
        <v>45.5</v>
      </c>
      <c r="BL31" s="83">
        <v>3.63</v>
      </c>
      <c r="BM31" s="85">
        <v>411.3</v>
      </c>
      <c r="BN31" s="85">
        <v>96.7</v>
      </c>
      <c r="BO31" s="83">
        <v>1.71</v>
      </c>
      <c r="BP31" s="85">
        <v>424.3</v>
      </c>
      <c r="BQ31" s="85">
        <v>201.3</v>
      </c>
      <c r="BR31" s="83">
        <v>0.82</v>
      </c>
      <c r="BS31" s="85">
        <v>448.4</v>
      </c>
      <c r="BT31" s="85">
        <v>217.3</v>
      </c>
      <c r="BU31" s="83">
        <v>0.76</v>
      </c>
      <c r="BV31" s="85">
        <v>477.3</v>
      </c>
      <c r="BW31" s="85">
        <v>271.3</v>
      </c>
      <c r="BX31" s="83">
        <v>0.61</v>
      </c>
      <c r="BY31" s="85">
        <v>530</v>
      </c>
      <c r="CF31" s="83"/>
      <c r="CG31" s="83"/>
      <c r="CH31" s="83"/>
      <c r="CI31" s="83"/>
    </row>
    <row r="32" spans="1:87" ht="12.75">
      <c r="A32" s="80" t="s">
        <v>139</v>
      </c>
      <c r="B32" s="81" t="s">
        <v>6</v>
      </c>
      <c r="C32" s="82">
        <v>76</v>
      </c>
      <c r="D32" s="80" t="s">
        <v>148</v>
      </c>
      <c r="E32" s="81" t="s">
        <v>149</v>
      </c>
      <c r="F32" s="81" t="s">
        <v>36</v>
      </c>
      <c r="G32" s="81" t="s">
        <v>3</v>
      </c>
      <c r="H32" s="83">
        <v>58</v>
      </c>
      <c r="I32" s="84">
        <v>-2000</v>
      </c>
      <c r="J32" s="85">
        <v>8527.2</v>
      </c>
      <c r="K32" s="86">
        <v>154000</v>
      </c>
      <c r="L32" s="83">
        <v>0.9</v>
      </c>
      <c r="M32" s="81" t="s">
        <v>34</v>
      </c>
      <c r="N32" s="81">
        <v>0</v>
      </c>
      <c r="O32" s="85">
        <v>7332</v>
      </c>
      <c r="P32" s="85">
        <v>8527.2</v>
      </c>
      <c r="Q32" s="85">
        <v>-2000</v>
      </c>
      <c r="R32" s="85">
        <v>16015.1</v>
      </c>
      <c r="S32" s="83">
        <v>0.48</v>
      </c>
      <c r="T32" s="85">
        <v>-311.6</v>
      </c>
      <c r="U32" s="85">
        <v>7264.2</v>
      </c>
      <c r="V32" s="83">
        <v>1.06</v>
      </c>
      <c r="W32" s="85">
        <v>357.1</v>
      </c>
      <c r="X32" s="85">
        <v>2009.7</v>
      </c>
      <c r="Y32" s="83">
        <v>3.83</v>
      </c>
      <c r="Z32" s="85">
        <v>413.1</v>
      </c>
      <c r="AA32" s="85">
        <v>1962.8</v>
      </c>
      <c r="AB32" s="83">
        <v>3.92</v>
      </c>
      <c r="AC32" s="85">
        <v>468.9</v>
      </c>
      <c r="AD32" s="85">
        <v>2006.4</v>
      </c>
      <c r="AE32" s="83">
        <v>3.84</v>
      </c>
      <c r="AF32" s="85">
        <v>527.7</v>
      </c>
      <c r="AG32" s="85">
        <v>2010.5</v>
      </c>
      <c r="AH32" s="83">
        <v>3.83</v>
      </c>
      <c r="AI32" s="85">
        <v>587</v>
      </c>
      <c r="AJ32" s="85">
        <v>2134.8</v>
      </c>
      <c r="AK32" s="83">
        <v>3.61</v>
      </c>
      <c r="AL32" s="85">
        <v>653</v>
      </c>
      <c r="AM32" s="85">
        <v>11194</v>
      </c>
      <c r="AN32" s="83">
        <v>0.69</v>
      </c>
      <c r="AO32" s="85">
        <v>1419.9</v>
      </c>
      <c r="AP32" s="85">
        <v>10832.8</v>
      </c>
      <c r="AQ32" s="83">
        <v>0.71</v>
      </c>
      <c r="AR32" s="85">
        <v>2049.1</v>
      </c>
      <c r="AS32" s="85">
        <v>11006.7</v>
      </c>
      <c r="AT32" s="83">
        <v>0.7</v>
      </c>
      <c r="AU32" s="85">
        <v>2698.2</v>
      </c>
      <c r="AV32" s="85">
        <v>10026</v>
      </c>
      <c r="AW32" s="83">
        <v>0.77</v>
      </c>
      <c r="AX32" s="85">
        <v>3211.7</v>
      </c>
      <c r="AY32" s="85">
        <v>9821.8</v>
      </c>
      <c r="AZ32" s="83">
        <v>0.78</v>
      </c>
      <c r="BA32" s="85">
        <v>3694</v>
      </c>
      <c r="BB32" s="85">
        <v>10304.6</v>
      </c>
      <c r="BC32" s="83">
        <v>0.75</v>
      </c>
      <c r="BD32" s="85">
        <v>4252.7</v>
      </c>
      <c r="BE32" s="85">
        <v>9967.2</v>
      </c>
      <c r="BF32" s="83">
        <v>0.77</v>
      </c>
      <c r="BG32" s="85">
        <v>4770.8</v>
      </c>
      <c r="BH32" s="85">
        <v>10323</v>
      </c>
      <c r="BI32" s="83">
        <v>0.75</v>
      </c>
      <c r="BJ32" s="85">
        <v>5324.9</v>
      </c>
      <c r="BK32" s="85">
        <v>10584.8</v>
      </c>
      <c r="BL32" s="83">
        <v>0.73</v>
      </c>
      <c r="BM32" s="85">
        <v>5915.6</v>
      </c>
      <c r="BN32" s="85">
        <v>10825.1</v>
      </c>
      <c r="BO32" s="83">
        <v>0.71</v>
      </c>
      <c r="BP32" s="85">
        <v>6547.1</v>
      </c>
      <c r="BQ32" s="85">
        <v>11440.8</v>
      </c>
      <c r="BR32" s="83">
        <v>0.67</v>
      </c>
      <c r="BS32" s="85">
        <v>7281</v>
      </c>
      <c r="BT32" s="85">
        <v>10939.4</v>
      </c>
      <c r="BU32" s="83">
        <v>0.7</v>
      </c>
      <c r="BV32" s="85">
        <v>7912.4</v>
      </c>
      <c r="BW32" s="85">
        <v>10632.6</v>
      </c>
      <c r="BX32" s="83">
        <v>0.72</v>
      </c>
      <c r="BY32" s="85">
        <v>8527.2</v>
      </c>
      <c r="CF32" s="83"/>
      <c r="CG32" s="83"/>
      <c r="CH32" s="83"/>
      <c r="CI32" s="83"/>
    </row>
    <row r="33" spans="1:87" ht="12.75">
      <c r="A33" s="80" t="s">
        <v>139</v>
      </c>
      <c r="B33" s="81" t="s">
        <v>6</v>
      </c>
      <c r="C33" s="82">
        <v>301</v>
      </c>
      <c r="D33" s="80" t="s">
        <v>111</v>
      </c>
      <c r="E33" s="81" t="s">
        <v>150</v>
      </c>
      <c r="F33" s="81" t="s">
        <v>36</v>
      </c>
      <c r="G33" s="81" t="s">
        <v>3</v>
      </c>
      <c r="H33" s="80">
        <v>97.85</v>
      </c>
      <c r="I33" s="84">
        <v>296.1</v>
      </c>
      <c r="J33" s="85">
        <v>1520.5</v>
      </c>
      <c r="K33" s="86">
        <v>1950</v>
      </c>
      <c r="L33" s="83">
        <v>0.43</v>
      </c>
      <c r="M33" s="81" t="s">
        <v>33</v>
      </c>
      <c r="N33" s="81">
        <v>0</v>
      </c>
      <c r="Q33" s="85">
        <v>296.1</v>
      </c>
      <c r="R33" s="85">
        <v>342</v>
      </c>
      <c r="S33" s="83">
        <v>0.29</v>
      </c>
      <c r="T33" s="85">
        <v>450.3</v>
      </c>
      <c r="U33" s="85">
        <v>242.7</v>
      </c>
      <c r="V33" s="83">
        <v>0.4</v>
      </c>
      <c r="W33" s="85">
        <v>504.2</v>
      </c>
      <c r="X33" s="85">
        <v>214.8</v>
      </c>
      <c r="Y33" s="83">
        <v>0.45</v>
      </c>
      <c r="Z33" s="85">
        <v>544.5</v>
      </c>
      <c r="AA33" s="85">
        <v>195</v>
      </c>
      <c r="AB33" s="83">
        <v>0.5</v>
      </c>
      <c r="AC33" s="85">
        <v>578.2</v>
      </c>
      <c r="AD33" s="85">
        <v>187.9</v>
      </c>
      <c r="AE33" s="83">
        <v>0.52</v>
      </c>
      <c r="AF33" s="85">
        <v>609.7</v>
      </c>
      <c r="AG33" s="85">
        <v>181.1</v>
      </c>
      <c r="AH33" s="83">
        <v>0.54</v>
      </c>
      <c r="AI33" s="85">
        <v>639.3</v>
      </c>
      <c r="AJ33" s="85">
        <v>176.7</v>
      </c>
      <c r="AK33" s="83">
        <v>0.55</v>
      </c>
      <c r="AL33" s="85">
        <v>667.8</v>
      </c>
      <c r="AM33" s="85">
        <v>175.8</v>
      </c>
      <c r="AN33" s="83">
        <v>0.55</v>
      </c>
      <c r="AO33" s="85">
        <v>696.7</v>
      </c>
      <c r="AP33" s="85">
        <v>169.2</v>
      </c>
      <c r="AQ33" s="83">
        <v>0.58</v>
      </c>
      <c r="AR33" s="85">
        <v>723.3</v>
      </c>
      <c r="AS33" s="85">
        <v>168.7</v>
      </c>
      <c r="AT33" s="83">
        <v>0.58</v>
      </c>
      <c r="AU33" s="85">
        <v>749.9</v>
      </c>
      <c r="AV33" s="85">
        <v>168.5</v>
      </c>
      <c r="AW33" s="83">
        <v>0.58</v>
      </c>
      <c r="AX33" s="85">
        <v>776.8</v>
      </c>
      <c r="AY33" s="85">
        <v>166.4</v>
      </c>
      <c r="AZ33" s="83">
        <v>0.59</v>
      </c>
      <c r="BA33" s="85">
        <v>803.7</v>
      </c>
      <c r="BB33" s="85">
        <v>183.9</v>
      </c>
      <c r="BC33" s="83">
        <v>0.53</v>
      </c>
      <c r="BD33" s="85">
        <v>833.9</v>
      </c>
      <c r="BE33" s="85">
        <v>196.9</v>
      </c>
      <c r="BF33" s="83">
        <v>0.5</v>
      </c>
      <c r="BG33" s="85">
        <v>867.4</v>
      </c>
      <c r="BH33" s="85">
        <v>210.3</v>
      </c>
      <c r="BI33" s="83">
        <v>0.46</v>
      </c>
      <c r="BJ33" s="85">
        <v>905</v>
      </c>
      <c r="BK33" s="85">
        <v>224.3</v>
      </c>
      <c r="BL33" s="83">
        <v>0.43</v>
      </c>
      <c r="BM33" s="85">
        <v>947.4</v>
      </c>
      <c r="BN33" s="85">
        <v>246.5</v>
      </c>
      <c r="BO33" s="83">
        <v>0.4</v>
      </c>
      <c r="BP33" s="85">
        <v>997.8</v>
      </c>
      <c r="BQ33" s="85">
        <v>263</v>
      </c>
      <c r="BR33" s="83">
        <v>0.37</v>
      </c>
      <c r="BS33" s="85">
        <v>1058</v>
      </c>
      <c r="BT33" s="85">
        <v>317</v>
      </c>
      <c r="BU33" s="83">
        <v>0.31</v>
      </c>
      <c r="BV33" s="85">
        <v>1144.2</v>
      </c>
      <c r="BW33" s="85">
        <v>492.6</v>
      </c>
      <c r="BX33" s="83">
        <v>0.2</v>
      </c>
      <c r="BY33" s="85">
        <v>1520.5</v>
      </c>
      <c r="CF33" s="83"/>
      <c r="CG33" s="83"/>
      <c r="CH33" s="83"/>
      <c r="CI33" s="83"/>
    </row>
    <row r="34" spans="1:87" ht="12.75">
      <c r="A34" s="80" t="s">
        <v>139</v>
      </c>
      <c r="B34" s="81" t="s">
        <v>6</v>
      </c>
      <c r="C34" s="82">
        <v>301</v>
      </c>
      <c r="D34" s="80" t="s">
        <v>151</v>
      </c>
      <c r="E34" s="81" t="s">
        <v>152</v>
      </c>
      <c r="F34" s="81" t="s">
        <v>36</v>
      </c>
      <c r="G34" s="81" t="s">
        <v>3</v>
      </c>
      <c r="H34" s="80">
        <v>92.72</v>
      </c>
      <c r="I34" s="84">
        <v>0</v>
      </c>
      <c r="J34" s="85">
        <v>2500.7</v>
      </c>
      <c r="K34" s="86">
        <v>6300</v>
      </c>
      <c r="L34" s="83">
        <v>0.52</v>
      </c>
      <c r="M34" s="81" t="s">
        <v>33</v>
      </c>
      <c r="N34" s="81">
        <v>0</v>
      </c>
      <c r="Q34" s="85">
        <v>0</v>
      </c>
      <c r="R34" s="85">
        <v>1119.3</v>
      </c>
      <c r="S34" s="83">
        <v>0.28</v>
      </c>
      <c r="T34" s="85">
        <v>364.7</v>
      </c>
      <c r="U34" s="85">
        <v>832.5</v>
      </c>
      <c r="V34" s="83">
        <v>0.38</v>
      </c>
      <c r="W34" s="85">
        <v>535.2</v>
      </c>
      <c r="X34" s="85">
        <v>845.4</v>
      </c>
      <c r="Y34" s="83">
        <v>0.37</v>
      </c>
      <c r="Z34" s="85">
        <v>717.1</v>
      </c>
      <c r="AA34" s="85">
        <v>821.2</v>
      </c>
      <c r="AB34" s="83">
        <v>0.38</v>
      </c>
      <c r="AC34" s="85">
        <v>883.1</v>
      </c>
      <c r="AD34" s="85">
        <v>760.3</v>
      </c>
      <c r="AE34" s="83">
        <v>0.41</v>
      </c>
      <c r="AF34" s="85">
        <v>1025.2</v>
      </c>
      <c r="AG34" s="85">
        <v>773.3</v>
      </c>
      <c r="AH34" s="83">
        <v>0.41</v>
      </c>
      <c r="AI34" s="85">
        <v>1170.9</v>
      </c>
      <c r="AJ34" s="85">
        <v>800.5</v>
      </c>
      <c r="AK34" s="83">
        <v>0.39</v>
      </c>
      <c r="AL34" s="85">
        <v>1332.2</v>
      </c>
      <c r="AM34" s="85">
        <v>805.6</v>
      </c>
      <c r="AN34" s="83">
        <v>0.39</v>
      </c>
      <c r="AO34" s="85">
        <v>1499.6</v>
      </c>
      <c r="AP34" s="85">
        <v>722.1</v>
      </c>
      <c r="AQ34" s="83">
        <v>0.44</v>
      </c>
      <c r="AR34" s="85">
        <v>1621.5</v>
      </c>
      <c r="AS34" s="85">
        <v>688.4</v>
      </c>
      <c r="AT34" s="83">
        <v>0.46</v>
      </c>
      <c r="AU34" s="85">
        <v>1729</v>
      </c>
      <c r="AV34" s="85">
        <v>318.8</v>
      </c>
      <c r="AW34" s="83">
        <v>0.99</v>
      </c>
      <c r="AX34" s="85">
        <v>1771</v>
      </c>
      <c r="AY34" s="85">
        <v>276.2</v>
      </c>
      <c r="AZ34" s="83">
        <v>1.14</v>
      </c>
      <c r="BA34" s="85">
        <v>1803.6</v>
      </c>
      <c r="BB34" s="85">
        <v>285.5</v>
      </c>
      <c r="BC34" s="83">
        <v>1.1</v>
      </c>
      <c r="BD34" s="85">
        <v>1838.8</v>
      </c>
      <c r="BE34" s="85">
        <v>491.5</v>
      </c>
      <c r="BF34" s="83">
        <v>0.64</v>
      </c>
      <c r="BG34" s="85">
        <v>1912.8</v>
      </c>
      <c r="BH34" s="85">
        <v>323.3</v>
      </c>
      <c r="BI34" s="83">
        <v>0.97</v>
      </c>
      <c r="BJ34" s="85">
        <v>1957.4</v>
      </c>
      <c r="BK34" s="85">
        <v>268.6</v>
      </c>
      <c r="BL34" s="83">
        <v>1.17</v>
      </c>
      <c r="BM34" s="85">
        <v>1986.6</v>
      </c>
      <c r="BN34" s="85">
        <v>251.9</v>
      </c>
      <c r="BO34" s="83">
        <v>1.25</v>
      </c>
      <c r="BP34" s="85">
        <v>2012</v>
      </c>
      <c r="BQ34" s="85">
        <v>303.4</v>
      </c>
      <c r="BR34" s="83">
        <v>1.04</v>
      </c>
      <c r="BS34" s="85">
        <v>2051</v>
      </c>
      <c r="BT34" s="85">
        <v>304.9</v>
      </c>
      <c r="BU34" s="83">
        <v>1.03</v>
      </c>
      <c r="BV34" s="85">
        <v>2093.7</v>
      </c>
      <c r="BW34" s="85">
        <v>1015.5</v>
      </c>
      <c r="BX34" s="83">
        <v>0.31</v>
      </c>
      <c r="BY34" s="85">
        <v>2500.7</v>
      </c>
      <c r="CF34" s="83"/>
      <c r="CG34" s="83"/>
      <c r="CH34" s="83"/>
      <c r="CI34" s="83"/>
    </row>
    <row r="35" spans="1:87" ht="12.75">
      <c r="A35" s="80" t="s">
        <v>139</v>
      </c>
      <c r="B35" s="81" t="s">
        <v>6</v>
      </c>
      <c r="C35" s="82">
        <v>378</v>
      </c>
      <c r="D35" s="80" t="s">
        <v>153</v>
      </c>
      <c r="E35" s="81" t="s">
        <v>154</v>
      </c>
      <c r="F35" s="81" t="s">
        <v>36</v>
      </c>
      <c r="G35" s="81" t="s">
        <v>3</v>
      </c>
      <c r="H35" s="83">
        <v>40.98</v>
      </c>
      <c r="I35" s="84">
        <v>79.2</v>
      </c>
      <c r="J35" s="85">
        <v>2448.7</v>
      </c>
      <c r="K35" s="86">
        <v>3460</v>
      </c>
      <c r="L35" s="83">
        <v>0.4</v>
      </c>
      <c r="M35" s="81" t="s">
        <v>33</v>
      </c>
      <c r="N35" s="81">
        <v>0</v>
      </c>
      <c r="Q35" s="85">
        <v>79.2</v>
      </c>
      <c r="R35" s="85">
        <v>307.6</v>
      </c>
      <c r="S35" s="83">
        <v>0.56</v>
      </c>
      <c r="T35" s="85">
        <v>161</v>
      </c>
      <c r="U35" s="85">
        <v>250.4</v>
      </c>
      <c r="V35" s="83">
        <v>0.69</v>
      </c>
      <c r="W35" s="85">
        <v>204.1</v>
      </c>
      <c r="X35" s="85">
        <v>223.2</v>
      </c>
      <c r="Y35" s="83">
        <v>0.78</v>
      </c>
      <c r="Z35" s="85">
        <v>237.9</v>
      </c>
      <c r="AA35" s="85">
        <v>211</v>
      </c>
      <c r="AB35" s="83">
        <v>0.82</v>
      </c>
      <c r="AC35" s="85">
        <v>268</v>
      </c>
      <c r="AD35" s="85">
        <v>214.6</v>
      </c>
      <c r="AE35" s="83">
        <v>0.81</v>
      </c>
      <c r="AF35" s="85">
        <v>298.4</v>
      </c>
      <c r="AG35" s="85">
        <v>227.7</v>
      </c>
      <c r="AH35" s="83">
        <v>0.76</v>
      </c>
      <c r="AI35" s="85">
        <v>334.5</v>
      </c>
      <c r="AJ35" s="85">
        <v>414.3</v>
      </c>
      <c r="AK35" s="83">
        <v>0.42</v>
      </c>
      <c r="AL35" s="85">
        <v>703.6</v>
      </c>
      <c r="AM35" s="85">
        <v>491.1</v>
      </c>
      <c r="AN35" s="83">
        <v>0.35</v>
      </c>
      <c r="AO35" s="85">
        <v>804</v>
      </c>
      <c r="AP35" s="85">
        <v>492.1</v>
      </c>
      <c r="AQ35" s="83">
        <v>0.35</v>
      </c>
      <c r="AR35" s="85">
        <v>916.3</v>
      </c>
      <c r="AS35" s="85">
        <v>466.1</v>
      </c>
      <c r="AT35" s="83">
        <v>0.37</v>
      </c>
      <c r="AU35" s="85">
        <v>1009.4</v>
      </c>
      <c r="AV35" s="85">
        <v>453</v>
      </c>
      <c r="AW35" s="83">
        <v>0.38</v>
      </c>
      <c r="AX35" s="85">
        <v>1096.2</v>
      </c>
      <c r="AY35" s="85">
        <v>458.2</v>
      </c>
      <c r="AZ35" s="83">
        <v>0.38</v>
      </c>
      <c r="BA35" s="85">
        <v>1188.6</v>
      </c>
      <c r="BB35" s="85">
        <v>443.7</v>
      </c>
      <c r="BC35" s="83">
        <v>0.39</v>
      </c>
      <c r="BD35" s="85">
        <v>1267.1</v>
      </c>
      <c r="BE35" s="85">
        <v>472.6</v>
      </c>
      <c r="BF35" s="83">
        <v>0.37</v>
      </c>
      <c r="BG35" s="85">
        <v>1364</v>
      </c>
      <c r="BH35" s="85">
        <v>492.2</v>
      </c>
      <c r="BI35" s="83">
        <v>0.35</v>
      </c>
      <c r="BJ35" s="85">
        <v>1467.9</v>
      </c>
      <c r="BK35" s="85">
        <v>529.8</v>
      </c>
      <c r="BL35" s="83">
        <v>0.33</v>
      </c>
      <c r="BM35" s="85">
        <v>1602.2</v>
      </c>
      <c r="BN35" s="85">
        <v>547.5</v>
      </c>
      <c r="BO35" s="83">
        <v>0.32</v>
      </c>
      <c r="BP35" s="85">
        <v>1738.9</v>
      </c>
      <c r="BQ35" s="85">
        <v>542.1</v>
      </c>
      <c r="BR35" s="83">
        <v>0.32</v>
      </c>
      <c r="BS35" s="85">
        <v>1866.1</v>
      </c>
      <c r="BT35" s="85">
        <v>633.3</v>
      </c>
      <c r="BU35" s="83">
        <v>0.27</v>
      </c>
      <c r="BV35" s="85">
        <v>2043.9</v>
      </c>
      <c r="BW35" s="85">
        <v>817</v>
      </c>
      <c r="BX35" s="83">
        <v>0.21</v>
      </c>
      <c r="BY35" s="85">
        <v>2448.7</v>
      </c>
      <c r="CF35" s="83"/>
      <c r="CG35" s="83"/>
      <c r="CH35" s="83"/>
      <c r="CI35" s="83"/>
    </row>
    <row r="36" spans="1:87" ht="12.75">
      <c r="A36" s="80" t="s">
        <v>139</v>
      </c>
      <c r="B36" s="81" t="s">
        <v>4</v>
      </c>
      <c r="C36" s="82">
        <v>51</v>
      </c>
      <c r="D36" s="80" t="s">
        <v>153</v>
      </c>
      <c r="E36" s="81" t="s">
        <v>155</v>
      </c>
      <c r="F36" s="81" t="s">
        <v>36</v>
      </c>
      <c r="G36" s="81" t="s">
        <v>3</v>
      </c>
      <c r="H36" s="83">
        <v>91.68</v>
      </c>
      <c r="I36" s="84">
        <v>191</v>
      </c>
      <c r="J36" s="85">
        <v>1143.5</v>
      </c>
      <c r="K36" s="86">
        <v>1710</v>
      </c>
      <c r="L36" s="83">
        <v>0.42</v>
      </c>
      <c r="M36" s="81" t="s">
        <v>33</v>
      </c>
      <c r="N36" s="81">
        <v>0</v>
      </c>
      <c r="Q36" s="85">
        <v>191</v>
      </c>
      <c r="R36" s="85">
        <v>317.6</v>
      </c>
      <c r="S36" s="83">
        <v>0.27</v>
      </c>
      <c r="T36" s="85">
        <v>324.8</v>
      </c>
      <c r="U36" s="85">
        <v>230.7</v>
      </c>
      <c r="V36" s="83">
        <v>0.37</v>
      </c>
      <c r="W36" s="85">
        <v>380</v>
      </c>
      <c r="X36" s="85">
        <v>197.2</v>
      </c>
      <c r="Y36" s="83">
        <v>0.43</v>
      </c>
      <c r="Z36" s="85">
        <v>416.5</v>
      </c>
      <c r="AA36" s="85">
        <v>181.6</v>
      </c>
      <c r="AB36" s="83">
        <v>0.47</v>
      </c>
      <c r="AC36" s="85">
        <v>445.8</v>
      </c>
      <c r="AD36" s="85">
        <v>179.3</v>
      </c>
      <c r="AE36" s="83">
        <v>0.48</v>
      </c>
      <c r="AF36" s="85">
        <v>474.3</v>
      </c>
      <c r="AG36" s="85">
        <v>170.1</v>
      </c>
      <c r="AH36" s="83">
        <v>0.5</v>
      </c>
      <c r="AI36" s="85">
        <v>500.9</v>
      </c>
      <c r="AJ36" s="85">
        <v>176.9</v>
      </c>
      <c r="AK36" s="83">
        <v>0.48</v>
      </c>
      <c r="AL36" s="85">
        <v>530.5</v>
      </c>
      <c r="AM36" s="85">
        <v>177.3</v>
      </c>
      <c r="AN36" s="83">
        <v>0.48</v>
      </c>
      <c r="AO36" s="85">
        <v>561.7</v>
      </c>
      <c r="AP36" s="85">
        <v>176.6</v>
      </c>
      <c r="AQ36" s="83">
        <v>0.48</v>
      </c>
      <c r="AR36" s="85">
        <v>592.8</v>
      </c>
      <c r="AS36" s="85">
        <v>168.5</v>
      </c>
      <c r="AT36" s="83">
        <v>0.51</v>
      </c>
      <c r="AU36" s="85">
        <v>619.3</v>
      </c>
      <c r="AV36" s="85">
        <v>170.4</v>
      </c>
      <c r="AW36" s="83">
        <v>0.5</v>
      </c>
      <c r="AX36" s="85">
        <v>646.2</v>
      </c>
      <c r="AY36" s="85">
        <v>174.3</v>
      </c>
      <c r="AZ36" s="83">
        <v>0.49</v>
      </c>
      <c r="BA36" s="85">
        <v>674.9</v>
      </c>
      <c r="BB36" s="85">
        <v>179.2</v>
      </c>
      <c r="BC36" s="83">
        <v>0.48</v>
      </c>
      <c r="BD36" s="85">
        <v>705</v>
      </c>
      <c r="BE36" s="85">
        <v>179.6</v>
      </c>
      <c r="BF36" s="83">
        <v>0.48</v>
      </c>
      <c r="BG36" s="85">
        <v>734.7</v>
      </c>
      <c r="BH36" s="85">
        <v>187.1</v>
      </c>
      <c r="BI36" s="83">
        <v>0.46</v>
      </c>
      <c r="BJ36" s="85">
        <v>765.6</v>
      </c>
      <c r="BK36" s="85">
        <v>195.1</v>
      </c>
      <c r="BL36" s="83">
        <v>0.44</v>
      </c>
      <c r="BM36" s="85">
        <v>801.1</v>
      </c>
      <c r="BN36" s="85">
        <v>212.8</v>
      </c>
      <c r="BO36" s="83">
        <v>0.4</v>
      </c>
      <c r="BP36" s="85">
        <v>845.2</v>
      </c>
      <c r="BQ36" s="85">
        <v>234.3</v>
      </c>
      <c r="BR36" s="83">
        <v>0.36</v>
      </c>
      <c r="BS36" s="85">
        <v>900</v>
      </c>
      <c r="BT36" s="85">
        <v>258.8</v>
      </c>
      <c r="BU36" s="83">
        <v>0.33</v>
      </c>
      <c r="BV36" s="85">
        <v>971.5</v>
      </c>
      <c r="BW36" s="85">
        <v>351.6</v>
      </c>
      <c r="BX36" s="83">
        <v>0.24</v>
      </c>
      <c r="BY36" s="85">
        <v>1143.5</v>
      </c>
      <c r="CF36" s="83"/>
      <c r="CG36" s="83"/>
      <c r="CH36" s="83"/>
      <c r="CI36" s="83"/>
    </row>
    <row r="37" spans="1:87" ht="12.75">
      <c r="A37" s="80" t="s">
        <v>139</v>
      </c>
      <c r="B37" s="81" t="s">
        <v>4</v>
      </c>
      <c r="C37" s="82">
        <v>51</v>
      </c>
      <c r="D37" s="80" t="s">
        <v>156</v>
      </c>
      <c r="E37" s="81" t="s">
        <v>157</v>
      </c>
      <c r="F37" s="81" t="s">
        <v>36</v>
      </c>
      <c r="G37" s="81" t="s">
        <v>3</v>
      </c>
      <c r="H37" s="80">
        <v>94.36</v>
      </c>
      <c r="I37" s="84">
        <v>633.5</v>
      </c>
      <c r="J37" s="85">
        <v>1791.9</v>
      </c>
      <c r="K37" s="80">
        <v>2830</v>
      </c>
      <c r="L37" s="80">
        <v>0.6</v>
      </c>
      <c r="M37" s="81" t="s">
        <v>33</v>
      </c>
      <c r="N37" s="81">
        <v>0</v>
      </c>
      <c r="Q37" s="85">
        <v>633.5</v>
      </c>
      <c r="R37" s="85">
        <v>434.9</v>
      </c>
      <c r="S37" s="83">
        <v>0.33</v>
      </c>
      <c r="T37" s="85">
        <v>828.1</v>
      </c>
      <c r="U37" s="85">
        <v>302.1</v>
      </c>
      <c r="V37" s="83">
        <v>0.47</v>
      </c>
      <c r="W37" s="85">
        <v>891.6</v>
      </c>
      <c r="X37" s="85">
        <v>255.1</v>
      </c>
      <c r="Y37" s="83">
        <v>0.55</v>
      </c>
      <c r="Z37" s="85">
        <v>930.3</v>
      </c>
      <c r="AA37" s="85">
        <v>232.3</v>
      </c>
      <c r="AB37" s="83">
        <v>0.61</v>
      </c>
      <c r="AC37" s="85">
        <v>968.2</v>
      </c>
      <c r="AD37" s="85">
        <v>95.9</v>
      </c>
      <c r="AE37" s="83">
        <v>1.48</v>
      </c>
      <c r="AF37" s="85">
        <v>983.2</v>
      </c>
      <c r="AG37" s="85">
        <v>91.6</v>
      </c>
      <c r="AH37" s="83">
        <v>1.54</v>
      </c>
      <c r="AI37" s="85">
        <v>996.9</v>
      </c>
      <c r="AJ37" s="85">
        <v>88.1</v>
      </c>
      <c r="AK37" s="83">
        <v>1.61</v>
      </c>
      <c r="AL37" s="85">
        <v>1009.1</v>
      </c>
      <c r="AM37" s="85">
        <v>81.7</v>
      </c>
      <c r="AN37" s="83">
        <v>1.73</v>
      </c>
      <c r="AO37" s="85">
        <v>1019.3</v>
      </c>
      <c r="AP37" s="85">
        <v>82.3</v>
      </c>
      <c r="AQ37" s="83">
        <v>1.72</v>
      </c>
      <c r="AR37" s="85">
        <v>1029.4</v>
      </c>
      <c r="AS37" s="85">
        <v>88.7</v>
      </c>
      <c r="AT37" s="83">
        <v>1.69</v>
      </c>
      <c r="AU37" s="85">
        <v>1041.9</v>
      </c>
      <c r="AV37" s="85">
        <v>210.2</v>
      </c>
      <c r="AW37" s="83">
        <v>0.67</v>
      </c>
      <c r="AX37" s="85">
        <v>1075.2</v>
      </c>
      <c r="AY37" s="85">
        <v>232.6</v>
      </c>
      <c r="AZ37" s="83">
        <v>0.61</v>
      </c>
      <c r="BA37" s="85">
        <v>1113</v>
      </c>
      <c r="BB37" s="85">
        <v>243.7</v>
      </c>
      <c r="BC37" s="83">
        <v>0.58</v>
      </c>
      <c r="BD37" s="85">
        <v>1154.2</v>
      </c>
      <c r="BE37" s="85">
        <v>250.6</v>
      </c>
      <c r="BF37" s="83">
        <v>0.56</v>
      </c>
      <c r="BG37" s="85">
        <v>1199.9</v>
      </c>
      <c r="BH37" s="85">
        <v>274.8</v>
      </c>
      <c r="BI37" s="83">
        <v>0.51</v>
      </c>
      <c r="BJ37" s="85">
        <v>1254.8</v>
      </c>
      <c r="BK37" s="85">
        <v>282.8</v>
      </c>
      <c r="BL37" s="83">
        <v>0.5</v>
      </c>
      <c r="BM37" s="85">
        <v>1314.6</v>
      </c>
      <c r="BN37" s="85">
        <v>295.3</v>
      </c>
      <c r="BO37" s="83">
        <v>0.48</v>
      </c>
      <c r="BP37" s="85">
        <v>1379</v>
      </c>
      <c r="BQ37" s="85">
        <v>306.1</v>
      </c>
      <c r="BR37" s="83">
        <v>0.46</v>
      </c>
      <c r="BS37" s="85">
        <v>1449</v>
      </c>
      <c r="BT37" s="85">
        <v>355.5</v>
      </c>
      <c r="BU37" s="83">
        <v>0.4</v>
      </c>
      <c r="BV37" s="85">
        <v>1542.6</v>
      </c>
      <c r="BW37" s="85">
        <v>486.9</v>
      </c>
      <c r="BX37" s="83">
        <v>0.29</v>
      </c>
      <c r="BY37" s="85">
        <v>1791.9</v>
      </c>
      <c r="CF37" s="83"/>
      <c r="CG37" s="83"/>
      <c r="CH37" s="83"/>
      <c r="CI37" s="83"/>
    </row>
    <row r="38" spans="1:87" ht="12.75">
      <c r="A38" s="80" t="s">
        <v>139</v>
      </c>
      <c r="B38" s="81" t="s">
        <v>4</v>
      </c>
      <c r="C38" s="82">
        <v>51</v>
      </c>
      <c r="D38" s="80" t="s">
        <v>146</v>
      </c>
      <c r="E38" s="81" t="s">
        <v>158</v>
      </c>
      <c r="F38" s="81" t="s">
        <v>36</v>
      </c>
      <c r="G38" s="81" t="s">
        <v>3</v>
      </c>
      <c r="H38" s="80">
        <v>91.65</v>
      </c>
      <c r="I38" s="84">
        <v>105.2</v>
      </c>
      <c r="J38" s="85">
        <v>951.4</v>
      </c>
      <c r="K38" s="86">
        <v>3050</v>
      </c>
      <c r="L38" s="83">
        <v>0.7</v>
      </c>
      <c r="M38" s="81" t="s">
        <v>33</v>
      </c>
      <c r="N38" s="81">
        <v>0</v>
      </c>
      <c r="Q38" s="85">
        <v>105.2</v>
      </c>
      <c r="R38" s="85">
        <v>277</v>
      </c>
      <c r="S38" s="83">
        <v>0.55</v>
      </c>
      <c r="T38" s="85">
        <v>170.1</v>
      </c>
      <c r="U38" s="85">
        <v>224.4</v>
      </c>
      <c r="V38" s="83">
        <v>0.68</v>
      </c>
      <c r="W38" s="85">
        <v>206.4</v>
      </c>
      <c r="X38" s="85">
        <v>211.8</v>
      </c>
      <c r="Y38" s="83">
        <v>0.72</v>
      </c>
      <c r="Z38" s="85">
        <v>239.7</v>
      </c>
      <c r="AA38" s="85">
        <v>215.7</v>
      </c>
      <c r="AB38" s="83">
        <v>0.71</v>
      </c>
      <c r="AC38" s="85">
        <v>275.3</v>
      </c>
      <c r="AD38" s="85">
        <v>162.3</v>
      </c>
      <c r="AE38" s="83">
        <v>0.94</v>
      </c>
      <c r="AF38" s="85">
        <v>303</v>
      </c>
      <c r="AG38" s="85">
        <v>105.8</v>
      </c>
      <c r="AH38" s="83">
        <v>1.44</v>
      </c>
      <c r="AI38" s="85">
        <v>319.6</v>
      </c>
      <c r="AJ38" s="85">
        <v>99.9</v>
      </c>
      <c r="AK38" s="83">
        <v>1.53</v>
      </c>
      <c r="AL38" s="85">
        <v>333.9</v>
      </c>
      <c r="AM38" s="85">
        <v>89.7</v>
      </c>
      <c r="AN38" s="83">
        <v>1.7</v>
      </c>
      <c r="AO38" s="85">
        <v>345.2</v>
      </c>
      <c r="AP38" s="85">
        <v>94</v>
      </c>
      <c r="AQ38" s="83">
        <v>1.62</v>
      </c>
      <c r="AR38" s="85">
        <v>357.2</v>
      </c>
      <c r="AS38" s="85">
        <v>215</v>
      </c>
      <c r="AT38" s="83">
        <v>0.71</v>
      </c>
      <c r="AU38" s="85">
        <v>391.6</v>
      </c>
      <c r="AV38" s="85">
        <v>218.4</v>
      </c>
      <c r="AW38" s="83">
        <v>0.7</v>
      </c>
      <c r="AX38" s="85">
        <v>423.5</v>
      </c>
      <c r="AY38" s="85">
        <v>213.8</v>
      </c>
      <c r="AZ38" s="83">
        <v>0.71</v>
      </c>
      <c r="BA38" s="85">
        <v>452.5</v>
      </c>
      <c r="BB38" s="85">
        <v>228.1</v>
      </c>
      <c r="BC38" s="83">
        <v>0.67</v>
      </c>
      <c r="BD38" s="85">
        <v>486.7</v>
      </c>
      <c r="BE38" s="85">
        <v>251.2</v>
      </c>
      <c r="BF38" s="83">
        <v>0.61</v>
      </c>
      <c r="BG38" s="85">
        <v>529.9</v>
      </c>
      <c r="BH38" s="85">
        <v>250.3</v>
      </c>
      <c r="BI38" s="83">
        <v>0.61</v>
      </c>
      <c r="BJ38" s="85">
        <v>574.1</v>
      </c>
      <c r="BK38" s="85">
        <v>257.8</v>
      </c>
      <c r="BL38" s="83">
        <v>0.59</v>
      </c>
      <c r="BM38" s="85">
        <v>620.7</v>
      </c>
      <c r="BN38" s="85">
        <v>270.5</v>
      </c>
      <c r="BO38" s="83">
        <v>0.56</v>
      </c>
      <c r="BP38" s="85">
        <v>672.2</v>
      </c>
      <c r="BQ38" s="85">
        <v>283.8</v>
      </c>
      <c r="BR38" s="83">
        <v>0.54</v>
      </c>
      <c r="BS38" s="85">
        <v>730.5</v>
      </c>
      <c r="BT38" s="85">
        <v>312.4</v>
      </c>
      <c r="BU38" s="83">
        <v>0.49</v>
      </c>
      <c r="BV38" s="85">
        <v>802.7</v>
      </c>
      <c r="BW38" s="85">
        <v>402.5</v>
      </c>
      <c r="BX38" s="83">
        <v>0.38</v>
      </c>
      <c r="BY38" s="85">
        <v>951.4</v>
      </c>
      <c r="CF38" s="83"/>
      <c r="CG38" s="83"/>
      <c r="CH38" s="83"/>
      <c r="CI38" s="83"/>
    </row>
    <row r="39" spans="1:87" ht="12.75">
      <c r="A39" s="80" t="s">
        <v>159</v>
      </c>
      <c r="B39" s="81" t="s">
        <v>6</v>
      </c>
      <c r="C39" s="82">
        <v>601</v>
      </c>
      <c r="D39" s="80" t="s">
        <v>101</v>
      </c>
      <c r="E39" s="81" t="s">
        <v>160</v>
      </c>
      <c r="F39" s="81" t="s">
        <v>36</v>
      </c>
      <c r="G39" s="81" t="s">
        <v>3</v>
      </c>
      <c r="H39" s="80">
        <v>8.64</v>
      </c>
      <c r="I39" s="84">
        <v>505.2</v>
      </c>
      <c r="J39" s="85">
        <v>3567.9</v>
      </c>
      <c r="K39" s="80">
        <v>6660</v>
      </c>
      <c r="L39" s="80">
        <v>0.49</v>
      </c>
      <c r="M39" s="81" t="s">
        <v>33</v>
      </c>
      <c r="N39" s="81">
        <v>0</v>
      </c>
      <c r="Q39" s="85">
        <v>505.2</v>
      </c>
      <c r="R39" s="85">
        <v>1139</v>
      </c>
      <c r="S39" s="83">
        <v>0.29</v>
      </c>
      <c r="T39" s="85">
        <v>995.9</v>
      </c>
      <c r="U39" s="85">
        <v>772.4</v>
      </c>
      <c r="V39" s="83">
        <v>0.43</v>
      </c>
      <c r="W39" s="85">
        <v>1164.7</v>
      </c>
      <c r="X39" s="85">
        <v>737.2</v>
      </c>
      <c r="Y39" s="83">
        <v>0.45</v>
      </c>
      <c r="Z39" s="85">
        <v>1318.1</v>
      </c>
      <c r="AA39" s="85">
        <v>689.7</v>
      </c>
      <c r="AB39" s="83">
        <v>0.48</v>
      </c>
      <c r="AC39" s="85">
        <v>1456.8</v>
      </c>
      <c r="AD39" s="85">
        <v>691.6</v>
      </c>
      <c r="AE39" s="83">
        <v>0.48</v>
      </c>
      <c r="AF39" s="85">
        <v>1597</v>
      </c>
      <c r="AG39" s="85">
        <v>637.4</v>
      </c>
      <c r="AH39" s="83">
        <v>0.52</v>
      </c>
      <c r="AI39" s="85">
        <v>1715.2</v>
      </c>
      <c r="AJ39" s="85">
        <v>432.6</v>
      </c>
      <c r="AK39" s="83">
        <v>0.77</v>
      </c>
      <c r="AL39" s="85">
        <v>1782.1</v>
      </c>
      <c r="AM39" s="85">
        <v>391</v>
      </c>
      <c r="AN39" s="83">
        <v>0.85</v>
      </c>
      <c r="AO39" s="85">
        <v>1836.8</v>
      </c>
      <c r="AP39" s="85">
        <v>517.9</v>
      </c>
      <c r="AQ39" s="83">
        <v>0.64</v>
      </c>
      <c r="AR39" s="85">
        <v>1916.1</v>
      </c>
      <c r="AS39" s="85">
        <v>524.4</v>
      </c>
      <c r="AT39" s="83">
        <v>0.64</v>
      </c>
      <c r="AU39" s="85">
        <v>2000.6</v>
      </c>
      <c r="AV39" s="85">
        <v>556.6</v>
      </c>
      <c r="AW39" s="83">
        <v>0.6</v>
      </c>
      <c r="AX39" s="85">
        <v>2095.6</v>
      </c>
      <c r="AY39" s="85">
        <v>589.1</v>
      </c>
      <c r="AZ39" s="83">
        <v>0.57</v>
      </c>
      <c r="BA39" s="85">
        <v>2203.3</v>
      </c>
      <c r="BB39" s="85">
        <v>643.5</v>
      </c>
      <c r="BC39" s="83">
        <v>0.52</v>
      </c>
      <c r="BD39" s="85">
        <v>2325.1</v>
      </c>
      <c r="BE39" s="85">
        <v>657.1</v>
      </c>
      <c r="BF39" s="83">
        <v>0.51</v>
      </c>
      <c r="BG39" s="85">
        <v>2452</v>
      </c>
      <c r="BH39" s="85">
        <v>658.1</v>
      </c>
      <c r="BI39" s="83">
        <v>0.51</v>
      </c>
      <c r="BJ39" s="85">
        <v>2584.2</v>
      </c>
      <c r="BK39" s="85">
        <v>707.5</v>
      </c>
      <c r="BL39" s="83">
        <v>0.47</v>
      </c>
      <c r="BM39" s="85">
        <v>2733</v>
      </c>
      <c r="BN39" s="85">
        <v>712.2</v>
      </c>
      <c r="BO39" s="83">
        <v>0.47</v>
      </c>
      <c r="BP39" s="85">
        <v>2889.2</v>
      </c>
      <c r="BQ39" s="85">
        <v>725.6</v>
      </c>
      <c r="BR39" s="83">
        <v>0.46</v>
      </c>
      <c r="BS39" s="85">
        <v>3053.6</v>
      </c>
      <c r="BT39" s="85">
        <v>788.8</v>
      </c>
      <c r="BU39" s="83">
        <v>0.42</v>
      </c>
      <c r="BV39" s="85">
        <v>3237.3</v>
      </c>
      <c r="BW39" s="85">
        <v>948.7</v>
      </c>
      <c r="BX39" s="83">
        <v>0.35</v>
      </c>
      <c r="BY39" s="85">
        <v>3567.9</v>
      </c>
      <c r="CF39" s="83"/>
      <c r="CG39" s="83"/>
      <c r="CH39" s="83"/>
      <c r="CI39" s="83"/>
    </row>
    <row r="40" spans="1:87" ht="12.75">
      <c r="A40" s="80" t="s">
        <v>159</v>
      </c>
      <c r="B40" s="81" t="s">
        <v>4</v>
      </c>
      <c r="C40" s="82">
        <v>363</v>
      </c>
      <c r="D40" s="80" t="s">
        <v>101</v>
      </c>
      <c r="E40" s="81" t="s">
        <v>161</v>
      </c>
      <c r="F40" s="81" t="s">
        <v>36</v>
      </c>
      <c r="G40" s="81" t="s">
        <v>3</v>
      </c>
      <c r="H40" s="80">
        <v>95.86</v>
      </c>
      <c r="I40" s="84">
        <v>165.1</v>
      </c>
      <c r="J40" s="85">
        <v>1938.7</v>
      </c>
      <c r="K40" s="80">
        <v>5380</v>
      </c>
      <c r="L40" s="80">
        <v>0.58</v>
      </c>
      <c r="M40" s="81" t="s">
        <v>33</v>
      </c>
      <c r="N40" s="81">
        <v>0</v>
      </c>
      <c r="Q40" s="85">
        <v>165.1</v>
      </c>
      <c r="R40" s="85">
        <v>676.5</v>
      </c>
      <c r="S40" s="83">
        <v>0.4</v>
      </c>
      <c r="T40" s="85">
        <v>365.6</v>
      </c>
      <c r="U40" s="85">
        <v>513.6</v>
      </c>
      <c r="V40" s="83">
        <v>0.52</v>
      </c>
      <c r="W40" s="85">
        <v>452.2</v>
      </c>
      <c r="X40" s="85">
        <v>487.8</v>
      </c>
      <c r="Y40" s="83">
        <v>0.55</v>
      </c>
      <c r="Z40" s="85">
        <v>535</v>
      </c>
      <c r="AA40" s="85">
        <v>494.9</v>
      </c>
      <c r="AB40" s="83">
        <v>0.54</v>
      </c>
      <c r="AC40" s="85">
        <v>619.1</v>
      </c>
      <c r="AD40" s="85">
        <v>471.1</v>
      </c>
      <c r="AE40" s="83">
        <v>0.57</v>
      </c>
      <c r="AF40" s="85">
        <v>699.5</v>
      </c>
      <c r="AG40" s="85">
        <v>477</v>
      </c>
      <c r="AH40" s="83">
        <v>0.56</v>
      </c>
      <c r="AI40" s="85">
        <v>780.8</v>
      </c>
      <c r="AJ40" s="85">
        <v>476.3</v>
      </c>
      <c r="AK40" s="83">
        <v>0.56</v>
      </c>
      <c r="AL40" s="85">
        <v>862.1</v>
      </c>
      <c r="AM40" s="85">
        <v>479.2</v>
      </c>
      <c r="AN40" s="83">
        <v>0.56</v>
      </c>
      <c r="AO40" s="85">
        <v>945.8</v>
      </c>
      <c r="AP40" s="85">
        <v>498.2</v>
      </c>
      <c r="AQ40" s="83">
        <v>0.54</v>
      </c>
      <c r="AR40" s="85">
        <v>1036.6</v>
      </c>
      <c r="AS40" s="85">
        <v>505.2</v>
      </c>
      <c r="AT40" s="83">
        <v>0.53</v>
      </c>
      <c r="AU40" s="85">
        <v>1133.3</v>
      </c>
      <c r="AV40" s="85">
        <v>506.8</v>
      </c>
      <c r="AW40" s="83">
        <v>0.53</v>
      </c>
      <c r="AX40" s="85">
        <v>1229.8</v>
      </c>
      <c r="AY40" s="85">
        <v>484.5</v>
      </c>
      <c r="AZ40" s="83">
        <v>0.56</v>
      </c>
      <c r="BA40" s="85">
        <v>1314.9</v>
      </c>
      <c r="BB40" s="85">
        <v>392</v>
      </c>
      <c r="BC40" s="83">
        <v>0.69</v>
      </c>
      <c r="BD40" s="85">
        <v>1370.4</v>
      </c>
      <c r="BE40" s="85">
        <v>152</v>
      </c>
      <c r="BF40" s="83">
        <v>1.77</v>
      </c>
      <c r="BG40" s="85">
        <v>1385.2</v>
      </c>
      <c r="BH40" s="85">
        <v>159.8</v>
      </c>
      <c r="BI40" s="83">
        <v>1.68</v>
      </c>
      <c r="BJ40" s="85">
        <v>1401.1</v>
      </c>
      <c r="BK40" s="85">
        <v>189.2</v>
      </c>
      <c r="BL40" s="83">
        <v>1.42</v>
      </c>
      <c r="BM40" s="85">
        <v>1425.7</v>
      </c>
      <c r="BN40" s="85">
        <v>465.9</v>
      </c>
      <c r="BO40" s="83">
        <v>0.58</v>
      </c>
      <c r="BP40" s="85">
        <v>1508.5</v>
      </c>
      <c r="BQ40" s="85">
        <v>560</v>
      </c>
      <c r="BR40" s="83">
        <v>0.48</v>
      </c>
      <c r="BS40" s="85">
        <v>1608.8</v>
      </c>
      <c r="BT40" s="85">
        <v>596.7</v>
      </c>
      <c r="BU40" s="83">
        <v>0.45</v>
      </c>
      <c r="BV40" s="85">
        <v>1718.5</v>
      </c>
      <c r="BW40" s="85">
        <v>761.1</v>
      </c>
      <c r="BX40" s="83">
        <v>0.35</v>
      </c>
      <c r="BY40" s="85">
        <v>1938.7</v>
      </c>
      <c r="CF40" s="83"/>
      <c r="CG40" s="83"/>
      <c r="CH40" s="83"/>
      <c r="CI40" s="83"/>
    </row>
    <row r="41" spans="1:87" ht="12.75">
      <c r="A41" s="80" t="s">
        <v>159</v>
      </c>
      <c r="B41" s="81" t="s">
        <v>7</v>
      </c>
      <c r="C41" s="82">
        <v>13</v>
      </c>
      <c r="D41" s="80" t="s">
        <v>162</v>
      </c>
      <c r="E41" s="81" t="s">
        <v>163</v>
      </c>
      <c r="F41" s="81" t="s">
        <v>36</v>
      </c>
      <c r="G41" s="81" t="s">
        <v>3</v>
      </c>
      <c r="H41" s="83">
        <v>96.91</v>
      </c>
      <c r="I41" s="84">
        <v>283.7</v>
      </c>
      <c r="J41" s="85">
        <v>2616.2</v>
      </c>
      <c r="K41" s="86">
        <v>5740</v>
      </c>
      <c r="L41" s="83">
        <v>0.53</v>
      </c>
      <c r="M41" s="81" t="s">
        <v>34</v>
      </c>
      <c r="N41" s="81">
        <v>0</v>
      </c>
      <c r="O41" s="85">
        <v>283.7</v>
      </c>
      <c r="P41" s="85">
        <v>1880</v>
      </c>
      <c r="Q41" s="85">
        <v>283.7</v>
      </c>
      <c r="R41" s="85">
        <v>723.6</v>
      </c>
      <c r="S41" s="83">
        <v>0.4</v>
      </c>
      <c r="T41" s="85">
        <v>501.9</v>
      </c>
      <c r="U41" s="85">
        <v>573.5</v>
      </c>
      <c r="V41" s="83">
        <v>0.5</v>
      </c>
      <c r="W41" s="85">
        <v>623.8</v>
      </c>
      <c r="X41" s="85">
        <v>584.3</v>
      </c>
      <c r="Y41" s="83">
        <v>0.49</v>
      </c>
      <c r="Z41" s="85">
        <v>752.5</v>
      </c>
      <c r="AA41" s="85">
        <v>558.8</v>
      </c>
      <c r="AB41" s="83">
        <v>0.51</v>
      </c>
      <c r="AC41" s="85">
        <v>872</v>
      </c>
      <c r="AD41" s="85">
        <v>556.7</v>
      </c>
      <c r="AE41" s="83">
        <v>0.52</v>
      </c>
      <c r="AF41" s="85">
        <v>984.4</v>
      </c>
      <c r="AG41" s="85">
        <v>301.7</v>
      </c>
      <c r="AH41" s="83">
        <v>0.95</v>
      </c>
      <c r="AI41" s="85">
        <v>1035.1</v>
      </c>
      <c r="AJ41" s="85">
        <v>376.2</v>
      </c>
      <c r="AK41" s="83">
        <v>0.76</v>
      </c>
      <c r="AL41" s="85">
        <v>1099.6</v>
      </c>
      <c r="AM41" s="85">
        <v>547.6</v>
      </c>
      <c r="AN41" s="83">
        <v>0.52</v>
      </c>
      <c r="AO41" s="85">
        <v>1211</v>
      </c>
      <c r="AP41" s="85">
        <v>548.9</v>
      </c>
      <c r="AQ41" s="83">
        <v>0.52</v>
      </c>
      <c r="AR41" s="85">
        <v>1321.9</v>
      </c>
      <c r="AS41" s="85">
        <v>572.3</v>
      </c>
      <c r="AT41" s="83">
        <v>0.5</v>
      </c>
      <c r="AU41" s="85">
        <v>1447.6</v>
      </c>
      <c r="AV41" s="85">
        <v>526.3</v>
      </c>
      <c r="AW41" s="83">
        <v>0.55</v>
      </c>
      <c r="AX41" s="85">
        <v>1548.8</v>
      </c>
      <c r="AY41" s="85">
        <v>548.8</v>
      </c>
      <c r="AZ41" s="83">
        <v>0.52</v>
      </c>
      <c r="BA41" s="85">
        <v>1659.9</v>
      </c>
      <c r="BB41" s="85">
        <v>529.2</v>
      </c>
      <c r="BC41" s="83">
        <v>0.54</v>
      </c>
      <c r="BD41" s="85">
        <v>1763.6</v>
      </c>
      <c r="BE41" s="85">
        <v>549.6</v>
      </c>
      <c r="BF41" s="83">
        <v>0.52</v>
      </c>
      <c r="BG41" s="85">
        <v>1875.5</v>
      </c>
      <c r="BH41" s="85">
        <v>556.1</v>
      </c>
      <c r="BI41" s="83">
        <v>0.52</v>
      </c>
      <c r="BJ41" s="85">
        <v>1992.6</v>
      </c>
      <c r="BK41" s="85">
        <v>532.3</v>
      </c>
      <c r="BL41" s="83">
        <v>0.54</v>
      </c>
      <c r="BM41" s="85">
        <v>2093.6</v>
      </c>
      <c r="BN41" s="85">
        <v>538.5</v>
      </c>
      <c r="BO41" s="83">
        <v>0.53</v>
      </c>
      <c r="BP41" s="85">
        <v>2202.7</v>
      </c>
      <c r="BQ41" s="85">
        <v>545.7</v>
      </c>
      <c r="BR41" s="83">
        <v>0.53</v>
      </c>
      <c r="BS41" s="85">
        <v>2310.6</v>
      </c>
      <c r="BT41" s="85">
        <v>594.2</v>
      </c>
      <c r="BU41" s="83">
        <v>0.48</v>
      </c>
      <c r="BV41" s="85">
        <v>2442.7</v>
      </c>
      <c r="BW41" s="85">
        <v>653.3</v>
      </c>
      <c r="BX41" s="83">
        <v>0.44</v>
      </c>
      <c r="BY41" s="85">
        <v>2616.2</v>
      </c>
      <c r="CF41" s="83"/>
      <c r="CG41" s="83"/>
      <c r="CH41" s="83"/>
      <c r="CI41" s="83"/>
    </row>
    <row r="42" spans="1:87" ht="12.75">
      <c r="A42" s="80" t="s">
        <v>164</v>
      </c>
      <c r="B42" s="81" t="s">
        <v>6</v>
      </c>
      <c r="C42" s="82">
        <v>501</v>
      </c>
      <c r="D42" s="80" t="s">
        <v>165</v>
      </c>
      <c r="E42" s="81" t="s">
        <v>166</v>
      </c>
      <c r="F42" s="81" t="s">
        <v>36</v>
      </c>
      <c r="G42" s="81" t="s">
        <v>3</v>
      </c>
      <c r="H42" s="83">
        <v>87.09</v>
      </c>
      <c r="I42" s="84">
        <v>446.2</v>
      </c>
      <c r="J42" s="85">
        <v>8451.1</v>
      </c>
      <c r="K42" s="86">
        <v>24000</v>
      </c>
      <c r="L42" s="83">
        <v>0.38</v>
      </c>
      <c r="M42" s="81" t="s">
        <v>34</v>
      </c>
      <c r="N42" s="81">
        <v>0</v>
      </c>
      <c r="O42" s="85">
        <v>5223</v>
      </c>
      <c r="P42" s="85">
        <v>8451</v>
      </c>
      <c r="Q42" s="85">
        <v>446.2</v>
      </c>
      <c r="R42" s="85">
        <v>5516.3</v>
      </c>
      <c r="S42" s="83">
        <v>0.22</v>
      </c>
      <c r="T42" s="85">
        <v>1376.2</v>
      </c>
      <c r="U42" s="85">
        <v>5814.7</v>
      </c>
      <c r="V42" s="83">
        <v>0.21</v>
      </c>
      <c r="W42" s="85">
        <v>2353</v>
      </c>
      <c r="X42" s="85">
        <v>4473</v>
      </c>
      <c r="Y42" s="83">
        <v>0.27</v>
      </c>
      <c r="Z42" s="85">
        <v>2886.2</v>
      </c>
      <c r="AA42" s="85">
        <v>5169</v>
      </c>
      <c r="AB42" s="83">
        <v>0.23</v>
      </c>
      <c r="AC42" s="85">
        <v>3636.1</v>
      </c>
      <c r="AD42" s="85">
        <v>5253.4</v>
      </c>
      <c r="AE42" s="83">
        <v>0.23</v>
      </c>
      <c r="AF42" s="85">
        <v>4411.7</v>
      </c>
      <c r="AG42" s="85">
        <v>4552.1</v>
      </c>
      <c r="AH42" s="83">
        <v>0.26</v>
      </c>
      <c r="AI42" s="85">
        <v>4970.3</v>
      </c>
      <c r="AJ42" s="85">
        <v>4241.5</v>
      </c>
      <c r="AK42" s="83">
        <v>0.28</v>
      </c>
      <c r="AL42" s="85">
        <v>5427.3</v>
      </c>
      <c r="AM42" s="85">
        <v>4440.2</v>
      </c>
      <c r="AN42" s="83">
        <v>0.27</v>
      </c>
      <c r="AO42" s="85">
        <v>5937.4</v>
      </c>
      <c r="AP42" s="85">
        <v>4876.3</v>
      </c>
      <c r="AQ42" s="83">
        <v>0.25</v>
      </c>
      <c r="AR42" s="85">
        <v>6603.7</v>
      </c>
      <c r="AS42" s="85">
        <v>4237.1</v>
      </c>
      <c r="AT42" s="83">
        <v>0.28</v>
      </c>
      <c r="AU42" s="85">
        <v>7059.6</v>
      </c>
      <c r="AV42" s="85">
        <v>4313.7</v>
      </c>
      <c r="AW42" s="83">
        <v>0.28</v>
      </c>
      <c r="AX42" s="85">
        <v>7545.4</v>
      </c>
      <c r="AY42" s="85">
        <v>4124.7</v>
      </c>
      <c r="AZ42" s="83">
        <v>0.29</v>
      </c>
      <c r="BA42" s="85">
        <v>8046.6</v>
      </c>
      <c r="BB42" s="85">
        <v>757.2</v>
      </c>
      <c r="BC42" s="83">
        <v>1.58</v>
      </c>
      <c r="BD42" s="85">
        <v>8095.2</v>
      </c>
      <c r="BE42" s="85">
        <v>622.9</v>
      </c>
      <c r="BF42" s="83">
        <v>1.93</v>
      </c>
      <c r="BG42" s="85">
        <v>8124.8</v>
      </c>
      <c r="BH42" s="85">
        <v>578.3</v>
      </c>
      <c r="BI42" s="83">
        <v>2.08</v>
      </c>
      <c r="BJ42" s="85">
        <v>8148.7</v>
      </c>
      <c r="BK42" s="85">
        <v>566.8</v>
      </c>
      <c r="BL42" s="83">
        <v>2.12</v>
      </c>
      <c r="BM42" s="85">
        <v>8171</v>
      </c>
      <c r="BN42" s="85">
        <v>564.8</v>
      </c>
      <c r="BO42" s="83">
        <v>2.12</v>
      </c>
      <c r="BP42" s="85">
        <v>8193.1</v>
      </c>
      <c r="BQ42" s="85">
        <v>605.1</v>
      </c>
      <c r="BR42" s="83">
        <v>1.98</v>
      </c>
      <c r="BS42" s="85">
        <v>8218</v>
      </c>
      <c r="BT42" s="85">
        <v>716.1</v>
      </c>
      <c r="BU42" s="83">
        <v>1.68</v>
      </c>
      <c r="BV42" s="85">
        <v>8255.4</v>
      </c>
      <c r="BW42" s="85">
        <v>1259.9</v>
      </c>
      <c r="BX42" s="83">
        <v>0.95</v>
      </c>
      <c r="BY42" s="85">
        <v>8451.1</v>
      </c>
      <c r="CF42" s="83"/>
      <c r="CG42" s="83"/>
      <c r="CH42" s="83"/>
      <c r="CI42" s="83"/>
    </row>
    <row r="43" spans="1:87" ht="12.75">
      <c r="A43" s="80" t="s">
        <v>164</v>
      </c>
      <c r="B43" s="81" t="s">
        <v>6</v>
      </c>
      <c r="C43" s="82">
        <v>501</v>
      </c>
      <c r="D43" s="80" t="s">
        <v>165</v>
      </c>
      <c r="E43" s="81" t="s">
        <v>167</v>
      </c>
      <c r="F43" s="81" t="s">
        <v>36</v>
      </c>
      <c r="G43" s="81" t="s">
        <v>3</v>
      </c>
      <c r="H43" s="83">
        <v>87.09</v>
      </c>
      <c r="I43" s="84">
        <v>446.2</v>
      </c>
      <c r="J43" s="85">
        <v>8451.1</v>
      </c>
      <c r="K43" s="86">
        <v>24000</v>
      </c>
      <c r="L43" s="83">
        <v>0.38</v>
      </c>
      <c r="M43" s="81" t="s">
        <v>34</v>
      </c>
      <c r="N43" s="81">
        <v>0</v>
      </c>
      <c r="O43" s="85">
        <v>3814</v>
      </c>
      <c r="P43" s="85">
        <v>5223</v>
      </c>
      <c r="Q43" s="85">
        <v>446.2</v>
      </c>
      <c r="R43" s="85">
        <v>5516.3</v>
      </c>
      <c r="S43" s="83">
        <v>0.22</v>
      </c>
      <c r="T43" s="85">
        <v>1376.2</v>
      </c>
      <c r="U43" s="85">
        <v>5814.7</v>
      </c>
      <c r="V43" s="83">
        <v>0.21</v>
      </c>
      <c r="W43" s="85">
        <v>2353</v>
      </c>
      <c r="X43" s="85">
        <v>4473</v>
      </c>
      <c r="Y43" s="83">
        <v>0.27</v>
      </c>
      <c r="Z43" s="85">
        <v>2886.2</v>
      </c>
      <c r="AA43" s="85">
        <v>5169</v>
      </c>
      <c r="AB43" s="83">
        <v>0.23</v>
      </c>
      <c r="AC43" s="85">
        <v>3636.1</v>
      </c>
      <c r="AD43" s="85">
        <v>5253.4</v>
      </c>
      <c r="AE43" s="83">
        <v>0.23</v>
      </c>
      <c r="AF43" s="85">
        <v>4411.7</v>
      </c>
      <c r="AG43" s="85">
        <v>4552.1</v>
      </c>
      <c r="AH43" s="83">
        <v>0.26</v>
      </c>
      <c r="AI43" s="85">
        <v>4970.3</v>
      </c>
      <c r="AJ43" s="85">
        <v>4241.5</v>
      </c>
      <c r="AK43" s="83">
        <v>0.28</v>
      </c>
      <c r="AL43" s="85">
        <v>5427.3</v>
      </c>
      <c r="AM43" s="85">
        <v>4440.2</v>
      </c>
      <c r="AN43" s="83">
        <v>0.27</v>
      </c>
      <c r="AO43" s="85">
        <v>5937.4</v>
      </c>
      <c r="AP43" s="85">
        <v>4876.3</v>
      </c>
      <c r="AQ43" s="83">
        <v>0.25</v>
      </c>
      <c r="AR43" s="85">
        <v>6603.7</v>
      </c>
      <c r="AS43" s="85">
        <v>4237.1</v>
      </c>
      <c r="AT43" s="83">
        <v>0.28</v>
      </c>
      <c r="AU43" s="85">
        <v>7059.6</v>
      </c>
      <c r="AV43" s="85">
        <v>4313.7</v>
      </c>
      <c r="AW43" s="83">
        <v>0.28</v>
      </c>
      <c r="AX43" s="85">
        <v>7545.4</v>
      </c>
      <c r="AY43" s="85">
        <v>4124.7</v>
      </c>
      <c r="AZ43" s="83">
        <v>0.29</v>
      </c>
      <c r="BA43" s="85">
        <v>8046.6</v>
      </c>
      <c r="BB43" s="85">
        <v>757.2</v>
      </c>
      <c r="BC43" s="83">
        <v>1.58</v>
      </c>
      <c r="BD43" s="85">
        <v>8095.2</v>
      </c>
      <c r="BE43" s="85">
        <v>622.9</v>
      </c>
      <c r="BF43" s="83">
        <v>1.93</v>
      </c>
      <c r="BG43" s="85">
        <v>8124.8</v>
      </c>
      <c r="BH43" s="85">
        <v>578.3</v>
      </c>
      <c r="BI43" s="83">
        <v>2.08</v>
      </c>
      <c r="BJ43" s="85">
        <v>8148.7</v>
      </c>
      <c r="BK43" s="85">
        <v>566.8</v>
      </c>
      <c r="BL43" s="83">
        <v>2.12</v>
      </c>
      <c r="BM43" s="85">
        <v>8171</v>
      </c>
      <c r="BN43" s="85">
        <v>564.8</v>
      </c>
      <c r="BO43" s="83">
        <v>2.12</v>
      </c>
      <c r="BP43" s="85">
        <v>8193.1</v>
      </c>
      <c r="BQ43" s="85">
        <v>605.1</v>
      </c>
      <c r="BR43" s="83">
        <v>1.98</v>
      </c>
      <c r="BS43" s="85">
        <v>8218</v>
      </c>
      <c r="BT43" s="85">
        <v>716.1</v>
      </c>
      <c r="BU43" s="83">
        <v>1.68</v>
      </c>
      <c r="BV43" s="85">
        <v>8255.4</v>
      </c>
      <c r="BW43" s="85">
        <v>1259.9</v>
      </c>
      <c r="BX43" s="83">
        <v>0.95</v>
      </c>
      <c r="BY43" s="85">
        <v>8451.1</v>
      </c>
      <c r="CF43" s="83"/>
      <c r="CG43" s="83"/>
      <c r="CH43" s="83"/>
      <c r="CI43" s="83"/>
    </row>
    <row r="44" spans="1:87" ht="12.75">
      <c r="A44" s="80" t="s">
        <v>164</v>
      </c>
      <c r="B44" s="81" t="s">
        <v>6</v>
      </c>
      <c r="C44" s="82">
        <v>501</v>
      </c>
      <c r="D44" s="80" t="s">
        <v>165</v>
      </c>
      <c r="E44" s="81" t="s">
        <v>168</v>
      </c>
      <c r="F44" s="81" t="s">
        <v>36</v>
      </c>
      <c r="G44" s="81" t="s">
        <v>3</v>
      </c>
      <c r="H44" s="83">
        <v>87.09</v>
      </c>
      <c r="I44" s="84">
        <v>446.2</v>
      </c>
      <c r="J44" s="85">
        <v>8451.1</v>
      </c>
      <c r="K44" s="86">
        <v>24000</v>
      </c>
      <c r="L44" s="83">
        <v>0.38</v>
      </c>
      <c r="M44" s="81" t="s">
        <v>34</v>
      </c>
      <c r="N44" s="81">
        <v>0</v>
      </c>
      <c r="O44" s="85">
        <v>446.2</v>
      </c>
      <c r="P44" s="85">
        <v>3814</v>
      </c>
      <c r="Q44" s="85">
        <v>446.2</v>
      </c>
      <c r="R44" s="85">
        <v>5516.3</v>
      </c>
      <c r="S44" s="83">
        <v>0.22</v>
      </c>
      <c r="T44" s="85">
        <v>1376.2</v>
      </c>
      <c r="U44" s="85">
        <v>5814.7</v>
      </c>
      <c r="V44" s="83">
        <v>0.21</v>
      </c>
      <c r="W44" s="85">
        <v>2353</v>
      </c>
      <c r="X44" s="85">
        <v>4473</v>
      </c>
      <c r="Y44" s="83">
        <v>0.27</v>
      </c>
      <c r="Z44" s="85">
        <v>2886.2</v>
      </c>
      <c r="AA44" s="85">
        <v>5169</v>
      </c>
      <c r="AB44" s="83">
        <v>0.23</v>
      </c>
      <c r="AC44" s="85">
        <v>3636.1</v>
      </c>
      <c r="AD44" s="85">
        <v>5253.4</v>
      </c>
      <c r="AE44" s="83">
        <v>0.23</v>
      </c>
      <c r="AF44" s="85">
        <v>4411.7</v>
      </c>
      <c r="AG44" s="85">
        <v>4552.1</v>
      </c>
      <c r="AH44" s="83">
        <v>0.26</v>
      </c>
      <c r="AI44" s="85">
        <v>4970.3</v>
      </c>
      <c r="AJ44" s="85">
        <v>4241.5</v>
      </c>
      <c r="AK44" s="83">
        <v>0.28</v>
      </c>
      <c r="AL44" s="85">
        <v>5427.3</v>
      </c>
      <c r="AM44" s="85">
        <v>4440.2</v>
      </c>
      <c r="AN44" s="83">
        <v>0.27</v>
      </c>
      <c r="AO44" s="85">
        <v>5937.4</v>
      </c>
      <c r="AP44" s="85">
        <v>4876.3</v>
      </c>
      <c r="AQ44" s="83">
        <v>0.25</v>
      </c>
      <c r="AR44" s="85">
        <v>6603.7</v>
      </c>
      <c r="AS44" s="85">
        <v>4237.1</v>
      </c>
      <c r="AT44" s="83">
        <v>0.28</v>
      </c>
      <c r="AU44" s="85">
        <v>7059.6</v>
      </c>
      <c r="AV44" s="85">
        <v>4313.7</v>
      </c>
      <c r="AW44" s="83">
        <v>0.28</v>
      </c>
      <c r="AX44" s="85">
        <v>7545.4</v>
      </c>
      <c r="AY44" s="85">
        <v>4124.7</v>
      </c>
      <c r="AZ44" s="83">
        <v>0.29</v>
      </c>
      <c r="BA44" s="85">
        <v>8046.6</v>
      </c>
      <c r="BB44" s="85">
        <v>757.2</v>
      </c>
      <c r="BC44" s="83">
        <v>1.58</v>
      </c>
      <c r="BD44" s="85">
        <v>8095.2</v>
      </c>
      <c r="BE44" s="85">
        <v>622.9</v>
      </c>
      <c r="BF44" s="83">
        <v>1.93</v>
      </c>
      <c r="BG44" s="85">
        <v>8124.8</v>
      </c>
      <c r="BH44" s="85">
        <v>578.3</v>
      </c>
      <c r="BI44" s="83">
        <v>2.08</v>
      </c>
      <c r="BJ44" s="85">
        <v>8148.7</v>
      </c>
      <c r="BK44" s="85">
        <v>566.8</v>
      </c>
      <c r="BL44" s="83">
        <v>2.12</v>
      </c>
      <c r="BM44" s="85">
        <v>8171</v>
      </c>
      <c r="BN44" s="85">
        <v>564.8</v>
      </c>
      <c r="BO44" s="83">
        <v>2.12</v>
      </c>
      <c r="BP44" s="85">
        <v>8193.1</v>
      </c>
      <c r="BQ44" s="85">
        <v>605.1</v>
      </c>
      <c r="BR44" s="83">
        <v>1.98</v>
      </c>
      <c r="BS44" s="85">
        <v>8218</v>
      </c>
      <c r="BT44" s="85">
        <v>716.1</v>
      </c>
      <c r="BU44" s="83">
        <v>1.68</v>
      </c>
      <c r="BV44" s="85">
        <v>8255.4</v>
      </c>
      <c r="BW44" s="85">
        <v>1259.9</v>
      </c>
      <c r="BX44" s="83">
        <v>0.95</v>
      </c>
      <c r="BY44" s="85">
        <v>8451.1</v>
      </c>
      <c r="CF44" s="83"/>
      <c r="CG44" s="83"/>
      <c r="CH44" s="83"/>
      <c r="CI44" s="83"/>
    </row>
    <row r="45" spans="1:87" ht="12.75">
      <c r="A45" s="80" t="s">
        <v>164</v>
      </c>
      <c r="B45" s="81" t="s">
        <v>6</v>
      </c>
      <c r="C45" s="82">
        <v>501</v>
      </c>
      <c r="D45" s="80" t="s">
        <v>165</v>
      </c>
      <c r="E45" s="81" t="s">
        <v>169</v>
      </c>
      <c r="F45" s="81" t="s">
        <v>36</v>
      </c>
      <c r="G45" s="81" t="s">
        <v>3</v>
      </c>
      <c r="H45" s="83">
        <v>12.25</v>
      </c>
      <c r="I45" s="84">
        <v>341.2</v>
      </c>
      <c r="J45" s="85">
        <v>7850.9</v>
      </c>
      <c r="K45" s="86">
        <v>24000</v>
      </c>
      <c r="L45" s="83">
        <v>0.39</v>
      </c>
      <c r="M45" s="81" t="s">
        <v>33</v>
      </c>
      <c r="N45" s="81">
        <v>0</v>
      </c>
      <c r="Q45" s="85">
        <v>341.2</v>
      </c>
      <c r="R45" s="85">
        <v>4835.4</v>
      </c>
      <c r="S45" s="83">
        <v>0.25</v>
      </c>
      <c r="T45" s="85">
        <v>1114.3</v>
      </c>
      <c r="U45" s="85">
        <v>3591.5</v>
      </c>
      <c r="V45" s="83">
        <v>0.33</v>
      </c>
      <c r="W45" s="85">
        <v>1423.3</v>
      </c>
      <c r="X45" s="85">
        <v>3848.8</v>
      </c>
      <c r="Y45" s="83">
        <v>0.31</v>
      </c>
      <c r="Z45" s="85">
        <v>1833.8</v>
      </c>
      <c r="AA45" s="85">
        <v>1607.9</v>
      </c>
      <c r="AB45" s="83">
        <v>0.75</v>
      </c>
      <c r="AC45" s="85">
        <v>1974.1</v>
      </c>
      <c r="AD45" s="85">
        <v>562.6</v>
      </c>
      <c r="AE45" s="83">
        <v>2.13</v>
      </c>
      <c r="AF45" s="85">
        <v>1994.2</v>
      </c>
      <c r="AG45" s="85">
        <v>520.8</v>
      </c>
      <c r="AH45" s="83">
        <v>2.3</v>
      </c>
      <c r="AI45" s="85">
        <v>2012.2</v>
      </c>
      <c r="AJ45" s="85">
        <v>539.8</v>
      </c>
      <c r="AK45" s="83">
        <v>2.22</v>
      </c>
      <c r="AL45" s="85">
        <v>2032.2</v>
      </c>
      <c r="AM45" s="85">
        <v>582.7</v>
      </c>
      <c r="AN45" s="83">
        <v>2.06</v>
      </c>
      <c r="AO45" s="85">
        <v>2055.8</v>
      </c>
      <c r="AP45" s="85">
        <v>687.5</v>
      </c>
      <c r="AQ45" s="83">
        <v>1.75</v>
      </c>
      <c r="AR45" s="85">
        <v>2091.9</v>
      </c>
      <c r="AS45" s="85">
        <v>1781.9</v>
      </c>
      <c r="AT45" s="83">
        <v>0.67</v>
      </c>
      <c r="AU45" s="85">
        <v>2244.3</v>
      </c>
      <c r="AV45" s="85">
        <v>3829.5</v>
      </c>
      <c r="AW45" s="83">
        <v>0.31</v>
      </c>
      <c r="AX45" s="85">
        <v>2658.8</v>
      </c>
      <c r="AY45" s="85">
        <v>3899.7</v>
      </c>
      <c r="AZ45" s="83">
        <v>0.31</v>
      </c>
      <c r="BA45" s="85">
        <v>3086.6</v>
      </c>
      <c r="BB45" s="85">
        <v>3970.8</v>
      </c>
      <c r="BC45" s="83">
        <v>0.3</v>
      </c>
      <c r="BD45" s="85">
        <v>3559</v>
      </c>
      <c r="BE45" s="85">
        <v>3966.7</v>
      </c>
      <c r="BF45" s="83">
        <v>0.3</v>
      </c>
      <c r="BG45" s="85">
        <v>3997.3</v>
      </c>
      <c r="BH45" s="85">
        <v>3874.7</v>
      </c>
      <c r="BI45" s="83">
        <v>0.31</v>
      </c>
      <c r="BJ45" s="85">
        <v>4401.8</v>
      </c>
      <c r="BK45" s="85">
        <v>3832.6</v>
      </c>
      <c r="BL45" s="83">
        <v>0.31</v>
      </c>
      <c r="BM45" s="85">
        <v>4801.4</v>
      </c>
      <c r="BN45" s="85">
        <v>4020</v>
      </c>
      <c r="BO45" s="83">
        <v>0.3</v>
      </c>
      <c r="BP45" s="85">
        <v>5247.1</v>
      </c>
      <c r="BQ45" s="85">
        <v>5154.6</v>
      </c>
      <c r="BR45" s="83">
        <v>0.23</v>
      </c>
      <c r="BS45" s="85">
        <v>6087.9</v>
      </c>
      <c r="BT45" s="85">
        <v>4731.6</v>
      </c>
      <c r="BU45" s="83">
        <v>0.25</v>
      </c>
      <c r="BV45" s="85">
        <v>6799.7</v>
      </c>
      <c r="BW45" s="85">
        <v>5581.1</v>
      </c>
      <c r="BX45" s="83">
        <v>0.22</v>
      </c>
      <c r="BY45" s="85">
        <v>7850.9</v>
      </c>
      <c r="CF45" s="83"/>
      <c r="CG45" s="83"/>
      <c r="CH45" s="83"/>
      <c r="CI45" s="83"/>
    </row>
    <row r="46" spans="1:87" ht="12.75">
      <c r="A46" s="80" t="s">
        <v>164</v>
      </c>
      <c r="B46" s="81" t="s">
        <v>4</v>
      </c>
      <c r="C46" s="82">
        <v>22</v>
      </c>
      <c r="D46" s="80" t="s">
        <v>165</v>
      </c>
      <c r="E46" s="81" t="s">
        <v>170</v>
      </c>
      <c r="F46" s="81" t="s">
        <v>36</v>
      </c>
      <c r="G46" s="81" t="s">
        <v>3</v>
      </c>
      <c r="H46" s="83">
        <v>19.96</v>
      </c>
      <c r="I46" s="84">
        <v>256.2</v>
      </c>
      <c r="J46" s="85">
        <v>16392</v>
      </c>
      <c r="K46" s="86">
        <v>27000</v>
      </c>
      <c r="L46" s="83">
        <v>0.25</v>
      </c>
      <c r="M46" s="81" t="s">
        <v>34</v>
      </c>
      <c r="N46" s="81">
        <v>0</v>
      </c>
      <c r="O46" s="85">
        <v>12357</v>
      </c>
      <c r="P46" s="85">
        <v>13970</v>
      </c>
      <c r="Q46" s="85">
        <v>256.2</v>
      </c>
      <c r="R46" s="85">
        <v>8878.5</v>
      </c>
      <c r="S46" s="83">
        <v>0.15</v>
      </c>
      <c r="T46" s="85">
        <v>2101</v>
      </c>
      <c r="U46" s="85">
        <v>8767.6</v>
      </c>
      <c r="V46" s="83">
        <v>0.15</v>
      </c>
      <c r="W46" s="85">
        <v>3892.3</v>
      </c>
      <c r="X46" s="85">
        <v>8224</v>
      </c>
      <c r="Y46" s="83">
        <v>0.16</v>
      </c>
      <c r="Z46" s="85">
        <v>5354.2</v>
      </c>
      <c r="AA46" s="85">
        <v>7998</v>
      </c>
      <c r="AB46" s="83">
        <v>0.17</v>
      </c>
      <c r="AC46" s="85">
        <v>6761.6</v>
      </c>
      <c r="AD46" s="85">
        <v>6933.6</v>
      </c>
      <c r="AE46" s="83">
        <v>0.19</v>
      </c>
      <c r="AF46" s="85">
        <v>7666.1</v>
      </c>
      <c r="AG46" s="85">
        <v>7944.6</v>
      </c>
      <c r="AH46" s="83">
        <v>0.17</v>
      </c>
      <c r="AI46" s="85">
        <v>9004.5</v>
      </c>
      <c r="AJ46" s="85">
        <v>7333.6</v>
      </c>
      <c r="AK46" s="83">
        <v>0.18</v>
      </c>
      <c r="AL46" s="85">
        <v>10133.9</v>
      </c>
      <c r="AM46" s="85">
        <v>6831.3</v>
      </c>
      <c r="AN46" s="83">
        <v>0.2</v>
      </c>
      <c r="AO46" s="85">
        <v>11035.7</v>
      </c>
      <c r="AP46" s="85">
        <v>7042</v>
      </c>
      <c r="AQ46" s="83">
        <v>0.19</v>
      </c>
      <c r="AR46" s="85">
        <v>12058.8</v>
      </c>
      <c r="AS46" s="85">
        <v>6980.8</v>
      </c>
      <c r="AT46" s="83">
        <v>0.19</v>
      </c>
      <c r="AU46" s="85">
        <v>13019.9</v>
      </c>
      <c r="AV46" s="85">
        <v>6405.7</v>
      </c>
      <c r="AW46" s="83">
        <v>0.21</v>
      </c>
      <c r="AX46" s="85">
        <v>13810.9</v>
      </c>
      <c r="AY46" s="85">
        <v>6551.4</v>
      </c>
      <c r="AZ46" s="83">
        <v>0.21</v>
      </c>
      <c r="BA46" s="85">
        <v>14652.9</v>
      </c>
      <c r="BB46" s="85">
        <v>6388</v>
      </c>
      <c r="BC46" s="83">
        <v>0.21</v>
      </c>
      <c r="BD46" s="85">
        <v>15422.5</v>
      </c>
      <c r="BE46" s="85">
        <v>5218.9</v>
      </c>
      <c r="BF46" s="83">
        <v>0.26</v>
      </c>
      <c r="BG46" s="85">
        <v>15880.6</v>
      </c>
      <c r="BH46" s="85">
        <v>2574.2</v>
      </c>
      <c r="BI46" s="83">
        <v>0.52</v>
      </c>
      <c r="BJ46" s="85">
        <v>16149.6</v>
      </c>
      <c r="BK46" s="85">
        <v>932.1</v>
      </c>
      <c r="BL46" s="83">
        <v>1.45</v>
      </c>
      <c r="BM46" s="85">
        <v>16189</v>
      </c>
      <c r="BN46" s="85">
        <v>908.4</v>
      </c>
      <c r="BO46" s="83">
        <v>1.49</v>
      </c>
      <c r="BP46" s="85">
        <v>16225.8</v>
      </c>
      <c r="BQ46" s="85">
        <v>919</v>
      </c>
      <c r="BR46" s="83">
        <v>1.47</v>
      </c>
      <c r="BS46" s="85">
        <v>16263</v>
      </c>
      <c r="BT46" s="85">
        <v>967.4</v>
      </c>
      <c r="BU46" s="83">
        <v>1.4</v>
      </c>
      <c r="BV46" s="85">
        <v>16303.1</v>
      </c>
      <c r="BW46" s="85">
        <v>1264.3</v>
      </c>
      <c r="BX46" s="83">
        <v>1.07</v>
      </c>
      <c r="BY46" s="85">
        <v>16392</v>
      </c>
      <c r="CF46" s="83"/>
      <c r="CG46" s="83"/>
      <c r="CH46" s="83"/>
      <c r="CI46" s="83"/>
    </row>
    <row r="47" spans="1:87" ht="12.75">
      <c r="A47" s="80" t="s">
        <v>164</v>
      </c>
      <c r="B47" s="81" t="s">
        <v>4</v>
      </c>
      <c r="C47" s="82">
        <v>22</v>
      </c>
      <c r="D47" s="80" t="s">
        <v>165</v>
      </c>
      <c r="E47" s="81" t="s">
        <v>171</v>
      </c>
      <c r="F47" s="81" t="s">
        <v>36</v>
      </c>
      <c r="G47" s="81" t="s">
        <v>3</v>
      </c>
      <c r="H47" s="83">
        <v>19.96</v>
      </c>
      <c r="I47" s="84">
        <v>256.2</v>
      </c>
      <c r="J47" s="85">
        <v>16392</v>
      </c>
      <c r="K47" s="86">
        <v>27000</v>
      </c>
      <c r="L47" s="83">
        <v>0.25</v>
      </c>
      <c r="M47" s="81" t="s">
        <v>34</v>
      </c>
      <c r="N47" s="81">
        <v>0</v>
      </c>
      <c r="O47" s="85">
        <v>8178</v>
      </c>
      <c r="P47" s="85">
        <v>12357</v>
      </c>
      <c r="Q47" s="85">
        <v>256.2</v>
      </c>
      <c r="R47" s="85">
        <v>8878.5</v>
      </c>
      <c r="S47" s="83">
        <v>0.15</v>
      </c>
      <c r="T47" s="85">
        <v>2101</v>
      </c>
      <c r="U47" s="85">
        <v>8767.6</v>
      </c>
      <c r="V47" s="83">
        <v>0.15</v>
      </c>
      <c r="W47" s="85">
        <v>3892.3</v>
      </c>
      <c r="X47" s="85">
        <v>8224</v>
      </c>
      <c r="Y47" s="83">
        <v>0.16</v>
      </c>
      <c r="Z47" s="85">
        <v>5354.2</v>
      </c>
      <c r="AA47" s="85">
        <v>7998</v>
      </c>
      <c r="AB47" s="83">
        <v>0.17</v>
      </c>
      <c r="AC47" s="85">
        <v>6761.6</v>
      </c>
      <c r="AD47" s="85">
        <v>6933.6</v>
      </c>
      <c r="AE47" s="83">
        <v>0.19</v>
      </c>
      <c r="AF47" s="85">
        <v>7666.1</v>
      </c>
      <c r="AG47" s="85">
        <v>7944.6</v>
      </c>
      <c r="AH47" s="83">
        <v>0.17</v>
      </c>
      <c r="AI47" s="85">
        <v>9004.5</v>
      </c>
      <c r="AJ47" s="85">
        <v>7333.6</v>
      </c>
      <c r="AK47" s="83">
        <v>0.18</v>
      </c>
      <c r="AL47" s="85">
        <v>10133.9</v>
      </c>
      <c r="AM47" s="85">
        <v>6831.3</v>
      </c>
      <c r="AN47" s="83">
        <v>0.2</v>
      </c>
      <c r="AO47" s="85">
        <v>11035.7</v>
      </c>
      <c r="AP47" s="85">
        <v>7042</v>
      </c>
      <c r="AQ47" s="83">
        <v>0.19</v>
      </c>
      <c r="AR47" s="85">
        <v>12058.8</v>
      </c>
      <c r="AS47" s="85">
        <v>6980.8</v>
      </c>
      <c r="AT47" s="83">
        <v>0.19</v>
      </c>
      <c r="AU47" s="85">
        <v>13019.9</v>
      </c>
      <c r="AV47" s="85">
        <v>6405.7</v>
      </c>
      <c r="AW47" s="83">
        <v>0.21</v>
      </c>
      <c r="AX47" s="85">
        <v>13810.9</v>
      </c>
      <c r="AY47" s="85">
        <v>6551.4</v>
      </c>
      <c r="AZ47" s="83">
        <v>0.21</v>
      </c>
      <c r="BA47" s="85">
        <v>14652.9</v>
      </c>
      <c r="BB47" s="85">
        <v>6388</v>
      </c>
      <c r="BC47" s="83">
        <v>0.21</v>
      </c>
      <c r="BD47" s="85">
        <v>15422.5</v>
      </c>
      <c r="BE47" s="85">
        <v>5218.9</v>
      </c>
      <c r="BF47" s="83">
        <v>0.26</v>
      </c>
      <c r="BG47" s="85">
        <v>15880.6</v>
      </c>
      <c r="BH47" s="85">
        <v>2574.2</v>
      </c>
      <c r="BI47" s="83">
        <v>0.52</v>
      </c>
      <c r="BJ47" s="85">
        <v>16149.6</v>
      </c>
      <c r="BK47" s="85">
        <v>932.1</v>
      </c>
      <c r="BL47" s="83">
        <v>1.45</v>
      </c>
      <c r="BM47" s="85">
        <v>16189</v>
      </c>
      <c r="BN47" s="85">
        <v>908.4</v>
      </c>
      <c r="BO47" s="83">
        <v>1.49</v>
      </c>
      <c r="BP47" s="85">
        <v>16225.8</v>
      </c>
      <c r="BQ47" s="85">
        <v>919</v>
      </c>
      <c r="BR47" s="83">
        <v>1.47</v>
      </c>
      <c r="BS47" s="85">
        <v>16263</v>
      </c>
      <c r="BT47" s="85">
        <v>967.4</v>
      </c>
      <c r="BU47" s="83">
        <v>1.4</v>
      </c>
      <c r="BV47" s="85">
        <v>16303.1</v>
      </c>
      <c r="BW47" s="85">
        <v>1264.3</v>
      </c>
      <c r="BX47" s="83">
        <v>1.07</v>
      </c>
      <c r="BY47" s="85">
        <v>16392</v>
      </c>
      <c r="CF47" s="83"/>
      <c r="CG47" s="83"/>
      <c r="CH47" s="83"/>
      <c r="CI47" s="83"/>
    </row>
    <row r="48" spans="1:87" ht="12.75">
      <c r="A48" s="80" t="s">
        <v>172</v>
      </c>
      <c r="B48" s="81" t="s">
        <v>6</v>
      </c>
      <c r="C48" s="82">
        <v>278</v>
      </c>
      <c r="D48" s="80" t="s">
        <v>173</v>
      </c>
      <c r="E48" s="81" t="s">
        <v>174</v>
      </c>
      <c r="F48" s="81" t="s">
        <v>36</v>
      </c>
      <c r="G48" s="81" t="s">
        <v>3</v>
      </c>
      <c r="H48" s="80">
        <v>97.19</v>
      </c>
      <c r="I48" s="84">
        <v>21</v>
      </c>
      <c r="J48" s="85">
        <v>1356.4</v>
      </c>
      <c r="K48" s="86">
        <v>3810</v>
      </c>
      <c r="L48" s="83">
        <v>0.56</v>
      </c>
      <c r="M48" s="81" t="s">
        <v>33</v>
      </c>
      <c r="N48" s="81">
        <v>0</v>
      </c>
      <c r="Q48" s="85">
        <v>21</v>
      </c>
      <c r="R48" s="85">
        <v>475.1</v>
      </c>
      <c r="S48" s="83">
        <v>0.4</v>
      </c>
      <c r="T48" s="85">
        <v>165.7</v>
      </c>
      <c r="U48" s="85">
        <v>334.8</v>
      </c>
      <c r="V48" s="83">
        <v>0.57</v>
      </c>
      <c r="W48" s="85">
        <v>224</v>
      </c>
      <c r="X48" s="85">
        <v>326</v>
      </c>
      <c r="Y48" s="83">
        <v>0.58</v>
      </c>
      <c r="Z48" s="85">
        <v>276.4</v>
      </c>
      <c r="AA48" s="85">
        <v>305.5</v>
      </c>
      <c r="AB48" s="83">
        <v>0.62</v>
      </c>
      <c r="AC48" s="85">
        <v>324.5</v>
      </c>
      <c r="AD48" s="85">
        <v>312.1</v>
      </c>
      <c r="AE48" s="83">
        <v>0.61</v>
      </c>
      <c r="AF48" s="85">
        <v>371.7</v>
      </c>
      <c r="AG48" s="85">
        <v>297.2</v>
      </c>
      <c r="AH48" s="83">
        <v>0.64</v>
      </c>
      <c r="AI48" s="85">
        <v>417.8</v>
      </c>
      <c r="AJ48" s="85">
        <v>295.3</v>
      </c>
      <c r="AK48" s="83">
        <v>0.65</v>
      </c>
      <c r="AL48" s="85">
        <v>463.2</v>
      </c>
      <c r="AM48" s="85">
        <v>312.1</v>
      </c>
      <c r="AN48" s="83">
        <v>0.61</v>
      </c>
      <c r="AO48" s="85">
        <v>512.9</v>
      </c>
      <c r="AP48" s="85">
        <v>309</v>
      </c>
      <c r="AQ48" s="83">
        <v>0.62</v>
      </c>
      <c r="AR48" s="85">
        <v>563.9</v>
      </c>
      <c r="AS48" s="85">
        <v>316.4</v>
      </c>
      <c r="AT48" s="83">
        <v>0.6</v>
      </c>
      <c r="AU48" s="85">
        <v>618.3</v>
      </c>
      <c r="AV48" s="85">
        <v>317.7</v>
      </c>
      <c r="AW48" s="83">
        <v>0.6</v>
      </c>
      <c r="AX48" s="85">
        <v>671.9</v>
      </c>
      <c r="AY48" s="85">
        <v>312.2</v>
      </c>
      <c r="AZ48" s="83">
        <v>0.61</v>
      </c>
      <c r="BA48" s="85">
        <v>722.2</v>
      </c>
      <c r="BB48" s="85">
        <v>305.1</v>
      </c>
      <c r="BC48" s="83">
        <v>0.62</v>
      </c>
      <c r="BD48" s="85">
        <v>769.5</v>
      </c>
      <c r="BE48" s="85">
        <v>303.5</v>
      </c>
      <c r="BF48" s="83">
        <v>0.63</v>
      </c>
      <c r="BG48" s="85">
        <v>814.8</v>
      </c>
      <c r="BH48" s="85">
        <v>309.2</v>
      </c>
      <c r="BI48" s="83">
        <v>0.62</v>
      </c>
      <c r="BJ48" s="85">
        <v>860.1</v>
      </c>
      <c r="BK48" s="85">
        <v>322.1</v>
      </c>
      <c r="BL48" s="83">
        <v>0.59</v>
      </c>
      <c r="BM48" s="85">
        <v>907.5</v>
      </c>
      <c r="BN48" s="85">
        <v>330.1</v>
      </c>
      <c r="BO48" s="83">
        <v>0.58</v>
      </c>
      <c r="BP48" s="85">
        <v>956.4</v>
      </c>
      <c r="BQ48" s="85">
        <v>353.8</v>
      </c>
      <c r="BR48" s="83">
        <v>0.54</v>
      </c>
      <c r="BS48" s="85">
        <v>1011.7</v>
      </c>
      <c r="BT48" s="85">
        <v>416.7</v>
      </c>
      <c r="BU48" s="83">
        <v>0.46</v>
      </c>
      <c r="BV48" s="85">
        <v>1091.2</v>
      </c>
      <c r="BW48" s="85">
        <v>605.2</v>
      </c>
      <c r="BX48" s="83">
        <v>0.31</v>
      </c>
      <c r="BY48" s="85">
        <v>1356.4</v>
      </c>
      <c r="CF48" s="83"/>
      <c r="CG48" s="83"/>
      <c r="CH48" s="83"/>
      <c r="CI48" s="83"/>
    </row>
    <row r="49" spans="1:87" ht="12.75">
      <c r="A49" s="80" t="s">
        <v>172</v>
      </c>
      <c r="B49" s="81" t="s">
        <v>6</v>
      </c>
      <c r="C49" s="82">
        <v>321</v>
      </c>
      <c r="D49" s="80" t="s">
        <v>175</v>
      </c>
      <c r="E49" s="81" t="s">
        <v>176</v>
      </c>
      <c r="F49" s="81" t="s">
        <v>36</v>
      </c>
      <c r="G49" s="81" t="s">
        <v>3</v>
      </c>
      <c r="H49" s="80">
        <v>96.67</v>
      </c>
      <c r="I49" s="84">
        <v>29.8</v>
      </c>
      <c r="J49" s="85">
        <v>511.2</v>
      </c>
      <c r="K49" s="86">
        <v>1290</v>
      </c>
      <c r="L49" s="83">
        <v>0.81</v>
      </c>
      <c r="M49" s="81" t="s">
        <v>33</v>
      </c>
      <c r="N49" s="81">
        <v>0</v>
      </c>
      <c r="Q49" s="85">
        <v>29.8</v>
      </c>
      <c r="R49" s="85">
        <v>146.5</v>
      </c>
      <c r="S49" s="83">
        <v>0.44</v>
      </c>
      <c r="T49" s="85">
        <v>103.9</v>
      </c>
      <c r="U49" s="85">
        <v>97.6</v>
      </c>
      <c r="V49" s="83">
        <v>0.66</v>
      </c>
      <c r="W49" s="85">
        <v>125.6</v>
      </c>
      <c r="X49" s="85">
        <v>85.3</v>
      </c>
      <c r="Y49" s="83">
        <v>0.76</v>
      </c>
      <c r="Z49" s="85">
        <v>142.4</v>
      </c>
      <c r="AA49" s="85">
        <v>42</v>
      </c>
      <c r="AB49" s="83">
        <v>1.53</v>
      </c>
      <c r="AC49" s="85">
        <v>149.7</v>
      </c>
      <c r="AD49" s="85">
        <v>38.8</v>
      </c>
      <c r="AE49" s="83">
        <v>1.66</v>
      </c>
      <c r="AF49" s="85">
        <v>155.7</v>
      </c>
      <c r="AG49" s="85">
        <v>36.6</v>
      </c>
      <c r="AH49" s="83">
        <v>1.76</v>
      </c>
      <c r="AI49" s="85">
        <v>160.8</v>
      </c>
      <c r="AJ49" s="85">
        <v>34.7</v>
      </c>
      <c r="AK49" s="83">
        <v>1.86</v>
      </c>
      <c r="AL49" s="85">
        <v>165.2</v>
      </c>
      <c r="AM49" s="85">
        <v>32.4</v>
      </c>
      <c r="AN49" s="83">
        <v>1.99</v>
      </c>
      <c r="AO49" s="85">
        <v>168.8</v>
      </c>
      <c r="AP49" s="85">
        <v>31.7</v>
      </c>
      <c r="AQ49" s="83">
        <v>2.03</v>
      </c>
      <c r="AR49" s="85">
        <v>172</v>
      </c>
      <c r="AS49" s="85">
        <v>40.5</v>
      </c>
      <c r="AT49" s="83">
        <v>1.59</v>
      </c>
      <c r="AU49" s="85">
        <v>176.9</v>
      </c>
      <c r="AV49" s="85">
        <v>74.6</v>
      </c>
      <c r="AW49" s="83">
        <v>0.86</v>
      </c>
      <c r="AX49" s="85">
        <v>192.8</v>
      </c>
      <c r="AY49" s="85">
        <v>82.3</v>
      </c>
      <c r="AZ49" s="83">
        <v>0.78</v>
      </c>
      <c r="BA49" s="85">
        <v>210.9</v>
      </c>
      <c r="BB49" s="85">
        <v>86</v>
      </c>
      <c r="BC49" s="83">
        <v>0.75</v>
      </c>
      <c r="BD49" s="85">
        <v>230.6</v>
      </c>
      <c r="BE49" s="85">
        <v>86.9</v>
      </c>
      <c r="BF49" s="83">
        <v>0.74</v>
      </c>
      <c r="BG49" s="85">
        <v>251.6</v>
      </c>
      <c r="BH49" s="85">
        <v>92.8</v>
      </c>
      <c r="BI49" s="83">
        <v>0.69</v>
      </c>
      <c r="BJ49" s="85">
        <v>275.4</v>
      </c>
      <c r="BK49" s="85">
        <v>97.1</v>
      </c>
      <c r="BL49" s="83">
        <v>0.66</v>
      </c>
      <c r="BM49" s="85">
        <v>301.7</v>
      </c>
      <c r="BN49" s="85">
        <v>100.8</v>
      </c>
      <c r="BO49" s="83">
        <v>0.64</v>
      </c>
      <c r="BP49" s="85">
        <v>330.6</v>
      </c>
      <c r="BQ49" s="85">
        <v>107.7</v>
      </c>
      <c r="BR49" s="83">
        <v>0.6</v>
      </c>
      <c r="BS49" s="85">
        <v>363.3</v>
      </c>
      <c r="BT49" s="85">
        <v>118</v>
      </c>
      <c r="BU49" s="83">
        <v>0.55</v>
      </c>
      <c r="BV49" s="85">
        <v>404.1</v>
      </c>
      <c r="BW49" s="85">
        <v>166.5</v>
      </c>
      <c r="BX49" s="83">
        <v>0.39</v>
      </c>
      <c r="BY49" s="85">
        <v>511.2</v>
      </c>
      <c r="CF49" s="83"/>
      <c r="CG49" s="83"/>
      <c r="CH49" s="83"/>
      <c r="CI49" s="83"/>
    </row>
    <row r="50" spans="1:87" ht="12.75">
      <c r="A50" s="80" t="s">
        <v>172</v>
      </c>
      <c r="B50" s="81" t="s">
        <v>6</v>
      </c>
      <c r="C50" s="82">
        <v>321</v>
      </c>
      <c r="D50" s="80" t="s">
        <v>177</v>
      </c>
      <c r="E50" s="81" t="s">
        <v>178</v>
      </c>
      <c r="F50" s="81" t="s">
        <v>36</v>
      </c>
      <c r="G50" s="81" t="s">
        <v>3</v>
      </c>
      <c r="H50" s="83">
        <v>47.56</v>
      </c>
      <c r="I50" s="84">
        <v>90.5</v>
      </c>
      <c r="J50" s="85">
        <v>1142.5</v>
      </c>
      <c r="K50" s="86">
        <v>2430</v>
      </c>
      <c r="L50" s="83">
        <v>0.51</v>
      </c>
      <c r="M50" s="81" t="s">
        <v>33</v>
      </c>
      <c r="N50" s="81">
        <v>0</v>
      </c>
      <c r="Q50" s="85">
        <v>90.5</v>
      </c>
      <c r="R50" s="85">
        <v>358.1</v>
      </c>
      <c r="S50" s="83">
        <v>0.34</v>
      </c>
      <c r="T50" s="85">
        <v>213.6</v>
      </c>
      <c r="U50" s="85">
        <v>264.7</v>
      </c>
      <c r="V50" s="83">
        <v>0.46</v>
      </c>
      <c r="W50" s="85">
        <v>266.2</v>
      </c>
      <c r="X50" s="85">
        <v>249.4</v>
      </c>
      <c r="Y50" s="83">
        <v>0.49</v>
      </c>
      <c r="Z50" s="85">
        <v>313.7</v>
      </c>
      <c r="AA50" s="85">
        <v>247.5</v>
      </c>
      <c r="AB50" s="83">
        <v>0.49</v>
      </c>
      <c r="AC50" s="85">
        <v>360.6</v>
      </c>
      <c r="AD50" s="85">
        <v>204.6</v>
      </c>
      <c r="AE50" s="83">
        <v>0.59</v>
      </c>
      <c r="AF50" s="85">
        <v>398.4</v>
      </c>
      <c r="AG50" s="85">
        <v>154.4</v>
      </c>
      <c r="AH50" s="83">
        <v>0.79</v>
      </c>
      <c r="AI50" s="85">
        <v>421.4</v>
      </c>
      <c r="AJ50" s="85">
        <v>141.7</v>
      </c>
      <c r="AK50" s="83">
        <v>0.86</v>
      </c>
      <c r="AL50" s="85">
        <v>440.4</v>
      </c>
      <c r="AM50" s="85">
        <v>141.5</v>
      </c>
      <c r="AN50" s="83">
        <v>0.86</v>
      </c>
      <c r="AO50" s="85">
        <v>459</v>
      </c>
      <c r="AP50" s="85">
        <v>141.7</v>
      </c>
      <c r="AQ50" s="83">
        <v>0.86</v>
      </c>
      <c r="AR50" s="85">
        <v>477.5</v>
      </c>
      <c r="AS50" s="85">
        <v>150.5</v>
      </c>
      <c r="AT50" s="83">
        <v>0.81</v>
      </c>
      <c r="AU50" s="85">
        <v>499.9</v>
      </c>
      <c r="AV50" s="85">
        <v>200.7</v>
      </c>
      <c r="AW50" s="83">
        <v>0.61</v>
      </c>
      <c r="AX50" s="85">
        <v>537.2</v>
      </c>
      <c r="AY50" s="85">
        <v>242.7</v>
      </c>
      <c r="AZ50" s="83">
        <v>0.5</v>
      </c>
      <c r="BA50" s="85">
        <v>583.8</v>
      </c>
      <c r="BB50" s="85">
        <v>243.6</v>
      </c>
      <c r="BC50" s="83">
        <v>0.5</v>
      </c>
      <c r="BD50" s="85">
        <v>629.2</v>
      </c>
      <c r="BE50" s="85">
        <v>239.9</v>
      </c>
      <c r="BF50" s="83">
        <v>0.51</v>
      </c>
      <c r="BG50" s="85">
        <v>673.3</v>
      </c>
      <c r="BH50" s="85">
        <v>249.7</v>
      </c>
      <c r="BI50" s="83">
        <v>0.49</v>
      </c>
      <c r="BJ50" s="85">
        <v>719.6</v>
      </c>
      <c r="BK50" s="85">
        <v>248.9</v>
      </c>
      <c r="BL50" s="83">
        <v>0.49</v>
      </c>
      <c r="BM50" s="85">
        <v>766.5</v>
      </c>
      <c r="BN50" s="85">
        <v>266.1</v>
      </c>
      <c r="BO50" s="83">
        <v>0.46</v>
      </c>
      <c r="BP50" s="85">
        <v>817.3</v>
      </c>
      <c r="BQ50" s="85">
        <v>267.6</v>
      </c>
      <c r="BR50" s="83">
        <v>0.45</v>
      </c>
      <c r="BS50" s="85">
        <v>869.3</v>
      </c>
      <c r="BT50" s="85">
        <v>301.9</v>
      </c>
      <c r="BU50" s="83">
        <v>0.4</v>
      </c>
      <c r="BV50" s="85">
        <v>931.7</v>
      </c>
      <c r="BW50" s="85">
        <v>452</v>
      </c>
      <c r="BX50" s="83">
        <v>0.27</v>
      </c>
      <c r="BY50" s="85">
        <v>1142.5</v>
      </c>
      <c r="CF50" s="83"/>
      <c r="CG50" s="83"/>
      <c r="CH50" s="83"/>
      <c r="CI50" s="83"/>
    </row>
    <row r="51" spans="1:87" ht="12.75">
      <c r="A51" s="80" t="s">
        <v>172</v>
      </c>
      <c r="B51" s="81" t="s">
        <v>4</v>
      </c>
      <c r="C51" s="82">
        <v>3</v>
      </c>
      <c r="D51" s="80" t="s">
        <v>173</v>
      </c>
      <c r="E51" s="81" t="s">
        <v>179</v>
      </c>
      <c r="F51" s="81" t="s">
        <v>36</v>
      </c>
      <c r="G51" s="81" t="s">
        <v>3</v>
      </c>
      <c r="H51" s="80">
        <v>94.47</v>
      </c>
      <c r="I51" s="84">
        <v>168.1</v>
      </c>
      <c r="J51" s="85">
        <v>1212.5</v>
      </c>
      <c r="K51" s="86">
        <v>3350</v>
      </c>
      <c r="L51" s="83">
        <v>0.66</v>
      </c>
      <c r="M51" s="81" t="s">
        <v>33</v>
      </c>
      <c r="N51" s="81">
        <v>0</v>
      </c>
      <c r="Q51" s="85">
        <v>168.1</v>
      </c>
      <c r="R51" s="85">
        <v>473.9</v>
      </c>
      <c r="S51" s="83">
        <v>0.35</v>
      </c>
      <c r="T51" s="85">
        <v>393.5</v>
      </c>
      <c r="U51" s="85">
        <v>318.7</v>
      </c>
      <c r="V51" s="83">
        <v>0.53</v>
      </c>
      <c r="W51" s="85">
        <v>461.7</v>
      </c>
      <c r="X51" s="85">
        <v>276.2</v>
      </c>
      <c r="Y51" s="83">
        <v>0.61</v>
      </c>
      <c r="Z51" s="85">
        <v>510.7</v>
      </c>
      <c r="AA51" s="85">
        <v>253.5</v>
      </c>
      <c r="AB51" s="83">
        <v>0.66</v>
      </c>
      <c r="AC51" s="85">
        <v>550.5</v>
      </c>
      <c r="AD51" s="85">
        <v>234.9</v>
      </c>
      <c r="AE51" s="83">
        <v>0.71</v>
      </c>
      <c r="AF51" s="85">
        <v>584.2</v>
      </c>
      <c r="AG51" s="85">
        <v>221.8</v>
      </c>
      <c r="AH51" s="83">
        <v>0.76</v>
      </c>
      <c r="AI51" s="85">
        <v>613.5</v>
      </c>
      <c r="AJ51" s="85">
        <v>192.1</v>
      </c>
      <c r="AK51" s="83">
        <v>0.87</v>
      </c>
      <c r="AL51" s="85">
        <v>638.3</v>
      </c>
      <c r="AM51" s="85">
        <v>203.3</v>
      </c>
      <c r="AN51" s="83">
        <v>0.82</v>
      </c>
      <c r="AO51" s="85">
        <v>667.4</v>
      </c>
      <c r="AP51" s="85">
        <v>201.8</v>
      </c>
      <c r="AQ51" s="83">
        <v>0.83</v>
      </c>
      <c r="AR51" s="85">
        <v>695.6</v>
      </c>
      <c r="AS51" s="85">
        <v>197.6</v>
      </c>
      <c r="AT51" s="83">
        <v>0.85</v>
      </c>
      <c r="AU51" s="85">
        <v>723</v>
      </c>
      <c r="AV51" s="85">
        <v>198.7</v>
      </c>
      <c r="AW51" s="83">
        <v>0.84</v>
      </c>
      <c r="AX51" s="85">
        <v>750.3</v>
      </c>
      <c r="AY51" s="85">
        <v>199.6</v>
      </c>
      <c r="AZ51" s="83">
        <v>0.84</v>
      </c>
      <c r="BA51" s="85">
        <v>777.7</v>
      </c>
      <c r="BB51" s="85">
        <v>202.8</v>
      </c>
      <c r="BC51" s="83">
        <v>0.83</v>
      </c>
      <c r="BD51" s="85">
        <v>805.3</v>
      </c>
      <c r="BE51" s="85">
        <v>213.9</v>
      </c>
      <c r="BF51" s="83">
        <v>0.78</v>
      </c>
      <c r="BG51" s="85">
        <v>835.1</v>
      </c>
      <c r="BH51" s="85">
        <v>224.2</v>
      </c>
      <c r="BI51" s="83">
        <v>0.75</v>
      </c>
      <c r="BJ51" s="85">
        <v>867.9</v>
      </c>
      <c r="BK51" s="85">
        <v>231.9</v>
      </c>
      <c r="BL51" s="83">
        <v>0.72</v>
      </c>
      <c r="BM51" s="85">
        <v>904</v>
      </c>
      <c r="BN51" s="85">
        <v>250.1</v>
      </c>
      <c r="BO51" s="83">
        <v>0.67</v>
      </c>
      <c r="BP51" s="85">
        <v>945.8</v>
      </c>
      <c r="BQ51" s="85">
        <v>264.6</v>
      </c>
      <c r="BR51" s="83">
        <v>0.63</v>
      </c>
      <c r="BS51" s="85">
        <v>994.6</v>
      </c>
      <c r="BT51" s="85">
        <v>308.5</v>
      </c>
      <c r="BU51" s="83">
        <v>0.54</v>
      </c>
      <c r="BV51" s="85">
        <v>1067.2</v>
      </c>
      <c r="BW51" s="85">
        <v>392.2</v>
      </c>
      <c r="BX51" s="83">
        <v>0.43</v>
      </c>
      <c r="BY51" s="85">
        <v>1212.5</v>
      </c>
      <c r="CF51" s="83"/>
      <c r="CG51" s="83"/>
      <c r="CH51" s="83"/>
      <c r="CI51" s="83"/>
    </row>
    <row r="52" spans="1:87" ht="12.75">
      <c r="A52" s="80" t="s">
        <v>172</v>
      </c>
      <c r="B52" s="81" t="s">
        <v>4</v>
      </c>
      <c r="C52" s="82">
        <v>336</v>
      </c>
      <c r="D52" s="80" t="s">
        <v>180</v>
      </c>
      <c r="E52" s="81" t="s">
        <v>181</v>
      </c>
      <c r="F52" s="81" t="s">
        <v>36</v>
      </c>
      <c r="G52" s="81" t="s">
        <v>3</v>
      </c>
      <c r="H52" s="80">
        <v>97.86</v>
      </c>
      <c r="I52" s="84">
        <v>39.4</v>
      </c>
      <c r="J52" s="85">
        <v>1282.5</v>
      </c>
      <c r="K52" s="86">
        <v>3430</v>
      </c>
      <c r="L52" s="83">
        <v>0.56</v>
      </c>
      <c r="M52" s="81" t="s">
        <v>33</v>
      </c>
      <c r="N52" s="81">
        <v>0</v>
      </c>
      <c r="Q52" s="85">
        <v>39.4</v>
      </c>
      <c r="R52" s="85">
        <v>499.2</v>
      </c>
      <c r="S52" s="83">
        <v>0.34</v>
      </c>
      <c r="T52" s="85">
        <v>225.9</v>
      </c>
      <c r="U52" s="85">
        <v>357.8</v>
      </c>
      <c r="V52" s="83">
        <v>0.48</v>
      </c>
      <c r="W52" s="85">
        <v>298</v>
      </c>
      <c r="X52" s="85">
        <v>329.6</v>
      </c>
      <c r="Y52" s="83">
        <v>0.52</v>
      </c>
      <c r="Z52" s="85">
        <v>359.5</v>
      </c>
      <c r="AA52" s="85">
        <v>323.8</v>
      </c>
      <c r="AB52" s="83">
        <v>0.53</v>
      </c>
      <c r="AC52" s="85">
        <v>420</v>
      </c>
      <c r="AD52" s="85">
        <v>315.7</v>
      </c>
      <c r="AE52" s="83">
        <v>0.54</v>
      </c>
      <c r="AF52" s="85">
        <v>479.3</v>
      </c>
      <c r="AG52" s="85">
        <v>279.7</v>
      </c>
      <c r="AH52" s="83">
        <v>0.61</v>
      </c>
      <c r="AI52" s="85">
        <v>532</v>
      </c>
      <c r="AJ52" s="85">
        <v>275.1</v>
      </c>
      <c r="AK52" s="83">
        <v>0.62</v>
      </c>
      <c r="AL52" s="85">
        <v>584</v>
      </c>
      <c r="AM52" s="85">
        <v>261</v>
      </c>
      <c r="AN52" s="83">
        <v>0.66</v>
      </c>
      <c r="AO52" s="85">
        <v>629</v>
      </c>
      <c r="AP52" s="85">
        <v>248.8</v>
      </c>
      <c r="AQ52" s="83">
        <v>0.69</v>
      </c>
      <c r="AR52" s="85">
        <v>669.2</v>
      </c>
      <c r="AS52" s="85">
        <v>254</v>
      </c>
      <c r="AT52" s="83">
        <v>0.68</v>
      </c>
      <c r="AU52" s="85">
        <v>711.9</v>
      </c>
      <c r="AV52" s="85">
        <v>253.9</v>
      </c>
      <c r="AW52" s="83">
        <v>0.68</v>
      </c>
      <c r="AX52" s="85">
        <v>753.9</v>
      </c>
      <c r="AY52" s="85">
        <v>252.6</v>
      </c>
      <c r="AZ52" s="83">
        <v>0.68</v>
      </c>
      <c r="BA52" s="85">
        <v>794.6</v>
      </c>
      <c r="BB52" s="85">
        <v>275.9</v>
      </c>
      <c r="BC52" s="83">
        <v>0.62</v>
      </c>
      <c r="BD52" s="85">
        <v>837.9</v>
      </c>
      <c r="BE52" s="85">
        <v>274.3</v>
      </c>
      <c r="BF52" s="83">
        <v>0.63</v>
      </c>
      <c r="BG52" s="85">
        <v>879.9</v>
      </c>
      <c r="BH52" s="85">
        <v>279.9</v>
      </c>
      <c r="BI52" s="83">
        <v>0.61</v>
      </c>
      <c r="BJ52" s="85">
        <v>922.8</v>
      </c>
      <c r="BK52" s="85">
        <v>283.2</v>
      </c>
      <c r="BL52" s="83">
        <v>0.61</v>
      </c>
      <c r="BM52" s="85">
        <v>966.5</v>
      </c>
      <c r="BN52" s="85">
        <v>293.2</v>
      </c>
      <c r="BO52" s="83">
        <v>0.58</v>
      </c>
      <c r="BP52" s="85">
        <v>1012.3</v>
      </c>
      <c r="BQ52" s="85">
        <v>301.7</v>
      </c>
      <c r="BR52" s="83">
        <v>0.57</v>
      </c>
      <c r="BS52" s="85">
        <v>1059.8</v>
      </c>
      <c r="BT52" s="85">
        <v>334.1</v>
      </c>
      <c r="BU52" s="83">
        <v>0.51</v>
      </c>
      <c r="BV52" s="85">
        <v>1113.1</v>
      </c>
      <c r="BW52" s="85">
        <v>477</v>
      </c>
      <c r="BX52" s="83">
        <v>0.36</v>
      </c>
      <c r="BY52" s="85">
        <v>1282.5</v>
      </c>
      <c r="CF52" s="83"/>
      <c r="CG52" s="83"/>
      <c r="CH52" s="83"/>
      <c r="CI52" s="83"/>
    </row>
    <row r="53" spans="1:87" ht="12.75">
      <c r="A53" s="80" t="s">
        <v>172</v>
      </c>
      <c r="B53" s="81" t="s">
        <v>7</v>
      </c>
      <c r="C53" s="82">
        <v>87</v>
      </c>
      <c r="D53" s="80" t="s">
        <v>101</v>
      </c>
      <c r="E53" s="81" t="s">
        <v>182</v>
      </c>
      <c r="F53" s="81" t="s">
        <v>36</v>
      </c>
      <c r="G53" s="81" t="s">
        <v>3</v>
      </c>
      <c r="H53" s="80">
        <v>24.63</v>
      </c>
      <c r="I53" s="84">
        <v>352.9</v>
      </c>
      <c r="J53" s="85">
        <v>3791.6</v>
      </c>
      <c r="K53" s="86">
        <v>10500</v>
      </c>
      <c r="L53" s="83">
        <v>0.72</v>
      </c>
      <c r="M53" s="81" t="s">
        <v>33</v>
      </c>
      <c r="N53" s="81">
        <v>0</v>
      </c>
      <c r="Q53" s="85">
        <v>352.9</v>
      </c>
      <c r="R53" s="85">
        <v>1039.2</v>
      </c>
      <c r="S53" s="83">
        <v>0.51</v>
      </c>
      <c r="T53" s="85">
        <v>722.3</v>
      </c>
      <c r="U53" s="85">
        <v>936.3</v>
      </c>
      <c r="V53" s="83">
        <v>0.56</v>
      </c>
      <c r="W53" s="85">
        <v>1005.3</v>
      </c>
      <c r="X53" s="85">
        <v>801.6</v>
      </c>
      <c r="Y53" s="83">
        <v>0.65</v>
      </c>
      <c r="Z53" s="85">
        <v>1201.2</v>
      </c>
      <c r="AA53" s="85">
        <v>726.8</v>
      </c>
      <c r="AB53" s="83">
        <v>0.72</v>
      </c>
      <c r="AC53" s="85">
        <v>1352.7</v>
      </c>
      <c r="AD53" s="85">
        <v>780.4</v>
      </c>
      <c r="AE53" s="83">
        <v>0.67</v>
      </c>
      <c r="AF53" s="85">
        <v>1531.8</v>
      </c>
      <c r="AG53" s="85">
        <v>744.1</v>
      </c>
      <c r="AH53" s="83">
        <v>0.71</v>
      </c>
      <c r="AI53" s="85">
        <v>1696.7</v>
      </c>
      <c r="AJ53" s="85">
        <v>783.7</v>
      </c>
      <c r="AK53" s="83">
        <v>0.67</v>
      </c>
      <c r="AL53" s="85">
        <v>1878.4</v>
      </c>
      <c r="AM53" s="85">
        <v>661.5</v>
      </c>
      <c r="AN53" s="83">
        <v>0.79</v>
      </c>
      <c r="AO53" s="85">
        <v>1997.4</v>
      </c>
      <c r="AP53" s="85">
        <v>664.4</v>
      </c>
      <c r="AQ53" s="83">
        <v>0.79</v>
      </c>
      <c r="AR53" s="85">
        <v>2117</v>
      </c>
      <c r="AS53" s="85">
        <v>375.9</v>
      </c>
      <c r="AT53" s="83">
        <v>1.4</v>
      </c>
      <c r="AU53" s="85">
        <v>2171.3</v>
      </c>
      <c r="AV53" s="85">
        <v>263.4</v>
      </c>
      <c r="AW53" s="83">
        <v>1.99</v>
      </c>
      <c r="AX53" s="85">
        <v>2194.7</v>
      </c>
      <c r="AY53" s="85">
        <v>455.7</v>
      </c>
      <c r="AZ53" s="83">
        <v>1.15</v>
      </c>
      <c r="BA53" s="85">
        <v>2260.8</v>
      </c>
      <c r="BB53" s="85">
        <v>713.9</v>
      </c>
      <c r="BC53" s="83">
        <v>0.74</v>
      </c>
      <c r="BD53" s="85">
        <v>2400.4</v>
      </c>
      <c r="BE53" s="85">
        <v>674.4</v>
      </c>
      <c r="BF53" s="83">
        <v>0.78</v>
      </c>
      <c r="BG53" s="85">
        <v>2520.4</v>
      </c>
      <c r="BH53" s="85">
        <v>675.7</v>
      </c>
      <c r="BI53" s="83">
        <v>0.78</v>
      </c>
      <c r="BJ53" s="85">
        <v>2636.8</v>
      </c>
      <c r="BK53" s="85">
        <v>696.7</v>
      </c>
      <c r="BL53" s="83">
        <v>0.75</v>
      </c>
      <c r="BM53" s="85">
        <v>2755.4</v>
      </c>
      <c r="BN53" s="85">
        <v>786.1</v>
      </c>
      <c r="BO53" s="83">
        <v>0.67</v>
      </c>
      <c r="BP53" s="85">
        <v>2926.6</v>
      </c>
      <c r="BQ53" s="85">
        <v>815.9</v>
      </c>
      <c r="BR53" s="83">
        <v>0.64</v>
      </c>
      <c r="BS53" s="85">
        <v>3119.1</v>
      </c>
      <c r="BT53" s="85">
        <v>892.4</v>
      </c>
      <c r="BU53" s="83">
        <v>0.59</v>
      </c>
      <c r="BV53" s="85">
        <v>3354.9</v>
      </c>
      <c r="BW53" s="85">
        <v>1117.3</v>
      </c>
      <c r="BX53" s="83">
        <v>0.47</v>
      </c>
      <c r="BY53" s="85">
        <v>3791.6</v>
      </c>
      <c r="CF53" s="83"/>
      <c r="CG53" s="83"/>
      <c r="CH53" s="83"/>
      <c r="CI53" s="83"/>
    </row>
    <row r="54" spans="1:87" ht="12.75">
      <c r="A54" s="80" t="s">
        <v>11</v>
      </c>
      <c r="B54" s="81" t="s">
        <v>6</v>
      </c>
      <c r="C54" s="82">
        <v>1</v>
      </c>
      <c r="D54" s="80" t="s">
        <v>183</v>
      </c>
      <c r="E54" s="81" t="s">
        <v>184</v>
      </c>
      <c r="F54" s="81" t="s">
        <v>36</v>
      </c>
      <c r="G54" s="81" t="s">
        <v>3</v>
      </c>
      <c r="H54" s="80">
        <v>224.48</v>
      </c>
      <c r="I54" s="84">
        <v>145.4</v>
      </c>
      <c r="J54" s="85">
        <v>2271.6</v>
      </c>
      <c r="K54" s="86">
        <v>6720</v>
      </c>
      <c r="L54" s="83">
        <v>0.72</v>
      </c>
      <c r="M54" s="81" t="s">
        <v>33</v>
      </c>
      <c r="N54" s="81">
        <v>0</v>
      </c>
      <c r="Q54" s="85">
        <v>145.4</v>
      </c>
      <c r="R54" s="85">
        <v>877.5</v>
      </c>
      <c r="S54" s="83">
        <v>0.38</v>
      </c>
      <c r="T54" s="85">
        <v>461.9</v>
      </c>
      <c r="U54" s="85">
        <v>686.8</v>
      </c>
      <c r="V54" s="83">
        <v>0.49</v>
      </c>
      <c r="W54" s="85">
        <v>625.6</v>
      </c>
      <c r="X54" s="85">
        <v>650</v>
      </c>
      <c r="Y54" s="83">
        <v>0.52</v>
      </c>
      <c r="Z54" s="85">
        <v>768.7</v>
      </c>
      <c r="AA54" s="85">
        <v>614.4</v>
      </c>
      <c r="AB54" s="83">
        <v>0.55</v>
      </c>
      <c r="AC54" s="85">
        <v>896.2</v>
      </c>
      <c r="AD54" s="85">
        <v>604.5</v>
      </c>
      <c r="AE54" s="83">
        <v>0.56</v>
      </c>
      <c r="AF54" s="85">
        <v>1015.4</v>
      </c>
      <c r="AG54" s="85">
        <v>572.9</v>
      </c>
      <c r="AH54" s="83">
        <v>0.59</v>
      </c>
      <c r="AI54" s="85">
        <v>1121.6</v>
      </c>
      <c r="AJ54" s="85">
        <v>541.8</v>
      </c>
      <c r="AK54" s="83">
        <v>0.62</v>
      </c>
      <c r="AL54" s="85">
        <v>1215.9</v>
      </c>
      <c r="AM54" s="85">
        <v>567</v>
      </c>
      <c r="AN54" s="83">
        <v>0.59</v>
      </c>
      <c r="AO54" s="85">
        <v>1321.5</v>
      </c>
      <c r="AP54" s="85">
        <v>262.8</v>
      </c>
      <c r="AQ54" s="83">
        <v>1.28</v>
      </c>
      <c r="AR54" s="85">
        <v>1365.6</v>
      </c>
      <c r="AS54" s="85">
        <v>88.2</v>
      </c>
      <c r="AT54" s="83">
        <v>3.81</v>
      </c>
      <c r="AU54" s="85">
        <v>1373</v>
      </c>
      <c r="AV54" s="85">
        <v>79</v>
      </c>
      <c r="AW54" s="83">
        <v>4.26</v>
      </c>
      <c r="AX54" s="85">
        <v>1378.7</v>
      </c>
      <c r="AY54" s="85">
        <v>76.9</v>
      </c>
      <c r="AZ54" s="83">
        <v>4.37</v>
      </c>
      <c r="BA54" s="85">
        <v>1384.3</v>
      </c>
      <c r="BB54" s="85">
        <v>79.1</v>
      </c>
      <c r="BC54" s="83">
        <v>4.25</v>
      </c>
      <c r="BD54" s="85">
        <v>1390.1</v>
      </c>
      <c r="BE54" s="85">
        <v>90.7</v>
      </c>
      <c r="BF54" s="83">
        <v>3.7</v>
      </c>
      <c r="BG54" s="85">
        <v>1397.4</v>
      </c>
      <c r="BH54" s="85">
        <v>370.7</v>
      </c>
      <c r="BI54" s="83">
        <v>0.91</v>
      </c>
      <c r="BJ54" s="85">
        <v>1462</v>
      </c>
      <c r="BK54" s="85">
        <v>528.3</v>
      </c>
      <c r="BL54" s="83">
        <v>0.64</v>
      </c>
      <c r="BM54" s="85">
        <v>1545.6</v>
      </c>
      <c r="BN54" s="85">
        <v>549.4</v>
      </c>
      <c r="BO54" s="83">
        <v>0.61</v>
      </c>
      <c r="BP54" s="85">
        <v>1632.8</v>
      </c>
      <c r="BQ54" s="85">
        <v>572.4</v>
      </c>
      <c r="BR54" s="83">
        <v>0.59</v>
      </c>
      <c r="BS54" s="85">
        <v>1726.8</v>
      </c>
      <c r="BT54" s="85">
        <v>633.9</v>
      </c>
      <c r="BU54" s="83">
        <v>0.53</v>
      </c>
      <c r="BV54" s="85">
        <v>1839.9</v>
      </c>
      <c r="BW54" s="85">
        <v>950.6</v>
      </c>
      <c r="BX54" s="83">
        <v>0.35</v>
      </c>
      <c r="BY54" s="85">
        <v>2271.6</v>
      </c>
      <c r="CF54" s="83"/>
      <c r="CG54" s="83"/>
      <c r="CH54" s="83"/>
      <c r="CI54" s="83"/>
    </row>
    <row r="55" spans="1:87" ht="12.75">
      <c r="A55" s="80" t="s">
        <v>12</v>
      </c>
      <c r="B55" s="81" t="s">
        <v>4</v>
      </c>
      <c r="C55" s="82">
        <v>113</v>
      </c>
      <c r="D55" s="80" t="s">
        <v>13</v>
      </c>
      <c r="E55" s="81" t="s">
        <v>14</v>
      </c>
      <c r="F55" s="81" t="s">
        <v>36</v>
      </c>
      <c r="G55" s="81" t="s">
        <v>3</v>
      </c>
      <c r="H55" s="80">
        <v>94.91</v>
      </c>
      <c r="I55" s="84">
        <v>384.8</v>
      </c>
      <c r="J55" s="85">
        <v>1710.5</v>
      </c>
      <c r="K55" s="86">
        <v>3580</v>
      </c>
      <c r="L55" s="83">
        <v>0.94</v>
      </c>
      <c r="M55" s="81" t="s">
        <v>33</v>
      </c>
      <c r="N55" s="81">
        <v>0</v>
      </c>
      <c r="Q55" s="85">
        <v>384.8</v>
      </c>
      <c r="R55" s="85">
        <v>626.7</v>
      </c>
      <c r="S55" s="83">
        <v>0.29</v>
      </c>
      <c r="T55" s="85">
        <v>828.7</v>
      </c>
      <c r="U55" s="85">
        <v>471.2</v>
      </c>
      <c r="V55" s="83">
        <v>0.38</v>
      </c>
      <c r="W55" s="85">
        <v>1036.8</v>
      </c>
      <c r="X55" s="85">
        <v>414.6</v>
      </c>
      <c r="Y55" s="83">
        <v>0.43</v>
      </c>
      <c r="Z55" s="85">
        <v>1171.6</v>
      </c>
      <c r="AA55" s="85">
        <v>157.5</v>
      </c>
      <c r="AB55" s="83">
        <v>1.14</v>
      </c>
      <c r="AC55" s="85">
        <v>1197.3</v>
      </c>
      <c r="AD55" s="85">
        <v>55.2</v>
      </c>
      <c r="AE55" s="83">
        <v>3.24</v>
      </c>
      <c r="AF55" s="85">
        <v>1202.7</v>
      </c>
      <c r="AG55" s="85">
        <v>49</v>
      </c>
      <c r="AH55" s="83">
        <v>3.65</v>
      </c>
      <c r="AI55" s="85">
        <v>1206.9</v>
      </c>
      <c r="AJ55" s="85">
        <v>46.2</v>
      </c>
      <c r="AK55" s="83">
        <v>3.88</v>
      </c>
      <c r="AL55" s="85">
        <v>1210.6</v>
      </c>
      <c r="AM55" s="85">
        <v>44.9</v>
      </c>
      <c r="AN55" s="83">
        <v>3.99</v>
      </c>
      <c r="AO55" s="85">
        <v>1214</v>
      </c>
      <c r="AP55" s="85">
        <v>44.2</v>
      </c>
      <c r="AQ55" s="83">
        <v>4.05</v>
      </c>
      <c r="AR55" s="85">
        <v>1217.3</v>
      </c>
      <c r="AS55" s="85">
        <v>42.9</v>
      </c>
      <c r="AT55" s="83">
        <v>4.18</v>
      </c>
      <c r="AU55" s="85">
        <v>1220.3</v>
      </c>
      <c r="AV55" s="85">
        <v>42.9</v>
      </c>
      <c r="AW55" s="83">
        <v>4.17</v>
      </c>
      <c r="AX55" s="85">
        <v>1223.4</v>
      </c>
      <c r="AY55" s="85">
        <v>43.5</v>
      </c>
      <c r="AZ55" s="83">
        <v>4.12</v>
      </c>
      <c r="BA55" s="85">
        <v>1226.4</v>
      </c>
      <c r="BB55" s="85">
        <v>44</v>
      </c>
      <c r="BC55" s="83">
        <v>4.06</v>
      </c>
      <c r="BD55" s="85">
        <v>1229.4</v>
      </c>
      <c r="BE55" s="85">
        <v>49.8</v>
      </c>
      <c r="BF55" s="83">
        <v>3.6</v>
      </c>
      <c r="BG55" s="85">
        <v>1233.3</v>
      </c>
      <c r="BH55" s="85">
        <v>56.4</v>
      </c>
      <c r="BI55" s="83">
        <v>3.17</v>
      </c>
      <c r="BJ55" s="85">
        <v>1238.5</v>
      </c>
      <c r="BK55" s="85">
        <v>190.8</v>
      </c>
      <c r="BL55" s="83">
        <v>0.94</v>
      </c>
      <c r="BM55" s="85">
        <v>1275.4</v>
      </c>
      <c r="BN55" s="85">
        <v>284.9</v>
      </c>
      <c r="BO55" s="83">
        <v>0.63</v>
      </c>
      <c r="BP55" s="85">
        <v>1334</v>
      </c>
      <c r="BQ55" s="85">
        <v>317</v>
      </c>
      <c r="BR55" s="83">
        <v>0.56</v>
      </c>
      <c r="BS55" s="85">
        <v>1406.9</v>
      </c>
      <c r="BT55" s="85">
        <v>359.2</v>
      </c>
      <c r="BU55" s="83">
        <v>0.5</v>
      </c>
      <c r="BV55" s="85">
        <v>1515.2</v>
      </c>
      <c r="BW55" s="85">
        <v>448.8</v>
      </c>
      <c r="BX55" s="83">
        <v>0.4</v>
      </c>
      <c r="BY55" s="85">
        <v>1710.5</v>
      </c>
      <c r="CF55" s="83"/>
      <c r="CG55" s="83"/>
      <c r="CH55" s="83"/>
      <c r="CI55" s="83"/>
    </row>
    <row r="56" spans="1:87" ht="12.75">
      <c r="A56" s="80" t="s">
        <v>185</v>
      </c>
      <c r="B56" s="81" t="s">
        <v>6</v>
      </c>
      <c r="C56" s="82">
        <v>501</v>
      </c>
      <c r="D56" s="80" t="s">
        <v>186</v>
      </c>
      <c r="E56" s="81" t="s">
        <v>187</v>
      </c>
      <c r="F56" s="81" t="s">
        <v>36</v>
      </c>
      <c r="G56" s="81" t="s">
        <v>3</v>
      </c>
      <c r="H56" s="80">
        <v>95.05</v>
      </c>
      <c r="I56" s="84">
        <v>208.6</v>
      </c>
      <c r="J56" s="85">
        <v>1136.6</v>
      </c>
      <c r="K56" s="86">
        <v>2030</v>
      </c>
      <c r="L56" s="83">
        <v>0.47</v>
      </c>
      <c r="M56" s="81" t="s">
        <v>33</v>
      </c>
      <c r="N56" s="81">
        <v>0</v>
      </c>
      <c r="Q56" s="85">
        <v>208.6</v>
      </c>
      <c r="R56" s="85">
        <v>312.8</v>
      </c>
      <c r="S56" s="83">
        <v>0.32</v>
      </c>
      <c r="T56" s="85">
        <v>327.2</v>
      </c>
      <c r="U56" s="85">
        <v>236.6</v>
      </c>
      <c r="V56" s="83">
        <v>0.43</v>
      </c>
      <c r="W56" s="85">
        <v>376.4</v>
      </c>
      <c r="X56" s="85">
        <v>204.8</v>
      </c>
      <c r="Y56" s="83">
        <v>0.5</v>
      </c>
      <c r="Z56" s="85">
        <v>412.8</v>
      </c>
      <c r="AA56" s="85">
        <v>193.5</v>
      </c>
      <c r="AB56" s="83">
        <v>0.52</v>
      </c>
      <c r="AC56" s="85">
        <v>444.2</v>
      </c>
      <c r="AD56" s="85">
        <v>187.3</v>
      </c>
      <c r="AE56" s="83">
        <v>0.54</v>
      </c>
      <c r="AF56" s="85">
        <v>475.1</v>
      </c>
      <c r="AG56" s="85">
        <v>190.9</v>
      </c>
      <c r="AH56" s="83">
        <v>0.53</v>
      </c>
      <c r="AI56" s="85">
        <v>507.8</v>
      </c>
      <c r="AJ56" s="85">
        <v>189.5</v>
      </c>
      <c r="AK56" s="83">
        <v>0.54</v>
      </c>
      <c r="AL56" s="85">
        <v>541.4</v>
      </c>
      <c r="AM56" s="85">
        <v>196.2</v>
      </c>
      <c r="AN56" s="83">
        <v>0.52</v>
      </c>
      <c r="AO56" s="85">
        <v>577.6</v>
      </c>
      <c r="AP56" s="85">
        <v>195.8</v>
      </c>
      <c r="AQ56" s="83">
        <v>0.52</v>
      </c>
      <c r="AR56" s="85">
        <v>613</v>
      </c>
      <c r="AS56" s="85">
        <v>182</v>
      </c>
      <c r="AT56" s="83">
        <v>0.56</v>
      </c>
      <c r="AU56" s="85">
        <v>642.3</v>
      </c>
      <c r="AV56" s="85">
        <v>179.3</v>
      </c>
      <c r="AW56" s="83">
        <v>0.57</v>
      </c>
      <c r="AX56" s="85">
        <v>669.3</v>
      </c>
      <c r="AY56" s="85">
        <v>186</v>
      </c>
      <c r="AZ56" s="83">
        <v>0.55</v>
      </c>
      <c r="BA56" s="85">
        <v>700</v>
      </c>
      <c r="BB56" s="85">
        <v>195.8</v>
      </c>
      <c r="BC56" s="83">
        <v>0.52</v>
      </c>
      <c r="BD56" s="85">
        <v>735.8</v>
      </c>
      <c r="BE56" s="85">
        <v>206.9</v>
      </c>
      <c r="BF56" s="83">
        <v>0.49</v>
      </c>
      <c r="BG56" s="85">
        <v>775.3</v>
      </c>
      <c r="BH56" s="85">
        <v>202.2</v>
      </c>
      <c r="BI56" s="83">
        <v>0.5</v>
      </c>
      <c r="BJ56" s="85">
        <v>814.3</v>
      </c>
      <c r="BK56" s="85">
        <v>214.4</v>
      </c>
      <c r="BL56" s="83">
        <v>0.47</v>
      </c>
      <c r="BM56" s="85">
        <v>856</v>
      </c>
      <c r="BN56" s="85">
        <v>213.2</v>
      </c>
      <c r="BO56" s="83">
        <v>0.48</v>
      </c>
      <c r="BP56" s="85">
        <v>898</v>
      </c>
      <c r="BQ56" s="85">
        <v>227</v>
      </c>
      <c r="BR56" s="83">
        <v>0.45</v>
      </c>
      <c r="BS56" s="85">
        <v>945.3</v>
      </c>
      <c r="BT56" s="85">
        <v>240.9</v>
      </c>
      <c r="BU56" s="83">
        <v>0.42</v>
      </c>
      <c r="BV56" s="85">
        <v>1001.4</v>
      </c>
      <c r="BW56" s="85">
        <v>336.3</v>
      </c>
      <c r="BX56" s="83">
        <v>0.3</v>
      </c>
      <c r="BY56" s="85">
        <v>1136.6</v>
      </c>
      <c r="CF56" s="83"/>
      <c r="CG56" s="83"/>
      <c r="CH56" s="83"/>
      <c r="CI56" s="83"/>
    </row>
    <row r="57" spans="1:87" ht="12.75">
      <c r="A57" s="80" t="s">
        <v>185</v>
      </c>
      <c r="B57" s="81" t="s">
        <v>6</v>
      </c>
      <c r="C57" s="82">
        <v>501</v>
      </c>
      <c r="D57" s="80" t="s">
        <v>188</v>
      </c>
      <c r="E57" s="81" t="s">
        <v>189</v>
      </c>
      <c r="F57" s="81" t="s">
        <v>36</v>
      </c>
      <c r="G57" s="81" t="s">
        <v>3</v>
      </c>
      <c r="H57" s="83">
        <v>37.88</v>
      </c>
      <c r="I57" s="84">
        <v>221.9</v>
      </c>
      <c r="J57" s="85">
        <v>11429.4</v>
      </c>
      <c r="K57" s="86">
        <v>32200</v>
      </c>
      <c r="L57" s="83">
        <v>0.39</v>
      </c>
      <c r="M57" s="81" t="s">
        <v>34</v>
      </c>
      <c r="N57" s="81">
        <v>0</v>
      </c>
      <c r="O57" s="85">
        <v>7567</v>
      </c>
      <c r="P57" s="85">
        <v>11429.4</v>
      </c>
      <c r="Q57" s="85">
        <v>221.9</v>
      </c>
      <c r="R57" s="85">
        <v>1500.2</v>
      </c>
      <c r="S57" s="83">
        <v>1.07</v>
      </c>
      <c r="T57" s="85">
        <v>456.8</v>
      </c>
      <c r="U57" s="85">
        <v>656.1</v>
      </c>
      <c r="V57" s="83">
        <v>2.45</v>
      </c>
      <c r="W57" s="85">
        <v>484.5</v>
      </c>
      <c r="X57" s="85">
        <v>679.9</v>
      </c>
      <c r="Y57" s="83">
        <v>2.37</v>
      </c>
      <c r="Z57" s="85">
        <v>519.7</v>
      </c>
      <c r="AA57" s="85">
        <v>786.4</v>
      </c>
      <c r="AB57" s="83">
        <v>2.05</v>
      </c>
      <c r="AC57" s="85">
        <v>571.2</v>
      </c>
      <c r="AD57" s="85">
        <v>772.9</v>
      </c>
      <c r="AE57" s="83">
        <v>2.08</v>
      </c>
      <c r="AF57" s="85">
        <v>620.4</v>
      </c>
      <c r="AG57" s="85">
        <v>3142.9</v>
      </c>
      <c r="AH57" s="83">
        <v>0.51</v>
      </c>
      <c r="AI57" s="85">
        <v>828.3</v>
      </c>
      <c r="AJ57" s="85">
        <v>3480</v>
      </c>
      <c r="AK57" s="83">
        <v>0.46</v>
      </c>
      <c r="AL57" s="85">
        <v>1073.7</v>
      </c>
      <c r="AM57" s="85">
        <v>4515.1</v>
      </c>
      <c r="AN57" s="83">
        <v>0.36</v>
      </c>
      <c r="AO57" s="85">
        <v>1529</v>
      </c>
      <c r="AP57" s="85">
        <v>5772.5</v>
      </c>
      <c r="AQ57" s="83">
        <v>0.28</v>
      </c>
      <c r="AR57" s="85">
        <v>2342.1</v>
      </c>
      <c r="AS57" s="85">
        <v>5579.8</v>
      </c>
      <c r="AT57" s="83">
        <v>0.29</v>
      </c>
      <c r="AU57" s="85">
        <v>3155.1</v>
      </c>
      <c r="AV57" s="85">
        <v>5217.1</v>
      </c>
      <c r="AW57" s="83">
        <v>0.31</v>
      </c>
      <c r="AX57" s="85">
        <v>3855</v>
      </c>
      <c r="AY57" s="85">
        <v>5540.1</v>
      </c>
      <c r="AZ57" s="83">
        <v>0.29</v>
      </c>
      <c r="BA57" s="85">
        <v>4699.7</v>
      </c>
      <c r="BB57" s="85">
        <v>6198.5</v>
      </c>
      <c r="BC57" s="83">
        <v>0.26</v>
      </c>
      <c r="BD57" s="85">
        <v>5756.5</v>
      </c>
      <c r="BE57" s="85">
        <v>5413.8</v>
      </c>
      <c r="BF57" s="83">
        <v>0.3</v>
      </c>
      <c r="BG57" s="85">
        <v>6552.8</v>
      </c>
      <c r="BH57" s="85">
        <v>5116.3</v>
      </c>
      <c r="BI57" s="83">
        <v>0.31</v>
      </c>
      <c r="BJ57" s="85">
        <v>7258</v>
      </c>
      <c r="BK57" s="85">
        <v>5354.6</v>
      </c>
      <c r="BL57" s="83">
        <v>0.3</v>
      </c>
      <c r="BM57" s="85">
        <v>8040.3</v>
      </c>
      <c r="BN57" s="85">
        <v>5302.1</v>
      </c>
      <c r="BO57" s="83">
        <v>0.3</v>
      </c>
      <c r="BP57" s="85">
        <v>8788.5</v>
      </c>
      <c r="BQ57" s="85">
        <v>5127.2</v>
      </c>
      <c r="BR57" s="83">
        <v>0.31</v>
      </c>
      <c r="BS57" s="85">
        <v>9452.7</v>
      </c>
      <c r="BT57" s="85">
        <v>5045.7</v>
      </c>
      <c r="BU57" s="83">
        <v>0.32</v>
      </c>
      <c r="BV57" s="85">
        <v>10104.2</v>
      </c>
      <c r="BW57" s="85">
        <v>6664.4</v>
      </c>
      <c r="BX57" s="83">
        <v>0.24</v>
      </c>
      <c r="BY57" s="85">
        <v>11429.4</v>
      </c>
      <c r="CF57" s="83"/>
      <c r="CG57" s="83"/>
      <c r="CH57" s="83"/>
      <c r="CI57" s="83"/>
    </row>
    <row r="58" spans="1:87" ht="12.75">
      <c r="A58" s="80" t="s">
        <v>185</v>
      </c>
      <c r="B58" s="81" t="s">
        <v>6</v>
      </c>
      <c r="C58" s="82">
        <v>501</v>
      </c>
      <c r="D58" s="80" t="s">
        <v>188</v>
      </c>
      <c r="E58" s="81" t="s">
        <v>190</v>
      </c>
      <c r="F58" s="81" t="s">
        <v>36</v>
      </c>
      <c r="G58" s="81" t="s">
        <v>3</v>
      </c>
      <c r="H58" s="83">
        <v>37.88</v>
      </c>
      <c r="I58" s="84">
        <v>221.9</v>
      </c>
      <c r="J58" s="85">
        <v>11429.4</v>
      </c>
      <c r="K58" s="86">
        <v>32200</v>
      </c>
      <c r="L58" s="83">
        <v>0.39</v>
      </c>
      <c r="M58" s="81" t="s">
        <v>34</v>
      </c>
      <c r="N58" s="81">
        <v>0</v>
      </c>
      <c r="O58" s="85">
        <v>5856</v>
      </c>
      <c r="P58" s="85">
        <v>7567</v>
      </c>
      <c r="Q58" s="85">
        <v>221.9</v>
      </c>
      <c r="R58" s="85">
        <v>1500.2</v>
      </c>
      <c r="S58" s="83">
        <v>1.07</v>
      </c>
      <c r="T58" s="85">
        <v>456.8</v>
      </c>
      <c r="U58" s="85">
        <v>656.1</v>
      </c>
      <c r="V58" s="83">
        <v>2.45</v>
      </c>
      <c r="W58" s="85">
        <v>484.5</v>
      </c>
      <c r="X58" s="85">
        <v>679.9</v>
      </c>
      <c r="Y58" s="83">
        <v>2.37</v>
      </c>
      <c r="Z58" s="85">
        <v>519.7</v>
      </c>
      <c r="AA58" s="85">
        <v>786.4</v>
      </c>
      <c r="AB58" s="83">
        <v>2.05</v>
      </c>
      <c r="AC58" s="85">
        <v>571.2</v>
      </c>
      <c r="AD58" s="85">
        <v>772.9</v>
      </c>
      <c r="AE58" s="83">
        <v>2.08</v>
      </c>
      <c r="AF58" s="85">
        <v>620.4</v>
      </c>
      <c r="AG58" s="85">
        <v>3142.9</v>
      </c>
      <c r="AH58" s="83">
        <v>0.51</v>
      </c>
      <c r="AI58" s="85">
        <v>828.3</v>
      </c>
      <c r="AJ58" s="85">
        <v>3480</v>
      </c>
      <c r="AK58" s="83">
        <v>0.46</v>
      </c>
      <c r="AL58" s="85">
        <v>1073.7</v>
      </c>
      <c r="AM58" s="85">
        <v>4515.1</v>
      </c>
      <c r="AN58" s="83">
        <v>0.36</v>
      </c>
      <c r="AO58" s="85">
        <v>1529</v>
      </c>
      <c r="AP58" s="85">
        <v>5772.5</v>
      </c>
      <c r="AQ58" s="83">
        <v>0.28</v>
      </c>
      <c r="AR58" s="85">
        <v>2342.1</v>
      </c>
      <c r="AS58" s="85">
        <v>5579.8</v>
      </c>
      <c r="AT58" s="83">
        <v>0.29</v>
      </c>
      <c r="AU58" s="85">
        <v>3155.1</v>
      </c>
      <c r="AV58" s="85">
        <v>5217.1</v>
      </c>
      <c r="AW58" s="83">
        <v>0.31</v>
      </c>
      <c r="AX58" s="85">
        <v>3855</v>
      </c>
      <c r="AY58" s="85">
        <v>5540.1</v>
      </c>
      <c r="AZ58" s="83">
        <v>0.29</v>
      </c>
      <c r="BA58" s="85">
        <v>4699.7</v>
      </c>
      <c r="BB58" s="85">
        <v>6198.5</v>
      </c>
      <c r="BC58" s="83">
        <v>0.26</v>
      </c>
      <c r="BD58" s="85">
        <v>5756.5</v>
      </c>
      <c r="BE58" s="85">
        <v>5413.8</v>
      </c>
      <c r="BF58" s="83">
        <v>0.3</v>
      </c>
      <c r="BG58" s="85">
        <v>6552.8</v>
      </c>
      <c r="BH58" s="85">
        <v>5116.3</v>
      </c>
      <c r="BI58" s="83">
        <v>0.31</v>
      </c>
      <c r="BJ58" s="85">
        <v>7258</v>
      </c>
      <c r="BK58" s="85">
        <v>5354.6</v>
      </c>
      <c r="BL58" s="83">
        <v>0.3</v>
      </c>
      <c r="BM58" s="85">
        <v>8040.3</v>
      </c>
      <c r="BN58" s="85">
        <v>5302.1</v>
      </c>
      <c r="BO58" s="83">
        <v>0.3</v>
      </c>
      <c r="BP58" s="85">
        <v>8788.5</v>
      </c>
      <c r="BQ58" s="85">
        <v>5127.2</v>
      </c>
      <c r="BR58" s="83">
        <v>0.31</v>
      </c>
      <c r="BS58" s="85">
        <v>9452.7</v>
      </c>
      <c r="BT58" s="85">
        <v>5045.7</v>
      </c>
      <c r="BU58" s="83">
        <v>0.32</v>
      </c>
      <c r="BV58" s="85">
        <v>10104.2</v>
      </c>
      <c r="BW58" s="85">
        <v>6664.4</v>
      </c>
      <c r="BX58" s="83">
        <v>0.24</v>
      </c>
      <c r="BY58" s="85">
        <v>11429.4</v>
      </c>
      <c r="CF58" s="83"/>
      <c r="CG58" s="83"/>
      <c r="CH58" s="83"/>
      <c r="CI58" s="83"/>
    </row>
    <row r="59" spans="1:87" ht="12.75">
      <c r="A59" s="80" t="s">
        <v>185</v>
      </c>
      <c r="B59" s="81" t="s">
        <v>6</v>
      </c>
      <c r="C59" s="82">
        <v>501</v>
      </c>
      <c r="D59" s="80" t="s">
        <v>188</v>
      </c>
      <c r="E59" s="81" t="s">
        <v>191</v>
      </c>
      <c r="F59" s="81" t="s">
        <v>36</v>
      </c>
      <c r="G59" s="81" t="s">
        <v>3</v>
      </c>
      <c r="H59" s="83">
        <v>37.88</v>
      </c>
      <c r="I59" s="84">
        <v>221.9</v>
      </c>
      <c r="J59" s="85">
        <v>11429.4</v>
      </c>
      <c r="K59" s="86">
        <v>32200</v>
      </c>
      <c r="L59" s="83">
        <v>0.39</v>
      </c>
      <c r="M59" s="81" t="s">
        <v>34</v>
      </c>
      <c r="N59" s="81">
        <v>0</v>
      </c>
      <c r="O59" s="85">
        <v>961</v>
      </c>
      <c r="P59" s="85">
        <v>1821</v>
      </c>
      <c r="Q59" s="85">
        <v>221.9</v>
      </c>
      <c r="R59" s="85">
        <v>1500.2</v>
      </c>
      <c r="S59" s="83">
        <v>1.07</v>
      </c>
      <c r="T59" s="85">
        <v>456.8</v>
      </c>
      <c r="U59" s="85">
        <v>656.1</v>
      </c>
      <c r="V59" s="83">
        <v>2.45</v>
      </c>
      <c r="W59" s="85">
        <v>484.5</v>
      </c>
      <c r="X59" s="85">
        <v>679.9</v>
      </c>
      <c r="Y59" s="83">
        <v>2.37</v>
      </c>
      <c r="Z59" s="85">
        <v>519.7</v>
      </c>
      <c r="AA59" s="85">
        <v>786.4</v>
      </c>
      <c r="AB59" s="83">
        <v>2.05</v>
      </c>
      <c r="AC59" s="85">
        <v>571.2</v>
      </c>
      <c r="AD59" s="85">
        <v>772.9</v>
      </c>
      <c r="AE59" s="83">
        <v>2.08</v>
      </c>
      <c r="AF59" s="85">
        <v>620.4</v>
      </c>
      <c r="AG59" s="85">
        <v>3142.9</v>
      </c>
      <c r="AH59" s="83">
        <v>0.51</v>
      </c>
      <c r="AI59" s="85">
        <v>828.3</v>
      </c>
      <c r="AJ59" s="85">
        <v>3480</v>
      </c>
      <c r="AK59" s="83">
        <v>0.46</v>
      </c>
      <c r="AL59" s="85">
        <v>1073.7</v>
      </c>
      <c r="AM59" s="85">
        <v>4515.1</v>
      </c>
      <c r="AN59" s="83">
        <v>0.36</v>
      </c>
      <c r="AO59" s="85">
        <v>1529</v>
      </c>
      <c r="AP59" s="85">
        <v>5772.5</v>
      </c>
      <c r="AQ59" s="83">
        <v>0.28</v>
      </c>
      <c r="AR59" s="85">
        <v>2342.1</v>
      </c>
      <c r="AS59" s="85">
        <v>5579.8</v>
      </c>
      <c r="AT59" s="83">
        <v>0.29</v>
      </c>
      <c r="AU59" s="85">
        <v>3155.1</v>
      </c>
      <c r="AV59" s="85">
        <v>5217.1</v>
      </c>
      <c r="AW59" s="83">
        <v>0.31</v>
      </c>
      <c r="AX59" s="85">
        <v>3855</v>
      </c>
      <c r="AY59" s="85">
        <v>5540.1</v>
      </c>
      <c r="AZ59" s="83">
        <v>0.29</v>
      </c>
      <c r="BA59" s="85">
        <v>4699.7</v>
      </c>
      <c r="BB59" s="85">
        <v>6198.5</v>
      </c>
      <c r="BC59" s="83">
        <v>0.26</v>
      </c>
      <c r="BD59" s="85">
        <v>5756.5</v>
      </c>
      <c r="BE59" s="85">
        <v>5413.8</v>
      </c>
      <c r="BF59" s="83">
        <v>0.3</v>
      </c>
      <c r="BG59" s="85">
        <v>6552.8</v>
      </c>
      <c r="BH59" s="85">
        <v>5116.3</v>
      </c>
      <c r="BI59" s="83">
        <v>0.31</v>
      </c>
      <c r="BJ59" s="85">
        <v>7258</v>
      </c>
      <c r="BK59" s="85">
        <v>5354.6</v>
      </c>
      <c r="BL59" s="83">
        <v>0.3</v>
      </c>
      <c r="BM59" s="85">
        <v>8040.3</v>
      </c>
      <c r="BN59" s="85">
        <v>5302.1</v>
      </c>
      <c r="BO59" s="83">
        <v>0.3</v>
      </c>
      <c r="BP59" s="85">
        <v>8788.5</v>
      </c>
      <c r="BQ59" s="85">
        <v>5127.2</v>
      </c>
      <c r="BR59" s="83">
        <v>0.31</v>
      </c>
      <c r="BS59" s="85">
        <v>9452.7</v>
      </c>
      <c r="BT59" s="85">
        <v>5045.7</v>
      </c>
      <c r="BU59" s="83">
        <v>0.32</v>
      </c>
      <c r="BV59" s="85">
        <v>10104.2</v>
      </c>
      <c r="BW59" s="85">
        <v>6664.4</v>
      </c>
      <c r="BX59" s="83">
        <v>0.24</v>
      </c>
      <c r="BY59" s="85">
        <v>11429.4</v>
      </c>
      <c r="CF59" s="83"/>
      <c r="CG59" s="83"/>
      <c r="CH59" s="83"/>
      <c r="CI59" s="83"/>
    </row>
    <row r="60" spans="1:87" ht="12.75">
      <c r="A60" s="80" t="s">
        <v>185</v>
      </c>
      <c r="B60" s="81" t="s">
        <v>6</v>
      </c>
      <c r="C60" s="82">
        <v>501</v>
      </c>
      <c r="D60" s="80" t="s">
        <v>188</v>
      </c>
      <c r="E60" s="81" t="s">
        <v>192</v>
      </c>
      <c r="F60" s="81" t="s">
        <v>36</v>
      </c>
      <c r="G60" s="81" t="s">
        <v>3</v>
      </c>
      <c r="H60" s="83">
        <v>37.88</v>
      </c>
      <c r="I60" s="84">
        <v>221.9</v>
      </c>
      <c r="J60" s="85">
        <v>11429.4</v>
      </c>
      <c r="K60" s="86">
        <v>32200</v>
      </c>
      <c r="L60" s="83">
        <v>0.39</v>
      </c>
      <c r="M60" s="81" t="s">
        <v>34</v>
      </c>
      <c r="N60" s="81">
        <v>0</v>
      </c>
      <c r="O60" s="85">
        <v>4164</v>
      </c>
      <c r="P60" s="85">
        <v>5856</v>
      </c>
      <c r="Q60" s="85">
        <v>221.9</v>
      </c>
      <c r="R60" s="85">
        <v>1500.2</v>
      </c>
      <c r="S60" s="83">
        <v>1.07</v>
      </c>
      <c r="T60" s="85">
        <v>456.8</v>
      </c>
      <c r="U60" s="85">
        <v>656.1</v>
      </c>
      <c r="V60" s="83">
        <v>2.45</v>
      </c>
      <c r="W60" s="85">
        <v>484.5</v>
      </c>
      <c r="X60" s="85">
        <v>679.9</v>
      </c>
      <c r="Y60" s="83">
        <v>2.37</v>
      </c>
      <c r="Z60" s="85">
        <v>519.7</v>
      </c>
      <c r="AA60" s="85">
        <v>786.4</v>
      </c>
      <c r="AB60" s="83">
        <v>2.05</v>
      </c>
      <c r="AC60" s="85">
        <v>571.2</v>
      </c>
      <c r="AD60" s="85">
        <v>772.9</v>
      </c>
      <c r="AE60" s="83">
        <v>2.08</v>
      </c>
      <c r="AF60" s="85">
        <v>620.4</v>
      </c>
      <c r="AG60" s="85">
        <v>3142.9</v>
      </c>
      <c r="AH60" s="83">
        <v>0.51</v>
      </c>
      <c r="AI60" s="85">
        <v>828.3</v>
      </c>
      <c r="AJ60" s="85">
        <v>3480</v>
      </c>
      <c r="AK60" s="83">
        <v>0.46</v>
      </c>
      <c r="AL60" s="85">
        <v>1073.7</v>
      </c>
      <c r="AM60" s="85">
        <v>4515.1</v>
      </c>
      <c r="AN60" s="83">
        <v>0.36</v>
      </c>
      <c r="AO60" s="85">
        <v>1529</v>
      </c>
      <c r="AP60" s="85">
        <v>5772.5</v>
      </c>
      <c r="AQ60" s="83">
        <v>0.28</v>
      </c>
      <c r="AR60" s="85">
        <v>2342.1</v>
      </c>
      <c r="AS60" s="85">
        <v>5579.8</v>
      </c>
      <c r="AT60" s="83">
        <v>0.29</v>
      </c>
      <c r="AU60" s="85">
        <v>3155.1</v>
      </c>
      <c r="AV60" s="85">
        <v>5217.1</v>
      </c>
      <c r="AW60" s="83">
        <v>0.31</v>
      </c>
      <c r="AX60" s="85">
        <v>3855</v>
      </c>
      <c r="AY60" s="85">
        <v>5540.1</v>
      </c>
      <c r="AZ60" s="83">
        <v>0.29</v>
      </c>
      <c r="BA60" s="85">
        <v>4699.7</v>
      </c>
      <c r="BB60" s="85">
        <v>6198.5</v>
      </c>
      <c r="BC60" s="83">
        <v>0.26</v>
      </c>
      <c r="BD60" s="85">
        <v>5756.5</v>
      </c>
      <c r="BE60" s="85">
        <v>5413.8</v>
      </c>
      <c r="BF60" s="83">
        <v>0.3</v>
      </c>
      <c r="BG60" s="85">
        <v>6552.8</v>
      </c>
      <c r="BH60" s="85">
        <v>5116.3</v>
      </c>
      <c r="BI60" s="83">
        <v>0.31</v>
      </c>
      <c r="BJ60" s="85">
        <v>7258</v>
      </c>
      <c r="BK60" s="85">
        <v>5354.6</v>
      </c>
      <c r="BL60" s="83">
        <v>0.3</v>
      </c>
      <c r="BM60" s="85">
        <v>8040.3</v>
      </c>
      <c r="BN60" s="85">
        <v>5302.1</v>
      </c>
      <c r="BO60" s="83">
        <v>0.3</v>
      </c>
      <c r="BP60" s="85">
        <v>8788.5</v>
      </c>
      <c r="BQ60" s="85">
        <v>5127.2</v>
      </c>
      <c r="BR60" s="83">
        <v>0.31</v>
      </c>
      <c r="BS60" s="85">
        <v>9452.7</v>
      </c>
      <c r="BT60" s="85">
        <v>5045.7</v>
      </c>
      <c r="BU60" s="83">
        <v>0.32</v>
      </c>
      <c r="BV60" s="85">
        <v>10104.2</v>
      </c>
      <c r="BW60" s="85">
        <v>6664.4</v>
      </c>
      <c r="BX60" s="83">
        <v>0.24</v>
      </c>
      <c r="BY60" s="85">
        <v>11429.4</v>
      </c>
      <c r="CF60" s="83"/>
      <c r="CG60" s="83"/>
      <c r="CH60" s="83"/>
      <c r="CI60" s="83"/>
    </row>
    <row r="61" spans="1:87" ht="12.75">
      <c r="A61" s="80" t="s">
        <v>185</v>
      </c>
      <c r="B61" s="81" t="s">
        <v>6</v>
      </c>
      <c r="C61" s="82">
        <v>501</v>
      </c>
      <c r="D61" s="80" t="s">
        <v>188</v>
      </c>
      <c r="E61" s="81" t="s">
        <v>193</v>
      </c>
      <c r="F61" s="81" t="s">
        <v>36</v>
      </c>
      <c r="G61" s="81" t="s">
        <v>3</v>
      </c>
      <c r="H61" s="83">
        <v>37.88</v>
      </c>
      <c r="I61" s="84">
        <v>221.9</v>
      </c>
      <c r="J61" s="85">
        <v>11429.4</v>
      </c>
      <c r="K61" s="86">
        <v>32200</v>
      </c>
      <c r="L61" s="83">
        <v>0.39</v>
      </c>
      <c r="M61" s="81" t="s">
        <v>34</v>
      </c>
      <c r="N61" s="81">
        <v>0</v>
      </c>
      <c r="O61" s="85">
        <v>1821</v>
      </c>
      <c r="P61" s="85">
        <v>4164</v>
      </c>
      <c r="Q61" s="85">
        <v>221.9</v>
      </c>
      <c r="R61" s="85">
        <v>1500.2</v>
      </c>
      <c r="S61" s="83">
        <v>1.07</v>
      </c>
      <c r="T61" s="85">
        <v>456.8</v>
      </c>
      <c r="U61" s="85">
        <v>656.1</v>
      </c>
      <c r="V61" s="83">
        <v>2.45</v>
      </c>
      <c r="W61" s="85">
        <v>484.5</v>
      </c>
      <c r="X61" s="85">
        <v>679.9</v>
      </c>
      <c r="Y61" s="83">
        <v>2.37</v>
      </c>
      <c r="Z61" s="85">
        <v>519.7</v>
      </c>
      <c r="AA61" s="85">
        <v>786.4</v>
      </c>
      <c r="AB61" s="83">
        <v>2.05</v>
      </c>
      <c r="AC61" s="85">
        <v>571.2</v>
      </c>
      <c r="AD61" s="85">
        <v>772.9</v>
      </c>
      <c r="AE61" s="83">
        <v>2.08</v>
      </c>
      <c r="AF61" s="85">
        <v>620.4</v>
      </c>
      <c r="AG61" s="85">
        <v>3142.9</v>
      </c>
      <c r="AH61" s="83">
        <v>0.51</v>
      </c>
      <c r="AI61" s="85">
        <v>828.3</v>
      </c>
      <c r="AJ61" s="85">
        <v>3480</v>
      </c>
      <c r="AK61" s="83">
        <v>0.46</v>
      </c>
      <c r="AL61" s="85">
        <v>1073.7</v>
      </c>
      <c r="AM61" s="85">
        <v>4515.1</v>
      </c>
      <c r="AN61" s="83">
        <v>0.36</v>
      </c>
      <c r="AO61" s="85">
        <v>1529</v>
      </c>
      <c r="AP61" s="85">
        <v>5772.5</v>
      </c>
      <c r="AQ61" s="83">
        <v>0.28</v>
      </c>
      <c r="AR61" s="85">
        <v>2342.1</v>
      </c>
      <c r="AS61" s="85">
        <v>5579.8</v>
      </c>
      <c r="AT61" s="83">
        <v>0.29</v>
      </c>
      <c r="AU61" s="85">
        <v>3155.1</v>
      </c>
      <c r="AV61" s="85">
        <v>5217.1</v>
      </c>
      <c r="AW61" s="83">
        <v>0.31</v>
      </c>
      <c r="AX61" s="85">
        <v>3855</v>
      </c>
      <c r="AY61" s="85">
        <v>5540.1</v>
      </c>
      <c r="AZ61" s="83">
        <v>0.29</v>
      </c>
      <c r="BA61" s="85">
        <v>4699.7</v>
      </c>
      <c r="BB61" s="85">
        <v>6198.5</v>
      </c>
      <c r="BC61" s="83">
        <v>0.26</v>
      </c>
      <c r="BD61" s="85">
        <v>5756.5</v>
      </c>
      <c r="BE61" s="85">
        <v>5413.8</v>
      </c>
      <c r="BF61" s="83">
        <v>0.3</v>
      </c>
      <c r="BG61" s="85">
        <v>6552.8</v>
      </c>
      <c r="BH61" s="85">
        <v>5116.3</v>
      </c>
      <c r="BI61" s="83">
        <v>0.31</v>
      </c>
      <c r="BJ61" s="85">
        <v>7258</v>
      </c>
      <c r="BK61" s="85">
        <v>5354.6</v>
      </c>
      <c r="BL61" s="83">
        <v>0.3</v>
      </c>
      <c r="BM61" s="85">
        <v>8040.3</v>
      </c>
      <c r="BN61" s="85">
        <v>5302.1</v>
      </c>
      <c r="BO61" s="83">
        <v>0.3</v>
      </c>
      <c r="BP61" s="85">
        <v>8788.5</v>
      </c>
      <c r="BQ61" s="85">
        <v>5127.2</v>
      </c>
      <c r="BR61" s="83">
        <v>0.31</v>
      </c>
      <c r="BS61" s="85">
        <v>9452.7</v>
      </c>
      <c r="BT61" s="85">
        <v>5045.7</v>
      </c>
      <c r="BU61" s="83">
        <v>0.32</v>
      </c>
      <c r="BV61" s="85">
        <v>10104.2</v>
      </c>
      <c r="BW61" s="85">
        <v>6664.4</v>
      </c>
      <c r="BX61" s="83">
        <v>0.24</v>
      </c>
      <c r="BY61" s="85">
        <v>11429.4</v>
      </c>
      <c r="CF61" s="83"/>
      <c r="CG61" s="83"/>
      <c r="CH61" s="83"/>
      <c r="CI61" s="83"/>
    </row>
    <row r="62" spans="1:87" ht="12.75">
      <c r="A62" s="80" t="s">
        <v>185</v>
      </c>
      <c r="B62" s="81" t="s">
        <v>4</v>
      </c>
      <c r="C62" s="82">
        <v>41</v>
      </c>
      <c r="D62" s="80" t="s">
        <v>194</v>
      </c>
      <c r="E62" s="81" t="s">
        <v>195</v>
      </c>
      <c r="F62" s="81" t="s">
        <v>36</v>
      </c>
      <c r="G62" s="81" t="s">
        <v>3</v>
      </c>
      <c r="H62" s="80">
        <v>96.46</v>
      </c>
      <c r="I62" s="84">
        <v>83.8</v>
      </c>
      <c r="J62" s="85">
        <v>1360.3</v>
      </c>
      <c r="K62" s="86">
        <v>2110</v>
      </c>
      <c r="L62" s="83">
        <v>0.3</v>
      </c>
      <c r="M62" s="81" t="s">
        <v>33</v>
      </c>
      <c r="N62" s="81">
        <v>10</v>
      </c>
      <c r="Q62" s="85">
        <v>83.8</v>
      </c>
      <c r="R62" s="85">
        <v>531.9</v>
      </c>
      <c r="S62" s="83">
        <v>0.2</v>
      </c>
      <c r="T62" s="85">
        <v>257</v>
      </c>
      <c r="U62" s="85">
        <v>392</v>
      </c>
      <c r="V62" s="83">
        <v>0.27</v>
      </c>
      <c r="W62" s="85">
        <v>325.7</v>
      </c>
      <c r="X62" s="85">
        <v>371.5</v>
      </c>
      <c r="Y62" s="83">
        <v>0.28</v>
      </c>
      <c r="Z62" s="85">
        <v>389.7</v>
      </c>
      <c r="AA62" s="85">
        <v>361.3</v>
      </c>
      <c r="AB62" s="83">
        <v>0.29</v>
      </c>
      <c r="AC62" s="85">
        <v>450.9</v>
      </c>
      <c r="AD62" s="85">
        <v>350.3</v>
      </c>
      <c r="AE62" s="83">
        <v>0.3</v>
      </c>
      <c r="AF62" s="85">
        <v>508.5</v>
      </c>
      <c r="AG62" s="85">
        <v>330.5</v>
      </c>
      <c r="AH62" s="83">
        <v>0.32</v>
      </c>
      <c r="AI62" s="85">
        <v>559.4</v>
      </c>
      <c r="AJ62" s="85">
        <v>318.9</v>
      </c>
      <c r="AK62" s="83">
        <v>0.33</v>
      </c>
      <c r="AL62" s="85">
        <v>606</v>
      </c>
      <c r="AM62" s="85">
        <v>323.3</v>
      </c>
      <c r="AN62" s="83">
        <v>0.33</v>
      </c>
      <c r="AO62" s="85">
        <v>654</v>
      </c>
      <c r="AP62" s="85">
        <v>315.1</v>
      </c>
      <c r="AQ62" s="83">
        <v>0.33</v>
      </c>
      <c r="AR62" s="85">
        <v>697</v>
      </c>
      <c r="AS62" s="85">
        <v>322.2</v>
      </c>
      <c r="AT62" s="83">
        <v>0.33</v>
      </c>
      <c r="AU62" s="85">
        <v>745.7</v>
      </c>
      <c r="AV62" s="85">
        <v>315.8</v>
      </c>
      <c r="AW62" s="83">
        <v>0.33</v>
      </c>
      <c r="AX62" s="85">
        <v>793.1</v>
      </c>
      <c r="AY62" s="85">
        <v>316.4</v>
      </c>
      <c r="AZ62" s="83">
        <v>0.33</v>
      </c>
      <c r="BA62" s="85">
        <v>837.5</v>
      </c>
      <c r="BB62" s="85">
        <v>316.7</v>
      </c>
      <c r="BC62" s="83">
        <v>0.33</v>
      </c>
      <c r="BD62" s="85">
        <v>884</v>
      </c>
      <c r="BE62" s="85">
        <v>310.5</v>
      </c>
      <c r="BF62" s="83">
        <v>0.34</v>
      </c>
      <c r="BG62" s="85">
        <v>925.4</v>
      </c>
      <c r="BH62" s="85">
        <v>325.5</v>
      </c>
      <c r="BI62" s="83">
        <v>0.32</v>
      </c>
      <c r="BJ62" s="85">
        <v>975.7</v>
      </c>
      <c r="BK62" s="85">
        <v>352.2</v>
      </c>
      <c r="BL62" s="83">
        <v>0.3</v>
      </c>
      <c r="BM62" s="85">
        <v>1034.4</v>
      </c>
      <c r="BN62" s="85">
        <v>344.8</v>
      </c>
      <c r="BO62" s="83">
        <v>0.31</v>
      </c>
      <c r="BP62" s="85">
        <v>1094.3</v>
      </c>
      <c r="BQ62" s="85">
        <v>378.8</v>
      </c>
      <c r="BR62" s="83">
        <v>0.28</v>
      </c>
      <c r="BS62" s="85">
        <v>1162.7</v>
      </c>
      <c r="BT62" s="85">
        <v>384.2</v>
      </c>
      <c r="BU62" s="83">
        <v>0.27</v>
      </c>
      <c r="BV62" s="85">
        <v>1235.4</v>
      </c>
      <c r="BW62" s="85">
        <v>463</v>
      </c>
      <c r="BX62" s="83">
        <v>0.23</v>
      </c>
      <c r="BY62" s="85">
        <v>1360.3</v>
      </c>
      <c r="CF62" s="83"/>
      <c r="CG62" s="83"/>
      <c r="CH62" s="83"/>
      <c r="CI62" s="83"/>
    </row>
    <row r="63" spans="1:87" ht="12.75">
      <c r="A63" s="80" t="s">
        <v>185</v>
      </c>
      <c r="B63" s="81" t="s">
        <v>6</v>
      </c>
      <c r="C63" s="82">
        <v>576</v>
      </c>
      <c r="D63" s="80" t="s">
        <v>186</v>
      </c>
      <c r="E63" s="81" t="s">
        <v>196</v>
      </c>
      <c r="F63" s="81" t="s">
        <v>36</v>
      </c>
      <c r="G63" s="81" t="s">
        <v>3</v>
      </c>
      <c r="H63" s="80">
        <v>93.91</v>
      </c>
      <c r="I63" s="84">
        <v>221.1</v>
      </c>
      <c r="J63" s="85">
        <v>1120.8</v>
      </c>
      <c r="K63" s="86">
        <v>2030</v>
      </c>
      <c r="L63" s="83">
        <v>0.55</v>
      </c>
      <c r="M63" s="81" t="s">
        <v>33</v>
      </c>
      <c r="N63" s="81">
        <v>0</v>
      </c>
      <c r="Q63" s="85">
        <v>221.1</v>
      </c>
      <c r="R63" s="85">
        <v>272.3</v>
      </c>
      <c r="S63" s="83">
        <v>0.37</v>
      </c>
      <c r="T63" s="85">
        <v>335.6</v>
      </c>
      <c r="U63" s="85">
        <v>199.1</v>
      </c>
      <c r="V63" s="83">
        <v>0.51</v>
      </c>
      <c r="W63" s="85">
        <v>381.9</v>
      </c>
      <c r="X63" s="85">
        <v>173.9</v>
      </c>
      <c r="Y63" s="83">
        <v>0.58</v>
      </c>
      <c r="Z63" s="85">
        <v>416.2</v>
      </c>
      <c r="AA63" s="85">
        <v>164.6</v>
      </c>
      <c r="AB63" s="83">
        <v>0.62</v>
      </c>
      <c r="AC63" s="85">
        <v>445.9</v>
      </c>
      <c r="AD63" s="85">
        <v>163.6</v>
      </c>
      <c r="AE63" s="83">
        <v>0.62</v>
      </c>
      <c r="AF63" s="85">
        <v>476.2</v>
      </c>
      <c r="AG63" s="85">
        <v>166.2</v>
      </c>
      <c r="AH63" s="83">
        <v>0.61</v>
      </c>
      <c r="AI63" s="85">
        <v>508.1</v>
      </c>
      <c r="AJ63" s="85">
        <v>164.3</v>
      </c>
      <c r="AK63" s="83">
        <v>0.62</v>
      </c>
      <c r="AL63" s="85">
        <v>541</v>
      </c>
      <c r="AM63" s="85">
        <v>169.4</v>
      </c>
      <c r="AN63" s="83">
        <v>0.6</v>
      </c>
      <c r="AO63" s="85">
        <v>576.5</v>
      </c>
      <c r="AP63" s="85">
        <v>168.5</v>
      </c>
      <c r="AQ63" s="83">
        <v>0.6</v>
      </c>
      <c r="AR63" s="85">
        <v>611.1</v>
      </c>
      <c r="AS63" s="85">
        <v>158.5</v>
      </c>
      <c r="AT63" s="83">
        <v>0.64</v>
      </c>
      <c r="AU63" s="85">
        <v>639.8</v>
      </c>
      <c r="AV63" s="85">
        <v>153.5</v>
      </c>
      <c r="AW63" s="83">
        <v>0.66</v>
      </c>
      <c r="AX63" s="85">
        <v>665.5</v>
      </c>
      <c r="AY63" s="85">
        <v>161.7</v>
      </c>
      <c r="AZ63" s="83">
        <v>0.63</v>
      </c>
      <c r="BA63" s="85">
        <v>694.6</v>
      </c>
      <c r="BB63" s="85">
        <v>166.4</v>
      </c>
      <c r="BC63" s="83">
        <v>0.61</v>
      </c>
      <c r="BD63" s="85">
        <v>728.6</v>
      </c>
      <c r="BE63" s="85">
        <v>179.6</v>
      </c>
      <c r="BF63" s="83">
        <v>0.57</v>
      </c>
      <c r="BG63" s="85">
        <v>767.5</v>
      </c>
      <c r="BH63" s="85">
        <v>178.1</v>
      </c>
      <c r="BI63" s="83">
        <v>0.57</v>
      </c>
      <c r="BJ63" s="85">
        <v>806.6</v>
      </c>
      <c r="BK63" s="85">
        <v>182.4</v>
      </c>
      <c r="BL63" s="83">
        <v>0.56</v>
      </c>
      <c r="BM63" s="85">
        <v>847.1</v>
      </c>
      <c r="BN63" s="85">
        <v>186.3</v>
      </c>
      <c r="BO63" s="83">
        <v>0.54</v>
      </c>
      <c r="BP63" s="85">
        <v>888.9</v>
      </c>
      <c r="BQ63" s="85">
        <v>195.7</v>
      </c>
      <c r="BR63" s="83">
        <v>0.52</v>
      </c>
      <c r="BS63" s="85">
        <v>935.1</v>
      </c>
      <c r="BT63" s="85">
        <v>216.8</v>
      </c>
      <c r="BU63" s="83">
        <v>0.47</v>
      </c>
      <c r="BV63" s="85">
        <v>993</v>
      </c>
      <c r="BW63" s="85">
        <v>283.3</v>
      </c>
      <c r="BX63" s="83">
        <v>0.36</v>
      </c>
      <c r="BY63" s="85">
        <v>1120.8</v>
      </c>
      <c r="CF63" s="83"/>
      <c r="CG63" s="83"/>
      <c r="CH63" s="83"/>
      <c r="CI63" s="83"/>
    </row>
    <row r="64" spans="1:87" ht="12.75">
      <c r="A64" s="80" t="s">
        <v>197</v>
      </c>
      <c r="B64" s="81" t="s">
        <v>6</v>
      </c>
      <c r="C64" s="82">
        <v>176</v>
      </c>
      <c r="D64" s="80" t="s">
        <v>198</v>
      </c>
      <c r="E64" s="81" t="s">
        <v>199</v>
      </c>
      <c r="F64" s="81" t="s">
        <v>36</v>
      </c>
      <c r="G64" s="81" t="s">
        <v>3</v>
      </c>
      <c r="H64" s="83">
        <v>98.61</v>
      </c>
      <c r="I64" s="84">
        <v>29.6</v>
      </c>
      <c r="J64" s="85">
        <v>2805.7</v>
      </c>
      <c r="K64" s="86">
        <v>2510</v>
      </c>
      <c r="L64" s="83">
        <v>0.43</v>
      </c>
      <c r="M64" s="81" t="s">
        <v>34</v>
      </c>
      <c r="N64" s="81">
        <v>0</v>
      </c>
      <c r="O64" s="85">
        <v>954</v>
      </c>
      <c r="P64" s="85">
        <v>2805.7</v>
      </c>
      <c r="Q64" s="85">
        <v>29.6</v>
      </c>
      <c r="R64" s="85">
        <v>174.7</v>
      </c>
      <c r="S64" s="83">
        <v>0.72</v>
      </c>
      <c r="T64" s="85">
        <v>189.5</v>
      </c>
      <c r="U64" s="85">
        <v>140.9</v>
      </c>
      <c r="V64" s="83">
        <v>0.89</v>
      </c>
      <c r="W64" s="85">
        <v>284.5</v>
      </c>
      <c r="X64" s="85">
        <v>106.8</v>
      </c>
      <c r="Y64" s="83">
        <v>1.18</v>
      </c>
      <c r="Z64" s="85">
        <v>318.3</v>
      </c>
      <c r="AA64" s="85">
        <v>105.6</v>
      </c>
      <c r="AB64" s="83">
        <v>1.19</v>
      </c>
      <c r="AC64" s="85">
        <v>358.3</v>
      </c>
      <c r="AD64" s="85">
        <v>189</v>
      </c>
      <c r="AE64" s="83">
        <v>0.66</v>
      </c>
      <c r="AF64" s="85">
        <v>664.4</v>
      </c>
      <c r="AG64" s="85">
        <v>289.8</v>
      </c>
      <c r="AH64" s="83">
        <v>0.43</v>
      </c>
      <c r="AI64" s="85">
        <v>730.1</v>
      </c>
      <c r="AJ64" s="85">
        <v>403.8</v>
      </c>
      <c r="AK64" s="83">
        <v>0.31</v>
      </c>
      <c r="AL64" s="85">
        <v>842.1</v>
      </c>
      <c r="AM64" s="85">
        <v>381.2</v>
      </c>
      <c r="AN64" s="83">
        <v>0.33</v>
      </c>
      <c r="AO64" s="85">
        <v>941.5</v>
      </c>
      <c r="AP64" s="85">
        <v>358.9</v>
      </c>
      <c r="AQ64" s="83">
        <v>0.35</v>
      </c>
      <c r="AR64" s="85">
        <v>1028.2</v>
      </c>
      <c r="AS64" s="85">
        <v>347.7</v>
      </c>
      <c r="AT64" s="83">
        <v>0.36</v>
      </c>
      <c r="AU64" s="85">
        <v>1107.2</v>
      </c>
      <c r="AV64" s="85">
        <v>363.7</v>
      </c>
      <c r="AW64" s="83">
        <v>0.35</v>
      </c>
      <c r="AX64" s="85">
        <v>1198.3</v>
      </c>
      <c r="AY64" s="85">
        <v>189</v>
      </c>
      <c r="AZ64" s="83">
        <v>0.66</v>
      </c>
      <c r="BA64" s="85">
        <v>1239.7</v>
      </c>
      <c r="BB64" s="85">
        <v>211</v>
      </c>
      <c r="BC64" s="83">
        <v>0.59</v>
      </c>
      <c r="BD64" s="85">
        <v>1283.9</v>
      </c>
      <c r="BE64" s="85">
        <v>355.5</v>
      </c>
      <c r="BF64" s="83">
        <v>0.35</v>
      </c>
      <c r="BG64" s="85">
        <v>1364.2</v>
      </c>
      <c r="BH64" s="85">
        <v>366.9</v>
      </c>
      <c r="BI64" s="83">
        <v>0.34</v>
      </c>
      <c r="BJ64" s="85">
        <v>1449.9</v>
      </c>
      <c r="BK64" s="85">
        <v>395.6</v>
      </c>
      <c r="BL64" s="83">
        <v>0.32</v>
      </c>
      <c r="BM64" s="85">
        <v>1552.5</v>
      </c>
      <c r="BN64" s="85">
        <v>442</v>
      </c>
      <c r="BO64" s="83">
        <v>0.28</v>
      </c>
      <c r="BP64" s="85">
        <v>1688.8</v>
      </c>
      <c r="BQ64" s="85">
        <v>473.1</v>
      </c>
      <c r="BR64" s="83">
        <v>0.27</v>
      </c>
      <c r="BS64" s="85">
        <v>1907.7</v>
      </c>
      <c r="BT64" s="85">
        <v>210.6</v>
      </c>
      <c r="BU64" s="83">
        <v>0.6</v>
      </c>
      <c r="BV64" s="85">
        <v>2056</v>
      </c>
      <c r="BW64" s="85">
        <v>352.9</v>
      </c>
      <c r="BX64" s="83">
        <v>0.36</v>
      </c>
      <c r="BY64" s="85">
        <v>2805.7</v>
      </c>
      <c r="CF64" s="83"/>
      <c r="CG64" s="83"/>
      <c r="CH64" s="83"/>
      <c r="CI64" s="83"/>
    </row>
    <row r="65" spans="1:87" ht="12.75">
      <c r="A65" s="80" t="s">
        <v>197</v>
      </c>
      <c r="B65" s="81" t="s">
        <v>6</v>
      </c>
      <c r="C65" s="82">
        <v>301</v>
      </c>
      <c r="D65" s="80" t="s">
        <v>137</v>
      </c>
      <c r="E65" s="81" t="s">
        <v>200</v>
      </c>
      <c r="F65" s="81" t="s">
        <v>36</v>
      </c>
      <c r="G65" s="81" t="s">
        <v>3</v>
      </c>
      <c r="H65" s="83">
        <v>95.94</v>
      </c>
      <c r="I65" s="84">
        <v>225.5</v>
      </c>
      <c r="J65" s="85">
        <v>2417.7</v>
      </c>
      <c r="K65" s="86">
        <v>5390</v>
      </c>
      <c r="L65" s="83">
        <v>0.56</v>
      </c>
      <c r="M65" s="81" t="s">
        <v>34</v>
      </c>
      <c r="N65" s="81">
        <v>10</v>
      </c>
      <c r="O65" s="85">
        <v>225.5</v>
      </c>
      <c r="P65" s="85">
        <v>1942</v>
      </c>
      <c r="Q65" s="85">
        <v>225.5</v>
      </c>
      <c r="R65" s="85">
        <v>1088.5</v>
      </c>
      <c r="S65" s="83">
        <v>0.25</v>
      </c>
      <c r="T65" s="85">
        <v>635.1</v>
      </c>
      <c r="U65" s="85">
        <v>861.4</v>
      </c>
      <c r="V65" s="83">
        <v>0.31</v>
      </c>
      <c r="W65" s="85">
        <v>839.8</v>
      </c>
      <c r="X65" s="85">
        <v>738.3</v>
      </c>
      <c r="Y65" s="83">
        <v>0.37</v>
      </c>
      <c r="Z65" s="85">
        <v>975.6</v>
      </c>
      <c r="AA65" s="85">
        <v>274.4</v>
      </c>
      <c r="AB65" s="83">
        <v>0.98</v>
      </c>
      <c r="AC65" s="85">
        <v>1021.8</v>
      </c>
      <c r="AD65" s="85">
        <v>135.2</v>
      </c>
      <c r="AE65" s="83">
        <v>1.99</v>
      </c>
      <c r="AF65" s="85">
        <v>1039.5</v>
      </c>
      <c r="AG65" s="85">
        <v>127.1</v>
      </c>
      <c r="AH65" s="83">
        <v>2.12</v>
      </c>
      <c r="AI65" s="85">
        <v>1054.6</v>
      </c>
      <c r="AJ65" s="85">
        <v>132.3</v>
      </c>
      <c r="AK65" s="83">
        <v>2.04</v>
      </c>
      <c r="AL65" s="85">
        <v>1071</v>
      </c>
      <c r="AM65" s="85">
        <v>133.3</v>
      </c>
      <c r="AN65" s="83">
        <v>2.02</v>
      </c>
      <c r="AO65" s="85">
        <v>1088.3</v>
      </c>
      <c r="AP65" s="85">
        <v>139.7</v>
      </c>
      <c r="AQ65" s="83">
        <v>1.93</v>
      </c>
      <c r="AR65" s="85">
        <v>1107.6</v>
      </c>
      <c r="AS65" s="85">
        <v>147.7</v>
      </c>
      <c r="AT65" s="83">
        <v>1.82</v>
      </c>
      <c r="AU65" s="85">
        <v>1129.4</v>
      </c>
      <c r="AV65" s="85">
        <v>156.5</v>
      </c>
      <c r="AW65" s="83">
        <v>1.72</v>
      </c>
      <c r="AX65" s="85">
        <v>1154.6</v>
      </c>
      <c r="AY65" s="85">
        <v>495.5</v>
      </c>
      <c r="AZ65" s="83">
        <v>0.54</v>
      </c>
      <c r="BA65" s="85">
        <v>1244.6</v>
      </c>
      <c r="BB65" s="85">
        <v>710.9</v>
      </c>
      <c r="BC65" s="83">
        <v>0.38</v>
      </c>
      <c r="BD65" s="85">
        <v>1383.7</v>
      </c>
      <c r="BE65" s="85">
        <v>680.5</v>
      </c>
      <c r="BF65" s="83">
        <v>0.4</v>
      </c>
      <c r="BG65" s="85">
        <v>1512.3</v>
      </c>
      <c r="BH65" s="85">
        <v>712.8</v>
      </c>
      <c r="BI65" s="83">
        <v>0.38</v>
      </c>
      <c r="BJ65" s="85">
        <v>1650.8</v>
      </c>
      <c r="BK65" s="85">
        <v>709.9</v>
      </c>
      <c r="BL65" s="83">
        <v>0.38</v>
      </c>
      <c r="BM65" s="85">
        <v>1793.5</v>
      </c>
      <c r="BN65" s="85">
        <v>737.9</v>
      </c>
      <c r="BO65" s="83">
        <v>0.37</v>
      </c>
      <c r="BP65" s="85">
        <v>1946.7</v>
      </c>
      <c r="BQ65" s="85">
        <v>443.4</v>
      </c>
      <c r="BR65" s="83">
        <v>0.61</v>
      </c>
      <c r="BS65" s="85">
        <v>2035.1</v>
      </c>
      <c r="BT65" s="85">
        <v>267.7</v>
      </c>
      <c r="BU65" s="83">
        <v>1.01</v>
      </c>
      <c r="BV65" s="85">
        <v>2085.6</v>
      </c>
      <c r="BW65" s="85">
        <v>990.5</v>
      </c>
      <c r="BX65" s="83">
        <v>0.27</v>
      </c>
      <c r="BY65" s="85">
        <v>2417.7</v>
      </c>
      <c r="CF65" s="83"/>
      <c r="CG65" s="83"/>
      <c r="CH65" s="83"/>
      <c r="CI65" s="83"/>
    </row>
    <row r="66" spans="1:87" ht="12.75">
      <c r="A66" s="80" t="s">
        <v>197</v>
      </c>
      <c r="B66" s="81" t="s">
        <v>6</v>
      </c>
      <c r="C66" s="82">
        <v>301</v>
      </c>
      <c r="D66" s="80" t="s">
        <v>201</v>
      </c>
      <c r="E66" s="81" t="s">
        <v>202</v>
      </c>
      <c r="F66" s="81" t="s">
        <v>36</v>
      </c>
      <c r="G66" s="81" t="s">
        <v>3</v>
      </c>
      <c r="H66" s="83">
        <v>96.36</v>
      </c>
      <c r="I66" s="84">
        <v>44</v>
      </c>
      <c r="J66" s="85">
        <v>627.3</v>
      </c>
      <c r="K66" s="86">
        <v>1550</v>
      </c>
      <c r="L66" s="83">
        <v>0.55</v>
      </c>
      <c r="M66" s="81" t="s">
        <v>33</v>
      </c>
      <c r="N66" s="81">
        <v>0</v>
      </c>
      <c r="Q66" s="85">
        <v>44</v>
      </c>
      <c r="R66" s="85">
        <v>249.8</v>
      </c>
      <c r="S66" s="83">
        <v>0.31</v>
      </c>
      <c r="T66" s="85">
        <v>132.7</v>
      </c>
      <c r="U66" s="85">
        <v>188.5</v>
      </c>
      <c r="V66" s="83">
        <v>0.41</v>
      </c>
      <c r="W66" s="85">
        <v>168.6</v>
      </c>
      <c r="X66" s="85">
        <v>162.8</v>
      </c>
      <c r="Y66" s="83">
        <v>0.48</v>
      </c>
      <c r="Z66" s="85">
        <v>196.9</v>
      </c>
      <c r="AA66" s="85">
        <v>162.7</v>
      </c>
      <c r="AB66" s="83">
        <v>0.48</v>
      </c>
      <c r="AC66" s="85">
        <v>225.3</v>
      </c>
      <c r="AD66" s="85">
        <v>163.5</v>
      </c>
      <c r="AE66" s="83">
        <v>0.47</v>
      </c>
      <c r="AF66" s="85">
        <v>254.5</v>
      </c>
      <c r="AG66" s="85">
        <v>162.8</v>
      </c>
      <c r="AH66" s="83">
        <v>0.48</v>
      </c>
      <c r="AI66" s="85">
        <v>284.2</v>
      </c>
      <c r="AJ66" s="85">
        <v>157</v>
      </c>
      <c r="AK66" s="83">
        <v>0.49</v>
      </c>
      <c r="AL66" s="85">
        <v>311.8</v>
      </c>
      <c r="AM66" s="85">
        <v>155.7</v>
      </c>
      <c r="AN66" s="83">
        <v>0.5</v>
      </c>
      <c r="AO66" s="85">
        <v>338</v>
      </c>
      <c r="AP66" s="85">
        <v>152.9</v>
      </c>
      <c r="AQ66" s="83">
        <v>0.51</v>
      </c>
      <c r="AR66" s="85">
        <v>363.4</v>
      </c>
      <c r="AS66" s="85">
        <v>150.3</v>
      </c>
      <c r="AT66" s="83">
        <v>0.52</v>
      </c>
      <c r="AU66" s="85">
        <v>388</v>
      </c>
      <c r="AV66" s="85">
        <v>145.7</v>
      </c>
      <c r="AW66" s="83">
        <v>0.53</v>
      </c>
      <c r="AX66" s="85">
        <v>411.3</v>
      </c>
      <c r="AY66" s="85">
        <v>137.8</v>
      </c>
      <c r="AZ66" s="83">
        <v>0.56</v>
      </c>
      <c r="BA66" s="85">
        <v>433.1</v>
      </c>
      <c r="BB66" s="85">
        <v>56.4</v>
      </c>
      <c r="BC66" s="83">
        <v>1.37</v>
      </c>
      <c r="BD66" s="85">
        <v>441.4</v>
      </c>
      <c r="BE66" s="85">
        <v>54.7</v>
      </c>
      <c r="BF66" s="83">
        <v>1.42</v>
      </c>
      <c r="BG66" s="85">
        <v>448.8</v>
      </c>
      <c r="BH66" s="85">
        <v>50.2</v>
      </c>
      <c r="BI66" s="83">
        <v>1.54</v>
      </c>
      <c r="BJ66" s="85">
        <v>455</v>
      </c>
      <c r="BK66" s="85">
        <v>52.8</v>
      </c>
      <c r="BL66" s="83">
        <v>1.47</v>
      </c>
      <c r="BM66" s="85">
        <v>461.6</v>
      </c>
      <c r="BN66" s="85">
        <v>54.4</v>
      </c>
      <c r="BO66" s="83">
        <v>1.42</v>
      </c>
      <c r="BP66" s="85">
        <v>469.3</v>
      </c>
      <c r="BQ66" s="85">
        <v>82.8</v>
      </c>
      <c r="BR66" s="83">
        <v>0.94</v>
      </c>
      <c r="BS66" s="85">
        <v>483.4</v>
      </c>
      <c r="BT66" s="85">
        <v>184.6</v>
      </c>
      <c r="BU66" s="83">
        <v>0.42</v>
      </c>
      <c r="BV66" s="85">
        <v>520.7</v>
      </c>
      <c r="BW66" s="85">
        <v>270.8</v>
      </c>
      <c r="BX66" s="83">
        <v>0.29</v>
      </c>
      <c r="BY66" s="85">
        <v>627.3</v>
      </c>
      <c r="CF66" s="83"/>
      <c r="CG66" s="83"/>
      <c r="CH66" s="83"/>
      <c r="CI66" s="83"/>
    </row>
    <row r="67" spans="1:87" ht="12.75">
      <c r="A67" s="80" t="s">
        <v>197</v>
      </c>
      <c r="B67" s="81" t="s">
        <v>4</v>
      </c>
      <c r="C67" s="82">
        <v>453</v>
      </c>
      <c r="D67" s="80" t="s">
        <v>137</v>
      </c>
      <c r="E67" s="81" t="s">
        <v>203</v>
      </c>
      <c r="F67" s="81" t="s">
        <v>36</v>
      </c>
      <c r="G67" s="81" t="s">
        <v>3</v>
      </c>
      <c r="H67" s="83">
        <v>91.44</v>
      </c>
      <c r="I67" s="84">
        <v>1629.5</v>
      </c>
      <c r="J67" s="85">
        <v>8688.4</v>
      </c>
      <c r="K67" s="86">
        <v>10500</v>
      </c>
      <c r="L67" s="83">
        <v>0.33</v>
      </c>
      <c r="M67" s="81" t="s">
        <v>34</v>
      </c>
      <c r="N67" s="81">
        <v>0</v>
      </c>
      <c r="O67" s="85">
        <v>1629.5</v>
      </c>
      <c r="P67" s="85">
        <v>2753</v>
      </c>
      <c r="Q67" s="85">
        <v>1629.5</v>
      </c>
      <c r="R67" s="85">
        <v>826.2</v>
      </c>
      <c r="S67" s="83">
        <v>0.64</v>
      </c>
      <c r="T67" s="85">
        <v>1839</v>
      </c>
      <c r="U67" s="85">
        <v>1588.2</v>
      </c>
      <c r="V67" s="83">
        <v>0.33</v>
      </c>
      <c r="W67" s="85">
        <v>2204.3</v>
      </c>
      <c r="X67" s="85">
        <v>1664.6</v>
      </c>
      <c r="Y67" s="83">
        <v>0.32</v>
      </c>
      <c r="Z67" s="85">
        <v>2541.8</v>
      </c>
      <c r="AA67" s="85">
        <v>1561.6</v>
      </c>
      <c r="AB67" s="83">
        <v>0.34</v>
      </c>
      <c r="AC67" s="85">
        <v>2833.2</v>
      </c>
      <c r="AD67" s="85">
        <v>1518.1</v>
      </c>
      <c r="AE67" s="83">
        <v>0.35</v>
      </c>
      <c r="AF67" s="85">
        <v>3106.3</v>
      </c>
      <c r="AG67" s="85">
        <v>1774.5</v>
      </c>
      <c r="AH67" s="83">
        <v>0.3</v>
      </c>
      <c r="AI67" s="85">
        <v>3498</v>
      </c>
      <c r="AJ67" s="85">
        <v>1658</v>
      </c>
      <c r="AK67" s="83">
        <v>0.32</v>
      </c>
      <c r="AL67" s="85">
        <v>3846.8</v>
      </c>
      <c r="AM67" s="85">
        <v>1672.1</v>
      </c>
      <c r="AN67" s="83">
        <v>0.31</v>
      </c>
      <c r="AO67" s="85">
        <v>4195.3</v>
      </c>
      <c r="AP67" s="85">
        <v>1497</v>
      </c>
      <c r="AQ67" s="83">
        <v>0.35</v>
      </c>
      <c r="AR67" s="85">
        <v>4527.4</v>
      </c>
      <c r="AS67" s="85">
        <v>848.6</v>
      </c>
      <c r="AT67" s="83">
        <v>0.62</v>
      </c>
      <c r="AU67" s="85">
        <v>4673</v>
      </c>
      <c r="AV67" s="85">
        <v>1455.9</v>
      </c>
      <c r="AW67" s="83">
        <v>0.36</v>
      </c>
      <c r="AX67" s="85">
        <v>4936.8</v>
      </c>
      <c r="AY67" s="85">
        <v>1617.9</v>
      </c>
      <c r="AZ67" s="83">
        <v>0.32</v>
      </c>
      <c r="BA67" s="85">
        <v>5255.3</v>
      </c>
      <c r="BB67" s="85">
        <v>1689</v>
      </c>
      <c r="BC67" s="83">
        <v>0.31</v>
      </c>
      <c r="BD67" s="85">
        <v>5610.6</v>
      </c>
      <c r="BE67" s="85">
        <v>1775</v>
      </c>
      <c r="BF67" s="83">
        <v>0.3</v>
      </c>
      <c r="BG67" s="85">
        <v>6006.5</v>
      </c>
      <c r="BH67" s="85">
        <v>1873.7</v>
      </c>
      <c r="BI67" s="83">
        <v>0.28</v>
      </c>
      <c r="BJ67" s="85">
        <v>6469.8</v>
      </c>
      <c r="BK67" s="85">
        <v>1726.9</v>
      </c>
      <c r="BL67" s="83">
        <v>0.3</v>
      </c>
      <c r="BM67" s="85">
        <v>6842.7</v>
      </c>
      <c r="BN67" s="85">
        <v>1747.9</v>
      </c>
      <c r="BO67" s="83">
        <v>0.3</v>
      </c>
      <c r="BP67" s="85">
        <v>7220.9</v>
      </c>
      <c r="BQ67" s="85">
        <v>1953.5</v>
      </c>
      <c r="BR67" s="83">
        <v>0.27</v>
      </c>
      <c r="BS67" s="85">
        <v>7735.3</v>
      </c>
      <c r="BT67" s="85">
        <v>1101.7</v>
      </c>
      <c r="BU67" s="83">
        <v>0.48</v>
      </c>
      <c r="BV67" s="85">
        <v>7966.9</v>
      </c>
      <c r="BW67" s="85">
        <v>1930.4</v>
      </c>
      <c r="BX67" s="83">
        <v>0.27</v>
      </c>
      <c r="BY67" s="85">
        <v>8688.4</v>
      </c>
      <c r="CF67" s="83"/>
      <c r="CG67" s="83"/>
      <c r="CH67" s="83"/>
      <c r="CI67" s="83"/>
    </row>
    <row r="68" spans="1:87" ht="12.75">
      <c r="A68" s="80" t="s">
        <v>204</v>
      </c>
      <c r="B68" s="81" t="s">
        <v>6</v>
      </c>
      <c r="C68" s="82">
        <v>401</v>
      </c>
      <c r="D68" s="80" t="s">
        <v>205</v>
      </c>
      <c r="E68" s="81" t="s">
        <v>206</v>
      </c>
      <c r="F68" s="81" t="s">
        <v>36</v>
      </c>
      <c r="G68" s="81" t="s">
        <v>3</v>
      </c>
      <c r="H68" s="83">
        <v>98.6</v>
      </c>
      <c r="I68" s="84">
        <v>166.7</v>
      </c>
      <c r="J68" s="85">
        <v>2677.5</v>
      </c>
      <c r="K68" s="86">
        <v>3360</v>
      </c>
      <c r="L68" s="83">
        <v>0.33</v>
      </c>
      <c r="M68" s="81" t="s">
        <v>34</v>
      </c>
      <c r="N68" s="81">
        <v>13</v>
      </c>
      <c r="O68" s="85">
        <v>2155</v>
      </c>
      <c r="P68" s="85">
        <v>2678</v>
      </c>
      <c r="Q68" s="85">
        <v>166.7</v>
      </c>
      <c r="R68" s="85">
        <v>1053.7</v>
      </c>
      <c r="S68" s="83">
        <v>0.16</v>
      </c>
      <c r="T68" s="85">
        <v>588</v>
      </c>
      <c r="U68" s="85">
        <v>499.2</v>
      </c>
      <c r="V68" s="83">
        <v>0.34</v>
      </c>
      <c r="W68" s="85">
        <v>691.1</v>
      </c>
      <c r="X68" s="85">
        <v>480.9</v>
      </c>
      <c r="Y68" s="83">
        <v>0.35</v>
      </c>
      <c r="Z68" s="85">
        <v>782.5</v>
      </c>
      <c r="AA68" s="85">
        <v>492.3</v>
      </c>
      <c r="AB68" s="83">
        <v>0.34</v>
      </c>
      <c r="AC68" s="85">
        <v>877.6</v>
      </c>
      <c r="AD68" s="85">
        <v>479.9</v>
      </c>
      <c r="AE68" s="83">
        <v>0.35</v>
      </c>
      <c r="AF68" s="85">
        <v>972.1</v>
      </c>
      <c r="AG68" s="85">
        <v>497.1</v>
      </c>
      <c r="AH68" s="83">
        <v>0.34</v>
      </c>
      <c r="AI68" s="85">
        <v>1072.8</v>
      </c>
      <c r="AJ68" s="85">
        <v>509.3</v>
      </c>
      <c r="AK68" s="83">
        <v>0.33</v>
      </c>
      <c r="AL68" s="85">
        <v>1179.1</v>
      </c>
      <c r="AM68" s="85">
        <v>496</v>
      </c>
      <c r="AN68" s="83">
        <v>0.34</v>
      </c>
      <c r="AO68" s="85">
        <v>1280</v>
      </c>
      <c r="AP68" s="85">
        <v>501.8</v>
      </c>
      <c r="AQ68" s="83">
        <v>0.33</v>
      </c>
      <c r="AR68" s="85">
        <v>1382.3</v>
      </c>
      <c r="AS68" s="85">
        <v>522.5</v>
      </c>
      <c r="AT68" s="83">
        <v>0.32</v>
      </c>
      <c r="AU68" s="85">
        <v>1498.1</v>
      </c>
      <c r="AV68" s="85">
        <v>568.4</v>
      </c>
      <c r="AW68" s="83">
        <v>0.3</v>
      </c>
      <c r="AX68" s="85">
        <v>1638.6</v>
      </c>
      <c r="AY68" s="85">
        <v>566.7</v>
      </c>
      <c r="AZ68" s="83">
        <v>0.3</v>
      </c>
      <c r="BA68" s="85">
        <v>1779.1</v>
      </c>
      <c r="BB68" s="85">
        <v>551.8</v>
      </c>
      <c r="BC68" s="83">
        <v>0.3</v>
      </c>
      <c r="BD68" s="85">
        <v>1911.5</v>
      </c>
      <c r="BE68" s="85">
        <v>193.1</v>
      </c>
      <c r="BF68" s="83">
        <v>0.87</v>
      </c>
      <c r="BG68" s="85">
        <v>1939</v>
      </c>
      <c r="BH68" s="85">
        <v>185.6</v>
      </c>
      <c r="BI68" s="83">
        <v>0.91</v>
      </c>
      <c r="BJ68" s="85">
        <v>1965.5</v>
      </c>
      <c r="BK68" s="85">
        <v>571.4</v>
      </c>
      <c r="BL68" s="83">
        <v>0.29</v>
      </c>
      <c r="BM68" s="85">
        <v>2132.8</v>
      </c>
      <c r="BN68" s="85">
        <v>482.6</v>
      </c>
      <c r="BO68" s="83">
        <v>0.35</v>
      </c>
      <c r="BP68" s="85">
        <v>2257.4</v>
      </c>
      <c r="BQ68" s="85">
        <v>216.3</v>
      </c>
      <c r="BR68" s="83">
        <v>0.78</v>
      </c>
      <c r="BS68" s="85">
        <v>2294.8</v>
      </c>
      <c r="BT68" s="85">
        <v>559.7</v>
      </c>
      <c r="BU68" s="83">
        <v>0.3</v>
      </c>
      <c r="BV68" s="85">
        <v>2437.9</v>
      </c>
      <c r="BW68" s="85">
        <v>715.1</v>
      </c>
      <c r="BX68" s="83">
        <v>0.23</v>
      </c>
      <c r="BY68" s="85">
        <v>2677.5</v>
      </c>
      <c r="CF68" s="83"/>
      <c r="CG68" s="83"/>
      <c r="CH68" s="83"/>
      <c r="CI68" s="83"/>
    </row>
    <row r="69" spans="1:87" ht="12.75">
      <c r="A69" s="80" t="s">
        <v>204</v>
      </c>
      <c r="B69" s="81" t="s">
        <v>6</v>
      </c>
      <c r="C69" s="82">
        <v>401</v>
      </c>
      <c r="D69" s="80" t="s">
        <v>205</v>
      </c>
      <c r="E69" s="81" t="s">
        <v>207</v>
      </c>
      <c r="F69" s="81" t="s">
        <v>36</v>
      </c>
      <c r="G69" s="81" t="s">
        <v>3</v>
      </c>
      <c r="H69" s="83">
        <v>98.6</v>
      </c>
      <c r="I69" s="84">
        <v>166.7</v>
      </c>
      <c r="J69" s="85">
        <v>2677.5</v>
      </c>
      <c r="K69" s="86">
        <v>3360</v>
      </c>
      <c r="L69" s="83">
        <v>0.33</v>
      </c>
      <c r="M69" s="81" t="s">
        <v>34</v>
      </c>
      <c r="N69" s="81">
        <v>13</v>
      </c>
      <c r="O69" s="85">
        <v>167</v>
      </c>
      <c r="P69" s="85">
        <v>2155</v>
      </c>
      <c r="Q69" s="85">
        <v>166.7</v>
      </c>
      <c r="R69" s="85">
        <v>1053.7</v>
      </c>
      <c r="S69" s="83">
        <v>0.16</v>
      </c>
      <c r="T69" s="85">
        <v>588</v>
      </c>
      <c r="U69" s="85">
        <v>499.2</v>
      </c>
      <c r="V69" s="83">
        <v>0.34</v>
      </c>
      <c r="W69" s="85">
        <v>691.1</v>
      </c>
      <c r="X69" s="85">
        <v>480.9</v>
      </c>
      <c r="Y69" s="83">
        <v>0.35</v>
      </c>
      <c r="Z69" s="85">
        <v>782.5</v>
      </c>
      <c r="AA69" s="85">
        <v>492.3</v>
      </c>
      <c r="AB69" s="83">
        <v>0.34</v>
      </c>
      <c r="AC69" s="85">
        <v>877.6</v>
      </c>
      <c r="AD69" s="85">
        <v>479.9</v>
      </c>
      <c r="AE69" s="83">
        <v>0.35</v>
      </c>
      <c r="AF69" s="85">
        <v>972.1</v>
      </c>
      <c r="AG69" s="85">
        <v>497.1</v>
      </c>
      <c r="AH69" s="83">
        <v>0.34</v>
      </c>
      <c r="AI69" s="85">
        <v>1072.8</v>
      </c>
      <c r="AJ69" s="85">
        <v>509.3</v>
      </c>
      <c r="AK69" s="83">
        <v>0.33</v>
      </c>
      <c r="AL69" s="85">
        <v>1179.1</v>
      </c>
      <c r="AM69" s="85">
        <v>496</v>
      </c>
      <c r="AN69" s="83">
        <v>0.34</v>
      </c>
      <c r="AO69" s="85">
        <v>1280</v>
      </c>
      <c r="AP69" s="85">
        <v>501.8</v>
      </c>
      <c r="AQ69" s="83">
        <v>0.33</v>
      </c>
      <c r="AR69" s="85">
        <v>1382.3</v>
      </c>
      <c r="AS69" s="85">
        <v>522.5</v>
      </c>
      <c r="AT69" s="83">
        <v>0.32</v>
      </c>
      <c r="AU69" s="85">
        <v>1498.1</v>
      </c>
      <c r="AV69" s="85">
        <v>568.4</v>
      </c>
      <c r="AW69" s="83">
        <v>0.3</v>
      </c>
      <c r="AX69" s="85">
        <v>1638.6</v>
      </c>
      <c r="AY69" s="85">
        <v>566.7</v>
      </c>
      <c r="AZ69" s="83">
        <v>0.3</v>
      </c>
      <c r="BA69" s="85">
        <v>1779.1</v>
      </c>
      <c r="BB69" s="85">
        <v>551.8</v>
      </c>
      <c r="BC69" s="83">
        <v>0.3</v>
      </c>
      <c r="BD69" s="85">
        <v>1911.5</v>
      </c>
      <c r="BE69" s="85">
        <v>193.1</v>
      </c>
      <c r="BF69" s="83">
        <v>0.87</v>
      </c>
      <c r="BG69" s="85">
        <v>1939</v>
      </c>
      <c r="BH69" s="85">
        <v>185.6</v>
      </c>
      <c r="BI69" s="83">
        <v>0.91</v>
      </c>
      <c r="BJ69" s="85">
        <v>1965.5</v>
      </c>
      <c r="BK69" s="85">
        <v>571.4</v>
      </c>
      <c r="BL69" s="83">
        <v>0.29</v>
      </c>
      <c r="BM69" s="85">
        <v>2132.8</v>
      </c>
      <c r="BN69" s="85">
        <v>482.6</v>
      </c>
      <c r="BO69" s="83">
        <v>0.35</v>
      </c>
      <c r="BP69" s="85">
        <v>2257.4</v>
      </c>
      <c r="BQ69" s="85">
        <v>216.3</v>
      </c>
      <c r="BR69" s="83">
        <v>0.78</v>
      </c>
      <c r="BS69" s="85">
        <v>2294.8</v>
      </c>
      <c r="BT69" s="85">
        <v>559.7</v>
      </c>
      <c r="BU69" s="83">
        <v>0.3</v>
      </c>
      <c r="BV69" s="85">
        <v>2437.9</v>
      </c>
      <c r="BW69" s="85">
        <v>715.1</v>
      </c>
      <c r="BX69" s="83">
        <v>0.23</v>
      </c>
      <c r="BY69" s="85">
        <v>2677.5</v>
      </c>
      <c r="CF69" s="83"/>
      <c r="CG69" s="83"/>
      <c r="CH69" s="83"/>
      <c r="CI69" s="83"/>
    </row>
    <row r="70" spans="1:87" ht="12.75">
      <c r="A70" s="80" t="s">
        <v>208</v>
      </c>
      <c r="B70" s="81" t="s">
        <v>4</v>
      </c>
      <c r="C70" s="82">
        <v>261</v>
      </c>
      <c r="D70" s="80" t="s">
        <v>209</v>
      </c>
      <c r="E70" s="81" t="s">
        <v>210</v>
      </c>
      <c r="F70" s="81" t="s">
        <v>36</v>
      </c>
      <c r="G70" s="81" t="s">
        <v>3</v>
      </c>
      <c r="H70" s="83">
        <v>95.41</v>
      </c>
      <c r="I70" s="84">
        <v>54.7</v>
      </c>
      <c r="J70" s="85">
        <v>1383.5</v>
      </c>
      <c r="K70" s="86">
        <v>2460</v>
      </c>
      <c r="L70" s="83">
        <v>0.5</v>
      </c>
      <c r="M70" s="81" t="s">
        <v>33</v>
      </c>
      <c r="N70" s="81">
        <v>0</v>
      </c>
      <c r="Q70" s="85">
        <v>54.7</v>
      </c>
      <c r="R70" s="85">
        <v>473.8</v>
      </c>
      <c r="S70" s="83">
        <v>0.26</v>
      </c>
      <c r="T70" s="85">
        <v>259.1</v>
      </c>
      <c r="U70" s="85">
        <v>406.8</v>
      </c>
      <c r="V70" s="83">
        <v>0.3</v>
      </c>
      <c r="W70" s="85">
        <v>387.1</v>
      </c>
      <c r="X70" s="85">
        <v>350.7</v>
      </c>
      <c r="Y70" s="83">
        <v>0.35</v>
      </c>
      <c r="Z70" s="85">
        <v>473.1</v>
      </c>
      <c r="AA70" s="85">
        <v>331.3</v>
      </c>
      <c r="AB70" s="83">
        <v>0.37</v>
      </c>
      <c r="AC70" s="85">
        <v>550.2</v>
      </c>
      <c r="AD70" s="85">
        <v>266.1</v>
      </c>
      <c r="AE70" s="83">
        <v>0.46</v>
      </c>
      <c r="AF70" s="85">
        <v>588.2</v>
      </c>
      <c r="AG70" s="85">
        <v>120.3</v>
      </c>
      <c r="AH70" s="83">
        <v>1.02</v>
      </c>
      <c r="AI70" s="85">
        <v>602</v>
      </c>
      <c r="AJ70" s="85">
        <v>99.4</v>
      </c>
      <c r="AK70" s="83">
        <v>1.24</v>
      </c>
      <c r="AL70" s="85">
        <v>613.8</v>
      </c>
      <c r="AM70" s="85">
        <v>100.3</v>
      </c>
      <c r="AN70" s="83">
        <v>1.23</v>
      </c>
      <c r="AO70" s="85">
        <v>625.8</v>
      </c>
      <c r="AP70" s="85">
        <v>100.6</v>
      </c>
      <c r="AQ70" s="83">
        <v>1.22</v>
      </c>
      <c r="AR70" s="85">
        <v>637.5</v>
      </c>
      <c r="AS70" s="85">
        <v>100.1</v>
      </c>
      <c r="AT70" s="83">
        <v>1.23</v>
      </c>
      <c r="AU70" s="85">
        <v>649.3</v>
      </c>
      <c r="AV70" s="85">
        <v>103.3</v>
      </c>
      <c r="AW70" s="83">
        <v>1.19</v>
      </c>
      <c r="AX70" s="85">
        <v>662</v>
      </c>
      <c r="AY70" s="85">
        <v>105.9</v>
      </c>
      <c r="AZ70" s="83">
        <v>1.16</v>
      </c>
      <c r="BA70" s="85">
        <v>675.6</v>
      </c>
      <c r="BB70" s="85">
        <v>144.2</v>
      </c>
      <c r="BC70" s="83">
        <v>0.85</v>
      </c>
      <c r="BD70" s="85">
        <v>694.8</v>
      </c>
      <c r="BE70" s="85">
        <v>219.4</v>
      </c>
      <c r="BF70" s="83">
        <v>0.56</v>
      </c>
      <c r="BG70" s="85">
        <v>726.9</v>
      </c>
      <c r="BH70" s="85">
        <v>231.8</v>
      </c>
      <c r="BI70" s="83">
        <v>0.53</v>
      </c>
      <c r="BJ70" s="85">
        <v>763.5</v>
      </c>
      <c r="BK70" s="85">
        <v>266.8</v>
      </c>
      <c r="BL70" s="83">
        <v>0.46</v>
      </c>
      <c r="BM70" s="85">
        <v>815.4</v>
      </c>
      <c r="BN70" s="85">
        <v>306.5</v>
      </c>
      <c r="BO70" s="83">
        <v>0.4</v>
      </c>
      <c r="BP70" s="85">
        <v>893.7</v>
      </c>
      <c r="BQ70" s="85">
        <v>315.6</v>
      </c>
      <c r="BR70" s="83">
        <v>0.39</v>
      </c>
      <c r="BS70" s="85">
        <v>975.2</v>
      </c>
      <c r="BT70" s="85">
        <v>341.6</v>
      </c>
      <c r="BU70" s="83">
        <v>0.36</v>
      </c>
      <c r="BV70" s="85">
        <v>1062.3</v>
      </c>
      <c r="BW70" s="85">
        <v>514.1</v>
      </c>
      <c r="BX70" s="83">
        <v>0.24</v>
      </c>
      <c r="BY70" s="85">
        <v>1383.5</v>
      </c>
      <c r="CF70" s="83"/>
      <c r="CG70" s="83"/>
      <c r="CH70" s="83"/>
      <c r="CI70" s="83"/>
    </row>
    <row r="71" spans="1:87" ht="12.75">
      <c r="A71" s="80" t="s">
        <v>208</v>
      </c>
      <c r="B71" s="81" t="s">
        <v>4</v>
      </c>
      <c r="C71" s="82">
        <v>261</v>
      </c>
      <c r="D71" s="80" t="s">
        <v>211</v>
      </c>
      <c r="E71" s="81" t="s">
        <v>212</v>
      </c>
      <c r="F71" s="81" t="s">
        <v>36</v>
      </c>
      <c r="G71" s="81" t="s">
        <v>3</v>
      </c>
      <c r="H71" s="83">
        <v>95.47</v>
      </c>
      <c r="I71" s="84">
        <v>113.5</v>
      </c>
      <c r="J71" s="85">
        <v>728.9</v>
      </c>
      <c r="K71" s="86">
        <v>1420</v>
      </c>
      <c r="L71" s="83">
        <v>0.69</v>
      </c>
      <c r="M71" s="81" t="s">
        <v>33</v>
      </c>
      <c r="N71" s="81">
        <v>0</v>
      </c>
      <c r="Q71" s="85">
        <v>113.5</v>
      </c>
      <c r="R71" s="85">
        <v>245.7</v>
      </c>
      <c r="S71" s="83">
        <v>0.29</v>
      </c>
      <c r="T71" s="85">
        <v>217.4</v>
      </c>
      <c r="U71" s="85">
        <v>117.8</v>
      </c>
      <c r="V71" s="83">
        <v>0.6</v>
      </c>
      <c r="W71" s="85">
        <v>246.1</v>
      </c>
      <c r="X71" s="85">
        <v>110.6</v>
      </c>
      <c r="Y71" s="83">
        <v>0.64</v>
      </c>
      <c r="Z71" s="85">
        <v>269.5</v>
      </c>
      <c r="AA71" s="85">
        <v>95.4</v>
      </c>
      <c r="AB71" s="83">
        <v>0.74</v>
      </c>
      <c r="AC71" s="85">
        <v>287.1</v>
      </c>
      <c r="AD71" s="85">
        <v>98.4</v>
      </c>
      <c r="AE71" s="83">
        <v>0.72</v>
      </c>
      <c r="AF71" s="85">
        <v>305.7</v>
      </c>
      <c r="AG71" s="85">
        <v>96.1</v>
      </c>
      <c r="AH71" s="83">
        <v>0.74</v>
      </c>
      <c r="AI71" s="85">
        <v>323.2</v>
      </c>
      <c r="AJ71" s="85">
        <v>75.3</v>
      </c>
      <c r="AK71" s="83">
        <v>0.94</v>
      </c>
      <c r="AL71" s="85">
        <v>336.3</v>
      </c>
      <c r="AM71" s="85">
        <v>40.1</v>
      </c>
      <c r="AN71" s="83">
        <v>1.77</v>
      </c>
      <c r="AO71" s="85">
        <v>342.4</v>
      </c>
      <c r="AP71" s="85">
        <v>37.8</v>
      </c>
      <c r="AQ71" s="83">
        <v>1.88</v>
      </c>
      <c r="AR71" s="85">
        <v>347.4</v>
      </c>
      <c r="AS71" s="85">
        <v>39.6</v>
      </c>
      <c r="AT71" s="83">
        <v>1.79</v>
      </c>
      <c r="AU71" s="85">
        <v>353.2</v>
      </c>
      <c r="AV71" s="85">
        <v>55.2</v>
      </c>
      <c r="AW71" s="83">
        <v>1.29</v>
      </c>
      <c r="AX71" s="85">
        <v>363.1</v>
      </c>
      <c r="AY71" s="85">
        <v>72.6</v>
      </c>
      <c r="AZ71" s="83">
        <v>0.98</v>
      </c>
      <c r="BA71" s="85">
        <v>375.9</v>
      </c>
      <c r="BB71" s="85">
        <v>71.8</v>
      </c>
      <c r="BC71" s="83">
        <v>0.99</v>
      </c>
      <c r="BD71" s="85">
        <v>388.6</v>
      </c>
      <c r="BE71" s="85">
        <v>76.4</v>
      </c>
      <c r="BF71" s="83">
        <v>0.93</v>
      </c>
      <c r="BG71" s="85">
        <v>403</v>
      </c>
      <c r="BH71" s="85">
        <v>78.4</v>
      </c>
      <c r="BI71" s="83">
        <v>0.91</v>
      </c>
      <c r="BJ71" s="85">
        <v>418.9</v>
      </c>
      <c r="BK71" s="85">
        <v>87.9</v>
      </c>
      <c r="BL71" s="83">
        <v>0.81</v>
      </c>
      <c r="BM71" s="85">
        <v>439</v>
      </c>
      <c r="BN71" s="85">
        <v>106.8</v>
      </c>
      <c r="BO71" s="83">
        <v>0.66</v>
      </c>
      <c r="BP71" s="85">
        <v>468.9</v>
      </c>
      <c r="BQ71" s="85">
        <v>151.5</v>
      </c>
      <c r="BR71" s="83">
        <v>0.47</v>
      </c>
      <c r="BS71" s="85">
        <v>527.4</v>
      </c>
      <c r="BT71" s="85">
        <v>138.3</v>
      </c>
      <c r="BU71" s="83">
        <v>0.51</v>
      </c>
      <c r="BV71" s="85">
        <v>580.7</v>
      </c>
      <c r="BW71" s="85">
        <v>252.6</v>
      </c>
      <c r="BX71" s="83">
        <v>0.28</v>
      </c>
      <c r="BY71" s="85">
        <v>728.9</v>
      </c>
      <c r="CF71" s="83"/>
      <c r="CG71" s="83"/>
      <c r="CH71" s="83"/>
      <c r="CI71" s="83"/>
    </row>
    <row r="72" spans="1:87" ht="12.75">
      <c r="A72" s="80" t="s">
        <v>208</v>
      </c>
      <c r="B72" s="81" t="s">
        <v>4</v>
      </c>
      <c r="C72" s="82">
        <v>261</v>
      </c>
      <c r="D72" s="80" t="s">
        <v>213</v>
      </c>
      <c r="E72" s="81" t="s">
        <v>214</v>
      </c>
      <c r="F72" s="81" t="s">
        <v>36</v>
      </c>
      <c r="G72" s="81" t="s">
        <v>3</v>
      </c>
      <c r="H72" s="83">
        <v>95.08</v>
      </c>
      <c r="I72" s="84">
        <v>4.3</v>
      </c>
      <c r="J72" s="85">
        <v>650</v>
      </c>
      <c r="K72" s="86">
        <v>1770</v>
      </c>
      <c r="L72" s="83">
        <v>0.56</v>
      </c>
      <c r="M72" s="81" t="s">
        <v>33</v>
      </c>
      <c r="N72" s="81">
        <v>0</v>
      </c>
      <c r="Q72" s="85">
        <v>4.3</v>
      </c>
      <c r="R72" s="85">
        <v>290</v>
      </c>
      <c r="S72" s="83">
        <v>0.31</v>
      </c>
      <c r="T72" s="85">
        <v>104.4</v>
      </c>
      <c r="U72" s="85">
        <v>265.4</v>
      </c>
      <c r="V72" s="83">
        <v>0.33</v>
      </c>
      <c r="W72" s="85">
        <v>182.7</v>
      </c>
      <c r="X72" s="85">
        <v>236.5</v>
      </c>
      <c r="Y72" s="83">
        <v>0.37</v>
      </c>
      <c r="Z72" s="85">
        <v>237.8</v>
      </c>
      <c r="AA72" s="85">
        <v>200.9</v>
      </c>
      <c r="AB72" s="83">
        <v>0.44</v>
      </c>
      <c r="AC72" s="85">
        <v>272.9</v>
      </c>
      <c r="AD72" s="85">
        <v>194.6</v>
      </c>
      <c r="AE72" s="83">
        <v>0.45</v>
      </c>
      <c r="AF72" s="85">
        <v>305.7</v>
      </c>
      <c r="AG72" s="85">
        <v>184.8</v>
      </c>
      <c r="AH72" s="83">
        <v>0.48</v>
      </c>
      <c r="AI72" s="85">
        <v>336.3</v>
      </c>
      <c r="AJ72" s="85">
        <v>180.3</v>
      </c>
      <c r="AK72" s="83">
        <v>0.49</v>
      </c>
      <c r="AL72" s="85">
        <v>364.9</v>
      </c>
      <c r="AM72" s="85">
        <v>181.4</v>
      </c>
      <c r="AN72" s="83">
        <v>0.49</v>
      </c>
      <c r="AO72" s="85">
        <v>394.1</v>
      </c>
      <c r="AP72" s="85">
        <v>90.5</v>
      </c>
      <c r="AQ72" s="83">
        <v>0.98</v>
      </c>
      <c r="AR72" s="85">
        <v>408.1</v>
      </c>
      <c r="AS72" s="85">
        <v>69.3</v>
      </c>
      <c r="AT72" s="83">
        <v>1.28</v>
      </c>
      <c r="AU72" s="85">
        <v>417.6</v>
      </c>
      <c r="AV72" s="85">
        <v>69.9</v>
      </c>
      <c r="AW72" s="83">
        <v>1.27</v>
      </c>
      <c r="AX72" s="85">
        <v>427.2</v>
      </c>
      <c r="AY72" s="85">
        <v>74.3</v>
      </c>
      <c r="AZ72" s="83">
        <v>1.19</v>
      </c>
      <c r="BA72" s="85">
        <v>438.5</v>
      </c>
      <c r="BB72" s="85">
        <v>68.8</v>
      </c>
      <c r="BC72" s="83">
        <v>1.29</v>
      </c>
      <c r="BD72" s="85">
        <v>448</v>
      </c>
      <c r="BE72" s="85">
        <v>70.5</v>
      </c>
      <c r="BF72" s="83">
        <v>1.26</v>
      </c>
      <c r="BG72" s="85">
        <v>457.7</v>
      </c>
      <c r="BH72" s="85">
        <v>70.7</v>
      </c>
      <c r="BI72" s="83">
        <v>1.25</v>
      </c>
      <c r="BJ72" s="85">
        <v>467.6</v>
      </c>
      <c r="BK72" s="85">
        <v>71.9</v>
      </c>
      <c r="BL72" s="83">
        <v>1.23</v>
      </c>
      <c r="BM72" s="85">
        <v>478</v>
      </c>
      <c r="BN72" s="85">
        <v>121.8</v>
      </c>
      <c r="BO72" s="83">
        <v>0.73</v>
      </c>
      <c r="BP72" s="85">
        <v>496.1</v>
      </c>
      <c r="BQ72" s="85">
        <v>200.7</v>
      </c>
      <c r="BR72" s="83">
        <v>0.44</v>
      </c>
      <c r="BS72" s="85">
        <v>526.8</v>
      </c>
      <c r="BT72" s="85">
        <v>215.3</v>
      </c>
      <c r="BU72" s="83">
        <v>0.41</v>
      </c>
      <c r="BV72" s="85">
        <v>564.7</v>
      </c>
      <c r="BW72" s="85">
        <v>291.8</v>
      </c>
      <c r="BX72" s="83">
        <v>0.3</v>
      </c>
      <c r="BY72" s="85">
        <v>650</v>
      </c>
      <c r="CF72" s="83"/>
      <c r="CG72" s="83"/>
      <c r="CH72" s="83"/>
      <c r="CI72" s="83"/>
    </row>
    <row r="73" spans="1:87" ht="12.75">
      <c r="A73" s="80" t="s">
        <v>208</v>
      </c>
      <c r="B73" s="81" t="s">
        <v>7</v>
      </c>
      <c r="C73" s="82">
        <v>16</v>
      </c>
      <c r="D73" s="80" t="s">
        <v>215</v>
      </c>
      <c r="E73" s="81" t="s">
        <v>216</v>
      </c>
      <c r="F73" s="81" t="s">
        <v>36</v>
      </c>
      <c r="G73" s="81" t="s">
        <v>3</v>
      </c>
      <c r="H73" s="83">
        <v>94.43</v>
      </c>
      <c r="I73" s="84">
        <v>189.6</v>
      </c>
      <c r="J73" s="85">
        <v>2208.2</v>
      </c>
      <c r="K73" s="86">
        <v>2740</v>
      </c>
      <c r="L73" s="83">
        <v>0.27</v>
      </c>
      <c r="M73" s="81" t="s">
        <v>33</v>
      </c>
      <c r="N73" s="81">
        <v>0</v>
      </c>
      <c r="Q73" s="85">
        <v>189.6</v>
      </c>
      <c r="R73" s="85">
        <v>693.8</v>
      </c>
      <c r="S73" s="83">
        <v>0.2</v>
      </c>
      <c r="T73" s="85">
        <v>408.4</v>
      </c>
      <c r="U73" s="85">
        <v>533.9</v>
      </c>
      <c r="V73" s="83">
        <v>0.26</v>
      </c>
      <c r="W73" s="85">
        <v>509.8</v>
      </c>
      <c r="X73" s="85">
        <v>515</v>
      </c>
      <c r="Y73" s="83">
        <v>0.27</v>
      </c>
      <c r="Z73" s="85">
        <v>608.2</v>
      </c>
      <c r="AA73" s="85">
        <v>491</v>
      </c>
      <c r="AB73" s="83">
        <v>0.28</v>
      </c>
      <c r="AC73" s="85">
        <v>698.5</v>
      </c>
      <c r="AD73" s="85">
        <v>483.9</v>
      </c>
      <c r="AE73" s="83">
        <v>0.28</v>
      </c>
      <c r="AF73" s="85">
        <v>783.6</v>
      </c>
      <c r="AG73" s="85">
        <v>466.3</v>
      </c>
      <c r="AH73" s="83">
        <v>0.29</v>
      </c>
      <c r="AI73" s="85">
        <v>862.6</v>
      </c>
      <c r="AJ73" s="85">
        <v>473.2</v>
      </c>
      <c r="AK73" s="83">
        <v>0.29</v>
      </c>
      <c r="AL73" s="85">
        <v>944.8</v>
      </c>
      <c r="AM73" s="85">
        <v>471</v>
      </c>
      <c r="AN73" s="83">
        <v>0.29</v>
      </c>
      <c r="AO73" s="85">
        <v>1026.6</v>
      </c>
      <c r="AP73" s="85">
        <v>453.3</v>
      </c>
      <c r="AQ73" s="83">
        <v>0.3</v>
      </c>
      <c r="AR73" s="85">
        <v>1099.4</v>
      </c>
      <c r="AS73" s="85">
        <v>450.5</v>
      </c>
      <c r="AT73" s="83">
        <v>0.3</v>
      </c>
      <c r="AU73" s="85">
        <v>1172.3</v>
      </c>
      <c r="AV73" s="85">
        <v>453.1</v>
      </c>
      <c r="AW73" s="83">
        <v>0.3</v>
      </c>
      <c r="AX73" s="85">
        <v>1247</v>
      </c>
      <c r="AY73" s="85">
        <v>471.2</v>
      </c>
      <c r="AZ73" s="83">
        <v>0.29</v>
      </c>
      <c r="BA73" s="85">
        <v>1326.5</v>
      </c>
      <c r="BB73" s="85">
        <v>479.8</v>
      </c>
      <c r="BC73" s="83">
        <v>0.29</v>
      </c>
      <c r="BD73" s="85">
        <v>1413.1</v>
      </c>
      <c r="BE73" s="85">
        <v>504.8</v>
      </c>
      <c r="BF73" s="83">
        <v>0.27</v>
      </c>
      <c r="BG73" s="85">
        <v>1511</v>
      </c>
      <c r="BH73" s="85">
        <v>519.1</v>
      </c>
      <c r="BI73" s="83">
        <v>0.26</v>
      </c>
      <c r="BJ73" s="85">
        <v>1619.3</v>
      </c>
      <c r="BK73" s="85">
        <v>518.7</v>
      </c>
      <c r="BL73" s="83">
        <v>0.26</v>
      </c>
      <c r="BM73" s="85">
        <v>1722.4</v>
      </c>
      <c r="BN73" s="85">
        <v>488.1</v>
      </c>
      <c r="BO73" s="83">
        <v>0.28</v>
      </c>
      <c r="BP73" s="85">
        <v>1812.5</v>
      </c>
      <c r="BQ73" s="85">
        <v>489.2</v>
      </c>
      <c r="BR73" s="83">
        <v>0.28</v>
      </c>
      <c r="BS73" s="85">
        <v>1897.4</v>
      </c>
      <c r="BT73" s="85">
        <v>524.6</v>
      </c>
      <c r="BU73" s="83">
        <v>0.26</v>
      </c>
      <c r="BV73" s="85">
        <v>1993.7</v>
      </c>
      <c r="BW73" s="85">
        <v>689.8</v>
      </c>
      <c r="BX73" s="83">
        <v>0.2</v>
      </c>
      <c r="BY73" s="85">
        <v>2208.2</v>
      </c>
      <c r="CF73" s="83"/>
      <c r="CG73" s="83"/>
      <c r="CH73" s="83"/>
      <c r="CI73" s="83"/>
    </row>
    <row r="74" spans="14:87" ht="12.75">
      <c r="N74" s="81"/>
      <c r="CF74" s="83"/>
      <c r="CG74" s="83"/>
      <c r="CH74" s="83"/>
      <c r="CI74" s="83"/>
    </row>
    <row r="75" spans="14:87" ht="12.75">
      <c r="N75" s="81"/>
      <c r="CF75" s="83"/>
      <c r="CG75" s="83"/>
      <c r="CH75" s="83"/>
      <c r="CI75" s="83"/>
    </row>
    <row r="76" spans="14:87" ht="12.75">
      <c r="N76" s="81"/>
      <c r="CF76" s="83"/>
      <c r="CG76" s="83"/>
      <c r="CH76" s="83"/>
      <c r="CI76" s="83"/>
    </row>
    <row r="80" spans="14:87" ht="12.75">
      <c r="N80" s="81"/>
      <c r="CF80" s="83"/>
      <c r="CG80" s="83"/>
      <c r="CH80" s="83"/>
      <c r="CI80" s="83"/>
    </row>
    <row r="81" spans="14:87" ht="12.75">
      <c r="N81" s="81"/>
      <c r="CF81" s="83"/>
      <c r="CG81" s="83"/>
      <c r="CH81" s="83"/>
      <c r="CI81" s="8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8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44" bestFit="1" customWidth="1"/>
    <col min="2" max="2" width="16.25390625" style="48" customWidth="1"/>
    <col min="3" max="3" width="9.625" style="94" bestFit="1" customWidth="1"/>
    <col min="4" max="4" width="22.875" style="44" bestFit="1" customWidth="1"/>
    <col min="5" max="5" width="16.375" style="48" customWidth="1"/>
    <col min="6" max="6" width="9.00390625" style="48" customWidth="1"/>
    <col min="7" max="7" width="11.75390625" style="48" customWidth="1"/>
    <col min="8" max="8" width="9.00390625" style="44" customWidth="1"/>
    <col min="9" max="9" width="9.75390625" style="95" customWidth="1"/>
    <col min="10" max="11" width="8.375" style="96" bestFit="1" customWidth="1"/>
    <col min="12" max="12" width="9.375" style="97" bestFit="1" customWidth="1"/>
    <col min="13" max="13" width="8.50390625" style="95" customWidth="1"/>
    <col min="14" max="14" width="12.25390625" style="98" customWidth="1"/>
    <col min="15" max="15" width="8.375" style="99" bestFit="1" customWidth="1"/>
    <col min="16" max="16" width="9.125" style="96" customWidth="1"/>
    <col min="17" max="17" width="8.25390625" style="96" customWidth="1"/>
    <col min="18" max="18" width="9.375" style="96" customWidth="1"/>
    <col min="19" max="19" width="9.125" style="96" customWidth="1"/>
    <col min="20" max="20" width="8.25390625" style="96" customWidth="1"/>
    <col min="21" max="21" width="9.375" style="96" customWidth="1"/>
    <col min="22" max="22" width="9.125" style="96" customWidth="1"/>
    <col min="23" max="23" width="8.25390625" style="96" customWidth="1"/>
    <col min="24" max="24" width="9.375" style="96" customWidth="1"/>
    <col min="25" max="25" width="9.125" style="96" customWidth="1"/>
    <col min="26" max="26" width="8.25390625" style="96" customWidth="1"/>
    <col min="27" max="27" width="9.375" style="96" customWidth="1"/>
    <col min="28" max="28" width="9.125" style="96" customWidth="1"/>
    <col min="29" max="29" width="8.25390625" style="96" customWidth="1"/>
    <col min="30" max="30" width="9.375" style="96" customWidth="1"/>
    <col min="31" max="31" width="9.125" style="96" customWidth="1"/>
    <col min="32" max="32" width="8.25390625" style="96" customWidth="1"/>
    <col min="33" max="33" width="9.375" style="96" customWidth="1"/>
    <col min="34" max="34" width="9.125" style="96" customWidth="1"/>
    <col min="35" max="35" width="8.25390625" style="96" customWidth="1"/>
    <col min="36" max="36" width="9.375" style="96" customWidth="1"/>
    <col min="37" max="37" width="9.125" style="96" customWidth="1"/>
    <col min="38" max="38" width="8.25390625" style="96" customWidth="1"/>
    <col min="39" max="39" width="9.375" style="96" customWidth="1"/>
    <col min="40" max="40" width="9.125" style="96" customWidth="1"/>
    <col min="41" max="41" width="8.25390625" style="96" customWidth="1"/>
    <col min="42" max="42" width="9.375" style="96" customWidth="1"/>
    <col min="43" max="43" width="9.125" style="96" customWidth="1"/>
    <col min="44" max="44" width="8.25390625" style="96" customWidth="1"/>
    <col min="45" max="45" width="9.375" style="96" customWidth="1"/>
    <col min="46" max="46" width="9.125" style="96" customWidth="1"/>
    <col min="47" max="47" width="8.25390625" style="96" customWidth="1"/>
    <col min="48" max="48" width="9.375" style="96" customWidth="1"/>
    <col min="49" max="49" width="9.125" style="96" customWidth="1"/>
    <col min="50" max="50" width="8.25390625" style="96" customWidth="1"/>
    <col min="51" max="51" width="9.375" style="96" customWidth="1"/>
    <col min="52" max="52" width="9.125" style="96" customWidth="1"/>
    <col min="53" max="53" width="8.25390625" style="96" customWidth="1"/>
    <col min="54" max="54" width="9.375" style="96" customWidth="1"/>
    <col min="55" max="55" width="9.125" style="96" customWidth="1"/>
    <col min="56" max="56" width="8.25390625" style="96" customWidth="1"/>
    <col min="57" max="57" width="9.375" style="96" customWidth="1"/>
    <col min="58" max="58" width="9.125" style="96" customWidth="1"/>
    <col min="59" max="59" width="8.25390625" style="96" customWidth="1"/>
    <col min="60" max="60" width="9.375" style="96" customWidth="1"/>
    <col min="61" max="61" width="9.125" style="96" customWidth="1"/>
    <col min="62" max="62" width="8.25390625" style="96" customWidth="1"/>
    <col min="63" max="63" width="9.375" style="96" customWidth="1"/>
    <col min="64" max="64" width="9.125" style="96" customWidth="1"/>
    <col min="65" max="65" width="8.25390625" style="96" customWidth="1"/>
    <col min="66" max="66" width="9.375" style="96" customWidth="1"/>
    <col min="67" max="67" width="9.125" style="96" customWidth="1"/>
    <col min="68" max="68" width="8.25390625" style="96" customWidth="1"/>
    <col min="69" max="69" width="9.375" style="96" customWidth="1"/>
    <col min="70" max="70" width="9.125" style="96" customWidth="1"/>
    <col min="71" max="71" width="8.25390625" style="96" customWidth="1"/>
    <col min="72" max="72" width="9.375" style="96" customWidth="1"/>
    <col min="73" max="73" width="9.125" style="96" customWidth="1"/>
    <col min="74" max="74" width="8.25390625" style="96" customWidth="1"/>
    <col min="75" max="75" width="9.375" style="96" customWidth="1"/>
    <col min="76" max="76" width="9.125" style="96" customWidth="1"/>
    <col min="77" max="77" width="9.00390625" style="4" customWidth="1"/>
    <col min="78" max="79" width="10.625" style="4" customWidth="1"/>
    <col min="80" max="80" width="11.50390625" style="4" customWidth="1"/>
    <col min="81" max="81" width="11.875" style="4" customWidth="1"/>
    <col min="82" max="82" width="11.625" style="4" customWidth="1"/>
    <col min="83" max="86" width="9.00390625" style="4" customWidth="1"/>
    <col min="87" max="96" width="9.00390625" style="14" customWidth="1"/>
    <col min="97" max="124" width="9.00390625" style="15" customWidth="1"/>
    <col min="125" max="16384" width="9.00390625" style="4" customWidth="1"/>
  </cols>
  <sheetData>
    <row r="1" spans="1:124" s="121" customFormat="1" ht="76.5">
      <c r="A1" s="126" t="s">
        <v>0</v>
      </c>
      <c r="B1" s="126" t="s">
        <v>243</v>
      </c>
      <c r="C1" s="127" t="s">
        <v>244</v>
      </c>
      <c r="D1" s="126" t="s">
        <v>1</v>
      </c>
      <c r="E1" s="126" t="s">
        <v>245</v>
      </c>
      <c r="F1" s="126" t="s">
        <v>246</v>
      </c>
      <c r="G1" s="126" t="s">
        <v>58</v>
      </c>
      <c r="H1" s="191"/>
      <c r="I1" s="126" t="s">
        <v>247</v>
      </c>
      <c r="J1" s="192" t="s">
        <v>248</v>
      </c>
      <c r="K1" s="192" t="s">
        <v>249</v>
      </c>
      <c r="L1" s="127" t="s">
        <v>250</v>
      </c>
      <c r="M1" s="126" t="s">
        <v>251</v>
      </c>
      <c r="N1" s="193" t="s">
        <v>32</v>
      </c>
      <c r="O1" s="191"/>
      <c r="P1" s="192" t="s">
        <v>63</v>
      </c>
      <c r="Q1" s="192" t="s">
        <v>254</v>
      </c>
      <c r="R1" s="194" t="s">
        <v>255</v>
      </c>
      <c r="S1" s="192" t="s">
        <v>64</v>
      </c>
      <c r="T1" s="192" t="s">
        <v>256</v>
      </c>
      <c r="U1" s="194" t="s">
        <v>257</v>
      </c>
      <c r="V1" s="192" t="s">
        <v>65</v>
      </c>
      <c r="W1" s="192" t="s">
        <v>258</v>
      </c>
      <c r="X1" s="194" t="s">
        <v>259</v>
      </c>
      <c r="Y1" s="192" t="s">
        <v>66</v>
      </c>
      <c r="Z1" s="192" t="s">
        <v>260</v>
      </c>
      <c r="AA1" s="194" t="s">
        <v>261</v>
      </c>
      <c r="AB1" s="192" t="s">
        <v>67</v>
      </c>
      <c r="AC1" s="192" t="s">
        <v>262</v>
      </c>
      <c r="AD1" s="194" t="s">
        <v>263</v>
      </c>
      <c r="AE1" s="192" t="s">
        <v>68</v>
      </c>
      <c r="AF1" s="192" t="s">
        <v>264</v>
      </c>
      <c r="AG1" s="194" t="s">
        <v>265</v>
      </c>
      <c r="AH1" s="192" t="s">
        <v>69</v>
      </c>
      <c r="AI1" s="192" t="s">
        <v>266</v>
      </c>
      <c r="AJ1" s="194" t="s">
        <v>267</v>
      </c>
      <c r="AK1" s="192" t="s">
        <v>70</v>
      </c>
      <c r="AL1" s="192" t="s">
        <v>268</v>
      </c>
      <c r="AM1" s="194" t="s">
        <v>269</v>
      </c>
      <c r="AN1" s="192" t="s">
        <v>71</v>
      </c>
      <c r="AO1" s="192" t="s">
        <v>270</v>
      </c>
      <c r="AP1" s="194" t="s">
        <v>271</v>
      </c>
      <c r="AQ1" s="192" t="s">
        <v>72</v>
      </c>
      <c r="AR1" s="192" t="s">
        <v>272</v>
      </c>
      <c r="AS1" s="194" t="s">
        <v>273</v>
      </c>
      <c r="AT1" s="192" t="s">
        <v>73</v>
      </c>
      <c r="AU1" s="192" t="s">
        <v>274</v>
      </c>
      <c r="AV1" s="194" t="s">
        <v>275</v>
      </c>
      <c r="AW1" s="192" t="s">
        <v>74</v>
      </c>
      <c r="AX1" s="192" t="s">
        <v>276</v>
      </c>
      <c r="AY1" s="194" t="s">
        <v>277</v>
      </c>
      <c r="AZ1" s="192" t="s">
        <v>75</v>
      </c>
      <c r="BA1" s="192" t="s">
        <v>278</v>
      </c>
      <c r="BB1" s="194" t="s">
        <v>279</v>
      </c>
      <c r="BC1" s="192" t="s">
        <v>76</v>
      </c>
      <c r="BD1" s="192" t="s">
        <v>280</v>
      </c>
      <c r="BE1" s="194" t="s">
        <v>281</v>
      </c>
      <c r="BF1" s="192" t="s">
        <v>77</v>
      </c>
      <c r="BG1" s="192" t="s">
        <v>282</v>
      </c>
      <c r="BH1" s="194" t="s">
        <v>283</v>
      </c>
      <c r="BI1" s="192" t="s">
        <v>78</v>
      </c>
      <c r="BJ1" s="192" t="s">
        <v>284</v>
      </c>
      <c r="BK1" s="194" t="s">
        <v>285</v>
      </c>
      <c r="BL1" s="192" t="s">
        <v>79</v>
      </c>
      <c r="BM1" s="192" t="s">
        <v>286</v>
      </c>
      <c r="BN1" s="194" t="s">
        <v>287</v>
      </c>
      <c r="BO1" s="192" t="s">
        <v>80</v>
      </c>
      <c r="BP1" s="192" t="s">
        <v>288</v>
      </c>
      <c r="BQ1" s="194" t="s">
        <v>289</v>
      </c>
      <c r="BR1" s="192" t="s">
        <v>81</v>
      </c>
      <c r="BS1" s="192" t="s">
        <v>290</v>
      </c>
      <c r="BT1" s="194" t="s">
        <v>291</v>
      </c>
      <c r="BU1" s="192" t="s">
        <v>82</v>
      </c>
      <c r="BV1" s="192" t="s">
        <v>292</v>
      </c>
      <c r="BW1" s="194" t="s">
        <v>293</v>
      </c>
      <c r="BX1" s="192" t="s">
        <v>83</v>
      </c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</row>
    <row r="2" spans="1:124" s="93" customFormat="1" ht="90" thickBot="1">
      <c r="A2" s="89"/>
      <c r="B2" s="76" t="s">
        <v>294</v>
      </c>
      <c r="C2" s="77"/>
      <c r="D2" s="76"/>
      <c r="E2" s="76"/>
      <c r="F2" s="89"/>
      <c r="G2" s="89"/>
      <c r="H2" s="89"/>
      <c r="I2" s="76" t="s">
        <v>54</v>
      </c>
      <c r="J2" s="76" t="s">
        <v>54</v>
      </c>
      <c r="K2" s="76" t="s">
        <v>54</v>
      </c>
      <c r="L2" s="76" t="s">
        <v>295</v>
      </c>
      <c r="M2" s="76" t="s">
        <v>55</v>
      </c>
      <c r="N2" s="90" t="s">
        <v>54</v>
      </c>
      <c r="O2" s="89"/>
      <c r="P2" s="76" t="s">
        <v>54</v>
      </c>
      <c r="Q2" s="78" t="s">
        <v>53</v>
      </c>
      <c r="R2" s="79" t="s">
        <v>55</v>
      </c>
      <c r="S2" s="76" t="s">
        <v>54</v>
      </c>
      <c r="T2" s="78" t="s">
        <v>53</v>
      </c>
      <c r="U2" s="79" t="s">
        <v>55</v>
      </c>
      <c r="V2" s="76" t="s">
        <v>54</v>
      </c>
      <c r="W2" s="78" t="s">
        <v>53</v>
      </c>
      <c r="X2" s="79" t="s">
        <v>55</v>
      </c>
      <c r="Y2" s="76" t="s">
        <v>54</v>
      </c>
      <c r="Z2" s="78" t="s">
        <v>53</v>
      </c>
      <c r="AA2" s="79" t="s">
        <v>55</v>
      </c>
      <c r="AB2" s="76" t="s">
        <v>54</v>
      </c>
      <c r="AC2" s="78" t="s">
        <v>53</v>
      </c>
      <c r="AD2" s="79" t="s">
        <v>55</v>
      </c>
      <c r="AE2" s="76" t="s">
        <v>54</v>
      </c>
      <c r="AF2" s="78" t="s">
        <v>53</v>
      </c>
      <c r="AG2" s="79" t="s">
        <v>55</v>
      </c>
      <c r="AH2" s="76" t="s">
        <v>54</v>
      </c>
      <c r="AI2" s="78" t="s">
        <v>53</v>
      </c>
      <c r="AJ2" s="79" t="s">
        <v>55</v>
      </c>
      <c r="AK2" s="76" t="s">
        <v>54</v>
      </c>
      <c r="AL2" s="78" t="s">
        <v>53</v>
      </c>
      <c r="AM2" s="79" t="s">
        <v>55</v>
      </c>
      <c r="AN2" s="76" t="s">
        <v>54</v>
      </c>
      <c r="AO2" s="78" t="s">
        <v>53</v>
      </c>
      <c r="AP2" s="79" t="s">
        <v>55</v>
      </c>
      <c r="AQ2" s="76" t="s">
        <v>54</v>
      </c>
      <c r="AR2" s="78" t="s">
        <v>53</v>
      </c>
      <c r="AS2" s="79" t="s">
        <v>55</v>
      </c>
      <c r="AT2" s="76" t="s">
        <v>54</v>
      </c>
      <c r="AU2" s="78" t="s">
        <v>53</v>
      </c>
      <c r="AV2" s="79" t="s">
        <v>55</v>
      </c>
      <c r="AW2" s="76" t="s">
        <v>54</v>
      </c>
      <c r="AX2" s="78" t="s">
        <v>53</v>
      </c>
      <c r="AY2" s="79" t="s">
        <v>55</v>
      </c>
      <c r="AZ2" s="76" t="s">
        <v>54</v>
      </c>
      <c r="BA2" s="78" t="s">
        <v>53</v>
      </c>
      <c r="BB2" s="79" t="s">
        <v>55</v>
      </c>
      <c r="BC2" s="76" t="s">
        <v>54</v>
      </c>
      <c r="BD2" s="78" t="s">
        <v>53</v>
      </c>
      <c r="BE2" s="79" t="s">
        <v>55</v>
      </c>
      <c r="BF2" s="76" t="s">
        <v>54</v>
      </c>
      <c r="BG2" s="78" t="s">
        <v>53</v>
      </c>
      <c r="BH2" s="79" t="s">
        <v>55</v>
      </c>
      <c r="BI2" s="76" t="s">
        <v>54</v>
      </c>
      <c r="BJ2" s="78" t="s">
        <v>53</v>
      </c>
      <c r="BK2" s="79" t="s">
        <v>55</v>
      </c>
      <c r="BL2" s="78" t="s">
        <v>54</v>
      </c>
      <c r="BM2" s="78" t="s">
        <v>53</v>
      </c>
      <c r="BN2" s="79" t="s">
        <v>55</v>
      </c>
      <c r="BO2" s="78" t="s">
        <v>54</v>
      </c>
      <c r="BP2" s="78" t="s">
        <v>53</v>
      </c>
      <c r="BQ2" s="79" t="s">
        <v>55</v>
      </c>
      <c r="BR2" s="78" t="s">
        <v>54</v>
      </c>
      <c r="BS2" s="78" t="s">
        <v>53</v>
      </c>
      <c r="BT2" s="79" t="s">
        <v>55</v>
      </c>
      <c r="BU2" s="78" t="s">
        <v>54</v>
      </c>
      <c r="BV2" s="78" t="s">
        <v>53</v>
      </c>
      <c r="BW2" s="79" t="s">
        <v>55</v>
      </c>
      <c r="BX2" s="78" t="s">
        <v>54</v>
      </c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</row>
    <row r="3" spans="1:76" ht="13.5" thickTop="1">
      <c r="A3" s="44" t="s">
        <v>90</v>
      </c>
      <c r="B3" s="48" t="s">
        <v>5</v>
      </c>
      <c r="C3" s="94">
        <v>20</v>
      </c>
      <c r="D3" s="44" t="s">
        <v>91</v>
      </c>
      <c r="E3" s="48" t="s">
        <v>92</v>
      </c>
      <c r="F3" s="48" t="s">
        <v>37</v>
      </c>
      <c r="G3" s="48" t="s">
        <v>3</v>
      </c>
      <c r="I3" s="95">
        <v>90.86</v>
      </c>
      <c r="J3" s="96">
        <v>15.8</v>
      </c>
      <c r="K3" s="96">
        <v>429.5</v>
      </c>
      <c r="L3" s="97">
        <v>3530</v>
      </c>
      <c r="M3" s="95">
        <v>1.43</v>
      </c>
      <c r="N3" s="98">
        <v>1918</v>
      </c>
      <c r="P3" s="100">
        <v>15.8</v>
      </c>
      <c r="Q3" s="100">
        <v>167.5</v>
      </c>
      <c r="R3" s="100">
        <v>1.05</v>
      </c>
      <c r="S3" s="100">
        <v>55.8</v>
      </c>
      <c r="T3" s="100">
        <v>136.3</v>
      </c>
      <c r="U3" s="100">
        <v>1.29</v>
      </c>
      <c r="V3" s="100">
        <v>79.5</v>
      </c>
      <c r="W3" s="100">
        <v>138.3</v>
      </c>
      <c r="X3" s="100">
        <v>1.28</v>
      </c>
      <c r="Y3" s="100">
        <v>104.3</v>
      </c>
      <c r="Z3" s="100">
        <v>136.7</v>
      </c>
      <c r="AA3" s="100">
        <v>1.29</v>
      </c>
      <c r="AB3" s="100">
        <v>129.2</v>
      </c>
      <c r="AC3" s="100">
        <v>137.5</v>
      </c>
      <c r="AD3" s="100">
        <v>1.28</v>
      </c>
      <c r="AE3" s="100">
        <v>153.8</v>
      </c>
      <c r="AF3" s="100">
        <v>135.2</v>
      </c>
      <c r="AG3" s="100">
        <v>1.31</v>
      </c>
      <c r="AH3" s="100">
        <v>178.3</v>
      </c>
      <c r="AI3" s="100">
        <v>135.9</v>
      </c>
      <c r="AJ3" s="100">
        <v>1.3</v>
      </c>
      <c r="AK3" s="100">
        <v>203.2</v>
      </c>
      <c r="AL3" s="100">
        <v>143.2</v>
      </c>
      <c r="AM3" s="100">
        <v>1.23</v>
      </c>
      <c r="AN3" s="100">
        <v>230.7</v>
      </c>
      <c r="AO3" s="100">
        <v>146.3</v>
      </c>
      <c r="AP3" s="100">
        <v>1.21</v>
      </c>
      <c r="AQ3" s="100">
        <v>258.5</v>
      </c>
      <c r="AR3" s="100">
        <v>113.5</v>
      </c>
      <c r="AS3" s="100">
        <v>1.55</v>
      </c>
      <c r="AT3" s="100">
        <v>272.1</v>
      </c>
      <c r="AU3" s="100">
        <v>80.6</v>
      </c>
      <c r="AV3" s="100">
        <v>2.19</v>
      </c>
      <c r="AW3" s="100">
        <v>278.7</v>
      </c>
      <c r="AX3" s="100">
        <v>76.8</v>
      </c>
      <c r="AY3" s="100">
        <v>2.3</v>
      </c>
      <c r="AZ3" s="100">
        <v>284.6</v>
      </c>
      <c r="BA3" s="100">
        <v>74.6</v>
      </c>
      <c r="BB3" s="100">
        <v>2.37</v>
      </c>
      <c r="BC3" s="100">
        <v>289.9</v>
      </c>
      <c r="BD3" s="100">
        <v>74.3</v>
      </c>
      <c r="BE3" s="100">
        <v>2.37</v>
      </c>
      <c r="BF3" s="100">
        <v>295.4</v>
      </c>
      <c r="BG3" s="100">
        <v>78.7</v>
      </c>
      <c r="BH3" s="100">
        <v>2.24</v>
      </c>
      <c r="BI3" s="100">
        <v>301.4</v>
      </c>
      <c r="BJ3" s="100">
        <v>107.4</v>
      </c>
      <c r="BK3" s="100">
        <v>1.64</v>
      </c>
      <c r="BL3" s="100">
        <v>312.9</v>
      </c>
      <c r="BM3" s="100">
        <v>147.8</v>
      </c>
      <c r="BN3" s="100">
        <v>1.19</v>
      </c>
      <c r="BO3" s="100">
        <v>342.6</v>
      </c>
      <c r="BP3" s="100">
        <v>135.9</v>
      </c>
      <c r="BQ3" s="100">
        <v>1.3</v>
      </c>
      <c r="BR3" s="100">
        <v>367.1</v>
      </c>
      <c r="BS3" s="100">
        <v>136.2</v>
      </c>
      <c r="BT3" s="100">
        <v>1.3</v>
      </c>
      <c r="BU3" s="100">
        <v>390.2</v>
      </c>
      <c r="BV3" s="100">
        <v>166.2</v>
      </c>
      <c r="BW3" s="100">
        <v>1.06</v>
      </c>
      <c r="BX3" s="100">
        <v>429.5</v>
      </c>
    </row>
    <row r="4" spans="1:76" ht="12.75">
      <c r="A4" s="44" t="s">
        <v>93</v>
      </c>
      <c r="B4" s="48" t="s">
        <v>6</v>
      </c>
      <c r="C4" s="94">
        <v>301</v>
      </c>
      <c r="D4" s="44" t="s">
        <v>94</v>
      </c>
      <c r="E4" s="48" t="s">
        <v>95</v>
      </c>
      <c r="F4" s="48" t="s">
        <v>37</v>
      </c>
      <c r="G4" s="48" t="s">
        <v>3</v>
      </c>
      <c r="I4" s="95">
        <v>90.44</v>
      </c>
      <c r="J4" s="96">
        <v>3189.1</v>
      </c>
      <c r="K4" s="96">
        <v>3248.4</v>
      </c>
      <c r="L4" s="97">
        <v>681</v>
      </c>
      <c r="M4" s="95">
        <v>3.15</v>
      </c>
      <c r="N4" s="98">
        <v>0</v>
      </c>
      <c r="P4" s="100">
        <v>3189.1</v>
      </c>
      <c r="Q4" s="100">
        <v>17.3</v>
      </c>
      <c r="R4" s="100">
        <v>1.97</v>
      </c>
      <c r="S4" s="100">
        <v>3198</v>
      </c>
      <c r="T4" s="100">
        <v>12.7</v>
      </c>
      <c r="U4" s="100">
        <v>2.68</v>
      </c>
      <c r="V4" s="100">
        <v>3201.9</v>
      </c>
      <c r="W4" s="100">
        <v>11.7</v>
      </c>
      <c r="X4" s="100">
        <v>2.91</v>
      </c>
      <c r="Y4" s="100">
        <v>3205.1</v>
      </c>
      <c r="Z4" s="100">
        <v>11</v>
      </c>
      <c r="AA4" s="100">
        <v>3.1</v>
      </c>
      <c r="AB4" s="100">
        <v>3208</v>
      </c>
      <c r="AC4" s="100">
        <v>10.5</v>
      </c>
      <c r="AD4" s="100">
        <v>3.25</v>
      </c>
      <c r="AE4" s="100">
        <v>3210.6</v>
      </c>
      <c r="AF4" s="100">
        <v>10.5</v>
      </c>
      <c r="AG4" s="100">
        <v>3.24</v>
      </c>
      <c r="AH4" s="100">
        <v>3213.2</v>
      </c>
      <c r="AI4" s="100">
        <v>10</v>
      </c>
      <c r="AJ4" s="100">
        <v>3.4</v>
      </c>
      <c r="AK4" s="100">
        <v>3215.6</v>
      </c>
      <c r="AL4" s="100">
        <v>10</v>
      </c>
      <c r="AM4" s="100">
        <v>3.42</v>
      </c>
      <c r="AN4" s="100">
        <v>3218</v>
      </c>
      <c r="AO4" s="100">
        <v>9.6</v>
      </c>
      <c r="AP4" s="100">
        <v>3.56</v>
      </c>
      <c r="AQ4" s="100">
        <v>3220.1</v>
      </c>
      <c r="AR4" s="100">
        <v>9.4</v>
      </c>
      <c r="AS4" s="100">
        <v>3.64</v>
      </c>
      <c r="AT4" s="100">
        <v>3222.1</v>
      </c>
      <c r="AU4" s="100">
        <v>9.1</v>
      </c>
      <c r="AV4" s="100">
        <v>3.73</v>
      </c>
      <c r="AW4" s="100">
        <v>3224</v>
      </c>
      <c r="AX4" s="100">
        <v>9</v>
      </c>
      <c r="AY4" s="100">
        <v>3.78</v>
      </c>
      <c r="AZ4" s="100">
        <v>3225.7</v>
      </c>
      <c r="BA4" s="100">
        <v>8.8</v>
      </c>
      <c r="BB4" s="100">
        <v>3.85</v>
      </c>
      <c r="BC4" s="100">
        <v>3227.4</v>
      </c>
      <c r="BD4" s="100">
        <v>8.9</v>
      </c>
      <c r="BE4" s="100">
        <v>3.82</v>
      </c>
      <c r="BF4" s="100">
        <v>3229</v>
      </c>
      <c r="BG4" s="100">
        <v>9</v>
      </c>
      <c r="BH4" s="100">
        <v>3.77</v>
      </c>
      <c r="BI4" s="100">
        <v>3230.7</v>
      </c>
      <c r="BJ4" s="100">
        <v>9.3</v>
      </c>
      <c r="BK4" s="100">
        <v>3.65</v>
      </c>
      <c r="BL4" s="100">
        <v>3232.5</v>
      </c>
      <c r="BM4" s="100">
        <v>9.5</v>
      </c>
      <c r="BN4" s="100">
        <v>3.6</v>
      </c>
      <c r="BO4" s="100">
        <v>3234.4</v>
      </c>
      <c r="BP4" s="100">
        <v>10.4</v>
      </c>
      <c r="BQ4" s="100">
        <v>3.26</v>
      </c>
      <c r="BR4" s="100">
        <v>3236.5</v>
      </c>
      <c r="BS4" s="100">
        <v>11.7</v>
      </c>
      <c r="BT4" s="100">
        <v>2.9</v>
      </c>
      <c r="BU4" s="100">
        <v>3239.2</v>
      </c>
      <c r="BV4" s="100">
        <v>17.9</v>
      </c>
      <c r="BW4" s="100">
        <v>1.9</v>
      </c>
      <c r="BX4" s="100">
        <v>3248.4</v>
      </c>
    </row>
    <row r="5" spans="1:76" ht="12.75">
      <c r="A5" s="44" t="s">
        <v>93</v>
      </c>
      <c r="B5" s="48" t="s">
        <v>6</v>
      </c>
      <c r="C5" s="94">
        <v>301</v>
      </c>
      <c r="D5" s="44" t="s">
        <v>94</v>
      </c>
      <c r="E5" s="48" t="s">
        <v>96</v>
      </c>
      <c r="F5" s="48" t="s">
        <v>37</v>
      </c>
      <c r="G5" s="48" t="s">
        <v>3</v>
      </c>
      <c r="I5" s="95">
        <v>90.38</v>
      </c>
      <c r="J5" s="96">
        <v>1653</v>
      </c>
      <c r="K5" s="96">
        <v>1700.6</v>
      </c>
      <c r="L5" s="97">
        <v>626</v>
      </c>
      <c r="M5" s="95">
        <v>3.1</v>
      </c>
      <c r="N5" s="98">
        <v>0</v>
      </c>
      <c r="P5" s="96">
        <v>1653</v>
      </c>
      <c r="Q5" s="96">
        <v>16.9</v>
      </c>
      <c r="R5" s="96">
        <v>1.86</v>
      </c>
      <c r="S5" s="96">
        <v>1660.8</v>
      </c>
      <c r="T5" s="96">
        <v>11.7</v>
      </c>
      <c r="U5" s="96">
        <v>2.67</v>
      </c>
      <c r="V5" s="96">
        <v>1663.3</v>
      </c>
      <c r="W5" s="96">
        <v>10.1</v>
      </c>
      <c r="X5" s="96">
        <v>3.1</v>
      </c>
      <c r="Y5" s="96">
        <v>1665.2</v>
      </c>
      <c r="Z5" s="96">
        <v>9.2</v>
      </c>
      <c r="AA5" s="96">
        <v>3.39</v>
      </c>
      <c r="AB5" s="96">
        <v>1666.9</v>
      </c>
      <c r="AC5" s="96">
        <v>9.3</v>
      </c>
      <c r="AD5" s="96">
        <v>3.36</v>
      </c>
      <c r="AE5" s="96">
        <v>1668.7</v>
      </c>
      <c r="AF5" s="96">
        <v>8.9</v>
      </c>
      <c r="AG5" s="96">
        <v>3.53</v>
      </c>
      <c r="AH5" s="96">
        <v>1670.3</v>
      </c>
      <c r="AI5" s="96">
        <v>8.7</v>
      </c>
      <c r="AJ5" s="96">
        <v>3.6</v>
      </c>
      <c r="AK5" s="96">
        <v>1671.9</v>
      </c>
      <c r="AL5" s="96">
        <v>8.8</v>
      </c>
      <c r="AM5" s="96">
        <v>3.57</v>
      </c>
      <c r="AN5" s="96">
        <v>1673.6</v>
      </c>
      <c r="AO5" s="96">
        <v>8.7</v>
      </c>
      <c r="AP5" s="96">
        <v>3.61</v>
      </c>
      <c r="AQ5" s="96">
        <v>1675.2</v>
      </c>
      <c r="AR5" s="96">
        <v>8.7</v>
      </c>
      <c r="AS5" s="96">
        <v>3.61</v>
      </c>
      <c r="AT5" s="96">
        <v>1676.8</v>
      </c>
      <c r="AU5" s="96">
        <v>8.8</v>
      </c>
      <c r="AV5" s="96">
        <v>3.63</v>
      </c>
      <c r="AW5" s="96">
        <v>1678.4</v>
      </c>
      <c r="AX5" s="96">
        <v>8.6</v>
      </c>
      <c r="AY5" s="96">
        <v>3.63</v>
      </c>
      <c r="AZ5" s="96">
        <v>1680</v>
      </c>
      <c r="BA5" s="96">
        <v>8.7</v>
      </c>
      <c r="BB5" s="96">
        <v>3.58</v>
      </c>
      <c r="BC5" s="96">
        <v>1681.6</v>
      </c>
      <c r="BD5" s="96">
        <v>8.8</v>
      </c>
      <c r="BE5" s="96">
        <v>3.54</v>
      </c>
      <c r="BF5" s="96">
        <v>1683.3</v>
      </c>
      <c r="BG5" s="96">
        <v>8.9</v>
      </c>
      <c r="BH5" s="96">
        <v>3.52</v>
      </c>
      <c r="BI5" s="96">
        <v>1684.9</v>
      </c>
      <c r="BJ5" s="96">
        <v>9.1</v>
      </c>
      <c r="BK5" s="96">
        <v>3.45</v>
      </c>
      <c r="BL5" s="96">
        <v>1686.6</v>
      </c>
      <c r="BM5" s="96">
        <v>9.5</v>
      </c>
      <c r="BN5" s="96">
        <v>3.3</v>
      </c>
      <c r="BO5" s="96">
        <v>1688.4</v>
      </c>
      <c r="BP5" s="96">
        <v>9.9</v>
      </c>
      <c r="BQ5" s="96">
        <v>3.17</v>
      </c>
      <c r="BR5" s="96">
        <v>1690.2</v>
      </c>
      <c r="BS5" s="96">
        <v>11.2</v>
      </c>
      <c r="BT5" s="96">
        <v>2.8</v>
      </c>
      <c r="BU5" s="96">
        <v>1692.4</v>
      </c>
      <c r="BV5" s="96">
        <v>17.6</v>
      </c>
      <c r="BW5" s="96">
        <v>1.77</v>
      </c>
      <c r="BX5" s="96">
        <v>1700.6</v>
      </c>
    </row>
    <row r="6" spans="1:76" ht="12.75">
      <c r="A6" s="44" t="s">
        <v>93</v>
      </c>
      <c r="B6" s="48" t="s">
        <v>4</v>
      </c>
      <c r="C6" s="94">
        <v>3</v>
      </c>
      <c r="D6" s="44" t="s">
        <v>97</v>
      </c>
      <c r="E6" s="48" t="s">
        <v>98</v>
      </c>
      <c r="F6" s="48" t="s">
        <v>37</v>
      </c>
      <c r="G6" s="48" t="s">
        <v>3</v>
      </c>
      <c r="I6" s="95">
        <v>48.5</v>
      </c>
      <c r="J6" s="96">
        <v>0</v>
      </c>
      <c r="K6" s="96">
        <v>58</v>
      </c>
      <c r="L6" s="97">
        <v>1719</v>
      </c>
      <c r="M6" s="95">
        <v>6.39</v>
      </c>
      <c r="N6" s="98">
        <v>350</v>
      </c>
      <c r="P6" s="101">
        <v>0</v>
      </c>
      <c r="Q6" s="101">
        <v>26.5</v>
      </c>
      <c r="R6" s="101">
        <v>3.25</v>
      </c>
      <c r="S6" s="101">
        <v>12.8</v>
      </c>
      <c r="T6" s="101">
        <v>15</v>
      </c>
      <c r="U6" s="101">
        <v>5.71</v>
      </c>
      <c r="V6" s="101">
        <v>15.3</v>
      </c>
      <c r="W6" s="101">
        <v>12.2</v>
      </c>
      <c r="X6" s="101">
        <v>7.06</v>
      </c>
      <c r="Y6" s="101">
        <v>17.1</v>
      </c>
      <c r="Z6" s="101">
        <v>11.8</v>
      </c>
      <c r="AA6" s="101">
        <v>7.31</v>
      </c>
      <c r="AB6" s="101">
        <v>18.8</v>
      </c>
      <c r="AC6" s="101">
        <v>11.7</v>
      </c>
      <c r="AD6" s="101">
        <v>7.35</v>
      </c>
      <c r="AE6" s="101">
        <v>20.5</v>
      </c>
      <c r="AF6" s="101">
        <v>11.9</v>
      </c>
      <c r="AG6" s="101">
        <v>7.2</v>
      </c>
      <c r="AH6" s="101">
        <v>22.3</v>
      </c>
      <c r="AI6" s="101">
        <v>11.7</v>
      </c>
      <c r="AJ6" s="101">
        <v>7.37</v>
      </c>
      <c r="AK6" s="101">
        <v>24.1</v>
      </c>
      <c r="AL6" s="101">
        <v>11.8</v>
      </c>
      <c r="AM6" s="101">
        <v>7.31</v>
      </c>
      <c r="AN6" s="101">
        <v>25.8</v>
      </c>
      <c r="AO6" s="101">
        <v>11.6</v>
      </c>
      <c r="AP6" s="101">
        <v>7.4</v>
      </c>
      <c r="AQ6" s="101">
        <v>27.5</v>
      </c>
      <c r="AR6" s="101">
        <v>11.6</v>
      </c>
      <c r="AS6" s="101">
        <v>7.4</v>
      </c>
      <c r="AT6" s="101">
        <v>29.3</v>
      </c>
      <c r="AU6" s="101">
        <v>11.7</v>
      </c>
      <c r="AV6" s="101">
        <v>7.36</v>
      </c>
      <c r="AW6" s="101">
        <v>31</v>
      </c>
      <c r="AX6" s="101">
        <v>11.7</v>
      </c>
      <c r="AY6" s="101">
        <v>7.36</v>
      </c>
      <c r="AZ6" s="101">
        <v>32.8</v>
      </c>
      <c r="BA6" s="101">
        <v>11.8</v>
      </c>
      <c r="BB6" s="101">
        <v>7.27</v>
      </c>
      <c r="BC6" s="101">
        <v>34.5</v>
      </c>
      <c r="BD6" s="101">
        <v>11.7</v>
      </c>
      <c r="BE6" s="101">
        <v>7.33</v>
      </c>
      <c r="BF6" s="101">
        <v>36.3</v>
      </c>
      <c r="BG6" s="101">
        <v>11.7</v>
      </c>
      <c r="BH6" s="101">
        <v>7.37</v>
      </c>
      <c r="BI6" s="101">
        <v>38</v>
      </c>
      <c r="BJ6" s="101">
        <v>11.8</v>
      </c>
      <c r="BK6" s="101">
        <v>7.27</v>
      </c>
      <c r="BL6" s="101">
        <v>39.8</v>
      </c>
      <c r="BM6" s="101">
        <v>11.9</v>
      </c>
      <c r="BN6" s="101">
        <v>7.23</v>
      </c>
      <c r="BO6" s="101">
        <v>41.6</v>
      </c>
      <c r="BP6" s="101">
        <v>11.8</v>
      </c>
      <c r="BQ6" s="101">
        <v>7.31</v>
      </c>
      <c r="BR6" s="101">
        <v>43.3</v>
      </c>
      <c r="BS6" s="101">
        <v>13.1</v>
      </c>
      <c r="BT6" s="101">
        <v>6.54</v>
      </c>
      <c r="BU6" s="101">
        <v>45.3</v>
      </c>
      <c r="BV6" s="101">
        <v>26.3</v>
      </c>
      <c r="BW6" s="101">
        <v>3.27</v>
      </c>
      <c r="BX6" s="101">
        <v>58</v>
      </c>
    </row>
    <row r="7" spans="1:76" ht="12.75">
      <c r="A7" s="44" t="s">
        <v>93</v>
      </c>
      <c r="B7" s="48" t="s">
        <v>4</v>
      </c>
      <c r="C7" s="94">
        <v>3</v>
      </c>
      <c r="D7" s="44" t="s">
        <v>99</v>
      </c>
      <c r="E7" s="48" t="s">
        <v>100</v>
      </c>
      <c r="F7" s="48" t="s">
        <v>37</v>
      </c>
      <c r="G7" s="48" t="s">
        <v>3</v>
      </c>
      <c r="I7" s="95">
        <v>46.97</v>
      </c>
      <c r="J7" s="96">
        <v>1</v>
      </c>
      <c r="K7" s="96">
        <v>68</v>
      </c>
      <c r="L7" s="97">
        <v>1780</v>
      </c>
      <c r="M7" s="95">
        <v>5.66</v>
      </c>
      <c r="N7" s="98">
        <v>175</v>
      </c>
      <c r="P7" s="100">
        <v>1</v>
      </c>
      <c r="Q7" s="100">
        <v>25.5</v>
      </c>
      <c r="R7" s="100">
        <v>3.49</v>
      </c>
      <c r="S7" s="100">
        <v>9.9</v>
      </c>
      <c r="T7" s="100">
        <v>16.4</v>
      </c>
      <c r="U7" s="100">
        <v>5.41</v>
      </c>
      <c r="V7" s="100">
        <v>13</v>
      </c>
      <c r="W7" s="100">
        <v>15.4</v>
      </c>
      <c r="X7" s="100">
        <v>5.8</v>
      </c>
      <c r="Y7" s="100">
        <v>15.8</v>
      </c>
      <c r="Z7" s="100">
        <v>14.9</v>
      </c>
      <c r="AA7" s="100">
        <v>5.98</v>
      </c>
      <c r="AB7" s="100">
        <v>18.6</v>
      </c>
      <c r="AC7" s="100">
        <v>14.7</v>
      </c>
      <c r="AD7" s="100">
        <v>6.07</v>
      </c>
      <c r="AE7" s="100">
        <v>21.3</v>
      </c>
      <c r="AF7" s="100">
        <v>14.4</v>
      </c>
      <c r="AG7" s="100">
        <v>6.2</v>
      </c>
      <c r="AH7" s="100">
        <v>24</v>
      </c>
      <c r="AI7" s="100">
        <v>14.1</v>
      </c>
      <c r="AJ7" s="100">
        <v>6.32</v>
      </c>
      <c r="AK7" s="100">
        <v>26.6</v>
      </c>
      <c r="AL7" s="100">
        <v>14.2</v>
      </c>
      <c r="AM7" s="100">
        <v>6.27</v>
      </c>
      <c r="AN7" s="100">
        <v>29.3</v>
      </c>
      <c r="AO7" s="100">
        <v>14</v>
      </c>
      <c r="AP7" s="100">
        <v>6.34</v>
      </c>
      <c r="AQ7" s="100">
        <v>31.9</v>
      </c>
      <c r="AR7" s="100">
        <v>14</v>
      </c>
      <c r="AS7" s="100">
        <v>6.34</v>
      </c>
      <c r="AT7" s="100">
        <v>34.5</v>
      </c>
      <c r="AU7" s="100">
        <v>14.1</v>
      </c>
      <c r="AV7" s="100">
        <v>6.31</v>
      </c>
      <c r="AW7" s="100">
        <v>37.1</v>
      </c>
      <c r="AX7" s="100">
        <v>14.1</v>
      </c>
      <c r="AY7" s="100">
        <v>6.31</v>
      </c>
      <c r="AZ7" s="100">
        <v>39.8</v>
      </c>
      <c r="BA7" s="100">
        <v>14.3</v>
      </c>
      <c r="BB7" s="100">
        <v>6.24</v>
      </c>
      <c r="BC7" s="100">
        <v>42.4</v>
      </c>
      <c r="BD7" s="100">
        <v>14.2</v>
      </c>
      <c r="BE7" s="100">
        <v>6.29</v>
      </c>
      <c r="BF7" s="100">
        <v>45.1</v>
      </c>
      <c r="BG7" s="100">
        <v>14.1</v>
      </c>
      <c r="BH7" s="100">
        <v>6.32</v>
      </c>
      <c r="BI7" s="100">
        <v>47.7</v>
      </c>
      <c r="BJ7" s="100">
        <v>14.7</v>
      </c>
      <c r="BK7" s="100">
        <v>6.07</v>
      </c>
      <c r="BL7" s="100">
        <v>50.4</v>
      </c>
      <c r="BM7" s="100">
        <v>14.9</v>
      </c>
      <c r="BN7" s="100">
        <v>5.98</v>
      </c>
      <c r="BO7" s="100">
        <v>53.2</v>
      </c>
      <c r="BP7" s="100">
        <v>15.4</v>
      </c>
      <c r="BQ7" s="100">
        <v>5.8</v>
      </c>
      <c r="BR7" s="100">
        <v>56</v>
      </c>
      <c r="BS7" s="100">
        <v>16.5</v>
      </c>
      <c r="BT7" s="100">
        <v>5.39</v>
      </c>
      <c r="BU7" s="100">
        <v>59.1</v>
      </c>
      <c r="BV7" s="100">
        <v>24.9</v>
      </c>
      <c r="BW7" s="100">
        <v>3.58</v>
      </c>
      <c r="BX7" s="100">
        <v>68</v>
      </c>
    </row>
    <row r="8" spans="1:76" ht="12.75">
      <c r="A8" s="44" t="s">
        <v>93</v>
      </c>
      <c r="B8" s="48" t="s">
        <v>7</v>
      </c>
      <c r="C8" s="94">
        <v>21</v>
      </c>
      <c r="D8" s="44" t="s">
        <v>101</v>
      </c>
      <c r="E8" s="48" t="s">
        <v>102</v>
      </c>
      <c r="F8" s="48" t="s">
        <v>37</v>
      </c>
      <c r="G8" s="48" t="s">
        <v>3</v>
      </c>
      <c r="I8" s="95">
        <v>92.42</v>
      </c>
      <c r="J8" s="96">
        <v>10.5</v>
      </c>
      <c r="K8" s="96">
        <v>138.5</v>
      </c>
      <c r="L8" s="97">
        <v>3170</v>
      </c>
      <c r="M8" s="95">
        <v>6.26</v>
      </c>
      <c r="N8" s="98">
        <v>421</v>
      </c>
      <c r="P8" s="100">
        <v>10.5</v>
      </c>
      <c r="Q8" s="100">
        <v>36.6</v>
      </c>
      <c r="R8" s="100">
        <v>4.33</v>
      </c>
      <c r="S8" s="100">
        <v>25.6</v>
      </c>
      <c r="T8" s="100">
        <v>27.3</v>
      </c>
      <c r="U8" s="100">
        <v>5.82</v>
      </c>
      <c r="V8" s="100">
        <v>32.9</v>
      </c>
      <c r="W8" s="100">
        <v>26.4</v>
      </c>
      <c r="X8" s="100">
        <v>6</v>
      </c>
      <c r="Y8" s="100">
        <v>39.8</v>
      </c>
      <c r="Z8" s="100">
        <v>26.8</v>
      </c>
      <c r="AA8" s="100">
        <v>5.92</v>
      </c>
      <c r="AB8" s="100">
        <v>46.8</v>
      </c>
      <c r="AC8" s="100">
        <v>26.3</v>
      </c>
      <c r="AD8" s="100">
        <v>6.03</v>
      </c>
      <c r="AE8" s="100">
        <v>53.7</v>
      </c>
      <c r="AF8" s="100">
        <v>25.9</v>
      </c>
      <c r="AG8" s="100">
        <v>6.11</v>
      </c>
      <c r="AH8" s="100">
        <v>60.5</v>
      </c>
      <c r="AI8" s="100">
        <v>27.5</v>
      </c>
      <c r="AJ8" s="100">
        <v>5.77</v>
      </c>
      <c r="AK8" s="100">
        <v>66.9</v>
      </c>
      <c r="AL8" s="100">
        <v>20.5</v>
      </c>
      <c r="AM8" s="100">
        <v>7.74</v>
      </c>
      <c r="AN8" s="100">
        <v>70.4</v>
      </c>
      <c r="AO8" s="100">
        <v>19.5</v>
      </c>
      <c r="AP8" s="100">
        <v>8.11</v>
      </c>
      <c r="AQ8" s="100">
        <v>73.8</v>
      </c>
      <c r="AR8" s="100">
        <v>19.5</v>
      </c>
      <c r="AS8" s="100">
        <v>8.11</v>
      </c>
      <c r="AT8" s="100">
        <v>77.2</v>
      </c>
      <c r="AU8" s="100">
        <v>19.7</v>
      </c>
      <c r="AV8" s="100">
        <v>8.03</v>
      </c>
      <c r="AW8" s="100">
        <v>80.5</v>
      </c>
      <c r="AX8" s="100">
        <v>19.7</v>
      </c>
      <c r="AY8" s="100">
        <v>8.03</v>
      </c>
      <c r="AZ8" s="100">
        <v>83.9</v>
      </c>
      <c r="BA8" s="100">
        <v>20</v>
      </c>
      <c r="BB8" s="100">
        <v>7.93</v>
      </c>
      <c r="BC8" s="100">
        <v>87.4</v>
      </c>
      <c r="BD8" s="100">
        <v>26.5</v>
      </c>
      <c r="BE8" s="100">
        <v>5.97</v>
      </c>
      <c r="BF8" s="100">
        <v>93.2</v>
      </c>
      <c r="BG8" s="100">
        <v>25.9</v>
      </c>
      <c r="BH8" s="100">
        <v>6.12</v>
      </c>
      <c r="BI8" s="100">
        <v>100</v>
      </c>
      <c r="BJ8" s="100">
        <v>26.1</v>
      </c>
      <c r="BK8" s="100">
        <v>6.07</v>
      </c>
      <c r="BL8" s="100">
        <v>106.8</v>
      </c>
      <c r="BM8" s="100">
        <v>26.1</v>
      </c>
      <c r="BN8" s="100">
        <v>6.06</v>
      </c>
      <c r="BO8" s="100">
        <v>113.7</v>
      </c>
      <c r="BP8" s="100">
        <v>25.8</v>
      </c>
      <c r="BQ8" s="100">
        <v>6.14</v>
      </c>
      <c r="BR8" s="100">
        <v>120.4</v>
      </c>
      <c r="BS8" s="100">
        <v>27</v>
      </c>
      <c r="BT8" s="100">
        <v>5.87</v>
      </c>
      <c r="BU8" s="100">
        <v>127.5</v>
      </c>
      <c r="BV8" s="100">
        <v>32.9</v>
      </c>
      <c r="BW8" s="100">
        <v>4.81</v>
      </c>
      <c r="BX8" s="100">
        <v>138.5</v>
      </c>
    </row>
    <row r="9" spans="1:76" ht="12.75">
      <c r="A9" s="44" t="s">
        <v>93</v>
      </c>
      <c r="B9" s="48" t="s">
        <v>7</v>
      </c>
      <c r="C9" s="94">
        <v>107</v>
      </c>
      <c r="D9" s="44" t="s">
        <v>103</v>
      </c>
      <c r="E9" s="48" t="s">
        <v>104</v>
      </c>
      <c r="F9" s="48" t="s">
        <v>37</v>
      </c>
      <c r="G9" s="48" t="s">
        <v>3</v>
      </c>
      <c r="I9" s="95">
        <v>48.96</v>
      </c>
      <c r="J9" s="96">
        <v>0</v>
      </c>
      <c r="K9" s="96">
        <v>43</v>
      </c>
      <c r="L9" s="97">
        <v>1007</v>
      </c>
      <c r="M9" s="95">
        <v>5.5</v>
      </c>
      <c r="N9" s="98">
        <v>500</v>
      </c>
      <c r="P9" s="102">
        <v>0</v>
      </c>
      <c r="Q9" s="102">
        <v>17.7</v>
      </c>
      <c r="R9" s="102">
        <v>2.85</v>
      </c>
      <c r="S9" s="102">
        <v>9.5</v>
      </c>
      <c r="T9" s="102">
        <v>10.8</v>
      </c>
      <c r="U9" s="102">
        <v>4.65</v>
      </c>
      <c r="V9" s="102">
        <v>11.5</v>
      </c>
      <c r="W9" s="102">
        <v>9.2</v>
      </c>
      <c r="X9" s="102">
        <v>5.45</v>
      </c>
      <c r="Y9" s="102">
        <v>13</v>
      </c>
      <c r="Z9" s="102">
        <v>8.5</v>
      </c>
      <c r="AA9" s="102">
        <v>5.9</v>
      </c>
      <c r="AB9" s="102">
        <v>14.4</v>
      </c>
      <c r="AC9" s="102">
        <v>7.9</v>
      </c>
      <c r="AD9" s="102">
        <v>6.36</v>
      </c>
      <c r="AE9" s="102">
        <v>15.6</v>
      </c>
      <c r="AF9" s="102">
        <v>7.9</v>
      </c>
      <c r="AG9" s="102">
        <v>6.38</v>
      </c>
      <c r="AH9" s="102">
        <v>16.9</v>
      </c>
      <c r="AI9" s="102">
        <v>7.7</v>
      </c>
      <c r="AJ9" s="102">
        <v>6.57</v>
      </c>
      <c r="AK9" s="102">
        <v>18.2</v>
      </c>
      <c r="AL9" s="102">
        <v>7.6</v>
      </c>
      <c r="AM9" s="102">
        <v>6.66</v>
      </c>
      <c r="AN9" s="102">
        <v>19.4</v>
      </c>
      <c r="AO9" s="102">
        <v>7.5</v>
      </c>
      <c r="AP9" s="102">
        <v>6.75</v>
      </c>
      <c r="AQ9" s="102">
        <v>20.6</v>
      </c>
      <c r="AR9" s="102">
        <v>7.5</v>
      </c>
      <c r="AS9" s="102">
        <v>6.75</v>
      </c>
      <c r="AT9" s="102">
        <v>21.9</v>
      </c>
      <c r="AU9" s="102">
        <v>7.4</v>
      </c>
      <c r="AV9" s="102">
        <v>6.77</v>
      </c>
      <c r="AW9" s="102">
        <v>23.1</v>
      </c>
      <c r="AX9" s="102">
        <v>7.4</v>
      </c>
      <c r="AY9" s="102">
        <v>6.77</v>
      </c>
      <c r="AZ9" s="102">
        <v>24.3</v>
      </c>
      <c r="BA9" s="102">
        <v>7.5</v>
      </c>
      <c r="BB9" s="102">
        <v>6.7</v>
      </c>
      <c r="BC9" s="102">
        <v>25.5</v>
      </c>
      <c r="BD9" s="102">
        <v>7.8</v>
      </c>
      <c r="BE9" s="102">
        <v>6.49</v>
      </c>
      <c r="BF9" s="102">
        <v>26.8</v>
      </c>
      <c r="BG9" s="102">
        <v>7.7</v>
      </c>
      <c r="BH9" s="102">
        <v>6.57</v>
      </c>
      <c r="BI9" s="102">
        <v>28.1</v>
      </c>
      <c r="BJ9" s="102">
        <v>8</v>
      </c>
      <c r="BK9" s="102">
        <v>6.26</v>
      </c>
      <c r="BL9" s="102">
        <v>29.4</v>
      </c>
      <c r="BM9" s="102">
        <v>8.5</v>
      </c>
      <c r="BN9" s="102">
        <v>5.95</v>
      </c>
      <c r="BO9" s="102">
        <v>30.8</v>
      </c>
      <c r="BP9" s="102">
        <v>9.3</v>
      </c>
      <c r="BQ9" s="102">
        <v>5.42</v>
      </c>
      <c r="BR9" s="102">
        <v>32.4</v>
      </c>
      <c r="BS9" s="102">
        <v>11.2</v>
      </c>
      <c r="BT9" s="102">
        <v>4.5</v>
      </c>
      <c r="BU9" s="102">
        <v>35.1</v>
      </c>
      <c r="BV9" s="102">
        <v>16</v>
      </c>
      <c r="BW9" s="102">
        <v>3.14</v>
      </c>
      <c r="BX9" s="102">
        <v>43</v>
      </c>
    </row>
    <row r="10" spans="1:76" ht="12.75">
      <c r="A10" s="44" t="s">
        <v>105</v>
      </c>
      <c r="B10" s="48" t="s">
        <v>6</v>
      </c>
      <c r="C10" s="94">
        <v>176</v>
      </c>
      <c r="D10" s="44" t="s">
        <v>106</v>
      </c>
      <c r="E10" s="48" t="s">
        <v>107</v>
      </c>
      <c r="F10" s="48" t="s">
        <v>37</v>
      </c>
      <c r="G10" s="48" t="s">
        <v>3</v>
      </c>
      <c r="I10" s="95">
        <v>91.52</v>
      </c>
      <c r="J10" s="96">
        <v>19</v>
      </c>
      <c r="K10" s="96">
        <v>84.2</v>
      </c>
      <c r="L10" s="97">
        <v>1570</v>
      </c>
      <c r="M10" s="95">
        <v>5.14</v>
      </c>
      <c r="N10" s="98">
        <v>474</v>
      </c>
      <c r="P10" s="96">
        <v>19</v>
      </c>
      <c r="Q10" s="96">
        <v>24.7</v>
      </c>
      <c r="R10" s="96">
        <v>3.17</v>
      </c>
      <c r="S10" s="96">
        <v>28.5</v>
      </c>
      <c r="T10" s="96">
        <v>16.2</v>
      </c>
      <c r="U10" s="96">
        <v>4.84</v>
      </c>
      <c r="V10" s="96">
        <v>31.5</v>
      </c>
      <c r="W10" s="96">
        <v>14.9</v>
      </c>
      <c r="X10" s="96">
        <v>5.28</v>
      </c>
      <c r="Y10" s="96">
        <v>34.2</v>
      </c>
      <c r="Z10" s="96">
        <v>14.4</v>
      </c>
      <c r="AA10" s="96">
        <v>5.44</v>
      </c>
      <c r="AB10" s="96">
        <v>36.8</v>
      </c>
      <c r="AC10" s="96">
        <v>14.2</v>
      </c>
      <c r="AD10" s="96">
        <v>5.52</v>
      </c>
      <c r="AE10" s="96">
        <v>39.4</v>
      </c>
      <c r="AF10" s="96">
        <v>13.9</v>
      </c>
      <c r="AG10" s="96">
        <v>5.64</v>
      </c>
      <c r="AH10" s="96">
        <v>41.9</v>
      </c>
      <c r="AI10" s="96">
        <v>13.7</v>
      </c>
      <c r="AJ10" s="96">
        <v>5.75</v>
      </c>
      <c r="AK10" s="96">
        <v>44.4</v>
      </c>
      <c r="AL10" s="96">
        <v>13.8</v>
      </c>
      <c r="AM10" s="96">
        <v>5.71</v>
      </c>
      <c r="AN10" s="96">
        <v>46.9</v>
      </c>
      <c r="AO10" s="96">
        <v>13.6</v>
      </c>
      <c r="AP10" s="96">
        <v>5.77</v>
      </c>
      <c r="AQ10" s="96">
        <v>49.3</v>
      </c>
      <c r="AR10" s="96">
        <v>13.6</v>
      </c>
      <c r="AS10" s="96">
        <v>5.77</v>
      </c>
      <c r="AT10" s="96">
        <v>51.8</v>
      </c>
      <c r="AU10" s="96">
        <v>13.6</v>
      </c>
      <c r="AV10" s="96">
        <v>5.77</v>
      </c>
      <c r="AW10" s="96">
        <v>54.3</v>
      </c>
      <c r="AX10" s="96">
        <v>13.6</v>
      </c>
      <c r="AY10" s="96">
        <v>5.77</v>
      </c>
      <c r="AZ10" s="96">
        <v>56.7</v>
      </c>
      <c r="BA10" s="96">
        <v>13.8</v>
      </c>
      <c r="BB10" s="96">
        <v>5.7</v>
      </c>
      <c r="BC10" s="96">
        <v>59.2</v>
      </c>
      <c r="BD10" s="96">
        <v>13.7</v>
      </c>
      <c r="BE10" s="96">
        <v>5.75</v>
      </c>
      <c r="BF10" s="96">
        <v>61.7</v>
      </c>
      <c r="BG10" s="96">
        <v>13.9</v>
      </c>
      <c r="BH10" s="96">
        <v>5.64</v>
      </c>
      <c r="BI10" s="96">
        <v>64.2</v>
      </c>
      <c r="BJ10" s="96">
        <v>13.8</v>
      </c>
      <c r="BK10" s="96">
        <v>5.67</v>
      </c>
      <c r="BL10" s="96">
        <v>66.7</v>
      </c>
      <c r="BM10" s="96">
        <v>14.4</v>
      </c>
      <c r="BN10" s="96">
        <v>5.47</v>
      </c>
      <c r="BO10" s="96">
        <v>69.3</v>
      </c>
      <c r="BP10" s="96">
        <v>15.3</v>
      </c>
      <c r="BQ10" s="96">
        <v>5.12</v>
      </c>
      <c r="BR10" s="96">
        <v>72.1</v>
      </c>
      <c r="BS10" s="96">
        <v>16.3</v>
      </c>
      <c r="BT10" s="96">
        <v>4.8</v>
      </c>
      <c r="BU10" s="96">
        <v>75.2</v>
      </c>
      <c r="BV10" s="96">
        <v>24.1</v>
      </c>
      <c r="BW10" s="96">
        <v>3.26</v>
      </c>
      <c r="BX10" s="96">
        <v>84.2</v>
      </c>
    </row>
    <row r="11" spans="1:76" ht="12.75">
      <c r="A11" s="44" t="s">
        <v>8</v>
      </c>
      <c r="B11" s="48" t="s">
        <v>4</v>
      </c>
      <c r="C11" s="94">
        <v>9</v>
      </c>
      <c r="D11" s="44" t="s">
        <v>9</v>
      </c>
      <c r="E11" s="48" t="s">
        <v>10</v>
      </c>
      <c r="F11" s="48" t="s">
        <v>37</v>
      </c>
      <c r="G11" s="48" t="s">
        <v>3</v>
      </c>
      <c r="I11" s="44">
        <v>93.74</v>
      </c>
      <c r="J11" s="100">
        <v>9.3</v>
      </c>
      <c r="K11" s="100">
        <v>492.8</v>
      </c>
      <c r="L11" s="97">
        <v>9760</v>
      </c>
      <c r="M11" s="95">
        <v>2.83</v>
      </c>
      <c r="N11" s="98">
        <v>205</v>
      </c>
      <c r="P11" s="100">
        <v>9.3</v>
      </c>
      <c r="Q11" s="100">
        <v>222.1</v>
      </c>
      <c r="R11" s="100">
        <v>2.2</v>
      </c>
      <c r="S11" s="100">
        <v>50.6</v>
      </c>
      <c r="T11" s="100">
        <v>195.2</v>
      </c>
      <c r="U11" s="100">
        <v>2.5</v>
      </c>
      <c r="V11" s="100">
        <v>80.2</v>
      </c>
      <c r="W11" s="100">
        <v>186.5</v>
      </c>
      <c r="X11" s="100">
        <v>2.62</v>
      </c>
      <c r="Y11" s="100">
        <v>106.6</v>
      </c>
      <c r="Z11" s="100">
        <v>193.4</v>
      </c>
      <c r="AA11" s="100">
        <v>2.52</v>
      </c>
      <c r="AB11" s="100">
        <v>137.9</v>
      </c>
      <c r="AC11" s="100">
        <v>217.5</v>
      </c>
      <c r="AD11" s="100">
        <v>2.24</v>
      </c>
      <c r="AE11" s="100">
        <v>177.5</v>
      </c>
      <c r="AF11" s="100">
        <v>247.4</v>
      </c>
      <c r="AG11" s="100">
        <v>1.97</v>
      </c>
      <c r="AH11" s="100">
        <v>231.1</v>
      </c>
      <c r="AI11" s="100">
        <v>289.3</v>
      </c>
      <c r="AJ11" s="100">
        <v>1.69</v>
      </c>
      <c r="AK11" s="100">
        <v>301.2</v>
      </c>
      <c r="AL11" s="100">
        <v>217.5</v>
      </c>
      <c r="AM11" s="100">
        <v>2.24</v>
      </c>
      <c r="AN11" s="100">
        <v>338.6</v>
      </c>
      <c r="AO11" s="100">
        <v>175.8</v>
      </c>
      <c r="AP11" s="100">
        <v>2.78</v>
      </c>
      <c r="AQ11" s="100">
        <v>359.9</v>
      </c>
      <c r="AR11" s="100">
        <v>147.4</v>
      </c>
      <c r="AS11" s="100">
        <v>3.31</v>
      </c>
      <c r="AT11" s="100">
        <v>373.6</v>
      </c>
      <c r="AU11" s="100">
        <v>127.5</v>
      </c>
      <c r="AV11" s="100">
        <v>3.83</v>
      </c>
      <c r="AW11" s="100">
        <v>384</v>
      </c>
      <c r="AX11" s="100">
        <v>125.1</v>
      </c>
      <c r="AY11" s="100">
        <v>3.9</v>
      </c>
      <c r="AZ11" s="100">
        <v>393.8</v>
      </c>
      <c r="BA11" s="100">
        <v>122</v>
      </c>
      <c r="BB11" s="100">
        <v>4</v>
      </c>
      <c r="BC11" s="100">
        <v>403</v>
      </c>
      <c r="BD11" s="100">
        <v>118.9</v>
      </c>
      <c r="BE11" s="100">
        <v>4.1</v>
      </c>
      <c r="BF11" s="100">
        <v>411.6</v>
      </c>
      <c r="BG11" s="100">
        <v>117.8</v>
      </c>
      <c r="BH11" s="100">
        <v>4.14</v>
      </c>
      <c r="BI11" s="100">
        <v>419.9</v>
      </c>
      <c r="BJ11" s="100">
        <v>125.4</v>
      </c>
      <c r="BK11" s="100">
        <v>3.89</v>
      </c>
      <c r="BL11" s="100">
        <v>428.9</v>
      </c>
      <c r="BM11" s="100">
        <v>121.3</v>
      </c>
      <c r="BN11" s="100">
        <v>4.02</v>
      </c>
      <c r="BO11" s="100">
        <v>437.1</v>
      </c>
      <c r="BP11" s="100">
        <v>127.9</v>
      </c>
      <c r="BQ11" s="100">
        <v>3.82</v>
      </c>
      <c r="BR11" s="100">
        <v>445.6</v>
      </c>
      <c r="BS11" s="100">
        <v>143.3</v>
      </c>
      <c r="BT11" s="100">
        <v>3.4</v>
      </c>
      <c r="BU11" s="100">
        <v>455.1</v>
      </c>
      <c r="BV11" s="100">
        <v>226.8</v>
      </c>
      <c r="BW11" s="100">
        <v>2.15</v>
      </c>
      <c r="BX11" s="100">
        <v>492.8</v>
      </c>
    </row>
    <row r="12" spans="1:76" ht="12.75">
      <c r="A12" s="44" t="s">
        <v>108</v>
      </c>
      <c r="B12" s="48" t="s">
        <v>6</v>
      </c>
      <c r="C12" s="94">
        <v>15</v>
      </c>
      <c r="D12" s="44" t="s">
        <v>109</v>
      </c>
      <c r="E12" s="48" t="s">
        <v>110</v>
      </c>
      <c r="F12" s="48" t="s">
        <v>37</v>
      </c>
      <c r="G12" s="48" t="s">
        <v>3</v>
      </c>
      <c r="I12" s="95">
        <v>97.3</v>
      </c>
      <c r="J12" s="96">
        <v>965</v>
      </c>
      <c r="K12" s="96">
        <v>1041</v>
      </c>
      <c r="L12" s="97">
        <v>2274</v>
      </c>
      <c r="M12" s="95">
        <v>6.01</v>
      </c>
      <c r="N12" s="98">
        <v>0</v>
      </c>
      <c r="P12" s="96">
        <v>965</v>
      </c>
      <c r="Q12" s="96">
        <v>37.1</v>
      </c>
      <c r="R12" s="96">
        <v>3.07</v>
      </c>
      <c r="S12" s="96">
        <v>983.6</v>
      </c>
      <c r="T12" s="96">
        <v>23.6</v>
      </c>
      <c r="U12" s="96">
        <v>4.81</v>
      </c>
      <c r="V12" s="96">
        <v>987.6</v>
      </c>
      <c r="W12" s="96">
        <v>19.7</v>
      </c>
      <c r="X12" s="96">
        <v>5.78</v>
      </c>
      <c r="Y12" s="96">
        <v>990.4</v>
      </c>
      <c r="Z12" s="96">
        <v>18.1</v>
      </c>
      <c r="AA12" s="96">
        <v>6.27</v>
      </c>
      <c r="AB12" s="96">
        <v>993</v>
      </c>
      <c r="AC12" s="96">
        <v>17.6</v>
      </c>
      <c r="AD12" s="96">
        <v>6.47</v>
      </c>
      <c r="AE12" s="96">
        <v>995.6</v>
      </c>
      <c r="AF12" s="96">
        <v>17</v>
      </c>
      <c r="AG12" s="96">
        <v>6.7</v>
      </c>
      <c r="AH12" s="96">
        <v>998.1</v>
      </c>
      <c r="AI12" s="96">
        <v>17.2</v>
      </c>
      <c r="AJ12" s="96">
        <v>6.62</v>
      </c>
      <c r="AK12" s="96">
        <v>1000.8</v>
      </c>
      <c r="AL12" s="96">
        <v>16.5</v>
      </c>
      <c r="AM12" s="96">
        <v>6.9</v>
      </c>
      <c r="AN12" s="96">
        <v>1003.3</v>
      </c>
      <c r="AO12" s="96">
        <v>16.3</v>
      </c>
      <c r="AP12" s="96">
        <v>6.98</v>
      </c>
      <c r="AQ12" s="96">
        <v>1005.7</v>
      </c>
      <c r="AR12" s="96">
        <v>15.6</v>
      </c>
      <c r="AS12" s="96">
        <v>7.28</v>
      </c>
      <c r="AT12" s="96">
        <v>1007.9</v>
      </c>
      <c r="AU12" s="96">
        <v>15.4</v>
      </c>
      <c r="AV12" s="96">
        <v>7.38</v>
      </c>
      <c r="AW12" s="96">
        <v>1009.9</v>
      </c>
      <c r="AX12" s="96">
        <v>15.1</v>
      </c>
      <c r="AY12" s="96">
        <v>7.54</v>
      </c>
      <c r="AZ12" s="96">
        <v>1011.8</v>
      </c>
      <c r="BA12" s="96">
        <v>15.2</v>
      </c>
      <c r="BB12" s="96">
        <v>7.49</v>
      </c>
      <c r="BC12" s="96">
        <v>1013.7</v>
      </c>
      <c r="BD12" s="96">
        <v>15</v>
      </c>
      <c r="BE12" s="96">
        <v>7.58</v>
      </c>
      <c r="BF12" s="96">
        <v>1015.6</v>
      </c>
      <c r="BG12" s="96">
        <v>15.4</v>
      </c>
      <c r="BH12" s="96">
        <v>7.36</v>
      </c>
      <c r="BI12" s="96">
        <v>1017.5</v>
      </c>
      <c r="BJ12" s="96">
        <v>16.3</v>
      </c>
      <c r="BK12" s="96">
        <v>6.99</v>
      </c>
      <c r="BL12" s="96">
        <v>1019.6</v>
      </c>
      <c r="BM12" s="96">
        <v>16.3</v>
      </c>
      <c r="BN12" s="96">
        <v>6.96</v>
      </c>
      <c r="BO12" s="96">
        <v>1021.8</v>
      </c>
      <c r="BP12" s="96">
        <v>18.2</v>
      </c>
      <c r="BQ12" s="96">
        <v>6.23</v>
      </c>
      <c r="BR12" s="96">
        <v>1024.3</v>
      </c>
      <c r="BS12" s="96">
        <v>20.6</v>
      </c>
      <c r="BT12" s="96">
        <v>5.53</v>
      </c>
      <c r="BU12" s="96">
        <v>1027.5</v>
      </c>
      <c r="BV12" s="96">
        <v>32.5</v>
      </c>
      <c r="BW12" s="96">
        <v>3.5</v>
      </c>
      <c r="BX12" s="96">
        <v>1041</v>
      </c>
    </row>
    <row r="13" spans="1:76" ht="12.75">
      <c r="A13" s="44" t="s">
        <v>108</v>
      </c>
      <c r="B13" s="48" t="s">
        <v>6</v>
      </c>
      <c r="C13" s="94">
        <v>378</v>
      </c>
      <c r="D13" s="44" t="s">
        <v>111</v>
      </c>
      <c r="E13" s="48" t="s">
        <v>112</v>
      </c>
      <c r="F13" s="48" t="s">
        <v>37</v>
      </c>
      <c r="G13" s="48" t="s">
        <v>3</v>
      </c>
      <c r="I13" s="44">
        <v>86.81</v>
      </c>
      <c r="J13" s="100">
        <v>11.1</v>
      </c>
      <c r="K13" s="100">
        <v>111.5</v>
      </c>
      <c r="L13" s="97">
        <v>2540</v>
      </c>
      <c r="M13" s="95">
        <v>5.59</v>
      </c>
      <c r="N13" s="98">
        <v>656</v>
      </c>
      <c r="P13" s="100">
        <v>11.1</v>
      </c>
      <c r="Q13" s="100">
        <v>34</v>
      </c>
      <c r="R13" s="100">
        <v>3.74</v>
      </c>
      <c r="S13" s="100">
        <v>23.4</v>
      </c>
      <c r="T13" s="100">
        <v>23.4</v>
      </c>
      <c r="U13" s="100">
        <v>5.44</v>
      </c>
      <c r="V13" s="100">
        <v>28</v>
      </c>
      <c r="W13" s="100">
        <v>21.9</v>
      </c>
      <c r="X13" s="100">
        <v>5.81</v>
      </c>
      <c r="Y13" s="100">
        <v>32.3</v>
      </c>
      <c r="Z13" s="100">
        <v>21.9</v>
      </c>
      <c r="AA13" s="100">
        <v>5.79</v>
      </c>
      <c r="AB13" s="100">
        <v>36.6</v>
      </c>
      <c r="AC13" s="100">
        <v>21.1</v>
      </c>
      <c r="AD13" s="100">
        <v>6.01</v>
      </c>
      <c r="AE13" s="100">
        <v>40.7</v>
      </c>
      <c r="AF13" s="100">
        <v>21.3</v>
      </c>
      <c r="AG13" s="100">
        <v>5.97</v>
      </c>
      <c r="AH13" s="100">
        <v>44.9</v>
      </c>
      <c r="AI13" s="100">
        <v>20.9</v>
      </c>
      <c r="AJ13" s="100">
        <v>6.09</v>
      </c>
      <c r="AK13" s="100">
        <v>49</v>
      </c>
      <c r="AL13" s="100">
        <v>21</v>
      </c>
      <c r="AM13" s="100">
        <v>6.04</v>
      </c>
      <c r="AN13" s="100">
        <v>53.1</v>
      </c>
      <c r="AO13" s="100">
        <v>20.8</v>
      </c>
      <c r="AP13" s="100">
        <v>6.11</v>
      </c>
      <c r="AQ13" s="100">
        <v>57.1</v>
      </c>
      <c r="AR13" s="100">
        <v>20.8</v>
      </c>
      <c r="AS13" s="100">
        <v>6.11</v>
      </c>
      <c r="AT13" s="100">
        <v>61.2</v>
      </c>
      <c r="AU13" s="100">
        <v>20.9</v>
      </c>
      <c r="AV13" s="100">
        <v>6.09</v>
      </c>
      <c r="AW13" s="100">
        <v>65.3</v>
      </c>
      <c r="AX13" s="100">
        <v>20.9</v>
      </c>
      <c r="AY13" s="100">
        <v>6.09</v>
      </c>
      <c r="AZ13" s="100">
        <v>69.4</v>
      </c>
      <c r="BA13" s="100">
        <v>21.1</v>
      </c>
      <c r="BB13" s="100">
        <v>6.02</v>
      </c>
      <c r="BC13" s="100">
        <v>73.5</v>
      </c>
      <c r="BD13" s="100">
        <v>20.9</v>
      </c>
      <c r="BE13" s="100">
        <v>6.07</v>
      </c>
      <c r="BF13" s="100">
        <v>77.6</v>
      </c>
      <c r="BG13" s="100">
        <v>21.3</v>
      </c>
      <c r="BH13" s="100">
        <v>5.95</v>
      </c>
      <c r="BI13" s="100">
        <v>81.8</v>
      </c>
      <c r="BJ13" s="100">
        <v>21.2</v>
      </c>
      <c r="BK13" s="100">
        <v>5.99</v>
      </c>
      <c r="BL13" s="100">
        <v>85.9</v>
      </c>
      <c r="BM13" s="100">
        <v>21.3</v>
      </c>
      <c r="BN13" s="100">
        <v>5.95</v>
      </c>
      <c r="BO13" s="100">
        <v>90.1</v>
      </c>
      <c r="BP13" s="100">
        <v>22.6</v>
      </c>
      <c r="BQ13" s="100">
        <v>5.62</v>
      </c>
      <c r="BR13" s="100">
        <v>94.5</v>
      </c>
      <c r="BS13" s="100">
        <v>23.5</v>
      </c>
      <c r="BT13" s="100">
        <v>5.41</v>
      </c>
      <c r="BU13" s="100">
        <v>99.1</v>
      </c>
      <c r="BV13" s="100">
        <v>33.8</v>
      </c>
      <c r="BW13" s="100">
        <v>3.75</v>
      </c>
      <c r="BX13" s="100">
        <v>111.5</v>
      </c>
    </row>
    <row r="14" spans="1:76" ht="12.75">
      <c r="A14" s="44" t="s">
        <v>108</v>
      </c>
      <c r="B14" s="48" t="s">
        <v>6</v>
      </c>
      <c r="C14" s="94">
        <v>521</v>
      </c>
      <c r="D14" s="44" t="s">
        <v>113</v>
      </c>
      <c r="E14" s="48" t="s">
        <v>114</v>
      </c>
      <c r="F14" s="48" t="s">
        <v>37</v>
      </c>
      <c r="G14" s="48" t="s">
        <v>3</v>
      </c>
      <c r="I14" s="44">
        <v>82.4</v>
      </c>
      <c r="J14" s="100">
        <v>8.8</v>
      </c>
      <c r="K14" s="100">
        <v>167.9</v>
      </c>
      <c r="L14" s="97">
        <v>2530</v>
      </c>
      <c r="M14" s="95">
        <v>3.16</v>
      </c>
      <c r="N14" s="98">
        <v>623</v>
      </c>
      <c r="P14" s="100">
        <v>8.8</v>
      </c>
      <c r="Q14" s="100">
        <v>55</v>
      </c>
      <c r="R14" s="100">
        <v>2.3</v>
      </c>
      <c r="S14" s="100">
        <v>25.7</v>
      </c>
      <c r="T14" s="100">
        <v>42.3</v>
      </c>
      <c r="U14" s="100">
        <v>2.98</v>
      </c>
      <c r="V14" s="100">
        <v>33.5</v>
      </c>
      <c r="W14" s="100">
        <v>38.4</v>
      </c>
      <c r="X14" s="100">
        <v>3.3</v>
      </c>
      <c r="Y14" s="100">
        <v>40.6</v>
      </c>
      <c r="Z14" s="100">
        <v>39.9</v>
      </c>
      <c r="AA14" s="100">
        <v>3.17</v>
      </c>
      <c r="AB14" s="100">
        <v>48</v>
      </c>
      <c r="AC14" s="100">
        <v>37.5</v>
      </c>
      <c r="AD14" s="100">
        <v>3.37</v>
      </c>
      <c r="AE14" s="100">
        <v>55</v>
      </c>
      <c r="AF14" s="100">
        <v>38.8</v>
      </c>
      <c r="AG14" s="100">
        <v>3.26</v>
      </c>
      <c r="AH14" s="100">
        <v>62.1</v>
      </c>
      <c r="AI14" s="100">
        <v>38.1</v>
      </c>
      <c r="AJ14" s="100">
        <v>3.32</v>
      </c>
      <c r="AK14" s="100">
        <v>69.2</v>
      </c>
      <c r="AL14" s="100">
        <v>38.4</v>
      </c>
      <c r="AM14" s="100">
        <v>3.3</v>
      </c>
      <c r="AN14" s="100">
        <v>76.3</v>
      </c>
      <c r="AO14" s="100">
        <v>37.9</v>
      </c>
      <c r="AP14" s="100">
        <v>3.34</v>
      </c>
      <c r="AQ14" s="100">
        <v>83.3</v>
      </c>
      <c r="AR14" s="100">
        <v>37.9</v>
      </c>
      <c r="AS14" s="100">
        <v>3.34</v>
      </c>
      <c r="AT14" s="100">
        <v>90.4</v>
      </c>
      <c r="AU14" s="100">
        <v>37.8</v>
      </c>
      <c r="AV14" s="100">
        <v>3.35</v>
      </c>
      <c r="AW14" s="100">
        <v>97.4</v>
      </c>
      <c r="AX14" s="100">
        <v>37.8</v>
      </c>
      <c r="AY14" s="100">
        <v>3.35</v>
      </c>
      <c r="AZ14" s="100">
        <v>104.4</v>
      </c>
      <c r="BA14" s="100">
        <v>38.3</v>
      </c>
      <c r="BB14" s="100">
        <v>3.31</v>
      </c>
      <c r="BC14" s="100">
        <v>111.4</v>
      </c>
      <c r="BD14" s="100">
        <v>38</v>
      </c>
      <c r="BE14" s="100">
        <v>3.33</v>
      </c>
      <c r="BF14" s="100">
        <v>118.5</v>
      </c>
      <c r="BG14" s="100">
        <v>38.7</v>
      </c>
      <c r="BH14" s="100">
        <v>3.27</v>
      </c>
      <c r="BI14" s="100">
        <v>125.6</v>
      </c>
      <c r="BJ14" s="100">
        <v>37.4</v>
      </c>
      <c r="BK14" s="100">
        <v>3.38</v>
      </c>
      <c r="BL14" s="100">
        <v>132.6</v>
      </c>
      <c r="BM14" s="100">
        <v>38.5</v>
      </c>
      <c r="BN14" s="100">
        <v>3.28</v>
      </c>
      <c r="BO14" s="100">
        <v>139.7</v>
      </c>
      <c r="BP14" s="100">
        <v>39.4</v>
      </c>
      <c r="BQ14" s="100">
        <v>3.21</v>
      </c>
      <c r="BR14" s="100">
        <v>147</v>
      </c>
      <c r="BS14" s="100">
        <v>39.1</v>
      </c>
      <c r="BT14" s="100">
        <v>3.24</v>
      </c>
      <c r="BU14" s="100">
        <v>154.2</v>
      </c>
      <c r="BV14" s="100">
        <v>52.4</v>
      </c>
      <c r="BW14" s="100">
        <v>2.42</v>
      </c>
      <c r="BX14" s="100">
        <v>167.9</v>
      </c>
    </row>
    <row r="15" spans="1:76" ht="12.75">
      <c r="A15" s="44" t="s">
        <v>115</v>
      </c>
      <c r="B15" s="48" t="s">
        <v>6</v>
      </c>
      <c r="C15" s="94">
        <v>21</v>
      </c>
      <c r="D15" s="44" t="s">
        <v>116</v>
      </c>
      <c r="E15" s="48" t="s">
        <v>117</v>
      </c>
      <c r="F15" s="48" t="s">
        <v>37</v>
      </c>
      <c r="G15" s="48" t="s">
        <v>3</v>
      </c>
      <c r="I15" s="44">
        <v>37.4</v>
      </c>
      <c r="J15" s="100">
        <v>3.2</v>
      </c>
      <c r="K15" s="100">
        <v>69.7</v>
      </c>
      <c r="L15" s="97">
        <v>1090</v>
      </c>
      <c r="M15" s="95">
        <v>3.57</v>
      </c>
      <c r="N15" s="98">
        <v>415</v>
      </c>
      <c r="P15" s="100">
        <v>3.2</v>
      </c>
      <c r="Q15" s="100">
        <v>23.7</v>
      </c>
      <c r="R15" s="100">
        <v>2.3</v>
      </c>
      <c r="S15" s="100">
        <v>12.1</v>
      </c>
      <c r="T15" s="100">
        <v>18.3</v>
      </c>
      <c r="U15" s="100">
        <v>2.98</v>
      </c>
      <c r="V15" s="100">
        <v>16.8</v>
      </c>
      <c r="W15" s="100">
        <v>17.2</v>
      </c>
      <c r="X15" s="100">
        <v>3.17</v>
      </c>
      <c r="Y15" s="100">
        <v>21.2</v>
      </c>
      <c r="Z15" s="100">
        <v>17.2</v>
      </c>
      <c r="AA15" s="100">
        <v>3.18</v>
      </c>
      <c r="AB15" s="100">
        <v>25.6</v>
      </c>
      <c r="AC15" s="100">
        <v>24.2</v>
      </c>
      <c r="AD15" s="100">
        <v>2.25</v>
      </c>
      <c r="AE15" s="100">
        <v>31</v>
      </c>
      <c r="AF15" s="100">
        <v>14.5</v>
      </c>
      <c r="AG15" s="100">
        <v>3.75</v>
      </c>
      <c r="AH15" s="100">
        <v>32.9</v>
      </c>
      <c r="AI15" s="100">
        <v>12.6</v>
      </c>
      <c r="AJ15" s="100">
        <v>4.32</v>
      </c>
      <c r="AK15" s="100">
        <v>34.6</v>
      </c>
      <c r="AL15" s="100">
        <v>11.7</v>
      </c>
      <c r="AM15" s="100">
        <v>4.65</v>
      </c>
      <c r="AN15" s="100">
        <v>36.2</v>
      </c>
      <c r="AO15" s="100">
        <v>11.6</v>
      </c>
      <c r="AP15" s="100">
        <v>4.7</v>
      </c>
      <c r="AQ15" s="100">
        <v>37.8</v>
      </c>
      <c r="AR15" s="100">
        <v>11.6</v>
      </c>
      <c r="AS15" s="100">
        <v>4.7</v>
      </c>
      <c r="AT15" s="100">
        <v>39.4</v>
      </c>
      <c r="AU15" s="100">
        <v>11.2</v>
      </c>
      <c r="AV15" s="100">
        <v>4.88</v>
      </c>
      <c r="AW15" s="100">
        <v>40.9</v>
      </c>
      <c r="AX15" s="100">
        <v>11.2</v>
      </c>
      <c r="AY15" s="100">
        <v>4.88</v>
      </c>
      <c r="AZ15" s="100">
        <v>42.4</v>
      </c>
      <c r="BA15" s="100">
        <v>11.3</v>
      </c>
      <c r="BB15" s="100">
        <v>4.82</v>
      </c>
      <c r="BC15" s="100">
        <v>43.9</v>
      </c>
      <c r="BD15" s="100">
        <v>11.2</v>
      </c>
      <c r="BE15" s="100">
        <v>4.86</v>
      </c>
      <c r="BF15" s="100">
        <v>45.4</v>
      </c>
      <c r="BG15" s="100">
        <v>10.9</v>
      </c>
      <c r="BH15" s="100">
        <v>5.01</v>
      </c>
      <c r="BI15" s="100">
        <v>46.9</v>
      </c>
      <c r="BJ15" s="100">
        <v>11.3</v>
      </c>
      <c r="BK15" s="100">
        <v>4.84</v>
      </c>
      <c r="BL15" s="100">
        <v>48.4</v>
      </c>
      <c r="BM15" s="100">
        <v>15.6</v>
      </c>
      <c r="BN15" s="100">
        <v>3.49</v>
      </c>
      <c r="BO15" s="100">
        <v>50.9</v>
      </c>
      <c r="BP15" s="100">
        <v>17.7</v>
      </c>
      <c r="BQ15" s="100">
        <v>3.08</v>
      </c>
      <c r="BR15" s="100">
        <v>55.5</v>
      </c>
      <c r="BS15" s="100">
        <v>18.4</v>
      </c>
      <c r="BT15" s="100">
        <v>2.96</v>
      </c>
      <c r="BU15" s="100">
        <v>60.2</v>
      </c>
      <c r="BV15" s="100">
        <v>23.9</v>
      </c>
      <c r="BW15" s="100">
        <v>2.28</v>
      </c>
      <c r="BX15" s="100">
        <v>69.7</v>
      </c>
    </row>
    <row r="16" spans="1:76" ht="12.75">
      <c r="A16" s="44" t="s">
        <v>115</v>
      </c>
      <c r="B16" s="48" t="s">
        <v>4</v>
      </c>
      <c r="C16" s="94">
        <v>63</v>
      </c>
      <c r="D16" s="44" t="s">
        <v>118</v>
      </c>
      <c r="E16" s="48" t="s">
        <v>119</v>
      </c>
      <c r="F16" s="48" t="s">
        <v>37</v>
      </c>
      <c r="G16" s="48" t="s">
        <v>3</v>
      </c>
      <c r="I16" s="95">
        <v>52.05</v>
      </c>
      <c r="J16" s="96">
        <v>4.1</v>
      </c>
      <c r="K16" s="96">
        <v>72.4</v>
      </c>
      <c r="L16" s="97">
        <v>960</v>
      </c>
      <c r="M16" s="95">
        <v>4.58</v>
      </c>
      <c r="N16" s="98">
        <v>232</v>
      </c>
      <c r="P16" s="100">
        <v>4.1</v>
      </c>
      <c r="Q16" s="100">
        <v>16.1</v>
      </c>
      <c r="R16" s="100">
        <v>2.99</v>
      </c>
      <c r="S16" s="100">
        <v>13.3</v>
      </c>
      <c r="T16" s="100">
        <v>11.7</v>
      </c>
      <c r="U16" s="100">
        <v>4.09</v>
      </c>
      <c r="V16" s="100">
        <v>17.2</v>
      </c>
      <c r="W16" s="100">
        <v>10.4</v>
      </c>
      <c r="X16" s="100">
        <v>4.59</v>
      </c>
      <c r="Y16" s="100">
        <v>20.3</v>
      </c>
      <c r="Z16" s="100">
        <v>10</v>
      </c>
      <c r="AA16" s="100">
        <v>4.79</v>
      </c>
      <c r="AB16" s="100">
        <v>23.1</v>
      </c>
      <c r="AC16" s="100">
        <v>9.9</v>
      </c>
      <c r="AD16" s="100">
        <v>4.84</v>
      </c>
      <c r="AE16" s="100">
        <v>25.9</v>
      </c>
      <c r="AF16" s="100">
        <v>9.7</v>
      </c>
      <c r="AG16" s="100">
        <v>4.95</v>
      </c>
      <c r="AH16" s="100">
        <v>28.7</v>
      </c>
      <c r="AI16" s="100">
        <v>9.5</v>
      </c>
      <c r="AJ16" s="100">
        <v>5.05</v>
      </c>
      <c r="AK16" s="100">
        <v>31.3</v>
      </c>
      <c r="AL16" s="100">
        <v>9.6</v>
      </c>
      <c r="AM16" s="100">
        <v>5.01</v>
      </c>
      <c r="AN16" s="100">
        <v>34</v>
      </c>
      <c r="AO16" s="100">
        <v>9.5</v>
      </c>
      <c r="AP16" s="100">
        <v>5.07</v>
      </c>
      <c r="AQ16" s="100">
        <v>36.7</v>
      </c>
      <c r="AR16" s="100">
        <v>9.5</v>
      </c>
      <c r="AS16" s="100">
        <v>5.07</v>
      </c>
      <c r="AT16" s="100">
        <v>39.4</v>
      </c>
      <c r="AU16" s="100">
        <v>9.5</v>
      </c>
      <c r="AV16" s="100">
        <v>5.04</v>
      </c>
      <c r="AW16" s="100">
        <v>42.1</v>
      </c>
      <c r="AX16" s="100">
        <v>9.5</v>
      </c>
      <c r="AY16" s="100">
        <v>5.04</v>
      </c>
      <c r="AZ16" s="100">
        <v>44.7</v>
      </c>
      <c r="BA16" s="100">
        <v>9.6</v>
      </c>
      <c r="BB16" s="100">
        <v>4.98</v>
      </c>
      <c r="BC16" s="100">
        <v>47.5</v>
      </c>
      <c r="BD16" s="100">
        <v>9.6</v>
      </c>
      <c r="BE16" s="100">
        <v>5.02</v>
      </c>
      <c r="BF16" s="100">
        <v>50.2</v>
      </c>
      <c r="BG16" s="100">
        <v>9.5</v>
      </c>
      <c r="BH16" s="100">
        <v>5.05</v>
      </c>
      <c r="BI16" s="100">
        <v>52.8</v>
      </c>
      <c r="BJ16" s="100">
        <v>9.6</v>
      </c>
      <c r="BK16" s="100">
        <v>4.98</v>
      </c>
      <c r="BL16" s="100">
        <v>55.5</v>
      </c>
      <c r="BM16" s="100">
        <v>10</v>
      </c>
      <c r="BN16" s="100">
        <v>4.8</v>
      </c>
      <c r="BO16" s="100">
        <v>58.4</v>
      </c>
      <c r="BP16" s="100">
        <v>10</v>
      </c>
      <c r="BQ16" s="100">
        <v>4.81</v>
      </c>
      <c r="BR16" s="100">
        <v>61.2</v>
      </c>
      <c r="BS16" s="100">
        <v>10.8</v>
      </c>
      <c r="BT16" s="100">
        <v>4.44</v>
      </c>
      <c r="BU16" s="100">
        <v>64.3</v>
      </c>
      <c r="BV16" s="100">
        <v>15.4</v>
      </c>
      <c r="BW16" s="100">
        <v>3.12</v>
      </c>
      <c r="BX16" s="100">
        <v>72.4</v>
      </c>
    </row>
    <row r="17" spans="1:76" ht="12.75">
      <c r="A17" s="44" t="s">
        <v>115</v>
      </c>
      <c r="B17" s="48" t="s">
        <v>4</v>
      </c>
      <c r="C17" s="94">
        <v>63</v>
      </c>
      <c r="D17" s="44" t="s">
        <v>120</v>
      </c>
      <c r="E17" s="48" t="s">
        <v>121</v>
      </c>
      <c r="F17" s="48" t="s">
        <v>37</v>
      </c>
      <c r="G17" s="48" t="s">
        <v>3</v>
      </c>
      <c r="I17" s="95">
        <v>40.24</v>
      </c>
      <c r="J17" s="96">
        <v>713</v>
      </c>
      <c r="K17" s="96">
        <v>947</v>
      </c>
      <c r="L17" s="97">
        <v>2201</v>
      </c>
      <c r="M17" s="95">
        <v>1.59</v>
      </c>
      <c r="N17" s="98">
        <v>0</v>
      </c>
      <c r="P17" s="96">
        <v>713.1</v>
      </c>
      <c r="Q17" s="96">
        <v>93.1</v>
      </c>
      <c r="R17" s="96">
        <v>1.18</v>
      </c>
      <c r="S17" s="96">
        <v>737.3</v>
      </c>
      <c r="T17" s="96">
        <v>71.2</v>
      </c>
      <c r="U17" s="96">
        <v>1.55</v>
      </c>
      <c r="V17" s="96">
        <v>748.3</v>
      </c>
      <c r="W17" s="96">
        <v>64.7</v>
      </c>
      <c r="X17" s="96">
        <v>1.7</v>
      </c>
      <c r="Y17" s="96">
        <v>757.6</v>
      </c>
      <c r="Z17" s="96">
        <v>65.8</v>
      </c>
      <c r="AA17" s="96">
        <v>1.67</v>
      </c>
      <c r="AB17" s="96">
        <v>767.2</v>
      </c>
      <c r="AC17" s="96">
        <v>64.2</v>
      </c>
      <c r="AD17" s="96">
        <v>1.72</v>
      </c>
      <c r="AE17" s="96">
        <v>776.7</v>
      </c>
      <c r="AF17" s="96">
        <v>65.1</v>
      </c>
      <c r="AG17" s="96">
        <v>1.69</v>
      </c>
      <c r="AH17" s="96">
        <v>786.6</v>
      </c>
      <c r="AI17" s="96">
        <v>63.4</v>
      </c>
      <c r="AJ17" s="96">
        <v>1.73</v>
      </c>
      <c r="AK17" s="96">
        <v>796.2</v>
      </c>
      <c r="AL17" s="96">
        <v>63.7</v>
      </c>
      <c r="AM17" s="96">
        <v>1.73</v>
      </c>
      <c r="AN17" s="96">
        <v>805.7</v>
      </c>
      <c r="AO17" s="96">
        <v>63.6</v>
      </c>
      <c r="AP17" s="96">
        <v>1.73</v>
      </c>
      <c r="AQ17" s="96">
        <v>815.2</v>
      </c>
      <c r="AR17" s="96">
        <v>65.7</v>
      </c>
      <c r="AS17" s="96">
        <v>1.68</v>
      </c>
      <c r="AT17" s="96">
        <v>825.4</v>
      </c>
      <c r="AU17" s="96">
        <v>66.6</v>
      </c>
      <c r="AV17" s="96">
        <v>1.65</v>
      </c>
      <c r="AW17" s="96">
        <v>836.2</v>
      </c>
      <c r="AX17" s="96">
        <v>70.2</v>
      </c>
      <c r="AY17" s="96">
        <v>1.57</v>
      </c>
      <c r="AZ17" s="96">
        <v>848.5</v>
      </c>
      <c r="BA17" s="96">
        <v>73.6</v>
      </c>
      <c r="BB17" s="96">
        <v>1.49</v>
      </c>
      <c r="BC17" s="96">
        <v>861.9</v>
      </c>
      <c r="BD17" s="96">
        <v>71</v>
      </c>
      <c r="BE17" s="96">
        <v>1.55</v>
      </c>
      <c r="BF17" s="96">
        <v>874.5</v>
      </c>
      <c r="BG17" s="96">
        <v>70</v>
      </c>
      <c r="BH17" s="96">
        <v>1.57</v>
      </c>
      <c r="BI17" s="96">
        <v>886.7</v>
      </c>
      <c r="BJ17" s="96">
        <v>69.2</v>
      </c>
      <c r="BK17" s="96">
        <v>1.59</v>
      </c>
      <c r="BL17" s="96">
        <v>898.7</v>
      </c>
      <c r="BM17" s="96">
        <v>69</v>
      </c>
      <c r="BN17" s="96">
        <v>1.59</v>
      </c>
      <c r="BO17" s="96">
        <v>910</v>
      </c>
      <c r="BP17" s="96">
        <v>63.5</v>
      </c>
      <c r="BQ17" s="96">
        <v>1.73</v>
      </c>
      <c r="BR17" s="96">
        <v>919.5</v>
      </c>
      <c r="BS17" s="96">
        <v>67.7</v>
      </c>
      <c r="BT17" s="96">
        <v>1.63</v>
      </c>
      <c r="BU17" s="96">
        <v>929.7</v>
      </c>
      <c r="BV17" s="96">
        <v>84.6</v>
      </c>
      <c r="BW17" s="96">
        <v>1.3</v>
      </c>
      <c r="BX17" s="96">
        <v>947.3</v>
      </c>
    </row>
    <row r="18" spans="1:76" ht="12.75">
      <c r="A18" s="44" t="s">
        <v>115</v>
      </c>
      <c r="B18" s="48" t="s">
        <v>4</v>
      </c>
      <c r="C18" s="94">
        <v>63</v>
      </c>
      <c r="D18" s="44" t="s">
        <v>120</v>
      </c>
      <c r="E18" s="48" t="s">
        <v>122</v>
      </c>
      <c r="F18" s="48" t="s">
        <v>37</v>
      </c>
      <c r="G18" s="48" t="s">
        <v>3</v>
      </c>
      <c r="I18" s="95">
        <v>40.16</v>
      </c>
      <c r="J18" s="96">
        <v>1573</v>
      </c>
      <c r="K18" s="96">
        <v>1856</v>
      </c>
      <c r="L18" s="97">
        <v>3320</v>
      </c>
      <c r="M18" s="95">
        <v>1.64</v>
      </c>
      <c r="N18" s="98">
        <v>170</v>
      </c>
      <c r="P18" s="96">
        <v>1572.9</v>
      </c>
      <c r="Q18" s="96">
        <v>160.7</v>
      </c>
      <c r="R18" s="96">
        <v>1.03</v>
      </c>
      <c r="S18" s="96">
        <v>1612.9</v>
      </c>
      <c r="T18" s="96">
        <v>123.6</v>
      </c>
      <c r="U18" s="96">
        <v>1.34</v>
      </c>
      <c r="V18" s="96">
        <v>1634.2</v>
      </c>
      <c r="W18" s="96">
        <v>117.5</v>
      </c>
      <c r="X18" s="96">
        <v>1.41</v>
      </c>
      <c r="Y18" s="96">
        <v>1651.9</v>
      </c>
      <c r="Z18" s="96">
        <v>100.4</v>
      </c>
      <c r="AA18" s="96">
        <v>1.65</v>
      </c>
      <c r="AB18" s="96">
        <v>1664.1</v>
      </c>
      <c r="AC18" s="96">
        <v>83.8</v>
      </c>
      <c r="AD18" s="96">
        <v>1.98</v>
      </c>
      <c r="AE18" s="96">
        <v>1672.2</v>
      </c>
      <c r="AF18" s="96">
        <v>78.6</v>
      </c>
      <c r="AG18" s="96">
        <v>2.11</v>
      </c>
      <c r="AH18" s="96">
        <v>1678.9</v>
      </c>
      <c r="AI18" s="96">
        <v>73.4</v>
      </c>
      <c r="AJ18" s="96">
        <v>2.26</v>
      </c>
      <c r="AK18" s="96">
        <v>1684.6</v>
      </c>
      <c r="AL18" s="96">
        <v>71.4</v>
      </c>
      <c r="AM18" s="96">
        <v>2.32</v>
      </c>
      <c r="AN18" s="96">
        <v>1689.8</v>
      </c>
      <c r="AO18" s="96">
        <v>70.9</v>
      </c>
      <c r="AP18" s="96">
        <v>2.34</v>
      </c>
      <c r="AQ18" s="96">
        <v>1695.1</v>
      </c>
      <c r="AR18" s="96">
        <v>72.4</v>
      </c>
      <c r="AS18" s="96">
        <v>2.29</v>
      </c>
      <c r="AT18" s="96">
        <v>1700.8</v>
      </c>
      <c r="AU18" s="96">
        <v>75.4</v>
      </c>
      <c r="AV18" s="96">
        <v>2.2</v>
      </c>
      <c r="AW18" s="96">
        <v>1707</v>
      </c>
      <c r="AX18" s="96">
        <v>78.3</v>
      </c>
      <c r="AY18" s="96">
        <v>2.12</v>
      </c>
      <c r="AZ18" s="96">
        <v>1713.8</v>
      </c>
      <c r="BA18" s="96">
        <v>94.2</v>
      </c>
      <c r="BB18" s="96">
        <v>1.76</v>
      </c>
      <c r="BC18" s="96">
        <v>1724.2</v>
      </c>
      <c r="BD18" s="96">
        <v>103.6</v>
      </c>
      <c r="BE18" s="96">
        <v>1.6</v>
      </c>
      <c r="BF18" s="96">
        <v>1737.8</v>
      </c>
      <c r="BG18" s="96">
        <v>110.5</v>
      </c>
      <c r="BH18" s="96">
        <v>1.5</v>
      </c>
      <c r="BI18" s="96">
        <v>1754</v>
      </c>
      <c r="BJ18" s="96">
        <v>116.1</v>
      </c>
      <c r="BK18" s="96">
        <v>1.43</v>
      </c>
      <c r="BL18" s="96">
        <v>1772.4</v>
      </c>
      <c r="BM18" s="96">
        <v>113.9</v>
      </c>
      <c r="BN18" s="96">
        <v>1.46</v>
      </c>
      <c r="BO18" s="96">
        <v>1789.8</v>
      </c>
      <c r="BP18" s="96">
        <v>112.1</v>
      </c>
      <c r="BQ18" s="96">
        <v>1.48</v>
      </c>
      <c r="BR18" s="96">
        <v>1806.3</v>
      </c>
      <c r="BS18" s="96">
        <v>116.2</v>
      </c>
      <c r="BT18" s="96">
        <v>1.43</v>
      </c>
      <c r="BU18" s="96">
        <v>1823.5</v>
      </c>
      <c r="BV18" s="96">
        <v>145.9</v>
      </c>
      <c r="BW18" s="96">
        <v>1.14</v>
      </c>
      <c r="BX18" s="96">
        <v>1855.5</v>
      </c>
    </row>
    <row r="19" spans="1:76" ht="12.75">
      <c r="A19" s="44" t="s">
        <v>115</v>
      </c>
      <c r="B19" s="48" t="s">
        <v>4</v>
      </c>
      <c r="C19" s="94">
        <v>63</v>
      </c>
      <c r="D19" s="44" t="s">
        <v>120</v>
      </c>
      <c r="E19" s="48" t="s">
        <v>123</v>
      </c>
      <c r="F19" s="48" t="s">
        <v>37</v>
      </c>
      <c r="G19" s="48" t="s">
        <v>3</v>
      </c>
      <c r="I19" s="95">
        <v>40.19</v>
      </c>
      <c r="J19" s="96">
        <v>2571</v>
      </c>
      <c r="K19" s="96">
        <v>2859</v>
      </c>
      <c r="L19" s="97">
        <v>2822</v>
      </c>
      <c r="M19" s="95">
        <v>1.64</v>
      </c>
      <c r="N19" s="98">
        <v>0</v>
      </c>
      <c r="P19" s="96">
        <v>2571</v>
      </c>
      <c r="Q19" s="96">
        <v>115.8</v>
      </c>
      <c r="R19" s="96">
        <v>1.22</v>
      </c>
      <c r="S19" s="96">
        <v>2599.4</v>
      </c>
      <c r="T19" s="96">
        <v>84.4</v>
      </c>
      <c r="U19" s="96">
        <v>1.67</v>
      </c>
      <c r="V19" s="96">
        <v>2612.2</v>
      </c>
      <c r="W19" s="96">
        <v>82.8</v>
      </c>
      <c r="X19" s="96">
        <v>1.7</v>
      </c>
      <c r="Y19" s="96">
        <v>2624.4</v>
      </c>
      <c r="Z19" s="96">
        <v>80.4</v>
      </c>
      <c r="AA19" s="96">
        <v>1.76</v>
      </c>
      <c r="AB19" s="96">
        <v>2636.2</v>
      </c>
      <c r="AC19" s="96">
        <v>80.4</v>
      </c>
      <c r="AD19" s="96">
        <v>1.75</v>
      </c>
      <c r="AE19" s="96">
        <v>2648.1</v>
      </c>
      <c r="AF19" s="96">
        <v>81.9</v>
      </c>
      <c r="AG19" s="96">
        <v>1.72</v>
      </c>
      <c r="AH19" s="96">
        <v>2660.8</v>
      </c>
      <c r="AI19" s="96">
        <v>86.2</v>
      </c>
      <c r="AJ19" s="96">
        <v>1.64</v>
      </c>
      <c r="AK19" s="96">
        <v>2675.1</v>
      </c>
      <c r="AL19" s="96">
        <v>84.5</v>
      </c>
      <c r="AM19" s="96">
        <v>1.67</v>
      </c>
      <c r="AN19" s="96">
        <v>2688.9</v>
      </c>
      <c r="AO19" s="96">
        <v>84.4</v>
      </c>
      <c r="AP19" s="96">
        <v>1.67</v>
      </c>
      <c r="AQ19" s="96">
        <v>2702.5</v>
      </c>
      <c r="AR19" s="96">
        <v>84.4</v>
      </c>
      <c r="AS19" s="96">
        <v>1.67</v>
      </c>
      <c r="AT19" s="96">
        <v>2716.2</v>
      </c>
      <c r="AU19" s="96">
        <v>83.2</v>
      </c>
      <c r="AV19" s="96">
        <v>1.7</v>
      </c>
      <c r="AW19" s="96">
        <v>2729.5</v>
      </c>
      <c r="AX19" s="96">
        <v>83.9</v>
      </c>
      <c r="AY19" s="96">
        <v>1.68</v>
      </c>
      <c r="AZ19" s="96">
        <v>2742.9</v>
      </c>
      <c r="BA19" s="96">
        <v>81.7</v>
      </c>
      <c r="BB19" s="96">
        <v>1.73</v>
      </c>
      <c r="BC19" s="96">
        <v>2756</v>
      </c>
      <c r="BD19" s="96">
        <v>85.6</v>
      </c>
      <c r="BE19" s="96">
        <v>1.65</v>
      </c>
      <c r="BF19" s="96">
        <v>2769.8</v>
      </c>
      <c r="BG19" s="96">
        <v>85.4</v>
      </c>
      <c r="BH19" s="96">
        <v>1.65</v>
      </c>
      <c r="BI19" s="96">
        <v>2784.2</v>
      </c>
      <c r="BJ19" s="96">
        <v>85.9</v>
      </c>
      <c r="BK19" s="96">
        <v>1.64</v>
      </c>
      <c r="BL19" s="96">
        <v>2798.3</v>
      </c>
      <c r="BM19" s="96">
        <v>79.7</v>
      </c>
      <c r="BN19" s="96">
        <v>1.77</v>
      </c>
      <c r="BO19" s="96">
        <v>2810</v>
      </c>
      <c r="BP19" s="96">
        <v>81.4</v>
      </c>
      <c r="BQ19" s="96">
        <v>1.73</v>
      </c>
      <c r="BR19" s="96">
        <v>2822</v>
      </c>
      <c r="BS19" s="96">
        <v>84.7</v>
      </c>
      <c r="BT19" s="96">
        <v>1.67</v>
      </c>
      <c r="BU19" s="96">
        <v>2834.5</v>
      </c>
      <c r="BV19" s="96">
        <v>108</v>
      </c>
      <c r="BW19" s="96">
        <v>1.31</v>
      </c>
      <c r="BX19" s="96">
        <v>2859</v>
      </c>
    </row>
    <row r="20" spans="1:76" ht="12.75">
      <c r="A20" s="44" t="s">
        <v>115</v>
      </c>
      <c r="B20" s="48" t="s">
        <v>4</v>
      </c>
      <c r="C20" s="94">
        <v>63</v>
      </c>
      <c r="D20" s="44" t="s">
        <v>120</v>
      </c>
      <c r="E20" s="48" t="s">
        <v>124</v>
      </c>
      <c r="F20" s="48" t="s">
        <v>37</v>
      </c>
      <c r="G20" s="48" t="s">
        <v>3</v>
      </c>
      <c r="I20" s="95">
        <v>40.26</v>
      </c>
      <c r="J20" s="96">
        <v>3375</v>
      </c>
      <c r="K20" s="96">
        <v>3609</v>
      </c>
      <c r="L20" s="97">
        <v>2357</v>
      </c>
      <c r="M20" s="95">
        <v>1.6</v>
      </c>
      <c r="N20" s="98">
        <v>0</v>
      </c>
      <c r="P20" s="96">
        <v>3374.9</v>
      </c>
      <c r="Q20" s="96">
        <v>105.9</v>
      </c>
      <c r="R20" s="96">
        <v>1.11</v>
      </c>
      <c r="S20" s="96">
        <v>3403.1</v>
      </c>
      <c r="T20" s="96">
        <v>74.7</v>
      </c>
      <c r="U20" s="96">
        <v>1.58</v>
      </c>
      <c r="V20" s="96">
        <v>3413.4</v>
      </c>
      <c r="W20" s="96">
        <v>71.4</v>
      </c>
      <c r="X20" s="96">
        <v>1.65</v>
      </c>
      <c r="Y20" s="96">
        <v>3423.3</v>
      </c>
      <c r="Z20" s="96">
        <v>69.4</v>
      </c>
      <c r="AA20" s="96">
        <v>1.7</v>
      </c>
      <c r="AB20" s="96">
        <v>3432.8</v>
      </c>
      <c r="AC20" s="96">
        <v>67.6</v>
      </c>
      <c r="AD20" s="96">
        <v>1.74</v>
      </c>
      <c r="AE20" s="96">
        <v>3442.2</v>
      </c>
      <c r="AF20" s="96">
        <v>70.9</v>
      </c>
      <c r="AG20" s="96">
        <v>1.66</v>
      </c>
      <c r="AH20" s="96">
        <v>3452.9</v>
      </c>
      <c r="AI20" s="96">
        <v>74.7</v>
      </c>
      <c r="AJ20" s="96">
        <v>1.58</v>
      </c>
      <c r="AK20" s="96">
        <v>3465.1</v>
      </c>
      <c r="AL20" s="96">
        <v>70.9</v>
      </c>
      <c r="AM20" s="96">
        <v>1.66</v>
      </c>
      <c r="AN20" s="96">
        <v>3475.7</v>
      </c>
      <c r="AO20" s="96">
        <v>70.5</v>
      </c>
      <c r="AP20" s="96">
        <v>1.67</v>
      </c>
      <c r="AQ20" s="96">
        <v>3486.4</v>
      </c>
      <c r="AR20" s="96">
        <v>71.5</v>
      </c>
      <c r="AS20" s="96">
        <v>1.65</v>
      </c>
      <c r="AT20" s="96">
        <v>3497.4</v>
      </c>
      <c r="AU20" s="96">
        <v>70.5</v>
      </c>
      <c r="AV20" s="96">
        <v>1.67</v>
      </c>
      <c r="AW20" s="96">
        <v>3508.1</v>
      </c>
      <c r="AX20" s="96">
        <v>69.7</v>
      </c>
      <c r="AY20" s="96">
        <v>1.69</v>
      </c>
      <c r="AZ20" s="96">
        <v>3518.5</v>
      </c>
      <c r="BA20" s="96">
        <v>68.9</v>
      </c>
      <c r="BB20" s="96">
        <v>1.71</v>
      </c>
      <c r="BC20" s="96">
        <v>3528.4</v>
      </c>
      <c r="BD20" s="96">
        <v>67.1</v>
      </c>
      <c r="BE20" s="96">
        <v>1.76</v>
      </c>
      <c r="BF20" s="96">
        <v>3537.7</v>
      </c>
      <c r="BG20" s="96">
        <v>67.6</v>
      </c>
      <c r="BH20" s="96">
        <v>1.74</v>
      </c>
      <c r="BI20" s="96">
        <v>3547.1</v>
      </c>
      <c r="BJ20" s="96">
        <v>66.8</v>
      </c>
      <c r="BK20" s="96">
        <v>1.76</v>
      </c>
      <c r="BL20" s="96">
        <v>3556.3</v>
      </c>
      <c r="BM20" s="96">
        <v>67.7</v>
      </c>
      <c r="BN20" s="96">
        <v>1.74</v>
      </c>
      <c r="BO20" s="96">
        <v>3565.6</v>
      </c>
      <c r="BP20" s="96">
        <v>70.7</v>
      </c>
      <c r="BQ20" s="96">
        <v>1.67</v>
      </c>
      <c r="BR20" s="96">
        <v>3575.3</v>
      </c>
      <c r="BS20" s="96">
        <v>72.1</v>
      </c>
      <c r="BT20" s="96">
        <v>1.63</v>
      </c>
      <c r="BU20" s="96">
        <v>3585.3</v>
      </c>
      <c r="BV20" s="96">
        <v>100.2</v>
      </c>
      <c r="BW20" s="96">
        <v>1.18</v>
      </c>
      <c r="BX20" s="96">
        <v>3609.3</v>
      </c>
    </row>
    <row r="21" spans="1:76" ht="12.75">
      <c r="A21" s="44" t="s">
        <v>115</v>
      </c>
      <c r="B21" s="48" t="s">
        <v>4</v>
      </c>
      <c r="C21" s="94">
        <v>64</v>
      </c>
      <c r="D21" s="44" t="s">
        <v>125</v>
      </c>
      <c r="E21" s="48" t="s">
        <v>126</v>
      </c>
      <c r="F21" s="48" t="s">
        <v>37</v>
      </c>
      <c r="G21" s="48" t="s">
        <v>3</v>
      </c>
      <c r="I21" s="95">
        <v>95.77</v>
      </c>
      <c r="J21" s="96">
        <v>1078.7</v>
      </c>
      <c r="K21" s="96">
        <v>1204.2</v>
      </c>
      <c r="L21" s="97">
        <v>2295</v>
      </c>
      <c r="M21" s="95">
        <v>4.71</v>
      </c>
      <c r="N21" s="98">
        <v>0</v>
      </c>
      <c r="P21" s="101">
        <v>1078.7</v>
      </c>
      <c r="Q21" s="101">
        <v>33.7</v>
      </c>
      <c r="R21" s="101">
        <v>3.4</v>
      </c>
      <c r="S21" s="101">
        <v>1091.9</v>
      </c>
      <c r="T21" s="101">
        <v>24.8</v>
      </c>
      <c r="U21" s="101">
        <v>4.63</v>
      </c>
      <c r="V21" s="101">
        <v>1097.9</v>
      </c>
      <c r="W21" s="101">
        <v>24.1</v>
      </c>
      <c r="X21" s="101">
        <v>4.77</v>
      </c>
      <c r="Y21" s="101">
        <v>1103.7</v>
      </c>
      <c r="Z21" s="101">
        <v>23.5</v>
      </c>
      <c r="AA21" s="101">
        <v>4.88</v>
      </c>
      <c r="AB21" s="101">
        <v>1109.3</v>
      </c>
      <c r="AC21" s="101">
        <v>23.9</v>
      </c>
      <c r="AD21" s="101">
        <v>4.8</v>
      </c>
      <c r="AE21" s="101">
        <v>1115</v>
      </c>
      <c r="AF21" s="101">
        <v>23</v>
      </c>
      <c r="AG21" s="101">
        <v>5</v>
      </c>
      <c r="AH21" s="101">
        <v>1120.5</v>
      </c>
      <c r="AI21" s="101">
        <v>23.1</v>
      </c>
      <c r="AJ21" s="101">
        <v>4.97</v>
      </c>
      <c r="AK21" s="101">
        <v>1126.1</v>
      </c>
      <c r="AL21" s="101">
        <v>23.3</v>
      </c>
      <c r="AM21" s="101">
        <v>4.93</v>
      </c>
      <c r="AN21" s="101">
        <v>1131.7</v>
      </c>
      <c r="AO21" s="101">
        <v>23</v>
      </c>
      <c r="AP21" s="101">
        <v>4.99</v>
      </c>
      <c r="AQ21" s="101">
        <v>1137.2</v>
      </c>
      <c r="AR21" s="101">
        <v>23</v>
      </c>
      <c r="AS21" s="101">
        <v>4.99</v>
      </c>
      <c r="AT21" s="101">
        <v>1142.7</v>
      </c>
      <c r="AU21" s="101">
        <v>23.2</v>
      </c>
      <c r="AV21" s="101">
        <v>4.94</v>
      </c>
      <c r="AW21" s="101">
        <v>1148.2</v>
      </c>
      <c r="AX21" s="101">
        <v>23.2</v>
      </c>
      <c r="AY21" s="101">
        <v>4.94</v>
      </c>
      <c r="AZ21" s="101">
        <v>1153.8</v>
      </c>
      <c r="BA21" s="101">
        <v>22.7</v>
      </c>
      <c r="BB21" s="101">
        <v>5.06</v>
      </c>
      <c r="BC21" s="101">
        <v>1159.3</v>
      </c>
      <c r="BD21" s="101">
        <v>23.1</v>
      </c>
      <c r="BE21" s="101">
        <v>4.98</v>
      </c>
      <c r="BF21" s="101">
        <v>1164.8</v>
      </c>
      <c r="BG21" s="101">
        <v>23.5</v>
      </c>
      <c r="BH21" s="101">
        <v>4.88</v>
      </c>
      <c r="BI21" s="101">
        <v>1170.4</v>
      </c>
      <c r="BJ21" s="101">
        <v>23.4</v>
      </c>
      <c r="BK21" s="101">
        <v>4.91</v>
      </c>
      <c r="BL21" s="101">
        <v>1176</v>
      </c>
      <c r="BM21" s="101">
        <v>23.5</v>
      </c>
      <c r="BN21" s="101">
        <v>4.88</v>
      </c>
      <c r="BO21" s="101">
        <v>1181.7</v>
      </c>
      <c r="BP21" s="101">
        <v>23.2</v>
      </c>
      <c r="BQ21" s="101">
        <v>4.94</v>
      </c>
      <c r="BR21" s="101">
        <v>1187.2</v>
      </c>
      <c r="BS21" s="101">
        <v>24.7</v>
      </c>
      <c r="BT21" s="101">
        <v>4.65</v>
      </c>
      <c r="BU21" s="101">
        <v>1193.1</v>
      </c>
      <c r="BV21" s="101">
        <v>31.5</v>
      </c>
      <c r="BW21" s="101">
        <v>3.64</v>
      </c>
      <c r="BX21" s="101">
        <v>1204.2</v>
      </c>
    </row>
    <row r="22" spans="1:124" s="16" customFormat="1" ht="12.75">
      <c r="A22" s="103" t="s">
        <v>115</v>
      </c>
      <c r="B22" s="104" t="s">
        <v>4</v>
      </c>
      <c r="C22" s="105">
        <v>212</v>
      </c>
      <c r="D22" s="103" t="s">
        <v>127</v>
      </c>
      <c r="E22" s="104" t="s">
        <v>128</v>
      </c>
      <c r="F22" s="48" t="s">
        <v>37</v>
      </c>
      <c r="G22" s="104" t="s">
        <v>3</v>
      </c>
      <c r="H22" s="103"/>
      <c r="I22" s="106">
        <v>91.45</v>
      </c>
      <c r="J22" s="107">
        <v>765.2</v>
      </c>
      <c r="K22" s="107">
        <v>827.1</v>
      </c>
      <c r="L22" s="108">
        <v>1809</v>
      </c>
      <c r="M22" s="106">
        <v>6.31</v>
      </c>
      <c r="N22" s="109">
        <v>0</v>
      </c>
      <c r="O22" s="110"/>
      <c r="P22" s="107">
        <v>765.2</v>
      </c>
      <c r="Q22" s="107">
        <v>22.8</v>
      </c>
      <c r="R22" s="107">
        <v>3.96</v>
      </c>
      <c r="S22" s="107">
        <v>774.1</v>
      </c>
      <c r="T22" s="107">
        <v>15.6</v>
      </c>
      <c r="U22" s="107">
        <v>5.81</v>
      </c>
      <c r="V22" s="107">
        <v>777</v>
      </c>
      <c r="W22" s="107">
        <v>14</v>
      </c>
      <c r="X22" s="107">
        <v>6.47</v>
      </c>
      <c r="Y22" s="107">
        <v>779.6</v>
      </c>
      <c r="Z22" s="107">
        <v>13.5</v>
      </c>
      <c r="AA22" s="107">
        <v>6.68</v>
      </c>
      <c r="AB22" s="107">
        <v>782.1</v>
      </c>
      <c r="AC22" s="107">
        <v>13.4</v>
      </c>
      <c r="AD22" s="107">
        <v>6.77</v>
      </c>
      <c r="AE22" s="107">
        <v>784.5</v>
      </c>
      <c r="AF22" s="107">
        <v>13.1</v>
      </c>
      <c r="AG22" s="107">
        <v>6.92</v>
      </c>
      <c r="AH22" s="107">
        <v>786.9</v>
      </c>
      <c r="AI22" s="107">
        <v>12.8</v>
      </c>
      <c r="AJ22" s="107">
        <v>7.05</v>
      </c>
      <c r="AK22" s="107">
        <v>789.3</v>
      </c>
      <c r="AL22" s="107">
        <v>12.9</v>
      </c>
      <c r="AM22" s="107">
        <v>7</v>
      </c>
      <c r="AN22" s="107">
        <v>791.7</v>
      </c>
      <c r="AO22" s="107">
        <v>12.8</v>
      </c>
      <c r="AP22" s="107">
        <v>7.08</v>
      </c>
      <c r="AQ22" s="107">
        <v>794</v>
      </c>
      <c r="AR22" s="107">
        <v>12.8</v>
      </c>
      <c r="AS22" s="107">
        <v>7.08</v>
      </c>
      <c r="AT22" s="107">
        <v>796.3</v>
      </c>
      <c r="AU22" s="107">
        <v>12.7</v>
      </c>
      <c r="AV22" s="107">
        <v>7.13</v>
      </c>
      <c r="AW22" s="107">
        <v>798.7</v>
      </c>
      <c r="AX22" s="107">
        <v>12.7</v>
      </c>
      <c r="AY22" s="107">
        <v>7.13</v>
      </c>
      <c r="AZ22" s="107">
        <v>801</v>
      </c>
      <c r="BA22" s="107">
        <v>12.8</v>
      </c>
      <c r="BB22" s="107">
        <v>7.04</v>
      </c>
      <c r="BC22" s="107">
        <v>803.4</v>
      </c>
      <c r="BD22" s="107">
        <v>12.7</v>
      </c>
      <c r="BE22" s="107">
        <v>7.1</v>
      </c>
      <c r="BF22" s="107">
        <v>805.7</v>
      </c>
      <c r="BG22" s="107">
        <v>13</v>
      </c>
      <c r="BH22" s="107">
        <v>6.96</v>
      </c>
      <c r="BI22" s="107">
        <v>808.1</v>
      </c>
      <c r="BJ22" s="107">
        <v>13.3</v>
      </c>
      <c r="BK22" s="107">
        <v>6.81</v>
      </c>
      <c r="BL22" s="107">
        <v>810.5</v>
      </c>
      <c r="BM22" s="107">
        <v>13.5</v>
      </c>
      <c r="BN22" s="107">
        <v>6.72</v>
      </c>
      <c r="BO22" s="107">
        <v>813</v>
      </c>
      <c r="BP22" s="107">
        <v>13.9</v>
      </c>
      <c r="BQ22" s="107">
        <v>6.51</v>
      </c>
      <c r="BR22" s="107">
        <v>815.5</v>
      </c>
      <c r="BS22" s="107">
        <v>15.7</v>
      </c>
      <c r="BT22" s="107">
        <v>5.76</v>
      </c>
      <c r="BU22" s="107">
        <v>818.5</v>
      </c>
      <c r="BV22" s="107">
        <v>22.7</v>
      </c>
      <c r="BW22" s="107">
        <v>3.98</v>
      </c>
      <c r="BX22" s="107">
        <v>827.1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s="16" customFormat="1" ht="12.75">
      <c r="A23" s="103" t="s">
        <v>115</v>
      </c>
      <c r="B23" s="104" t="s">
        <v>4</v>
      </c>
      <c r="C23" s="105">
        <v>212</v>
      </c>
      <c r="D23" s="103" t="s">
        <v>127</v>
      </c>
      <c r="E23" s="104" t="s">
        <v>129</v>
      </c>
      <c r="F23" s="48" t="s">
        <v>37</v>
      </c>
      <c r="G23" s="104" t="s">
        <v>3</v>
      </c>
      <c r="H23" s="103"/>
      <c r="I23" s="106">
        <v>91.48</v>
      </c>
      <c r="J23" s="107">
        <v>1368.2</v>
      </c>
      <c r="K23" s="107">
        <v>1451.7</v>
      </c>
      <c r="L23" s="108">
        <v>2301</v>
      </c>
      <c r="M23" s="106">
        <v>5.73</v>
      </c>
      <c r="N23" s="109">
        <v>0</v>
      </c>
      <c r="O23" s="110"/>
      <c r="P23" s="107">
        <v>1368.2</v>
      </c>
      <c r="Q23" s="107">
        <v>30.7</v>
      </c>
      <c r="R23" s="107">
        <v>3.74</v>
      </c>
      <c r="S23" s="107">
        <v>1379</v>
      </c>
      <c r="T23" s="107">
        <v>21.3</v>
      </c>
      <c r="U23" s="107">
        <v>5.4</v>
      </c>
      <c r="V23" s="107">
        <v>1382.9</v>
      </c>
      <c r="W23" s="107">
        <v>19.8</v>
      </c>
      <c r="X23" s="107">
        <v>5.81</v>
      </c>
      <c r="Y23" s="107">
        <v>1386.5</v>
      </c>
      <c r="Z23" s="107">
        <v>18.7</v>
      </c>
      <c r="AA23" s="107">
        <v>6.16</v>
      </c>
      <c r="AB23" s="107">
        <v>1389.9</v>
      </c>
      <c r="AC23" s="107">
        <v>19</v>
      </c>
      <c r="AD23" s="107">
        <v>6.05</v>
      </c>
      <c r="AE23" s="107">
        <v>1393.4</v>
      </c>
      <c r="AF23" s="107">
        <v>18.6</v>
      </c>
      <c r="AG23" s="107">
        <v>6.18</v>
      </c>
      <c r="AH23" s="107">
        <v>1396.8</v>
      </c>
      <c r="AI23" s="107">
        <v>18.3</v>
      </c>
      <c r="AJ23" s="107">
        <v>6.3</v>
      </c>
      <c r="AK23" s="107">
        <v>1400.1</v>
      </c>
      <c r="AL23" s="107">
        <v>18.4</v>
      </c>
      <c r="AM23" s="107">
        <v>6.26</v>
      </c>
      <c r="AN23" s="107">
        <v>1403.5</v>
      </c>
      <c r="AO23" s="107">
        <v>18.2</v>
      </c>
      <c r="AP23" s="107">
        <v>6.33</v>
      </c>
      <c r="AQ23" s="107">
        <v>1406.8</v>
      </c>
      <c r="AR23" s="107">
        <v>18.2</v>
      </c>
      <c r="AS23" s="107">
        <v>6.33</v>
      </c>
      <c r="AT23" s="107">
        <v>1410.1</v>
      </c>
      <c r="AU23" s="107">
        <v>18.2</v>
      </c>
      <c r="AV23" s="107">
        <v>6.32</v>
      </c>
      <c r="AW23" s="107">
        <v>1413.4</v>
      </c>
      <c r="AX23" s="107">
        <v>18.2</v>
      </c>
      <c r="AY23" s="107">
        <v>6.32</v>
      </c>
      <c r="AZ23" s="107">
        <v>1416.8</v>
      </c>
      <c r="BA23" s="107">
        <v>18.4</v>
      </c>
      <c r="BB23" s="107">
        <v>6.24</v>
      </c>
      <c r="BC23" s="107">
        <v>1420.1</v>
      </c>
      <c r="BD23" s="107">
        <v>18.3</v>
      </c>
      <c r="BE23" s="107">
        <v>6.29</v>
      </c>
      <c r="BF23" s="107">
        <v>1423.5</v>
      </c>
      <c r="BG23" s="107">
        <v>18.6</v>
      </c>
      <c r="BH23" s="107">
        <v>6.17</v>
      </c>
      <c r="BI23" s="107">
        <v>1426.9</v>
      </c>
      <c r="BJ23" s="107">
        <v>18.5</v>
      </c>
      <c r="BK23" s="107">
        <v>6.21</v>
      </c>
      <c r="BL23" s="107">
        <v>1430.2</v>
      </c>
      <c r="BM23" s="107">
        <v>19.2</v>
      </c>
      <c r="BN23" s="107">
        <v>5.98</v>
      </c>
      <c r="BO23" s="107">
        <v>1433.8</v>
      </c>
      <c r="BP23" s="107">
        <v>19.8</v>
      </c>
      <c r="BQ23" s="107">
        <v>5.8</v>
      </c>
      <c r="BR23" s="107">
        <v>1437.4</v>
      </c>
      <c r="BS23" s="107">
        <v>20.6</v>
      </c>
      <c r="BT23" s="107">
        <v>5.59</v>
      </c>
      <c r="BU23" s="107">
        <v>1441.1</v>
      </c>
      <c r="BV23" s="107">
        <v>30.6</v>
      </c>
      <c r="BW23" s="107">
        <v>3.75</v>
      </c>
      <c r="BX23" s="107">
        <v>1451.7</v>
      </c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76" ht="12.75">
      <c r="A24" s="44" t="s">
        <v>115</v>
      </c>
      <c r="B24" s="48" t="s">
        <v>4</v>
      </c>
      <c r="C24" s="94">
        <v>641</v>
      </c>
      <c r="D24" s="44" t="s">
        <v>130</v>
      </c>
      <c r="E24" s="48" t="s">
        <v>131</v>
      </c>
      <c r="F24" s="48" t="s">
        <v>37</v>
      </c>
      <c r="G24" s="48" t="s">
        <v>3</v>
      </c>
      <c r="I24" s="44">
        <v>72.08</v>
      </c>
      <c r="J24" s="100">
        <v>8.3</v>
      </c>
      <c r="K24" s="100">
        <v>166.9</v>
      </c>
      <c r="L24" s="97">
        <v>2230</v>
      </c>
      <c r="M24" s="95">
        <v>3.48</v>
      </c>
      <c r="N24" s="98">
        <v>477</v>
      </c>
      <c r="P24" s="100">
        <v>8.3</v>
      </c>
      <c r="Q24" s="100">
        <v>40.5</v>
      </c>
      <c r="R24" s="100">
        <v>2.75</v>
      </c>
      <c r="S24" s="100">
        <v>23.5</v>
      </c>
      <c r="T24" s="100">
        <v>31.6</v>
      </c>
      <c r="U24" s="100">
        <v>3.52</v>
      </c>
      <c r="V24" s="100">
        <v>30.6</v>
      </c>
      <c r="W24" s="100">
        <v>31.2</v>
      </c>
      <c r="X24" s="100">
        <v>3.57</v>
      </c>
      <c r="Y24" s="100">
        <v>37.5</v>
      </c>
      <c r="Z24" s="100">
        <v>30.4</v>
      </c>
      <c r="AA24" s="100">
        <v>3.67</v>
      </c>
      <c r="AB24" s="100">
        <v>44</v>
      </c>
      <c r="AC24" s="100">
        <v>29.4</v>
      </c>
      <c r="AD24" s="100">
        <v>3.8</v>
      </c>
      <c r="AE24" s="100">
        <v>49.9</v>
      </c>
      <c r="AF24" s="100">
        <v>30.1</v>
      </c>
      <c r="AG24" s="100">
        <v>3.71</v>
      </c>
      <c r="AH24" s="100">
        <v>56.4</v>
      </c>
      <c r="AI24" s="100">
        <v>36</v>
      </c>
      <c r="AJ24" s="100">
        <v>3.1</v>
      </c>
      <c r="AK24" s="100">
        <v>66.1</v>
      </c>
      <c r="AL24" s="100">
        <v>34.9</v>
      </c>
      <c r="AM24" s="100">
        <v>3.2</v>
      </c>
      <c r="AN24" s="100">
        <v>74.9</v>
      </c>
      <c r="AO24" s="100">
        <v>28.5</v>
      </c>
      <c r="AP24" s="100">
        <v>3.91</v>
      </c>
      <c r="AQ24" s="100">
        <v>80.5</v>
      </c>
      <c r="AR24" s="100">
        <v>28.5</v>
      </c>
      <c r="AS24" s="100">
        <v>3.91</v>
      </c>
      <c r="AT24" s="100">
        <v>86.1</v>
      </c>
      <c r="AU24" s="100">
        <v>28.8</v>
      </c>
      <c r="AV24" s="100">
        <v>3.87</v>
      </c>
      <c r="AW24" s="100">
        <v>91.7</v>
      </c>
      <c r="AX24" s="100">
        <v>28.8</v>
      </c>
      <c r="AY24" s="100">
        <v>3.87</v>
      </c>
      <c r="AZ24" s="100">
        <v>97.4</v>
      </c>
      <c r="BA24" s="100">
        <v>28.2</v>
      </c>
      <c r="BB24" s="100">
        <v>3.96</v>
      </c>
      <c r="BC24" s="100">
        <v>103</v>
      </c>
      <c r="BD24" s="100">
        <v>28.6</v>
      </c>
      <c r="BE24" s="100">
        <v>3.9</v>
      </c>
      <c r="BF24" s="100">
        <v>108.6</v>
      </c>
      <c r="BG24" s="100">
        <v>29.2</v>
      </c>
      <c r="BH24" s="100">
        <v>3.82</v>
      </c>
      <c r="BI24" s="100">
        <v>114.3</v>
      </c>
      <c r="BJ24" s="100">
        <v>28.2</v>
      </c>
      <c r="BK24" s="100">
        <v>3.96</v>
      </c>
      <c r="BL24" s="100">
        <v>119.9</v>
      </c>
      <c r="BM24" s="100">
        <v>29</v>
      </c>
      <c r="BN24" s="100">
        <v>3.84</v>
      </c>
      <c r="BO24" s="100">
        <v>125.6</v>
      </c>
      <c r="BP24" s="100">
        <v>29.4</v>
      </c>
      <c r="BQ24" s="100">
        <v>3.79</v>
      </c>
      <c r="BR24" s="100">
        <v>131.4</v>
      </c>
      <c r="BS24" s="100">
        <v>39.4</v>
      </c>
      <c r="BT24" s="100">
        <v>2.83</v>
      </c>
      <c r="BU24" s="100">
        <v>143.6</v>
      </c>
      <c r="BV24" s="100">
        <v>49.3</v>
      </c>
      <c r="BW24" s="100">
        <v>2.26</v>
      </c>
      <c r="BX24" s="100">
        <v>166.9</v>
      </c>
    </row>
    <row r="25" spans="1:76" ht="12.75">
      <c r="A25" s="44" t="s">
        <v>132</v>
      </c>
      <c r="B25" s="48" t="s">
        <v>4</v>
      </c>
      <c r="C25" s="94">
        <v>41</v>
      </c>
      <c r="D25" s="44" t="s">
        <v>133</v>
      </c>
      <c r="E25" s="48" t="s">
        <v>134</v>
      </c>
      <c r="F25" s="48" t="s">
        <v>37</v>
      </c>
      <c r="G25" s="48" t="s">
        <v>3</v>
      </c>
      <c r="I25" s="95">
        <v>68.34</v>
      </c>
      <c r="J25" s="96">
        <v>2174</v>
      </c>
      <c r="K25" s="96">
        <v>2364</v>
      </c>
      <c r="L25" s="97">
        <v>3586</v>
      </c>
      <c r="M25" s="95">
        <v>4.59</v>
      </c>
      <c r="N25" s="98">
        <v>0</v>
      </c>
      <c r="P25" s="96">
        <v>2173.5</v>
      </c>
      <c r="Q25" s="96">
        <v>46</v>
      </c>
      <c r="R25" s="96">
        <v>3.9</v>
      </c>
      <c r="S25" s="96">
        <v>2188.7</v>
      </c>
      <c r="T25" s="96">
        <v>36.6</v>
      </c>
      <c r="U25" s="96">
        <v>4.9</v>
      </c>
      <c r="V25" s="96">
        <v>2196.9</v>
      </c>
      <c r="W25" s="96">
        <v>37.3</v>
      </c>
      <c r="X25" s="96">
        <v>4.81</v>
      </c>
      <c r="Y25" s="96">
        <v>2205.3</v>
      </c>
      <c r="Z25" s="96">
        <v>36.7</v>
      </c>
      <c r="AA25" s="96">
        <v>4.89</v>
      </c>
      <c r="AB25" s="96">
        <v>2213.5</v>
      </c>
      <c r="AC25" s="96">
        <v>37.7</v>
      </c>
      <c r="AD25" s="96">
        <v>4.76</v>
      </c>
      <c r="AE25" s="96">
        <v>2222</v>
      </c>
      <c r="AF25" s="96">
        <v>36.4</v>
      </c>
      <c r="AG25" s="96">
        <v>4.92</v>
      </c>
      <c r="AH25" s="96">
        <v>2230.2</v>
      </c>
      <c r="AI25" s="96">
        <v>37.5</v>
      </c>
      <c r="AJ25" s="96">
        <v>4.78</v>
      </c>
      <c r="AK25" s="96">
        <v>2238.6</v>
      </c>
      <c r="AL25" s="96">
        <v>37.8</v>
      </c>
      <c r="AM25" s="96">
        <v>4.75</v>
      </c>
      <c r="AN25" s="96">
        <v>2247.1</v>
      </c>
      <c r="AO25" s="96">
        <v>37.4</v>
      </c>
      <c r="AP25" s="96">
        <v>4.8</v>
      </c>
      <c r="AQ25" s="96">
        <v>2255.7</v>
      </c>
      <c r="AR25" s="96">
        <v>36.9</v>
      </c>
      <c r="AS25" s="96">
        <v>4.86</v>
      </c>
      <c r="AT25" s="96">
        <v>2263.9</v>
      </c>
      <c r="AU25" s="96">
        <v>36.7</v>
      </c>
      <c r="AV25" s="96">
        <v>4.88</v>
      </c>
      <c r="AW25" s="96">
        <v>2271.8</v>
      </c>
      <c r="AX25" s="96">
        <v>36.4</v>
      </c>
      <c r="AY25" s="96">
        <v>4.93</v>
      </c>
      <c r="AZ25" s="96">
        <v>2279.7</v>
      </c>
      <c r="BA25" s="96">
        <v>38.2</v>
      </c>
      <c r="BB25" s="96">
        <v>4.69</v>
      </c>
      <c r="BC25" s="96">
        <v>2288.6</v>
      </c>
      <c r="BD25" s="96">
        <v>38.3</v>
      </c>
      <c r="BE25" s="96">
        <v>4.68</v>
      </c>
      <c r="BF25" s="96">
        <v>2297.5</v>
      </c>
      <c r="BG25" s="96">
        <v>38.8</v>
      </c>
      <c r="BH25" s="96">
        <v>4.62</v>
      </c>
      <c r="BI25" s="96">
        <v>2306.5</v>
      </c>
      <c r="BJ25" s="96">
        <v>39.2</v>
      </c>
      <c r="BK25" s="96">
        <v>4.57</v>
      </c>
      <c r="BL25" s="96">
        <v>2315.8</v>
      </c>
      <c r="BM25" s="96">
        <v>39</v>
      </c>
      <c r="BN25" s="96">
        <v>4.6</v>
      </c>
      <c r="BO25" s="96">
        <v>2325.1</v>
      </c>
      <c r="BP25" s="96">
        <v>39.5</v>
      </c>
      <c r="BQ25" s="96">
        <v>4.54</v>
      </c>
      <c r="BR25" s="96">
        <v>2334.5</v>
      </c>
      <c r="BS25" s="96">
        <v>43.1</v>
      </c>
      <c r="BT25" s="96">
        <v>4.16</v>
      </c>
      <c r="BU25" s="96">
        <v>2345.3</v>
      </c>
      <c r="BV25" s="96">
        <v>52</v>
      </c>
      <c r="BW25" s="96">
        <v>3.45</v>
      </c>
      <c r="BX25" s="96">
        <v>2364.1</v>
      </c>
    </row>
    <row r="26" spans="1:76" ht="12.75">
      <c r="A26" s="44" t="s">
        <v>132</v>
      </c>
      <c r="B26" s="48" t="s">
        <v>4</v>
      </c>
      <c r="C26" s="94">
        <v>41</v>
      </c>
      <c r="D26" s="44" t="s">
        <v>133</v>
      </c>
      <c r="E26" s="48" t="s">
        <v>135</v>
      </c>
      <c r="F26" s="48" t="s">
        <v>37</v>
      </c>
      <c r="G26" s="48" t="s">
        <v>3</v>
      </c>
      <c r="I26" s="95">
        <v>68.47</v>
      </c>
      <c r="J26" s="96">
        <v>1101.9</v>
      </c>
      <c r="K26" s="96">
        <v>1203</v>
      </c>
      <c r="L26" s="97">
        <v>1731</v>
      </c>
      <c r="M26" s="95">
        <v>4.61</v>
      </c>
      <c r="N26" s="98">
        <v>0</v>
      </c>
      <c r="P26" s="96">
        <v>1101.9</v>
      </c>
      <c r="Q26" s="96">
        <v>28.3</v>
      </c>
      <c r="R26" s="96">
        <v>3.06</v>
      </c>
      <c r="S26" s="96">
        <v>1115.1</v>
      </c>
      <c r="T26" s="96">
        <v>21</v>
      </c>
      <c r="U26" s="96">
        <v>4.11</v>
      </c>
      <c r="V26" s="96">
        <v>1121</v>
      </c>
      <c r="W26" s="96">
        <v>19.6</v>
      </c>
      <c r="X26" s="96">
        <v>4.41</v>
      </c>
      <c r="Y26" s="96">
        <v>1126.1</v>
      </c>
      <c r="Z26" s="96">
        <v>17.1</v>
      </c>
      <c r="AA26" s="96">
        <v>5.07</v>
      </c>
      <c r="AB26" s="96">
        <v>1130</v>
      </c>
      <c r="AC26" s="96">
        <v>16.4</v>
      </c>
      <c r="AD26" s="96">
        <v>5.26</v>
      </c>
      <c r="AE26" s="96">
        <v>1133.7</v>
      </c>
      <c r="AF26" s="96">
        <v>17</v>
      </c>
      <c r="AG26" s="96">
        <v>5.09</v>
      </c>
      <c r="AH26" s="96">
        <v>1137.5</v>
      </c>
      <c r="AI26" s="96">
        <v>16.7</v>
      </c>
      <c r="AJ26" s="96">
        <v>5.19</v>
      </c>
      <c r="AK26" s="96">
        <v>1141.3</v>
      </c>
      <c r="AL26" s="96">
        <v>16.4</v>
      </c>
      <c r="AM26" s="96">
        <v>5.27</v>
      </c>
      <c r="AN26" s="96">
        <v>1144.9</v>
      </c>
      <c r="AO26" s="96">
        <v>16.8</v>
      </c>
      <c r="AP26" s="96">
        <v>5.15</v>
      </c>
      <c r="AQ26" s="96">
        <v>1148.7</v>
      </c>
      <c r="AR26" s="96">
        <v>16.8</v>
      </c>
      <c r="AS26" s="96">
        <v>5.15</v>
      </c>
      <c r="AT26" s="96">
        <v>1152.5</v>
      </c>
      <c r="AU26" s="96">
        <v>16.7</v>
      </c>
      <c r="AV26" s="96">
        <v>5.2</v>
      </c>
      <c r="AW26" s="96">
        <v>1156.2</v>
      </c>
      <c r="AX26" s="96">
        <v>16.7</v>
      </c>
      <c r="AY26" s="96">
        <v>5.2</v>
      </c>
      <c r="AZ26" s="96">
        <v>1159.9</v>
      </c>
      <c r="BA26" s="96">
        <v>16.9</v>
      </c>
      <c r="BB26" s="96">
        <v>5.14</v>
      </c>
      <c r="BC26" s="96">
        <v>1163.7</v>
      </c>
      <c r="BD26" s="96">
        <v>17.1</v>
      </c>
      <c r="BE26" s="96">
        <v>5.07</v>
      </c>
      <c r="BF26" s="96">
        <v>1167.5</v>
      </c>
      <c r="BG26" s="96">
        <v>17.4</v>
      </c>
      <c r="BH26" s="96">
        <v>4.98</v>
      </c>
      <c r="BI26" s="96">
        <v>1171.4</v>
      </c>
      <c r="BJ26" s="96">
        <v>18</v>
      </c>
      <c r="BK26" s="96">
        <v>4.81</v>
      </c>
      <c r="BL26" s="96">
        <v>1175.7</v>
      </c>
      <c r="BM26" s="96">
        <v>18.7</v>
      </c>
      <c r="BN26" s="96">
        <v>4.64</v>
      </c>
      <c r="BO26" s="96">
        <v>1180.4</v>
      </c>
      <c r="BP26" s="96">
        <v>19.8</v>
      </c>
      <c r="BQ26" s="96">
        <v>4.37</v>
      </c>
      <c r="BR26" s="96">
        <v>1185.5</v>
      </c>
      <c r="BS26" s="96">
        <v>20.3</v>
      </c>
      <c r="BT26" s="96">
        <v>4.26</v>
      </c>
      <c r="BU26" s="96">
        <v>1191</v>
      </c>
      <c r="BV26" s="96">
        <v>27.5</v>
      </c>
      <c r="BW26" s="96">
        <v>3.15</v>
      </c>
      <c r="BX26" s="96">
        <v>1203</v>
      </c>
    </row>
    <row r="27" spans="1:76" ht="12.75">
      <c r="A27" s="44" t="s">
        <v>136</v>
      </c>
      <c r="B27" s="48" t="s">
        <v>5</v>
      </c>
      <c r="C27" s="94">
        <v>26</v>
      </c>
      <c r="D27" s="44" t="s">
        <v>137</v>
      </c>
      <c r="E27" s="48" t="s">
        <v>138</v>
      </c>
      <c r="F27" s="48" t="s">
        <v>37</v>
      </c>
      <c r="G27" s="48" t="s">
        <v>3</v>
      </c>
      <c r="I27" s="44">
        <v>91.73</v>
      </c>
      <c r="J27" s="100">
        <v>15.4</v>
      </c>
      <c r="K27" s="100">
        <v>734.4</v>
      </c>
      <c r="L27" s="97">
        <v>12900</v>
      </c>
      <c r="M27" s="95">
        <v>1.86</v>
      </c>
      <c r="N27" s="98">
        <v>2027</v>
      </c>
      <c r="P27" s="100">
        <v>15.4</v>
      </c>
      <c r="Q27" s="100">
        <v>447</v>
      </c>
      <c r="R27" s="100">
        <v>1.44</v>
      </c>
      <c r="S27" s="100">
        <v>81.8</v>
      </c>
      <c r="T27" s="100">
        <v>371.4</v>
      </c>
      <c r="U27" s="100">
        <v>1.74</v>
      </c>
      <c r="V27" s="100">
        <v>120.1</v>
      </c>
      <c r="W27" s="100">
        <v>382.6</v>
      </c>
      <c r="X27" s="100">
        <v>1.69</v>
      </c>
      <c r="Y27" s="100">
        <v>163</v>
      </c>
      <c r="Z27" s="100">
        <v>366</v>
      </c>
      <c r="AA27" s="100">
        <v>1.76</v>
      </c>
      <c r="AB27" s="100">
        <v>203.3</v>
      </c>
      <c r="AC27" s="100">
        <v>361.3</v>
      </c>
      <c r="AD27" s="100">
        <v>1.79</v>
      </c>
      <c r="AE27" s="100">
        <v>242.3</v>
      </c>
      <c r="AF27" s="100">
        <v>361.9</v>
      </c>
      <c r="AG27" s="100">
        <v>1.78</v>
      </c>
      <c r="AH27" s="100">
        <v>280.1</v>
      </c>
      <c r="AI27" s="100">
        <v>333.3</v>
      </c>
      <c r="AJ27" s="100">
        <v>1.94</v>
      </c>
      <c r="AK27" s="100">
        <v>311.6</v>
      </c>
      <c r="AL27" s="100">
        <v>269.4</v>
      </c>
      <c r="AM27" s="100">
        <v>2.39</v>
      </c>
      <c r="AN27" s="100">
        <v>332.5</v>
      </c>
      <c r="AO27" s="100">
        <v>255.6</v>
      </c>
      <c r="AP27" s="100">
        <v>2.52</v>
      </c>
      <c r="AQ27" s="100">
        <v>351.1</v>
      </c>
      <c r="AR27" s="100">
        <v>256.3</v>
      </c>
      <c r="AS27" s="100">
        <v>2.52</v>
      </c>
      <c r="AT27" s="100">
        <v>369.7</v>
      </c>
      <c r="AU27" s="100">
        <v>312</v>
      </c>
      <c r="AV27" s="100">
        <v>2.07</v>
      </c>
      <c r="AW27" s="100">
        <v>397.3</v>
      </c>
      <c r="AX27" s="100">
        <v>331.2</v>
      </c>
      <c r="AY27" s="100">
        <v>1.95</v>
      </c>
      <c r="AZ27" s="100">
        <v>427.6</v>
      </c>
      <c r="BA27" s="100">
        <v>332.8</v>
      </c>
      <c r="BB27" s="100">
        <v>1.94</v>
      </c>
      <c r="BC27" s="100">
        <v>459</v>
      </c>
      <c r="BD27" s="100">
        <v>334.1</v>
      </c>
      <c r="BE27" s="100">
        <v>1.93</v>
      </c>
      <c r="BF27" s="100">
        <v>491.3</v>
      </c>
      <c r="BG27" s="100">
        <v>349.3</v>
      </c>
      <c r="BH27" s="100">
        <v>1.85</v>
      </c>
      <c r="BI27" s="100">
        <v>527</v>
      </c>
      <c r="BJ27" s="100">
        <v>348.3</v>
      </c>
      <c r="BK27" s="100">
        <v>1.85</v>
      </c>
      <c r="BL27" s="100">
        <v>561.4</v>
      </c>
      <c r="BM27" s="100">
        <v>350.7</v>
      </c>
      <c r="BN27" s="100">
        <v>1.84</v>
      </c>
      <c r="BO27" s="100">
        <v>596.9</v>
      </c>
      <c r="BP27" s="100">
        <v>355.9</v>
      </c>
      <c r="BQ27" s="100">
        <v>1.81</v>
      </c>
      <c r="BR27" s="100">
        <v>634.1</v>
      </c>
      <c r="BS27" s="100">
        <v>377.4</v>
      </c>
      <c r="BT27" s="100">
        <v>1.71</v>
      </c>
      <c r="BU27" s="100">
        <v>674.6</v>
      </c>
      <c r="BV27" s="100">
        <v>431</v>
      </c>
      <c r="BW27" s="100">
        <v>1.5</v>
      </c>
      <c r="BX27" s="100">
        <v>734.4</v>
      </c>
    </row>
    <row r="28" spans="1:76" ht="12.75">
      <c r="A28" s="44" t="s">
        <v>139</v>
      </c>
      <c r="B28" s="48" t="s">
        <v>5</v>
      </c>
      <c r="C28" s="94">
        <v>95</v>
      </c>
      <c r="D28" s="44" t="s">
        <v>140</v>
      </c>
      <c r="E28" s="48" t="s">
        <v>141</v>
      </c>
      <c r="F28" s="48" t="s">
        <v>37</v>
      </c>
      <c r="G28" s="48" t="s">
        <v>3</v>
      </c>
      <c r="I28" s="44">
        <v>92.11</v>
      </c>
      <c r="J28" s="100">
        <v>14.9</v>
      </c>
      <c r="K28" s="100">
        <v>135.4</v>
      </c>
      <c r="L28" s="97">
        <v>2220</v>
      </c>
      <c r="M28" s="95">
        <v>3.42</v>
      </c>
      <c r="N28" s="98">
        <v>850</v>
      </c>
      <c r="P28" s="100">
        <v>14.9</v>
      </c>
      <c r="Q28" s="100">
        <v>48.5</v>
      </c>
      <c r="R28" s="100">
        <v>2.29</v>
      </c>
      <c r="S28" s="100">
        <v>30.4</v>
      </c>
      <c r="T28" s="100">
        <v>37.4</v>
      </c>
      <c r="U28" s="100">
        <v>2.97</v>
      </c>
      <c r="V28" s="100">
        <v>38.3</v>
      </c>
      <c r="W28" s="100">
        <v>36.9</v>
      </c>
      <c r="X28" s="100">
        <v>3.01</v>
      </c>
      <c r="Y28" s="100">
        <v>46</v>
      </c>
      <c r="Z28" s="100">
        <v>33.6</v>
      </c>
      <c r="AA28" s="100">
        <v>3.3</v>
      </c>
      <c r="AB28" s="100">
        <v>52.3</v>
      </c>
      <c r="AC28" s="100">
        <v>32.2</v>
      </c>
      <c r="AD28" s="100">
        <v>3.45</v>
      </c>
      <c r="AE28" s="100">
        <v>57.9</v>
      </c>
      <c r="AF28" s="100">
        <v>30.7</v>
      </c>
      <c r="AG28" s="100">
        <v>3.62</v>
      </c>
      <c r="AH28" s="100">
        <v>63</v>
      </c>
      <c r="AI28" s="100">
        <v>29.6</v>
      </c>
      <c r="AJ28" s="100">
        <v>3.75</v>
      </c>
      <c r="AK28" s="100">
        <v>67.6</v>
      </c>
      <c r="AL28" s="100">
        <v>29.1</v>
      </c>
      <c r="AM28" s="100">
        <v>3.81</v>
      </c>
      <c r="AN28" s="100">
        <v>71.9</v>
      </c>
      <c r="AO28" s="100">
        <v>29</v>
      </c>
      <c r="AP28" s="100">
        <v>3.83</v>
      </c>
      <c r="AQ28" s="100">
        <v>76.4</v>
      </c>
      <c r="AR28" s="100">
        <v>29.5</v>
      </c>
      <c r="AS28" s="100">
        <v>3.76</v>
      </c>
      <c r="AT28" s="100">
        <v>81.1</v>
      </c>
      <c r="AU28" s="100">
        <v>28.4</v>
      </c>
      <c r="AV28" s="100">
        <v>3.91</v>
      </c>
      <c r="AW28" s="100">
        <v>85.3</v>
      </c>
      <c r="AX28" s="100">
        <v>27.9</v>
      </c>
      <c r="AY28" s="100">
        <v>3.97</v>
      </c>
      <c r="AZ28" s="100">
        <v>89.3</v>
      </c>
      <c r="BA28" s="100">
        <v>27.7</v>
      </c>
      <c r="BB28" s="100">
        <v>4</v>
      </c>
      <c r="BC28" s="100">
        <v>93.3</v>
      </c>
      <c r="BD28" s="100">
        <v>28.2</v>
      </c>
      <c r="BE28" s="100">
        <v>3.94</v>
      </c>
      <c r="BF28" s="100">
        <v>97.4</v>
      </c>
      <c r="BG28" s="100">
        <v>28.7</v>
      </c>
      <c r="BH28" s="100">
        <v>3.87</v>
      </c>
      <c r="BI28" s="100">
        <v>101.6</v>
      </c>
      <c r="BJ28" s="100">
        <v>28.5</v>
      </c>
      <c r="BK28" s="100">
        <v>3.89</v>
      </c>
      <c r="BL28" s="100">
        <v>105.7</v>
      </c>
      <c r="BM28" s="100">
        <v>29.6</v>
      </c>
      <c r="BN28" s="100">
        <v>3.75</v>
      </c>
      <c r="BO28" s="100">
        <v>110</v>
      </c>
      <c r="BP28" s="100">
        <v>30.5</v>
      </c>
      <c r="BQ28" s="100">
        <v>3.64</v>
      </c>
      <c r="BR28" s="100">
        <v>114.4</v>
      </c>
      <c r="BS28" s="100">
        <v>36</v>
      </c>
      <c r="BT28" s="100">
        <v>3.09</v>
      </c>
      <c r="BU28" s="100">
        <v>120.9</v>
      </c>
      <c r="BV28" s="100">
        <v>47.2</v>
      </c>
      <c r="BW28" s="100">
        <v>2.35</v>
      </c>
      <c r="BX28" s="100">
        <v>135.4</v>
      </c>
    </row>
    <row r="29" spans="1:76" ht="12.75">
      <c r="A29" s="44" t="s">
        <v>139</v>
      </c>
      <c r="B29" s="48" t="s">
        <v>5</v>
      </c>
      <c r="C29" s="94">
        <v>95</v>
      </c>
      <c r="D29" s="44" t="s">
        <v>142</v>
      </c>
      <c r="E29" s="48" t="s">
        <v>143</v>
      </c>
      <c r="F29" s="48" t="s">
        <v>37</v>
      </c>
      <c r="G29" s="48" t="s">
        <v>3</v>
      </c>
      <c r="I29" s="44">
        <v>60.58</v>
      </c>
      <c r="J29" s="100">
        <v>34096.5</v>
      </c>
      <c r="K29" s="100">
        <v>34302.6</v>
      </c>
      <c r="L29" s="97">
        <v>6217</v>
      </c>
      <c r="M29" s="95">
        <v>2.87</v>
      </c>
      <c r="N29" s="98">
        <v>0</v>
      </c>
      <c r="P29" s="100">
        <v>34096.5</v>
      </c>
      <c r="Q29" s="100">
        <v>164</v>
      </c>
      <c r="R29" s="100">
        <v>1.9</v>
      </c>
      <c r="S29" s="100">
        <v>34124.1</v>
      </c>
      <c r="T29" s="100">
        <v>122.5</v>
      </c>
      <c r="U29" s="100">
        <v>2.54</v>
      </c>
      <c r="V29" s="100">
        <v>34135.1</v>
      </c>
      <c r="W29" s="100">
        <v>106.4</v>
      </c>
      <c r="X29" s="100">
        <v>2.92</v>
      </c>
      <c r="Y29" s="100">
        <v>34143.3</v>
      </c>
      <c r="Z29" s="100">
        <v>99.7</v>
      </c>
      <c r="AA29" s="100">
        <v>3.12</v>
      </c>
      <c r="AB29" s="100">
        <v>34150.9</v>
      </c>
      <c r="AC29" s="100">
        <v>96.2</v>
      </c>
      <c r="AD29" s="100">
        <v>3.23</v>
      </c>
      <c r="AE29" s="100">
        <v>34158.2</v>
      </c>
      <c r="AF29" s="100">
        <v>96.8</v>
      </c>
      <c r="AG29" s="100">
        <v>3.21</v>
      </c>
      <c r="AH29" s="100">
        <v>34165.6</v>
      </c>
      <c r="AI29" s="100">
        <v>94.8</v>
      </c>
      <c r="AJ29" s="100">
        <v>3.28</v>
      </c>
      <c r="AK29" s="100">
        <v>34172.9</v>
      </c>
      <c r="AL29" s="100">
        <v>95.5</v>
      </c>
      <c r="AM29" s="100">
        <v>3.25</v>
      </c>
      <c r="AN29" s="100">
        <v>34180.2</v>
      </c>
      <c r="AO29" s="100">
        <v>94.5</v>
      </c>
      <c r="AP29" s="100">
        <v>3.29</v>
      </c>
      <c r="AQ29" s="100">
        <v>34187.4</v>
      </c>
      <c r="AR29" s="100">
        <v>94.5</v>
      </c>
      <c r="AS29" s="100">
        <v>3.29</v>
      </c>
      <c r="AT29" s="100">
        <v>34194.6</v>
      </c>
      <c r="AU29" s="100">
        <v>95.2</v>
      </c>
      <c r="AV29" s="100">
        <v>3.27</v>
      </c>
      <c r="AW29" s="100">
        <v>34201.9</v>
      </c>
      <c r="AX29" s="100">
        <v>95.2</v>
      </c>
      <c r="AY29" s="100">
        <v>3.27</v>
      </c>
      <c r="AZ29" s="100">
        <v>34209.2</v>
      </c>
      <c r="BA29" s="100">
        <v>96.3</v>
      </c>
      <c r="BB29" s="100">
        <v>3.23</v>
      </c>
      <c r="BC29" s="100">
        <v>34216.5</v>
      </c>
      <c r="BD29" s="100">
        <v>95.5</v>
      </c>
      <c r="BE29" s="100">
        <v>3.25</v>
      </c>
      <c r="BF29" s="100">
        <v>34223.9</v>
      </c>
      <c r="BG29" s="100">
        <v>97.4</v>
      </c>
      <c r="BH29" s="100">
        <v>3.19</v>
      </c>
      <c r="BI29" s="100">
        <v>34231.3</v>
      </c>
      <c r="BJ29" s="100">
        <v>102.2</v>
      </c>
      <c r="BK29" s="100">
        <v>3.04</v>
      </c>
      <c r="BL29" s="100">
        <v>34239.1</v>
      </c>
      <c r="BM29" s="100">
        <v>101.5</v>
      </c>
      <c r="BN29" s="100">
        <v>3.06</v>
      </c>
      <c r="BO29" s="100">
        <v>34246.9</v>
      </c>
      <c r="BP29" s="100">
        <v>108.2</v>
      </c>
      <c r="BQ29" s="100">
        <v>2.87</v>
      </c>
      <c r="BR29" s="100">
        <v>34255.1</v>
      </c>
      <c r="BS29" s="100">
        <v>139.6</v>
      </c>
      <c r="BT29" s="100">
        <v>2.23</v>
      </c>
      <c r="BU29" s="100">
        <v>34270.6</v>
      </c>
      <c r="BV29" s="100">
        <v>172.9</v>
      </c>
      <c r="BW29" s="100">
        <v>1.8</v>
      </c>
      <c r="BX29" s="100">
        <v>34302.6</v>
      </c>
    </row>
    <row r="30" spans="1:76" ht="12.75">
      <c r="A30" s="44" t="s">
        <v>139</v>
      </c>
      <c r="B30" s="48" t="s">
        <v>6</v>
      </c>
      <c r="C30" s="94">
        <v>52</v>
      </c>
      <c r="D30" s="44" t="s">
        <v>144</v>
      </c>
      <c r="E30" s="48" t="s">
        <v>145</v>
      </c>
      <c r="F30" s="48" t="s">
        <v>37</v>
      </c>
      <c r="G30" s="48" t="s">
        <v>3</v>
      </c>
      <c r="I30" s="44">
        <v>64.18</v>
      </c>
      <c r="J30" s="100">
        <v>14.3</v>
      </c>
      <c r="K30" s="100">
        <v>262.5</v>
      </c>
      <c r="L30" s="97">
        <v>3240</v>
      </c>
      <c r="M30" s="95">
        <v>2.27</v>
      </c>
      <c r="N30" s="98">
        <v>960</v>
      </c>
      <c r="P30" s="100">
        <v>14.3</v>
      </c>
      <c r="Q30" s="100">
        <v>90.5</v>
      </c>
      <c r="R30" s="100">
        <v>1.79</v>
      </c>
      <c r="S30" s="100">
        <v>35.7</v>
      </c>
      <c r="T30" s="100">
        <v>66.3</v>
      </c>
      <c r="U30" s="100">
        <v>2.44</v>
      </c>
      <c r="V30" s="100">
        <v>45.1</v>
      </c>
      <c r="W30" s="100">
        <v>67.6</v>
      </c>
      <c r="X30" s="100">
        <v>2.39</v>
      </c>
      <c r="Y30" s="100">
        <v>55.1</v>
      </c>
      <c r="Z30" s="100">
        <v>65</v>
      </c>
      <c r="AA30" s="100">
        <v>2.49</v>
      </c>
      <c r="AB30" s="100">
        <v>64.9</v>
      </c>
      <c r="AC30" s="100">
        <v>66.4</v>
      </c>
      <c r="AD30" s="100">
        <v>2.44</v>
      </c>
      <c r="AE30" s="100">
        <v>75.5</v>
      </c>
      <c r="AF30" s="100">
        <v>68.6</v>
      </c>
      <c r="AG30" s="100">
        <v>2.36</v>
      </c>
      <c r="AH30" s="100">
        <v>86.9</v>
      </c>
      <c r="AI30" s="100">
        <v>70.9</v>
      </c>
      <c r="AJ30" s="100">
        <v>2.29</v>
      </c>
      <c r="AK30" s="100">
        <v>99.2</v>
      </c>
      <c r="AL30" s="100">
        <v>72.7</v>
      </c>
      <c r="AM30" s="100">
        <v>2.23</v>
      </c>
      <c r="AN30" s="100">
        <v>112.2</v>
      </c>
      <c r="AO30" s="100">
        <v>69.2</v>
      </c>
      <c r="AP30" s="100">
        <v>2.34</v>
      </c>
      <c r="AQ30" s="100">
        <v>124.2</v>
      </c>
      <c r="AR30" s="100">
        <v>70.2</v>
      </c>
      <c r="AS30" s="100">
        <v>2.31</v>
      </c>
      <c r="AT30" s="100">
        <v>136.2</v>
      </c>
      <c r="AU30" s="100">
        <v>71</v>
      </c>
      <c r="AV30" s="100">
        <v>2.28</v>
      </c>
      <c r="AW30" s="100">
        <v>148.4</v>
      </c>
      <c r="AX30" s="100">
        <v>70.1</v>
      </c>
      <c r="AY30" s="100">
        <v>2.31</v>
      </c>
      <c r="AZ30" s="100">
        <v>160.6</v>
      </c>
      <c r="BA30" s="100">
        <v>65.5</v>
      </c>
      <c r="BB30" s="100">
        <v>2.47</v>
      </c>
      <c r="BC30" s="100">
        <v>170.2</v>
      </c>
      <c r="BD30" s="100">
        <v>62.2</v>
      </c>
      <c r="BE30" s="100">
        <v>2.6</v>
      </c>
      <c r="BF30" s="100">
        <v>178.9</v>
      </c>
      <c r="BG30" s="100">
        <v>63.6</v>
      </c>
      <c r="BH30" s="100">
        <v>2.55</v>
      </c>
      <c r="BI30" s="100">
        <v>187.7</v>
      </c>
      <c r="BJ30" s="100">
        <v>65.4</v>
      </c>
      <c r="BK30" s="100">
        <v>2.48</v>
      </c>
      <c r="BL30" s="100">
        <v>197</v>
      </c>
      <c r="BM30" s="100">
        <v>73.1</v>
      </c>
      <c r="BN30" s="100">
        <v>2.22</v>
      </c>
      <c r="BO30" s="100">
        <v>209.6</v>
      </c>
      <c r="BP30" s="100">
        <v>73.7</v>
      </c>
      <c r="BQ30" s="100">
        <v>2.2</v>
      </c>
      <c r="BR30" s="100">
        <v>222.8</v>
      </c>
      <c r="BS30" s="100">
        <v>80.3</v>
      </c>
      <c r="BT30" s="100">
        <v>2.02</v>
      </c>
      <c r="BU30" s="100">
        <v>238.8</v>
      </c>
      <c r="BV30" s="100">
        <v>94.1</v>
      </c>
      <c r="BW30" s="100">
        <v>1.72</v>
      </c>
      <c r="BX30" s="100">
        <v>262.5</v>
      </c>
    </row>
    <row r="31" spans="1:114" ht="12.75">
      <c r="A31" s="44" t="s">
        <v>139</v>
      </c>
      <c r="B31" s="48" t="s">
        <v>6</v>
      </c>
      <c r="C31" s="94">
        <v>52</v>
      </c>
      <c r="D31" s="44" t="s">
        <v>146</v>
      </c>
      <c r="E31" s="48" t="s">
        <v>147</v>
      </c>
      <c r="F31" s="48" t="s">
        <v>37</v>
      </c>
      <c r="G31" s="48" t="s">
        <v>3</v>
      </c>
      <c r="I31" s="95">
        <v>94.42</v>
      </c>
      <c r="J31" s="96">
        <v>11.2</v>
      </c>
      <c r="K31" s="96">
        <v>131.3</v>
      </c>
      <c r="L31" s="97">
        <v>3310</v>
      </c>
      <c r="M31" s="95">
        <v>4.43</v>
      </c>
      <c r="N31" s="98">
        <v>348</v>
      </c>
      <c r="P31" s="101">
        <v>11.2</v>
      </c>
      <c r="Q31" s="101">
        <v>61.6</v>
      </c>
      <c r="R31" s="101">
        <v>2.69</v>
      </c>
      <c r="S31" s="101">
        <v>29.8</v>
      </c>
      <c r="T31" s="101">
        <v>44.8</v>
      </c>
      <c r="U31" s="101">
        <v>3.69</v>
      </c>
      <c r="V31" s="101">
        <v>38</v>
      </c>
      <c r="W31" s="101">
        <v>41.7</v>
      </c>
      <c r="X31" s="101">
        <v>3.97</v>
      </c>
      <c r="Y31" s="101">
        <v>44.8</v>
      </c>
      <c r="Z31" s="101">
        <v>36</v>
      </c>
      <c r="AA31" s="101">
        <v>4.6</v>
      </c>
      <c r="AB31" s="101">
        <v>50.2</v>
      </c>
      <c r="AC31" s="101">
        <v>35.4</v>
      </c>
      <c r="AD31" s="101">
        <v>4.68</v>
      </c>
      <c r="AE31" s="101">
        <v>55</v>
      </c>
      <c r="AF31" s="101">
        <v>34.2</v>
      </c>
      <c r="AG31" s="101">
        <v>4.83</v>
      </c>
      <c r="AH31" s="101">
        <v>59.4</v>
      </c>
      <c r="AI31" s="101">
        <v>32.5</v>
      </c>
      <c r="AJ31" s="101">
        <v>5.09</v>
      </c>
      <c r="AK31" s="101">
        <v>63.3</v>
      </c>
      <c r="AL31" s="101">
        <v>30.5</v>
      </c>
      <c r="AM31" s="101">
        <v>5.43</v>
      </c>
      <c r="AN31" s="101">
        <v>66.7</v>
      </c>
      <c r="AO31" s="101">
        <v>30.2</v>
      </c>
      <c r="AP31" s="101">
        <v>5.48</v>
      </c>
      <c r="AQ31" s="101">
        <v>69.9</v>
      </c>
      <c r="AR31" s="101">
        <v>30.3</v>
      </c>
      <c r="AS31" s="101">
        <v>5.47</v>
      </c>
      <c r="AT31" s="101">
        <v>73.2</v>
      </c>
      <c r="AU31" s="101">
        <v>29.8</v>
      </c>
      <c r="AV31" s="101">
        <v>5.56</v>
      </c>
      <c r="AW31" s="101">
        <v>76.4</v>
      </c>
      <c r="AX31" s="101">
        <v>29.8</v>
      </c>
      <c r="AY31" s="101">
        <v>5.56</v>
      </c>
      <c r="AZ31" s="101">
        <v>79.6</v>
      </c>
      <c r="BA31" s="101">
        <v>30.1</v>
      </c>
      <c r="BB31" s="101">
        <v>5.49</v>
      </c>
      <c r="BC31" s="101">
        <v>82.8</v>
      </c>
      <c r="BD31" s="101">
        <v>29.9</v>
      </c>
      <c r="BE31" s="101">
        <v>5.54</v>
      </c>
      <c r="BF31" s="101">
        <v>86</v>
      </c>
      <c r="BG31" s="101">
        <v>30.5</v>
      </c>
      <c r="BH31" s="101">
        <v>5.43</v>
      </c>
      <c r="BI31" s="101">
        <v>89.3</v>
      </c>
      <c r="BJ31" s="101">
        <v>32</v>
      </c>
      <c r="BK31" s="101">
        <v>5.18</v>
      </c>
      <c r="BL31" s="101">
        <v>92.8</v>
      </c>
      <c r="BM31" s="101">
        <v>38.5</v>
      </c>
      <c r="BN31" s="101">
        <v>4.3</v>
      </c>
      <c r="BO31" s="101">
        <v>98.3</v>
      </c>
      <c r="BP31" s="101">
        <v>42.3</v>
      </c>
      <c r="BQ31" s="101">
        <v>3.91</v>
      </c>
      <c r="BR31" s="101">
        <v>105.8</v>
      </c>
      <c r="BS31" s="101">
        <v>46.9</v>
      </c>
      <c r="BT31" s="101">
        <v>3.53</v>
      </c>
      <c r="BU31" s="101">
        <v>115</v>
      </c>
      <c r="BV31" s="101">
        <v>59.8</v>
      </c>
      <c r="BW31" s="101">
        <v>2.77</v>
      </c>
      <c r="BX31" s="101">
        <v>131.3</v>
      </c>
      <c r="CI31" s="32"/>
      <c r="CJ31" s="32"/>
      <c r="CK31" s="32"/>
      <c r="CL31" s="32"/>
      <c r="CM31" s="32"/>
      <c r="CN31" s="32"/>
      <c r="CO31" s="32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 ht="12.75">
      <c r="A32" s="44" t="s">
        <v>139</v>
      </c>
      <c r="B32" s="48" t="s">
        <v>6</v>
      </c>
      <c r="C32" s="94">
        <v>76</v>
      </c>
      <c r="D32" s="44" t="s">
        <v>148</v>
      </c>
      <c r="E32" s="48" t="s">
        <v>149</v>
      </c>
      <c r="F32" s="48" t="s">
        <v>37</v>
      </c>
      <c r="G32" s="48" t="s">
        <v>3</v>
      </c>
      <c r="I32" s="95">
        <v>57.12</v>
      </c>
      <c r="J32" s="96">
        <v>7605.4</v>
      </c>
      <c r="K32" s="96">
        <v>8194.6</v>
      </c>
      <c r="L32" s="97">
        <v>14578</v>
      </c>
      <c r="M32" s="95">
        <v>1.52</v>
      </c>
      <c r="N32" s="98">
        <v>0</v>
      </c>
      <c r="P32" s="101">
        <v>7605.4</v>
      </c>
      <c r="Q32" s="101">
        <v>677.3</v>
      </c>
      <c r="R32" s="101">
        <v>1.08</v>
      </c>
      <c r="S32" s="101">
        <v>7670.6</v>
      </c>
      <c r="T32" s="101">
        <v>483.5</v>
      </c>
      <c r="U32" s="101">
        <v>1.51</v>
      </c>
      <c r="V32" s="101">
        <v>7698.6</v>
      </c>
      <c r="W32" s="101">
        <v>482.3</v>
      </c>
      <c r="X32" s="101">
        <v>1.51</v>
      </c>
      <c r="Y32" s="101">
        <v>7726.6</v>
      </c>
      <c r="Z32" s="101">
        <v>463.2</v>
      </c>
      <c r="AA32" s="101">
        <v>1.57</v>
      </c>
      <c r="AB32" s="101">
        <v>7753.7</v>
      </c>
      <c r="AC32" s="101">
        <v>470.7</v>
      </c>
      <c r="AD32" s="101">
        <v>1.55</v>
      </c>
      <c r="AE32" s="101">
        <v>7781.6</v>
      </c>
      <c r="AF32" s="101">
        <v>481.7</v>
      </c>
      <c r="AG32" s="101">
        <v>1.51</v>
      </c>
      <c r="AH32" s="101">
        <v>7810.5</v>
      </c>
      <c r="AI32" s="101">
        <v>463.9</v>
      </c>
      <c r="AJ32" s="101">
        <v>1.57</v>
      </c>
      <c r="AK32" s="101">
        <v>7838.3</v>
      </c>
      <c r="AL32" s="101">
        <v>449.4</v>
      </c>
      <c r="AM32" s="101">
        <v>1.62</v>
      </c>
      <c r="AN32" s="101">
        <v>7862.7</v>
      </c>
      <c r="AO32" s="101">
        <v>417.9</v>
      </c>
      <c r="AP32" s="101">
        <v>1.74</v>
      </c>
      <c r="AQ32" s="101">
        <v>7883</v>
      </c>
      <c r="AR32" s="101">
        <v>456.7</v>
      </c>
      <c r="AS32" s="101">
        <v>1.6</v>
      </c>
      <c r="AT32" s="101">
        <v>7909.2</v>
      </c>
      <c r="AU32" s="101">
        <v>449</v>
      </c>
      <c r="AV32" s="101">
        <v>1.62</v>
      </c>
      <c r="AW32" s="101">
        <v>7934.4</v>
      </c>
      <c r="AX32" s="101">
        <v>436.5</v>
      </c>
      <c r="AY32" s="101">
        <v>1.67</v>
      </c>
      <c r="AZ32" s="101">
        <v>7958</v>
      </c>
      <c r="BA32" s="101">
        <v>442</v>
      </c>
      <c r="BB32" s="101">
        <v>1.65</v>
      </c>
      <c r="BC32" s="101">
        <v>7981.8</v>
      </c>
      <c r="BD32" s="101">
        <v>447.1</v>
      </c>
      <c r="BE32" s="101">
        <v>1.63</v>
      </c>
      <c r="BF32" s="101">
        <v>8006</v>
      </c>
      <c r="BG32" s="101">
        <v>450.9</v>
      </c>
      <c r="BH32" s="101">
        <v>1.62</v>
      </c>
      <c r="BI32" s="101">
        <v>8030.7</v>
      </c>
      <c r="BJ32" s="101">
        <v>415.7</v>
      </c>
      <c r="BK32" s="101">
        <v>1.75</v>
      </c>
      <c r="BL32" s="101">
        <v>8050.6</v>
      </c>
      <c r="BM32" s="101">
        <v>436.3</v>
      </c>
      <c r="BN32" s="101">
        <v>1.67</v>
      </c>
      <c r="BO32" s="101">
        <v>8072.2</v>
      </c>
      <c r="BP32" s="101">
        <v>480.9</v>
      </c>
      <c r="BQ32" s="101">
        <v>1.52</v>
      </c>
      <c r="BR32" s="101">
        <v>8100.6</v>
      </c>
      <c r="BS32" s="101">
        <v>501.1</v>
      </c>
      <c r="BT32" s="101">
        <v>1.45</v>
      </c>
      <c r="BU32" s="101">
        <v>8130</v>
      </c>
      <c r="BV32" s="101">
        <v>670.9</v>
      </c>
      <c r="BW32" s="101">
        <v>1.09</v>
      </c>
      <c r="BX32" s="101">
        <v>8194.6</v>
      </c>
      <c r="CI32" s="33"/>
      <c r="CJ32" s="33"/>
      <c r="CK32" s="33"/>
      <c r="CL32" s="33"/>
      <c r="CM32" s="33"/>
      <c r="CN32" s="33"/>
      <c r="CO32" s="33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76" ht="12.75">
      <c r="A33" s="44" t="s">
        <v>139</v>
      </c>
      <c r="B33" s="48" t="s">
        <v>6</v>
      </c>
      <c r="C33" s="94">
        <v>301</v>
      </c>
      <c r="D33" s="44" t="s">
        <v>111</v>
      </c>
      <c r="E33" s="48" t="s">
        <v>150</v>
      </c>
      <c r="F33" s="48" t="s">
        <v>37</v>
      </c>
      <c r="G33" s="48" t="s">
        <v>3</v>
      </c>
      <c r="I33" s="44">
        <v>97.07</v>
      </c>
      <c r="J33" s="100">
        <v>1.1</v>
      </c>
      <c r="K33" s="100">
        <v>86.9</v>
      </c>
      <c r="L33" s="97">
        <v>1962</v>
      </c>
      <c r="M33" s="95">
        <v>4.9</v>
      </c>
      <c r="N33" s="98">
        <v>735</v>
      </c>
      <c r="P33" s="100">
        <v>1.1</v>
      </c>
      <c r="Q33" s="100">
        <v>31.6</v>
      </c>
      <c r="R33" s="100">
        <v>3.11</v>
      </c>
      <c r="S33" s="100">
        <v>13</v>
      </c>
      <c r="T33" s="100">
        <v>21.3</v>
      </c>
      <c r="U33" s="100">
        <v>4.61</v>
      </c>
      <c r="V33" s="100">
        <v>17.1</v>
      </c>
      <c r="W33" s="100">
        <v>19.5</v>
      </c>
      <c r="X33" s="100">
        <v>5.04</v>
      </c>
      <c r="Y33" s="100">
        <v>20.6</v>
      </c>
      <c r="Z33" s="100">
        <v>18.9</v>
      </c>
      <c r="AA33" s="100">
        <v>5.19</v>
      </c>
      <c r="AB33" s="100">
        <v>24.1</v>
      </c>
      <c r="AC33" s="100">
        <v>18.6</v>
      </c>
      <c r="AD33" s="100">
        <v>5.26</v>
      </c>
      <c r="AE33" s="100">
        <v>27.5</v>
      </c>
      <c r="AF33" s="100">
        <v>17.9</v>
      </c>
      <c r="AG33" s="100">
        <v>5.48</v>
      </c>
      <c r="AH33" s="100">
        <v>30.8</v>
      </c>
      <c r="AI33" s="100">
        <v>18</v>
      </c>
      <c r="AJ33" s="100">
        <v>5.46</v>
      </c>
      <c r="AK33" s="100">
        <v>34.1</v>
      </c>
      <c r="AL33" s="100">
        <v>18.1</v>
      </c>
      <c r="AM33" s="100">
        <v>5.41</v>
      </c>
      <c r="AN33" s="100">
        <v>37.4</v>
      </c>
      <c r="AO33" s="100">
        <v>17.9</v>
      </c>
      <c r="AP33" s="100">
        <v>5.48</v>
      </c>
      <c r="AQ33" s="100">
        <v>40.7</v>
      </c>
      <c r="AR33" s="100">
        <v>17.9</v>
      </c>
      <c r="AS33" s="100">
        <v>5.48</v>
      </c>
      <c r="AT33" s="100">
        <v>43.9</v>
      </c>
      <c r="AU33" s="100">
        <v>17.9</v>
      </c>
      <c r="AV33" s="100">
        <v>5.48</v>
      </c>
      <c r="AW33" s="100">
        <v>47.2</v>
      </c>
      <c r="AX33" s="100">
        <v>17.9</v>
      </c>
      <c r="AY33" s="100">
        <v>5.48</v>
      </c>
      <c r="AZ33" s="100">
        <v>50.5</v>
      </c>
      <c r="BA33" s="100">
        <v>18.1</v>
      </c>
      <c r="BB33" s="100">
        <v>5.42</v>
      </c>
      <c r="BC33" s="100">
        <v>53.8</v>
      </c>
      <c r="BD33" s="100">
        <v>18</v>
      </c>
      <c r="BE33" s="100">
        <v>5.46</v>
      </c>
      <c r="BF33" s="100">
        <v>57.1</v>
      </c>
      <c r="BG33" s="100">
        <v>18.3</v>
      </c>
      <c r="BH33" s="100">
        <v>5.35</v>
      </c>
      <c r="BI33" s="100">
        <v>60.4</v>
      </c>
      <c r="BJ33" s="100">
        <v>18.7</v>
      </c>
      <c r="BK33" s="100">
        <v>5.24</v>
      </c>
      <c r="BL33" s="100">
        <v>63.8</v>
      </c>
      <c r="BM33" s="100">
        <v>19</v>
      </c>
      <c r="BN33" s="100">
        <v>5.17</v>
      </c>
      <c r="BO33" s="100">
        <v>67.3</v>
      </c>
      <c r="BP33" s="100">
        <v>19.4</v>
      </c>
      <c r="BQ33" s="100">
        <v>5.05</v>
      </c>
      <c r="BR33" s="100">
        <v>70.9</v>
      </c>
      <c r="BS33" s="100">
        <v>21.6</v>
      </c>
      <c r="BT33" s="100">
        <v>4.53</v>
      </c>
      <c r="BU33" s="100">
        <v>75.2</v>
      </c>
      <c r="BV33" s="100">
        <v>31.6</v>
      </c>
      <c r="BW33" s="100">
        <v>3.1</v>
      </c>
      <c r="BX33" s="100">
        <v>86.9</v>
      </c>
    </row>
    <row r="34" spans="1:76" ht="12.75">
      <c r="A34" s="44" t="s">
        <v>139</v>
      </c>
      <c r="B34" s="48" t="s">
        <v>6</v>
      </c>
      <c r="C34" s="94">
        <v>301</v>
      </c>
      <c r="D34" s="44" t="s">
        <v>151</v>
      </c>
      <c r="E34" s="48" t="s">
        <v>152</v>
      </c>
      <c r="F34" s="48" t="s">
        <v>37</v>
      </c>
      <c r="G34" s="48" t="s">
        <v>3</v>
      </c>
      <c r="I34" s="44">
        <v>92.37</v>
      </c>
      <c r="J34" s="100">
        <v>13.2</v>
      </c>
      <c r="K34" s="100">
        <v>434.8</v>
      </c>
      <c r="L34" s="97">
        <v>6300</v>
      </c>
      <c r="M34" s="95">
        <v>1.93</v>
      </c>
      <c r="N34" s="98">
        <v>1654</v>
      </c>
      <c r="P34" s="100">
        <v>13.2</v>
      </c>
      <c r="Q34" s="100">
        <v>214.7</v>
      </c>
      <c r="R34" s="100">
        <v>1.47</v>
      </c>
      <c r="S34" s="100">
        <v>53.3</v>
      </c>
      <c r="T34" s="100">
        <v>171</v>
      </c>
      <c r="U34" s="100">
        <v>1.84</v>
      </c>
      <c r="V34" s="100">
        <v>74.9</v>
      </c>
      <c r="W34" s="100">
        <v>165.6</v>
      </c>
      <c r="X34" s="100">
        <v>1.9</v>
      </c>
      <c r="Y34" s="100">
        <v>96</v>
      </c>
      <c r="Z34" s="100">
        <v>162.3</v>
      </c>
      <c r="AA34" s="100">
        <v>1.94</v>
      </c>
      <c r="AB34" s="100">
        <v>116.7</v>
      </c>
      <c r="AC34" s="100">
        <v>164.8</v>
      </c>
      <c r="AD34" s="100">
        <v>1.91</v>
      </c>
      <c r="AE34" s="100">
        <v>137.6</v>
      </c>
      <c r="AF34" s="100">
        <v>177.7</v>
      </c>
      <c r="AG34" s="100">
        <v>1.77</v>
      </c>
      <c r="AH34" s="100">
        <v>162.9</v>
      </c>
      <c r="AI34" s="100">
        <v>162.3</v>
      </c>
      <c r="AJ34" s="100">
        <v>1.94</v>
      </c>
      <c r="AK34" s="100">
        <v>183.7</v>
      </c>
      <c r="AL34" s="100">
        <v>164.4</v>
      </c>
      <c r="AM34" s="100">
        <v>1.92</v>
      </c>
      <c r="AN34" s="100">
        <v>204.4</v>
      </c>
      <c r="AO34" s="100">
        <v>161.9</v>
      </c>
      <c r="AP34" s="100">
        <v>1.95</v>
      </c>
      <c r="AQ34" s="100">
        <v>224.7</v>
      </c>
      <c r="AR34" s="100">
        <v>158.4</v>
      </c>
      <c r="AS34" s="100">
        <v>1.99</v>
      </c>
      <c r="AT34" s="100">
        <v>243.7</v>
      </c>
      <c r="AU34" s="100">
        <v>144.4</v>
      </c>
      <c r="AV34" s="100">
        <v>2.18</v>
      </c>
      <c r="AW34" s="100">
        <v>259.4</v>
      </c>
      <c r="AX34" s="100">
        <v>132.3</v>
      </c>
      <c r="AY34" s="100">
        <v>2.38</v>
      </c>
      <c r="AZ34" s="100">
        <v>271.5</v>
      </c>
      <c r="BA34" s="100">
        <v>129.9</v>
      </c>
      <c r="BB34" s="100">
        <v>2.43</v>
      </c>
      <c r="BC34" s="100">
        <v>283.3</v>
      </c>
      <c r="BD34" s="100">
        <v>134.7</v>
      </c>
      <c r="BE34" s="100">
        <v>2.34</v>
      </c>
      <c r="BF34" s="100">
        <v>295.9</v>
      </c>
      <c r="BG34" s="100">
        <v>157.7</v>
      </c>
      <c r="BH34" s="100">
        <v>2</v>
      </c>
      <c r="BI34" s="100">
        <v>314.8</v>
      </c>
      <c r="BJ34" s="100">
        <v>167.3</v>
      </c>
      <c r="BK34" s="100">
        <v>1.88</v>
      </c>
      <c r="BL34" s="100">
        <v>336.5</v>
      </c>
      <c r="BM34" s="100">
        <v>164.2</v>
      </c>
      <c r="BN34" s="100">
        <v>1.92</v>
      </c>
      <c r="BO34" s="100">
        <v>357.9</v>
      </c>
      <c r="BP34" s="100">
        <v>167</v>
      </c>
      <c r="BQ34" s="100">
        <v>1.89</v>
      </c>
      <c r="BR34" s="100">
        <v>379.7</v>
      </c>
      <c r="BS34" s="100">
        <v>170.6</v>
      </c>
      <c r="BT34" s="100">
        <v>1.85</v>
      </c>
      <c r="BU34" s="100">
        <v>401.9</v>
      </c>
      <c r="BV34" s="100">
        <v>199.5</v>
      </c>
      <c r="BW34" s="100">
        <v>1.58</v>
      </c>
      <c r="BX34" s="100">
        <v>434.8</v>
      </c>
    </row>
    <row r="35" spans="1:124" s="34" customFormat="1" ht="12.75">
      <c r="A35" s="111" t="s">
        <v>139</v>
      </c>
      <c r="B35" s="112" t="s">
        <v>6</v>
      </c>
      <c r="C35" s="113">
        <v>378</v>
      </c>
      <c r="D35" s="111" t="s">
        <v>153</v>
      </c>
      <c r="E35" s="112" t="s">
        <v>154</v>
      </c>
      <c r="F35" s="48" t="s">
        <v>37</v>
      </c>
      <c r="G35" s="112" t="s">
        <v>3</v>
      </c>
      <c r="H35" s="111"/>
      <c r="I35" s="114">
        <v>40.49</v>
      </c>
      <c r="J35" s="115">
        <v>22.7</v>
      </c>
      <c r="K35" s="115">
        <v>223.9</v>
      </c>
      <c r="L35" s="116">
        <v>3460</v>
      </c>
      <c r="M35" s="114">
        <v>2.9</v>
      </c>
      <c r="N35" s="117">
        <v>170</v>
      </c>
      <c r="O35" s="118"/>
      <c r="P35" s="115">
        <v>22.7</v>
      </c>
      <c r="Q35" s="115">
        <v>86.1</v>
      </c>
      <c r="R35" s="115">
        <v>2.01</v>
      </c>
      <c r="S35" s="115">
        <v>46.3</v>
      </c>
      <c r="T35" s="115">
        <v>63.6</v>
      </c>
      <c r="U35" s="115">
        <v>2.72</v>
      </c>
      <c r="V35" s="115">
        <v>57.2</v>
      </c>
      <c r="W35" s="115">
        <v>59.1</v>
      </c>
      <c r="X35" s="115">
        <v>2.93</v>
      </c>
      <c r="Y35" s="115">
        <v>66.5</v>
      </c>
      <c r="Z35" s="115">
        <v>58.9</v>
      </c>
      <c r="AA35" s="115">
        <v>2.93</v>
      </c>
      <c r="AB35" s="115">
        <v>75.8</v>
      </c>
      <c r="AC35" s="115">
        <v>57</v>
      </c>
      <c r="AD35" s="115">
        <v>3.03</v>
      </c>
      <c r="AE35" s="115">
        <v>84.7</v>
      </c>
      <c r="AF35" s="115">
        <v>56.9</v>
      </c>
      <c r="AG35" s="115">
        <v>3.04</v>
      </c>
      <c r="AH35" s="115">
        <v>93.3</v>
      </c>
      <c r="AI35" s="115">
        <v>53.5</v>
      </c>
      <c r="AJ35" s="115">
        <v>3.23</v>
      </c>
      <c r="AK35" s="115">
        <v>100.7</v>
      </c>
      <c r="AL35" s="115">
        <v>51.1</v>
      </c>
      <c r="AM35" s="115">
        <v>3.38</v>
      </c>
      <c r="AN35" s="115">
        <v>107.2</v>
      </c>
      <c r="AO35" s="115">
        <v>53.1</v>
      </c>
      <c r="AP35" s="115">
        <v>3.26</v>
      </c>
      <c r="AQ35" s="115">
        <v>114.5</v>
      </c>
      <c r="AR35" s="115">
        <v>56.8</v>
      </c>
      <c r="AS35" s="115">
        <v>3.05</v>
      </c>
      <c r="AT35" s="115">
        <v>123.3</v>
      </c>
      <c r="AU35" s="115">
        <v>54</v>
      </c>
      <c r="AV35" s="115">
        <v>3.21</v>
      </c>
      <c r="AW35" s="115">
        <v>131.2</v>
      </c>
      <c r="AX35" s="115">
        <v>52</v>
      </c>
      <c r="AY35" s="115">
        <v>3.33</v>
      </c>
      <c r="AZ35" s="115">
        <v>138.1</v>
      </c>
      <c r="BA35" s="115">
        <v>54.6</v>
      </c>
      <c r="BB35" s="115">
        <v>3.17</v>
      </c>
      <c r="BC35" s="115">
        <v>145.9</v>
      </c>
      <c r="BD35" s="115">
        <v>57.5</v>
      </c>
      <c r="BE35" s="115">
        <v>3.01</v>
      </c>
      <c r="BF35" s="115">
        <v>155</v>
      </c>
      <c r="BG35" s="115">
        <v>58.1</v>
      </c>
      <c r="BH35" s="115">
        <v>2.98</v>
      </c>
      <c r="BI35" s="115">
        <v>164.5</v>
      </c>
      <c r="BJ35" s="115">
        <v>59.1</v>
      </c>
      <c r="BK35" s="115">
        <v>2.93</v>
      </c>
      <c r="BL35" s="115">
        <v>174.3</v>
      </c>
      <c r="BM35" s="115">
        <v>59.8</v>
      </c>
      <c r="BN35" s="115">
        <v>2.89</v>
      </c>
      <c r="BO35" s="115">
        <v>184.3</v>
      </c>
      <c r="BP35" s="115">
        <v>61.6</v>
      </c>
      <c r="BQ35" s="115">
        <v>2.81</v>
      </c>
      <c r="BR35" s="115">
        <v>194.9</v>
      </c>
      <c r="BS35" s="115">
        <v>62.1</v>
      </c>
      <c r="BT35" s="115">
        <v>2.79</v>
      </c>
      <c r="BU35" s="115">
        <v>205.5</v>
      </c>
      <c r="BV35" s="115">
        <v>78.5</v>
      </c>
      <c r="BW35" s="115">
        <v>2.2</v>
      </c>
      <c r="BX35" s="115">
        <v>223.9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</row>
    <row r="36" spans="1:124" s="34" customFormat="1" ht="12.75">
      <c r="A36" s="111" t="s">
        <v>139</v>
      </c>
      <c r="B36" s="112" t="s">
        <v>4</v>
      </c>
      <c r="C36" s="113">
        <v>51</v>
      </c>
      <c r="D36" s="111" t="s">
        <v>153</v>
      </c>
      <c r="E36" s="112" t="s">
        <v>155</v>
      </c>
      <c r="F36" s="48" t="s">
        <v>37</v>
      </c>
      <c r="G36" s="112" t="s">
        <v>3</v>
      </c>
      <c r="H36" s="111"/>
      <c r="I36" s="114">
        <v>90.67</v>
      </c>
      <c r="J36" s="115">
        <v>12.3</v>
      </c>
      <c r="K36" s="115">
        <v>86.6</v>
      </c>
      <c r="L36" s="116">
        <v>1700</v>
      </c>
      <c r="M36" s="114">
        <v>5.03</v>
      </c>
      <c r="N36" s="117">
        <v>512</v>
      </c>
      <c r="O36" s="118"/>
      <c r="P36" s="115">
        <v>12.3</v>
      </c>
      <c r="Q36" s="115">
        <v>24.4</v>
      </c>
      <c r="R36" s="115">
        <v>3.5</v>
      </c>
      <c r="S36" s="115">
        <v>21.2</v>
      </c>
      <c r="T36" s="115">
        <v>15.9</v>
      </c>
      <c r="U36" s="115">
        <v>5.37</v>
      </c>
      <c r="V36" s="115">
        <v>24.3</v>
      </c>
      <c r="W36" s="115">
        <v>16.2</v>
      </c>
      <c r="X36" s="115">
        <v>5.28</v>
      </c>
      <c r="Y36" s="115">
        <v>27.5</v>
      </c>
      <c r="Z36" s="115">
        <v>16.4</v>
      </c>
      <c r="AA36" s="115">
        <v>5.22</v>
      </c>
      <c r="AB36" s="115">
        <v>30.8</v>
      </c>
      <c r="AC36" s="115">
        <v>16.3</v>
      </c>
      <c r="AD36" s="115">
        <v>5.25</v>
      </c>
      <c r="AE36" s="115">
        <v>34</v>
      </c>
      <c r="AF36" s="115">
        <v>16.1</v>
      </c>
      <c r="AG36" s="115">
        <v>5.32</v>
      </c>
      <c r="AH36" s="115">
        <v>37.1</v>
      </c>
      <c r="AI36" s="115">
        <v>16.2</v>
      </c>
      <c r="AJ36" s="115">
        <v>5.29</v>
      </c>
      <c r="AK36" s="115">
        <v>40.3</v>
      </c>
      <c r="AL36" s="115">
        <v>16.3</v>
      </c>
      <c r="AM36" s="115">
        <v>5.25</v>
      </c>
      <c r="AN36" s="115">
        <v>43.5</v>
      </c>
      <c r="AO36" s="115">
        <v>16.1</v>
      </c>
      <c r="AP36" s="115">
        <v>5.31</v>
      </c>
      <c r="AQ36" s="115">
        <v>46.7</v>
      </c>
      <c r="AR36" s="115">
        <v>16.1</v>
      </c>
      <c r="AS36" s="115">
        <v>5.31</v>
      </c>
      <c r="AT36" s="115">
        <v>49.9</v>
      </c>
      <c r="AU36" s="115">
        <v>16.1</v>
      </c>
      <c r="AV36" s="115">
        <v>5.3</v>
      </c>
      <c r="AW36" s="115">
        <v>53</v>
      </c>
      <c r="AX36" s="115">
        <v>16.1</v>
      </c>
      <c r="AY36" s="115">
        <v>5.3</v>
      </c>
      <c r="AZ36" s="115">
        <v>56.2</v>
      </c>
      <c r="BA36" s="115">
        <v>16.3</v>
      </c>
      <c r="BB36" s="115">
        <v>5.24</v>
      </c>
      <c r="BC36" s="115">
        <v>59.4</v>
      </c>
      <c r="BD36" s="115">
        <v>16.2</v>
      </c>
      <c r="BE36" s="115">
        <v>5.28</v>
      </c>
      <c r="BF36" s="115">
        <v>62.6</v>
      </c>
      <c r="BG36" s="115">
        <v>16.1</v>
      </c>
      <c r="BH36" s="115">
        <v>5.31</v>
      </c>
      <c r="BI36" s="115">
        <v>65.8</v>
      </c>
      <c r="BJ36" s="115">
        <v>16.3</v>
      </c>
      <c r="BK36" s="115">
        <v>5.24</v>
      </c>
      <c r="BL36" s="115">
        <v>69</v>
      </c>
      <c r="BM36" s="115">
        <v>15.9</v>
      </c>
      <c r="BN36" s="115">
        <v>5.38</v>
      </c>
      <c r="BO36" s="115">
        <v>72.1</v>
      </c>
      <c r="BP36" s="115">
        <v>16.2</v>
      </c>
      <c r="BQ36" s="115">
        <v>5.29</v>
      </c>
      <c r="BR36" s="119">
        <v>75.3</v>
      </c>
      <c r="BS36" s="115">
        <v>16.5</v>
      </c>
      <c r="BT36" s="115">
        <v>5.16</v>
      </c>
      <c r="BU36" s="115">
        <v>78.5</v>
      </c>
      <c r="BV36" s="115">
        <v>23.2</v>
      </c>
      <c r="BW36" s="115">
        <v>3.66</v>
      </c>
      <c r="BX36" s="115">
        <v>86.6</v>
      </c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</row>
    <row r="37" spans="1:76" ht="12.75">
      <c r="A37" s="44" t="s">
        <v>139</v>
      </c>
      <c r="B37" s="48" t="s">
        <v>4</v>
      </c>
      <c r="C37" s="94">
        <v>51</v>
      </c>
      <c r="D37" s="44" t="s">
        <v>156</v>
      </c>
      <c r="E37" s="48" t="s">
        <v>157</v>
      </c>
      <c r="F37" s="48" t="s">
        <v>37</v>
      </c>
      <c r="G37" s="48" t="s">
        <v>3</v>
      </c>
      <c r="I37" s="44">
        <v>93.87</v>
      </c>
      <c r="J37" s="100">
        <v>11.8</v>
      </c>
      <c r="K37" s="100">
        <v>169.7</v>
      </c>
      <c r="L37" s="97">
        <v>2830</v>
      </c>
      <c r="M37" s="95">
        <v>3.1</v>
      </c>
      <c r="N37" s="98">
        <v>927</v>
      </c>
      <c r="P37" s="100">
        <v>11.8</v>
      </c>
      <c r="Q37" s="100">
        <v>61.1</v>
      </c>
      <c r="R37" s="100">
        <v>2.32</v>
      </c>
      <c r="S37" s="100">
        <v>28.7</v>
      </c>
      <c r="T37" s="100">
        <v>43.6</v>
      </c>
      <c r="U37" s="100">
        <v>3.24</v>
      </c>
      <c r="V37" s="100">
        <v>35</v>
      </c>
      <c r="W37" s="100">
        <v>54.8</v>
      </c>
      <c r="X37" s="100">
        <v>2.58</v>
      </c>
      <c r="Y37" s="100">
        <v>46.3</v>
      </c>
      <c r="Z37" s="100">
        <v>51</v>
      </c>
      <c r="AA37" s="100">
        <v>2.77</v>
      </c>
      <c r="AB37" s="100">
        <v>56.3</v>
      </c>
      <c r="AC37" s="100">
        <v>46.5</v>
      </c>
      <c r="AD37" s="100">
        <v>3.05</v>
      </c>
      <c r="AE37" s="100">
        <v>64</v>
      </c>
      <c r="AF37" s="100">
        <v>43.4</v>
      </c>
      <c r="AG37" s="100">
        <v>3.26</v>
      </c>
      <c r="AH37" s="100">
        <v>70.4</v>
      </c>
      <c r="AI37" s="100">
        <v>39.6</v>
      </c>
      <c r="AJ37" s="100">
        <v>3.57</v>
      </c>
      <c r="AK37" s="100">
        <v>75.7</v>
      </c>
      <c r="AL37" s="100">
        <v>38.9</v>
      </c>
      <c r="AM37" s="100">
        <v>3.64</v>
      </c>
      <c r="AN37" s="100">
        <v>80.5</v>
      </c>
      <c r="AO37" s="100">
        <v>37.1</v>
      </c>
      <c r="AP37" s="100">
        <v>3.82</v>
      </c>
      <c r="AQ37" s="100">
        <v>84.8</v>
      </c>
      <c r="AR37" s="100">
        <v>36.6</v>
      </c>
      <c r="AS37" s="100">
        <v>3.86</v>
      </c>
      <c r="AT37" s="100">
        <v>88.8</v>
      </c>
      <c r="AU37" s="100">
        <v>37.4</v>
      </c>
      <c r="AV37" s="100">
        <v>3.78</v>
      </c>
      <c r="AW37" s="100">
        <v>93</v>
      </c>
      <c r="AX37" s="100">
        <v>37.7</v>
      </c>
      <c r="AY37" s="100">
        <v>3.75</v>
      </c>
      <c r="AZ37" s="100">
        <v>97.5</v>
      </c>
      <c r="BA37" s="100">
        <v>39.5</v>
      </c>
      <c r="BB37" s="100">
        <v>3.59</v>
      </c>
      <c r="BC37" s="100">
        <v>102.5</v>
      </c>
      <c r="BD37" s="100">
        <v>43.3</v>
      </c>
      <c r="BE37" s="100">
        <v>3.27</v>
      </c>
      <c r="BF37" s="100">
        <v>109</v>
      </c>
      <c r="BG37" s="100">
        <v>42.8</v>
      </c>
      <c r="BH37" s="100">
        <v>3.31</v>
      </c>
      <c r="BI37" s="100">
        <v>115.2</v>
      </c>
      <c r="BJ37" s="100">
        <v>41</v>
      </c>
      <c r="BK37" s="100">
        <v>3.46</v>
      </c>
      <c r="BL37" s="100">
        <v>120.4</v>
      </c>
      <c r="BM37" s="100">
        <v>42.1</v>
      </c>
      <c r="BN37" s="100">
        <v>3.36</v>
      </c>
      <c r="BO37" s="100">
        <v>126.1</v>
      </c>
      <c r="BP37" s="100">
        <v>50.3</v>
      </c>
      <c r="BQ37" s="100">
        <v>2.81</v>
      </c>
      <c r="BR37" s="100">
        <v>135.2</v>
      </c>
      <c r="BS37" s="100">
        <v>56.4</v>
      </c>
      <c r="BT37" s="100">
        <v>2.51</v>
      </c>
      <c r="BU37" s="100">
        <v>147.6</v>
      </c>
      <c r="BV37" s="100">
        <v>69</v>
      </c>
      <c r="BW37" s="100">
        <v>2.05</v>
      </c>
      <c r="BX37" s="100">
        <v>169.7</v>
      </c>
    </row>
    <row r="38" spans="1:76" ht="12.75">
      <c r="A38" s="44" t="s">
        <v>139</v>
      </c>
      <c r="B38" s="48" t="s">
        <v>4</v>
      </c>
      <c r="C38" s="94">
        <v>51</v>
      </c>
      <c r="D38" s="44" t="s">
        <v>146</v>
      </c>
      <c r="E38" s="48" t="s">
        <v>158</v>
      </c>
      <c r="F38" s="48" t="s">
        <v>37</v>
      </c>
      <c r="G38" s="48" t="s">
        <v>3</v>
      </c>
      <c r="I38" s="95">
        <v>90.76</v>
      </c>
      <c r="J38" s="96">
        <v>20.4</v>
      </c>
      <c r="K38" s="96">
        <v>127.2</v>
      </c>
      <c r="L38" s="97">
        <v>3050</v>
      </c>
      <c r="M38" s="95">
        <v>5.14</v>
      </c>
      <c r="N38" s="98">
        <v>292</v>
      </c>
      <c r="P38" s="101">
        <v>20.4</v>
      </c>
      <c r="Q38" s="101">
        <v>42.2</v>
      </c>
      <c r="R38" s="101">
        <v>3.62</v>
      </c>
      <c r="S38" s="101">
        <v>33.2</v>
      </c>
      <c r="T38" s="101">
        <v>30.6</v>
      </c>
      <c r="U38" s="101">
        <v>4.98</v>
      </c>
      <c r="V38" s="101">
        <v>38.5</v>
      </c>
      <c r="W38" s="101">
        <v>26.9</v>
      </c>
      <c r="X38" s="101">
        <v>5.67</v>
      </c>
      <c r="Y38" s="101">
        <v>42.5</v>
      </c>
      <c r="Z38" s="101">
        <v>25.9</v>
      </c>
      <c r="AA38" s="101">
        <v>5.9</v>
      </c>
      <c r="AB38" s="101">
        <v>46</v>
      </c>
      <c r="AC38" s="101">
        <v>25.2</v>
      </c>
      <c r="AD38" s="101">
        <v>6.06</v>
      </c>
      <c r="AE38" s="101">
        <v>49.3</v>
      </c>
      <c r="AF38" s="101">
        <v>24.8</v>
      </c>
      <c r="AG38" s="101">
        <v>6.14</v>
      </c>
      <c r="AH38" s="101">
        <v>52.7</v>
      </c>
      <c r="AI38" s="101">
        <v>24.9</v>
      </c>
      <c r="AJ38" s="101">
        <v>6.11</v>
      </c>
      <c r="AK38" s="101">
        <v>56</v>
      </c>
      <c r="AL38" s="101">
        <v>25.1</v>
      </c>
      <c r="AM38" s="101">
        <v>6.07</v>
      </c>
      <c r="AN38" s="101">
        <v>59.4</v>
      </c>
      <c r="AO38" s="101">
        <v>24.8</v>
      </c>
      <c r="AP38" s="101">
        <v>6.14</v>
      </c>
      <c r="AQ38" s="101">
        <v>62.7</v>
      </c>
      <c r="AR38" s="101">
        <v>24.8</v>
      </c>
      <c r="AS38" s="101">
        <v>6.14</v>
      </c>
      <c r="AT38" s="101">
        <v>66</v>
      </c>
      <c r="AU38" s="101">
        <v>25.3</v>
      </c>
      <c r="AV38" s="101">
        <v>6.02</v>
      </c>
      <c r="AW38" s="101">
        <v>69.5</v>
      </c>
      <c r="AX38" s="101">
        <v>27.3</v>
      </c>
      <c r="AY38" s="101">
        <v>5.58</v>
      </c>
      <c r="AZ38" s="101">
        <v>73.6</v>
      </c>
      <c r="BA38" s="101">
        <v>29.9</v>
      </c>
      <c r="BB38" s="101">
        <v>5.1</v>
      </c>
      <c r="BC38" s="101">
        <v>78.8</v>
      </c>
      <c r="BD38" s="101">
        <v>30.1</v>
      </c>
      <c r="BE38" s="101">
        <v>5.07</v>
      </c>
      <c r="BF38" s="101">
        <v>84.2</v>
      </c>
      <c r="BG38" s="101">
        <v>31.5</v>
      </c>
      <c r="BH38" s="101">
        <v>4.84</v>
      </c>
      <c r="BI38" s="101">
        <v>90</v>
      </c>
      <c r="BJ38" s="101">
        <v>30.9</v>
      </c>
      <c r="BK38" s="101">
        <v>4.94</v>
      </c>
      <c r="BL38" s="101">
        <v>95.6</v>
      </c>
      <c r="BM38" s="101">
        <v>30.9</v>
      </c>
      <c r="BN38" s="101">
        <v>4.93</v>
      </c>
      <c r="BO38" s="101">
        <v>101.1</v>
      </c>
      <c r="BP38" s="101">
        <v>31.1</v>
      </c>
      <c r="BQ38" s="101">
        <v>4.9</v>
      </c>
      <c r="BR38" s="101">
        <v>106.5</v>
      </c>
      <c r="BS38" s="101">
        <v>34.8</v>
      </c>
      <c r="BT38" s="101">
        <v>4.38</v>
      </c>
      <c r="BU38" s="101">
        <v>112.9</v>
      </c>
      <c r="BV38" s="101">
        <v>45.7</v>
      </c>
      <c r="BW38" s="101">
        <v>3.34</v>
      </c>
      <c r="BX38" s="101">
        <v>127.2</v>
      </c>
    </row>
    <row r="39" spans="1:76" ht="12.75">
      <c r="A39" s="44" t="s">
        <v>159</v>
      </c>
      <c r="B39" s="48" t="s">
        <v>6</v>
      </c>
      <c r="C39" s="94">
        <v>601</v>
      </c>
      <c r="D39" s="44" t="s">
        <v>101</v>
      </c>
      <c r="E39" s="48" t="s">
        <v>160</v>
      </c>
      <c r="F39" s="48" t="s">
        <v>37</v>
      </c>
      <c r="G39" s="48" t="s">
        <v>3</v>
      </c>
      <c r="I39" s="95">
        <v>7.88</v>
      </c>
      <c r="J39" s="96">
        <v>6.3</v>
      </c>
      <c r="K39" s="96">
        <v>492.1</v>
      </c>
      <c r="L39" s="97">
        <v>6660</v>
      </c>
      <c r="M39" s="95">
        <v>2.65</v>
      </c>
      <c r="N39" s="98">
        <v>1682</v>
      </c>
      <c r="P39" s="100">
        <v>6.3</v>
      </c>
      <c r="Q39" s="100">
        <v>154</v>
      </c>
      <c r="R39" s="100">
        <v>2.16</v>
      </c>
      <c r="S39" s="100">
        <v>45.9</v>
      </c>
      <c r="T39" s="100">
        <v>119.1</v>
      </c>
      <c r="U39" s="100">
        <v>2.79</v>
      </c>
      <c r="V39" s="100">
        <v>65.9</v>
      </c>
      <c r="W39" s="100">
        <v>117</v>
      </c>
      <c r="X39" s="100">
        <v>2.85</v>
      </c>
      <c r="Y39" s="100">
        <v>85.9</v>
      </c>
      <c r="Z39" s="100">
        <v>116.9</v>
      </c>
      <c r="AA39" s="100">
        <v>2.85</v>
      </c>
      <c r="AB39" s="100">
        <v>105.6</v>
      </c>
      <c r="AC39" s="100">
        <v>114</v>
      </c>
      <c r="AD39" s="100">
        <v>2.92</v>
      </c>
      <c r="AE39" s="100">
        <v>124.7</v>
      </c>
      <c r="AF39" s="100">
        <v>116.3</v>
      </c>
      <c r="AG39" s="100">
        <v>2.86</v>
      </c>
      <c r="AH39" s="100">
        <v>144.1</v>
      </c>
      <c r="AI39" s="100">
        <v>114</v>
      </c>
      <c r="AJ39" s="100">
        <v>2.92</v>
      </c>
      <c r="AK39" s="100">
        <v>163.6</v>
      </c>
      <c r="AL39" s="100">
        <v>145.1</v>
      </c>
      <c r="AM39" s="100">
        <v>2.3</v>
      </c>
      <c r="AN39" s="100">
        <v>197</v>
      </c>
      <c r="AO39" s="100">
        <v>136.7</v>
      </c>
      <c r="AP39" s="100">
        <v>2.44</v>
      </c>
      <c r="AQ39" s="100">
        <v>226.9</v>
      </c>
      <c r="AR39" s="100">
        <v>149.5</v>
      </c>
      <c r="AS39" s="100">
        <v>2.23</v>
      </c>
      <c r="AT39" s="100">
        <v>263</v>
      </c>
      <c r="AU39" s="100">
        <v>135.4</v>
      </c>
      <c r="AV39" s="100">
        <v>2.46</v>
      </c>
      <c r="AW39" s="100">
        <v>291.7</v>
      </c>
      <c r="AX39" s="100">
        <v>123.5</v>
      </c>
      <c r="AY39" s="100">
        <v>2.7</v>
      </c>
      <c r="AZ39" s="100">
        <v>315.5</v>
      </c>
      <c r="BA39" s="100">
        <v>118.5</v>
      </c>
      <c r="BB39" s="100">
        <v>2.81</v>
      </c>
      <c r="BC39" s="100">
        <v>336</v>
      </c>
      <c r="BD39" s="100">
        <v>117.4</v>
      </c>
      <c r="BE39" s="100">
        <v>2.84</v>
      </c>
      <c r="BF39" s="100">
        <v>357</v>
      </c>
      <c r="BG39" s="100">
        <v>125.3</v>
      </c>
      <c r="BH39" s="100">
        <v>2.66</v>
      </c>
      <c r="BI39" s="100">
        <v>380.9</v>
      </c>
      <c r="BJ39" s="100">
        <v>115</v>
      </c>
      <c r="BK39" s="100">
        <v>2.9</v>
      </c>
      <c r="BL39" s="100">
        <v>400.2</v>
      </c>
      <c r="BM39" s="100">
        <v>113.1</v>
      </c>
      <c r="BN39" s="100">
        <v>2.95</v>
      </c>
      <c r="BO39" s="100">
        <v>419.1</v>
      </c>
      <c r="BP39" s="100">
        <v>114.7</v>
      </c>
      <c r="BQ39" s="100">
        <v>2.9</v>
      </c>
      <c r="BR39" s="100">
        <v>438.3</v>
      </c>
      <c r="BS39" s="100">
        <v>118.5</v>
      </c>
      <c r="BT39" s="100">
        <v>2.81</v>
      </c>
      <c r="BU39" s="100">
        <v>458.1</v>
      </c>
      <c r="BV39" s="100">
        <v>145.3</v>
      </c>
      <c r="BW39" s="100">
        <v>2.29</v>
      </c>
      <c r="BX39" s="100">
        <v>492.1</v>
      </c>
    </row>
    <row r="40" spans="1:76" ht="12.75">
      <c r="A40" s="44" t="s">
        <v>159</v>
      </c>
      <c r="B40" s="48" t="s">
        <v>4</v>
      </c>
      <c r="C40" s="94">
        <v>363</v>
      </c>
      <c r="D40" s="44" t="s">
        <v>101</v>
      </c>
      <c r="E40" s="48" t="s">
        <v>161</v>
      </c>
      <c r="F40" s="48" t="s">
        <v>37</v>
      </c>
      <c r="G40" s="48" t="s">
        <v>3</v>
      </c>
      <c r="I40" s="95">
        <v>95.22</v>
      </c>
      <c r="J40" s="96">
        <v>3.4</v>
      </c>
      <c r="K40" s="96">
        <v>294.1</v>
      </c>
      <c r="L40" s="97">
        <v>5380</v>
      </c>
      <c r="M40" s="95">
        <v>2.92</v>
      </c>
      <c r="N40" s="98">
        <v>1143</v>
      </c>
      <c r="P40" s="100">
        <v>3.4</v>
      </c>
      <c r="Q40" s="100">
        <v>121.5</v>
      </c>
      <c r="R40" s="100">
        <v>2.21</v>
      </c>
      <c r="S40" s="100">
        <v>30.4</v>
      </c>
      <c r="T40" s="100">
        <v>96.8</v>
      </c>
      <c r="U40" s="100">
        <v>2.78</v>
      </c>
      <c r="V40" s="100">
        <v>46.5</v>
      </c>
      <c r="W40" s="100">
        <v>97.6</v>
      </c>
      <c r="X40" s="100">
        <v>2.76</v>
      </c>
      <c r="Y40" s="100">
        <v>62.7</v>
      </c>
      <c r="Z40" s="100">
        <v>95.4</v>
      </c>
      <c r="AA40" s="100">
        <v>2.82</v>
      </c>
      <c r="AB40" s="100">
        <v>78.6</v>
      </c>
      <c r="AC40" s="100">
        <v>97</v>
      </c>
      <c r="AD40" s="100">
        <v>2.77</v>
      </c>
      <c r="AE40" s="100">
        <v>94.7</v>
      </c>
      <c r="AF40" s="100">
        <v>93.4</v>
      </c>
      <c r="AG40" s="100">
        <v>2.87</v>
      </c>
      <c r="AH40" s="100">
        <v>110.1</v>
      </c>
      <c r="AI40" s="100">
        <v>91</v>
      </c>
      <c r="AJ40" s="100">
        <v>2.96</v>
      </c>
      <c r="AK40" s="100">
        <v>124.2</v>
      </c>
      <c r="AL40" s="100">
        <v>93.8</v>
      </c>
      <c r="AM40" s="100">
        <v>2.87</v>
      </c>
      <c r="AN40" s="100">
        <v>139.3</v>
      </c>
      <c r="AO40" s="100">
        <v>95.5</v>
      </c>
      <c r="AP40" s="100">
        <v>2.82</v>
      </c>
      <c r="AQ40" s="100">
        <v>155.3</v>
      </c>
      <c r="AR40" s="100">
        <v>98.8</v>
      </c>
      <c r="AS40" s="100">
        <v>2.72</v>
      </c>
      <c r="AT40" s="100">
        <v>172.3</v>
      </c>
      <c r="AU40" s="100">
        <v>100</v>
      </c>
      <c r="AV40" s="100">
        <v>2.69</v>
      </c>
      <c r="AW40" s="100">
        <v>190.3</v>
      </c>
      <c r="AX40" s="100">
        <v>98.1</v>
      </c>
      <c r="AY40" s="100">
        <v>2.74</v>
      </c>
      <c r="AZ40" s="100">
        <v>207.2</v>
      </c>
      <c r="BA40" s="100">
        <v>84</v>
      </c>
      <c r="BB40" s="100">
        <v>3.2</v>
      </c>
      <c r="BC40" s="100">
        <v>218.3</v>
      </c>
      <c r="BD40" s="100">
        <v>73.4</v>
      </c>
      <c r="BE40" s="100">
        <v>3.66</v>
      </c>
      <c r="BF40" s="100">
        <v>226.1</v>
      </c>
      <c r="BG40" s="100">
        <v>71.1</v>
      </c>
      <c r="BH40" s="100">
        <v>3.78</v>
      </c>
      <c r="BI40" s="100">
        <v>233.2</v>
      </c>
      <c r="BJ40" s="100">
        <v>70.8</v>
      </c>
      <c r="BK40" s="100">
        <v>3.8</v>
      </c>
      <c r="BL40" s="100">
        <v>240.4</v>
      </c>
      <c r="BM40" s="100">
        <v>74.9</v>
      </c>
      <c r="BN40" s="100">
        <v>3.59</v>
      </c>
      <c r="BO40" s="100">
        <v>248.1</v>
      </c>
      <c r="BP40" s="100">
        <v>78.5</v>
      </c>
      <c r="BQ40" s="100">
        <v>3.43</v>
      </c>
      <c r="BR40" s="100">
        <v>256.3</v>
      </c>
      <c r="BS40" s="100">
        <v>84.6</v>
      </c>
      <c r="BT40" s="100">
        <v>3.18</v>
      </c>
      <c r="BU40" s="100">
        <v>265.8</v>
      </c>
      <c r="BV40" s="100">
        <v>124.1</v>
      </c>
      <c r="BW40" s="100">
        <v>2.17</v>
      </c>
      <c r="BX40" s="100">
        <v>294.1</v>
      </c>
    </row>
    <row r="41" spans="1:76" ht="12.75">
      <c r="A41" s="44" t="s">
        <v>159</v>
      </c>
      <c r="B41" s="48" t="s">
        <v>7</v>
      </c>
      <c r="C41" s="94">
        <v>13</v>
      </c>
      <c r="D41" s="44" t="s">
        <v>162</v>
      </c>
      <c r="E41" s="48" t="s">
        <v>163</v>
      </c>
      <c r="F41" s="48" t="s">
        <v>37</v>
      </c>
      <c r="G41" s="48" t="s">
        <v>3</v>
      </c>
      <c r="I41" s="44">
        <v>95.52</v>
      </c>
      <c r="J41" s="100">
        <v>1054.2</v>
      </c>
      <c r="K41" s="100">
        <v>1250.2</v>
      </c>
      <c r="L41" s="97">
        <v>4399</v>
      </c>
      <c r="M41" s="95">
        <v>5.85</v>
      </c>
      <c r="N41" s="98">
        <v>-120</v>
      </c>
      <c r="P41" s="100">
        <v>1054.2</v>
      </c>
      <c r="Q41" s="100">
        <v>47.8</v>
      </c>
      <c r="R41" s="100">
        <v>4.6</v>
      </c>
      <c r="S41" s="100">
        <v>1071.3</v>
      </c>
      <c r="T41" s="100">
        <v>33.4</v>
      </c>
      <c r="U41" s="100">
        <v>6.58</v>
      </c>
      <c r="V41" s="100">
        <v>1077.3</v>
      </c>
      <c r="W41" s="100">
        <v>30.7</v>
      </c>
      <c r="X41" s="100">
        <v>7.17</v>
      </c>
      <c r="Y41" s="100">
        <v>1082.4</v>
      </c>
      <c r="Z41" s="100">
        <v>30.2</v>
      </c>
      <c r="AA41" s="100">
        <v>7.28</v>
      </c>
      <c r="AB41" s="100">
        <v>1087.5</v>
      </c>
      <c r="AC41" s="100">
        <v>29.6</v>
      </c>
      <c r="AD41" s="100">
        <v>7.44</v>
      </c>
      <c r="AE41" s="100">
        <v>1092.5</v>
      </c>
      <c r="AF41" s="100">
        <v>29.1</v>
      </c>
      <c r="AG41" s="100">
        <v>7.57</v>
      </c>
      <c r="AH41" s="100">
        <v>1097.4</v>
      </c>
      <c r="AI41" s="100">
        <v>30</v>
      </c>
      <c r="AJ41" s="100">
        <v>7.33</v>
      </c>
      <c r="AK41" s="100">
        <v>1102.5</v>
      </c>
      <c r="AL41" s="100">
        <v>30</v>
      </c>
      <c r="AM41" s="100">
        <v>7.34</v>
      </c>
      <c r="AN41" s="100">
        <v>1107.6</v>
      </c>
      <c r="AO41" s="100">
        <v>30.2</v>
      </c>
      <c r="AP41" s="100">
        <v>7.28</v>
      </c>
      <c r="AQ41" s="100">
        <v>1112.7</v>
      </c>
      <c r="AR41" s="100">
        <v>32.2</v>
      </c>
      <c r="AS41" s="100">
        <v>6.82</v>
      </c>
      <c r="AT41" s="100">
        <v>1118.7</v>
      </c>
      <c r="AU41" s="100">
        <v>34.5</v>
      </c>
      <c r="AV41" s="100">
        <v>6.37</v>
      </c>
      <c r="AW41" s="100">
        <v>1126</v>
      </c>
      <c r="AX41" s="100">
        <v>41.4</v>
      </c>
      <c r="AY41" s="100">
        <v>5.31</v>
      </c>
      <c r="AZ41" s="100">
        <v>1137.4</v>
      </c>
      <c r="BA41" s="100">
        <v>49.6</v>
      </c>
      <c r="BB41" s="100">
        <v>4.43</v>
      </c>
      <c r="BC41" s="100">
        <v>1154.9</v>
      </c>
      <c r="BD41" s="100">
        <v>45.5</v>
      </c>
      <c r="BE41" s="100">
        <v>4.84</v>
      </c>
      <c r="BF41" s="100">
        <v>1169.6</v>
      </c>
      <c r="BG41" s="100">
        <v>42.5</v>
      </c>
      <c r="BH41" s="100">
        <v>5.17</v>
      </c>
      <c r="BI41" s="100">
        <v>1182.5</v>
      </c>
      <c r="BJ41" s="100">
        <v>41.6</v>
      </c>
      <c r="BK41" s="100">
        <v>5.29</v>
      </c>
      <c r="BL41" s="100">
        <v>1195.1</v>
      </c>
      <c r="BM41" s="100">
        <v>41.5</v>
      </c>
      <c r="BN41" s="100">
        <v>5.3</v>
      </c>
      <c r="BO41" s="100">
        <v>1207.6</v>
      </c>
      <c r="BP41" s="100">
        <v>42.1</v>
      </c>
      <c r="BQ41" s="100">
        <v>5.22</v>
      </c>
      <c r="BR41" s="100">
        <v>1220.3</v>
      </c>
      <c r="BS41" s="100">
        <v>41.4</v>
      </c>
      <c r="BT41" s="100">
        <v>5.31</v>
      </c>
      <c r="BU41" s="100">
        <v>1232.7</v>
      </c>
      <c r="BV41" s="100">
        <v>48.3</v>
      </c>
      <c r="BW41" s="100">
        <v>4.55</v>
      </c>
      <c r="BX41" s="100">
        <v>1250.2</v>
      </c>
    </row>
    <row r="42" spans="1:76" ht="12.75">
      <c r="A42" s="44" t="s">
        <v>164</v>
      </c>
      <c r="B42" s="48" t="s">
        <v>6</v>
      </c>
      <c r="C42" s="94">
        <v>501</v>
      </c>
      <c r="D42" s="44" t="s">
        <v>165</v>
      </c>
      <c r="E42" s="48" t="s">
        <v>166</v>
      </c>
      <c r="F42" s="48" t="s">
        <v>37</v>
      </c>
      <c r="G42" s="48" t="s">
        <v>3</v>
      </c>
      <c r="I42" s="95">
        <v>86.88</v>
      </c>
      <c r="J42" s="96">
        <v>7540.5</v>
      </c>
      <c r="K42" s="96">
        <v>8449</v>
      </c>
      <c r="L42" s="97">
        <v>20284</v>
      </c>
      <c r="M42" s="95">
        <v>2.09</v>
      </c>
      <c r="N42" s="98">
        <v>0</v>
      </c>
      <c r="P42" s="96">
        <v>7540.5</v>
      </c>
      <c r="Q42" s="96">
        <v>1128.3</v>
      </c>
      <c r="R42" s="96">
        <v>0.9</v>
      </c>
      <c r="S42" s="96">
        <v>7681.3</v>
      </c>
      <c r="T42" s="96">
        <v>1012.9</v>
      </c>
      <c r="U42" s="96">
        <v>1</v>
      </c>
      <c r="V42" s="96">
        <v>7787.8</v>
      </c>
      <c r="W42" s="96">
        <v>1152.1</v>
      </c>
      <c r="X42" s="96">
        <v>0.88</v>
      </c>
      <c r="Y42" s="96">
        <v>7935.5</v>
      </c>
      <c r="Z42" s="96">
        <v>866.4</v>
      </c>
      <c r="AA42" s="96">
        <v>1.17</v>
      </c>
      <c r="AB42" s="96">
        <v>8055.2</v>
      </c>
      <c r="AC42" s="96">
        <v>387</v>
      </c>
      <c r="AD42" s="96">
        <v>2.62</v>
      </c>
      <c r="AE42" s="96">
        <v>8080.8</v>
      </c>
      <c r="AF42" s="96">
        <v>341.7</v>
      </c>
      <c r="AG42" s="96">
        <v>2.97</v>
      </c>
      <c r="AH42" s="96">
        <v>8099.5</v>
      </c>
      <c r="AI42" s="96">
        <v>316.8</v>
      </c>
      <c r="AJ42" s="96">
        <v>3.2</v>
      </c>
      <c r="AK42" s="96">
        <v>8114.9</v>
      </c>
      <c r="AL42" s="96">
        <v>295.5</v>
      </c>
      <c r="AM42" s="96">
        <v>3.43</v>
      </c>
      <c r="AN42" s="96">
        <v>8128</v>
      </c>
      <c r="AO42" s="96">
        <v>284.7</v>
      </c>
      <c r="AP42" s="96">
        <v>3.56</v>
      </c>
      <c r="AQ42" s="96">
        <v>8139.9</v>
      </c>
      <c r="AR42" s="96">
        <v>283.5</v>
      </c>
      <c r="AS42" s="96">
        <v>3.58</v>
      </c>
      <c r="AT42" s="96">
        <v>8151.4</v>
      </c>
      <c r="AU42" s="96">
        <v>272.6</v>
      </c>
      <c r="AV42" s="96">
        <v>3.72</v>
      </c>
      <c r="AW42" s="96">
        <v>8162.2</v>
      </c>
      <c r="AX42" s="96">
        <v>278.5</v>
      </c>
      <c r="AY42" s="96">
        <v>3.64</v>
      </c>
      <c r="AZ42" s="96">
        <v>8172.9</v>
      </c>
      <c r="BA42" s="96">
        <v>279.7</v>
      </c>
      <c r="BB42" s="96">
        <v>3.63</v>
      </c>
      <c r="BC42" s="96">
        <v>8183.9</v>
      </c>
      <c r="BD42" s="96">
        <v>283.9</v>
      </c>
      <c r="BE42" s="96">
        <v>3.57</v>
      </c>
      <c r="BF42" s="96">
        <v>8195.1</v>
      </c>
      <c r="BG42" s="96">
        <v>288.7</v>
      </c>
      <c r="BH42" s="96">
        <v>3.51</v>
      </c>
      <c r="BI42" s="96">
        <v>8206.9</v>
      </c>
      <c r="BJ42" s="96">
        <v>301.9</v>
      </c>
      <c r="BK42" s="96">
        <v>3.36</v>
      </c>
      <c r="BL42" s="96">
        <v>8219.7</v>
      </c>
      <c r="BM42" s="96">
        <v>328.2</v>
      </c>
      <c r="BN42" s="96">
        <v>3.09</v>
      </c>
      <c r="BO42" s="96">
        <v>8235.4</v>
      </c>
      <c r="BP42" s="96">
        <v>372.6</v>
      </c>
      <c r="BQ42" s="96">
        <v>2.72</v>
      </c>
      <c r="BR42" s="96">
        <v>8256.8</v>
      </c>
      <c r="BS42" s="96">
        <v>414</v>
      </c>
      <c r="BT42" s="96">
        <v>2.45</v>
      </c>
      <c r="BU42" s="96">
        <v>8286.4</v>
      </c>
      <c r="BV42" s="96">
        <v>814.2</v>
      </c>
      <c r="BW42" s="96">
        <v>1.25</v>
      </c>
      <c r="BX42" s="96">
        <v>8449.3</v>
      </c>
    </row>
    <row r="43" spans="1:76" ht="12.75">
      <c r="A43" s="44" t="s">
        <v>164</v>
      </c>
      <c r="B43" s="48" t="s">
        <v>6</v>
      </c>
      <c r="C43" s="94">
        <v>501</v>
      </c>
      <c r="D43" s="44" t="s">
        <v>165</v>
      </c>
      <c r="E43" s="48" t="s">
        <v>167</v>
      </c>
      <c r="F43" s="48" t="s">
        <v>37</v>
      </c>
      <c r="G43" s="48" t="s">
        <v>3</v>
      </c>
      <c r="I43" s="95">
        <v>86.86</v>
      </c>
      <c r="J43" s="96">
        <v>4830.5</v>
      </c>
      <c r="K43" s="96">
        <v>4959.6</v>
      </c>
      <c r="L43" s="97">
        <v>1989</v>
      </c>
      <c r="M43" s="95">
        <v>1.8</v>
      </c>
      <c r="N43" s="98">
        <v>0</v>
      </c>
      <c r="P43" s="96">
        <v>4830.5</v>
      </c>
      <c r="Q43" s="96">
        <v>88.8</v>
      </c>
      <c r="R43" s="96">
        <v>1.12</v>
      </c>
      <c r="S43" s="96">
        <v>4849.3</v>
      </c>
      <c r="T43" s="96">
        <v>58.5</v>
      </c>
      <c r="U43" s="96">
        <v>1.7</v>
      </c>
      <c r="V43" s="96">
        <v>4855.2</v>
      </c>
      <c r="W43" s="96">
        <v>54.5</v>
      </c>
      <c r="X43" s="96">
        <v>1.82</v>
      </c>
      <c r="Y43" s="96">
        <v>4860.7</v>
      </c>
      <c r="Z43" s="96">
        <v>52.7</v>
      </c>
      <c r="AA43" s="96">
        <v>1.89</v>
      </c>
      <c r="AB43" s="96">
        <v>4866</v>
      </c>
      <c r="AC43" s="96">
        <v>50.7</v>
      </c>
      <c r="AD43" s="96">
        <v>1.96</v>
      </c>
      <c r="AE43" s="96">
        <v>4871</v>
      </c>
      <c r="AF43" s="96">
        <v>49.9</v>
      </c>
      <c r="AG43" s="96">
        <v>1.99</v>
      </c>
      <c r="AH43" s="96">
        <v>4875.9</v>
      </c>
      <c r="AI43" s="96">
        <v>49.9</v>
      </c>
      <c r="AJ43" s="96">
        <v>1.99</v>
      </c>
      <c r="AK43" s="96">
        <v>4880.9</v>
      </c>
      <c r="AL43" s="96">
        <v>49.3</v>
      </c>
      <c r="AM43" s="96">
        <v>2.02</v>
      </c>
      <c r="AN43" s="96">
        <v>4885.7</v>
      </c>
      <c r="AO43" s="96">
        <v>48.8</v>
      </c>
      <c r="AP43" s="96">
        <v>2.04</v>
      </c>
      <c r="AQ43" s="96">
        <v>4890.5</v>
      </c>
      <c r="AR43" s="96">
        <v>48.8</v>
      </c>
      <c r="AS43" s="96">
        <v>2.04</v>
      </c>
      <c r="AT43" s="96">
        <v>4895.3</v>
      </c>
      <c r="AU43" s="96">
        <v>49.1</v>
      </c>
      <c r="AV43" s="96">
        <v>2.03</v>
      </c>
      <c r="AW43" s="96">
        <v>4900.2</v>
      </c>
      <c r="AX43" s="96">
        <v>49.1</v>
      </c>
      <c r="AY43" s="96">
        <v>2.03</v>
      </c>
      <c r="AZ43" s="96">
        <v>4905</v>
      </c>
      <c r="BA43" s="96">
        <v>49.7</v>
      </c>
      <c r="BB43" s="96">
        <v>2</v>
      </c>
      <c r="BC43" s="96">
        <v>4909.9</v>
      </c>
      <c r="BD43" s="96">
        <v>49.2</v>
      </c>
      <c r="BE43" s="96">
        <v>2.02</v>
      </c>
      <c r="BF43" s="96">
        <v>4914.7</v>
      </c>
      <c r="BG43" s="96">
        <v>50.1</v>
      </c>
      <c r="BH43" s="96">
        <v>1.98</v>
      </c>
      <c r="BI43" s="96">
        <v>4919.7</v>
      </c>
      <c r="BJ43" s="96">
        <v>51.1</v>
      </c>
      <c r="BK43" s="96">
        <v>1.95</v>
      </c>
      <c r="BL43" s="96">
        <v>4924.7</v>
      </c>
      <c r="BM43" s="96">
        <v>51.8</v>
      </c>
      <c r="BN43" s="96">
        <v>1.92</v>
      </c>
      <c r="BO43" s="96">
        <v>4929.8</v>
      </c>
      <c r="BP43" s="96">
        <v>53.3</v>
      </c>
      <c r="BQ43" s="96">
        <v>1.87</v>
      </c>
      <c r="BR43" s="96">
        <v>4935.1</v>
      </c>
      <c r="BS43" s="96">
        <v>59</v>
      </c>
      <c r="BT43" s="96">
        <v>1.68</v>
      </c>
      <c r="BU43" s="96">
        <v>4941</v>
      </c>
      <c r="BV43" s="96">
        <v>88.6</v>
      </c>
      <c r="BW43" s="96">
        <v>1.12</v>
      </c>
      <c r="BX43" s="96">
        <v>4959.6</v>
      </c>
    </row>
    <row r="44" spans="1:76" ht="12.75">
      <c r="A44" s="44" t="s">
        <v>164</v>
      </c>
      <c r="B44" s="48" t="s">
        <v>6</v>
      </c>
      <c r="C44" s="94">
        <v>501</v>
      </c>
      <c r="D44" s="44" t="s">
        <v>165</v>
      </c>
      <c r="E44" s="48" t="s">
        <v>168</v>
      </c>
      <c r="F44" s="48" t="s">
        <v>37</v>
      </c>
      <c r="G44" s="48" t="s">
        <v>3</v>
      </c>
      <c r="I44" s="95">
        <v>86.86</v>
      </c>
      <c r="J44" s="96">
        <v>2781</v>
      </c>
      <c r="K44" s="96">
        <v>2908.7</v>
      </c>
      <c r="L44" s="97">
        <v>1728</v>
      </c>
      <c r="M44" s="95">
        <v>1.76</v>
      </c>
      <c r="N44" s="98">
        <v>0</v>
      </c>
      <c r="P44" s="96">
        <v>2781</v>
      </c>
      <c r="Q44" s="96">
        <v>76.2</v>
      </c>
      <c r="R44" s="96">
        <v>1.13</v>
      </c>
      <c r="S44" s="96">
        <v>2798.8</v>
      </c>
      <c r="T44" s="96">
        <v>53.2</v>
      </c>
      <c r="U44" s="96">
        <v>1.62</v>
      </c>
      <c r="V44" s="96">
        <v>2804.7</v>
      </c>
      <c r="W44" s="96">
        <v>48</v>
      </c>
      <c r="X44" s="96">
        <v>1.8</v>
      </c>
      <c r="Y44" s="96">
        <v>2809.9</v>
      </c>
      <c r="Z44" s="96">
        <v>45.2</v>
      </c>
      <c r="AA44" s="96">
        <v>1.91</v>
      </c>
      <c r="AB44" s="96">
        <v>2814.9</v>
      </c>
      <c r="AC44" s="96">
        <v>45.9</v>
      </c>
      <c r="AD44" s="96">
        <v>1.88</v>
      </c>
      <c r="AE44" s="96">
        <v>2819.9</v>
      </c>
      <c r="AF44" s="96">
        <v>44</v>
      </c>
      <c r="AG44" s="96">
        <v>1.97</v>
      </c>
      <c r="AH44" s="96">
        <v>2824.7</v>
      </c>
      <c r="AI44" s="96">
        <v>44.1</v>
      </c>
      <c r="AJ44" s="96">
        <v>1.96</v>
      </c>
      <c r="AK44" s="96">
        <v>2829.6</v>
      </c>
      <c r="AL44" s="96">
        <v>44.4</v>
      </c>
      <c r="AM44" s="96">
        <v>1.95</v>
      </c>
      <c r="AN44" s="96">
        <v>2834.5</v>
      </c>
      <c r="AO44" s="96">
        <v>43.8</v>
      </c>
      <c r="AP44" s="96">
        <v>1.97</v>
      </c>
      <c r="AQ44" s="96">
        <v>2839.4</v>
      </c>
      <c r="AR44" s="96">
        <v>43.7</v>
      </c>
      <c r="AS44" s="96">
        <v>1.98</v>
      </c>
      <c r="AT44" s="96">
        <v>2844.2</v>
      </c>
      <c r="AU44" s="96">
        <v>44.1</v>
      </c>
      <c r="AV44" s="96">
        <v>1.96</v>
      </c>
      <c r="AW44" s="96">
        <v>2849.1</v>
      </c>
      <c r="AX44" s="96">
        <v>44.1</v>
      </c>
      <c r="AY44" s="96">
        <v>1.96</v>
      </c>
      <c r="AZ44" s="96">
        <v>2854</v>
      </c>
      <c r="BA44" s="96">
        <v>44.5</v>
      </c>
      <c r="BB44" s="96">
        <v>1.94</v>
      </c>
      <c r="BC44" s="96">
        <v>2859</v>
      </c>
      <c r="BD44" s="96">
        <v>44.1</v>
      </c>
      <c r="BE44" s="96">
        <v>1.96</v>
      </c>
      <c r="BF44" s="96">
        <v>2863.9</v>
      </c>
      <c r="BG44" s="96">
        <v>44.9</v>
      </c>
      <c r="BH44" s="96">
        <v>1.93</v>
      </c>
      <c r="BI44" s="96">
        <v>2868.9</v>
      </c>
      <c r="BJ44" s="96">
        <v>45.7</v>
      </c>
      <c r="BK44" s="96">
        <v>1.89</v>
      </c>
      <c r="BL44" s="96">
        <v>2874</v>
      </c>
      <c r="BM44" s="96">
        <v>46.3</v>
      </c>
      <c r="BN44" s="96">
        <v>1.87</v>
      </c>
      <c r="BO44" s="96">
        <v>2879.2</v>
      </c>
      <c r="BP44" s="96">
        <v>49.3</v>
      </c>
      <c r="BQ44" s="96">
        <v>1.75</v>
      </c>
      <c r="BR44" s="96">
        <v>2884.8</v>
      </c>
      <c r="BS44" s="96">
        <v>51.3</v>
      </c>
      <c r="BT44" s="96">
        <v>1.68</v>
      </c>
      <c r="BU44" s="96">
        <v>2890.6</v>
      </c>
      <c r="BV44" s="96">
        <v>77.9</v>
      </c>
      <c r="BW44" s="96">
        <v>1.11</v>
      </c>
      <c r="BX44" s="96">
        <v>2908.7</v>
      </c>
    </row>
    <row r="45" spans="1:76" ht="12.75">
      <c r="A45" s="44" t="s">
        <v>164</v>
      </c>
      <c r="B45" s="48" t="s">
        <v>6</v>
      </c>
      <c r="C45" s="94">
        <v>501</v>
      </c>
      <c r="D45" s="44" t="s">
        <v>165</v>
      </c>
      <c r="E45" s="48" t="s">
        <v>169</v>
      </c>
      <c r="F45" s="48" t="s">
        <v>37</v>
      </c>
      <c r="G45" s="48" t="s">
        <v>3</v>
      </c>
      <c r="I45" s="95">
        <v>11.95</v>
      </c>
      <c r="J45" s="96">
        <v>32.7</v>
      </c>
      <c r="K45" s="96">
        <v>1078.5</v>
      </c>
      <c r="L45" s="97">
        <v>24000</v>
      </c>
      <c r="M45" s="95">
        <v>2.01</v>
      </c>
      <c r="N45" s="98">
        <v>1475</v>
      </c>
      <c r="P45" s="96">
        <v>32.7</v>
      </c>
      <c r="Q45" s="96">
        <v>1158.4</v>
      </c>
      <c r="R45" s="96">
        <v>1.04</v>
      </c>
      <c r="S45" s="96">
        <v>178.7</v>
      </c>
      <c r="T45" s="96">
        <v>989.8</v>
      </c>
      <c r="U45" s="96">
        <v>1.21</v>
      </c>
      <c r="V45" s="96">
        <v>283.7</v>
      </c>
      <c r="W45" s="96">
        <v>1030</v>
      </c>
      <c r="X45" s="96">
        <v>1.17</v>
      </c>
      <c r="Y45" s="96">
        <v>392.7</v>
      </c>
      <c r="Z45" s="96">
        <v>833.7</v>
      </c>
      <c r="AA45" s="96">
        <v>1.44</v>
      </c>
      <c r="AB45" s="96">
        <v>476.1</v>
      </c>
      <c r="AC45" s="96">
        <v>374.4</v>
      </c>
      <c r="AD45" s="96">
        <v>3.21</v>
      </c>
      <c r="AE45" s="96">
        <v>496</v>
      </c>
      <c r="AF45" s="96">
        <v>321.6</v>
      </c>
      <c r="AG45" s="96">
        <v>3.73</v>
      </c>
      <c r="AH45" s="96">
        <v>509.1</v>
      </c>
      <c r="AI45" s="96">
        <v>292</v>
      </c>
      <c r="AJ45" s="96">
        <v>4.11</v>
      </c>
      <c r="AK45" s="96">
        <v>519.5</v>
      </c>
      <c r="AL45" s="96">
        <v>290.9</v>
      </c>
      <c r="AM45" s="96">
        <v>4.13</v>
      </c>
      <c r="AN45" s="96">
        <v>529.9</v>
      </c>
      <c r="AO45" s="96">
        <v>289.4</v>
      </c>
      <c r="AP45" s="96">
        <v>4.15</v>
      </c>
      <c r="AQ45" s="96">
        <v>540.6</v>
      </c>
      <c r="AR45" s="96">
        <v>297.3</v>
      </c>
      <c r="AS45" s="96">
        <v>4.04</v>
      </c>
      <c r="AT45" s="96">
        <v>552</v>
      </c>
      <c r="AU45" s="96">
        <v>300.6</v>
      </c>
      <c r="AV45" s="96">
        <v>3.99</v>
      </c>
      <c r="AW45" s="96">
        <v>564</v>
      </c>
      <c r="AX45" s="96">
        <v>316.1</v>
      </c>
      <c r="AY45" s="96">
        <v>3.8</v>
      </c>
      <c r="AZ45" s="96">
        <v>577.1</v>
      </c>
      <c r="BA45" s="96">
        <v>322.5</v>
      </c>
      <c r="BB45" s="96">
        <v>3.72</v>
      </c>
      <c r="BC45" s="96">
        <v>591.3</v>
      </c>
      <c r="BD45" s="96">
        <v>351</v>
      </c>
      <c r="BE45" s="96">
        <v>3.42</v>
      </c>
      <c r="BF45" s="96">
        <v>607.8</v>
      </c>
      <c r="BG45" s="96">
        <v>381.9</v>
      </c>
      <c r="BH45" s="96">
        <v>3.14</v>
      </c>
      <c r="BI45" s="96">
        <v>628.8</v>
      </c>
      <c r="BJ45" s="96">
        <v>463.9</v>
      </c>
      <c r="BK45" s="96">
        <v>2.59</v>
      </c>
      <c r="BL45" s="96">
        <v>662.5</v>
      </c>
      <c r="BM45" s="96">
        <v>866.8</v>
      </c>
      <c r="BN45" s="96">
        <v>1.38</v>
      </c>
      <c r="BO45" s="96">
        <v>743.1</v>
      </c>
      <c r="BP45" s="96">
        <v>925.6</v>
      </c>
      <c r="BQ45" s="96">
        <v>1.3</v>
      </c>
      <c r="BR45" s="96">
        <v>829.9</v>
      </c>
      <c r="BS45" s="96">
        <v>1015.5</v>
      </c>
      <c r="BT45" s="96">
        <v>1.18</v>
      </c>
      <c r="BU45" s="96">
        <v>934.5</v>
      </c>
      <c r="BV45" s="96">
        <v>1135.5</v>
      </c>
      <c r="BW45" s="96">
        <v>1.06</v>
      </c>
      <c r="BX45" s="96">
        <v>1078.5</v>
      </c>
    </row>
    <row r="46" spans="1:76" ht="12.75">
      <c r="A46" s="44" t="s">
        <v>164</v>
      </c>
      <c r="B46" s="48" t="s">
        <v>4</v>
      </c>
      <c r="C46" s="94">
        <v>22</v>
      </c>
      <c r="D46" s="44" t="s">
        <v>165</v>
      </c>
      <c r="E46" s="48" t="s">
        <v>170</v>
      </c>
      <c r="F46" s="48" t="s">
        <v>37</v>
      </c>
      <c r="G46" s="48" t="s">
        <v>3</v>
      </c>
      <c r="I46" s="95">
        <v>19.2</v>
      </c>
      <c r="J46" s="96">
        <v>13050</v>
      </c>
      <c r="K46" s="96">
        <v>13650</v>
      </c>
      <c r="L46" s="97">
        <v>2259</v>
      </c>
      <c r="M46" s="95">
        <v>0.54</v>
      </c>
      <c r="N46" s="98">
        <v>0</v>
      </c>
      <c r="P46" s="96">
        <v>13050</v>
      </c>
      <c r="Q46" s="96">
        <v>243.8</v>
      </c>
      <c r="R46" s="96">
        <v>0.46</v>
      </c>
      <c r="S46" s="96">
        <v>13092.1</v>
      </c>
      <c r="T46" s="96">
        <v>202.6</v>
      </c>
      <c r="U46" s="96">
        <v>0.56</v>
      </c>
      <c r="V46" s="96">
        <v>13120.2</v>
      </c>
      <c r="W46" s="96">
        <v>212.7</v>
      </c>
      <c r="X46" s="96">
        <v>0.53</v>
      </c>
      <c r="Y46" s="96">
        <v>13149.8</v>
      </c>
      <c r="Z46" s="96">
        <v>202.1</v>
      </c>
      <c r="AA46" s="96">
        <v>0.56</v>
      </c>
      <c r="AB46" s="96">
        <v>13177.9</v>
      </c>
      <c r="AC46" s="96">
        <v>207.5</v>
      </c>
      <c r="AD46" s="96">
        <v>0.54</v>
      </c>
      <c r="AE46" s="96">
        <v>13206.7</v>
      </c>
      <c r="AF46" s="96">
        <v>204.7</v>
      </c>
      <c r="AG46" s="96">
        <v>0.55</v>
      </c>
      <c r="AH46" s="96">
        <v>13235.1</v>
      </c>
      <c r="AI46" s="96">
        <v>205.7</v>
      </c>
      <c r="AJ46" s="96">
        <v>0.55</v>
      </c>
      <c r="AK46" s="96">
        <v>13263.7</v>
      </c>
      <c r="AL46" s="96">
        <v>207.4</v>
      </c>
      <c r="AM46" s="96">
        <v>0.54</v>
      </c>
      <c r="AN46" s="96">
        <v>13292.5</v>
      </c>
      <c r="AO46" s="96">
        <v>204.9</v>
      </c>
      <c r="AP46" s="96">
        <v>0.55</v>
      </c>
      <c r="AQ46" s="96">
        <v>13321</v>
      </c>
      <c r="AR46" s="96">
        <v>204.9</v>
      </c>
      <c r="AS46" s="96">
        <v>0.55</v>
      </c>
      <c r="AT46" s="96">
        <v>13349.4</v>
      </c>
      <c r="AU46" s="96">
        <v>204.8</v>
      </c>
      <c r="AV46" s="96">
        <v>0.55</v>
      </c>
      <c r="AW46" s="96">
        <v>13377.9</v>
      </c>
      <c r="AX46" s="96">
        <v>204.8</v>
      </c>
      <c r="AY46" s="96">
        <v>0.55</v>
      </c>
      <c r="AZ46" s="96">
        <v>13406.3</v>
      </c>
      <c r="BA46" s="96">
        <v>207.2</v>
      </c>
      <c r="BB46" s="96">
        <v>0.55</v>
      </c>
      <c r="BC46" s="96">
        <v>13435.1</v>
      </c>
      <c r="BD46" s="96">
        <v>205.6</v>
      </c>
      <c r="BE46" s="96">
        <v>0.55</v>
      </c>
      <c r="BF46" s="96">
        <v>13463.7</v>
      </c>
      <c r="BG46" s="96">
        <v>204.6</v>
      </c>
      <c r="BH46" s="96">
        <v>0.55</v>
      </c>
      <c r="BI46" s="96">
        <v>13492.1</v>
      </c>
      <c r="BJ46" s="96">
        <v>207.4</v>
      </c>
      <c r="BK46" s="96">
        <v>0.54</v>
      </c>
      <c r="BL46" s="96">
        <v>13520.9</v>
      </c>
      <c r="BM46" s="96">
        <v>208.6</v>
      </c>
      <c r="BN46" s="96">
        <v>0.54</v>
      </c>
      <c r="BO46" s="96">
        <v>13549.8</v>
      </c>
      <c r="BP46" s="96">
        <v>206.1</v>
      </c>
      <c r="BQ46" s="96">
        <v>0.55</v>
      </c>
      <c r="BR46" s="96">
        <v>13578.5</v>
      </c>
      <c r="BS46" s="96">
        <v>210.7</v>
      </c>
      <c r="BT46" s="96">
        <v>0.54</v>
      </c>
      <c r="BU46" s="96">
        <v>13607.7</v>
      </c>
      <c r="BV46" s="96">
        <v>239.9</v>
      </c>
      <c r="BW46" s="96">
        <v>0.47</v>
      </c>
      <c r="BX46" s="96">
        <v>13650</v>
      </c>
    </row>
    <row r="47" spans="1:76" ht="12.75">
      <c r="A47" s="44" t="s">
        <v>164</v>
      </c>
      <c r="B47" s="48" t="s">
        <v>4</v>
      </c>
      <c r="C47" s="94">
        <v>22</v>
      </c>
      <c r="D47" s="44" t="s">
        <v>165</v>
      </c>
      <c r="E47" s="48" t="s">
        <v>171</v>
      </c>
      <c r="F47" s="48" t="s">
        <v>37</v>
      </c>
      <c r="G47" s="48" t="s">
        <v>3</v>
      </c>
      <c r="I47" s="95">
        <v>19.2</v>
      </c>
      <c r="J47" s="96">
        <v>9930</v>
      </c>
      <c r="K47" s="96">
        <v>11050</v>
      </c>
      <c r="L47" s="97">
        <v>4226</v>
      </c>
      <c r="M47" s="95">
        <v>0.53</v>
      </c>
      <c r="N47" s="98">
        <v>0</v>
      </c>
      <c r="P47" s="96">
        <v>9930</v>
      </c>
      <c r="Q47" s="96">
        <v>442.8</v>
      </c>
      <c r="R47" s="96">
        <v>0.48</v>
      </c>
      <c r="S47" s="96">
        <v>10002.3</v>
      </c>
      <c r="T47" s="96">
        <v>384.9</v>
      </c>
      <c r="U47" s="96">
        <v>0.55</v>
      </c>
      <c r="V47" s="96">
        <v>10055.8</v>
      </c>
      <c r="W47" s="96">
        <v>391.8</v>
      </c>
      <c r="X47" s="96">
        <v>0.54</v>
      </c>
      <c r="Y47" s="96">
        <v>10110.2</v>
      </c>
      <c r="Z47" s="96">
        <v>396.4</v>
      </c>
      <c r="AA47" s="96">
        <v>0.53</v>
      </c>
      <c r="AB47" s="96">
        <v>10165.3</v>
      </c>
      <c r="AC47" s="96">
        <v>394.1</v>
      </c>
      <c r="AD47" s="96">
        <v>0.54</v>
      </c>
      <c r="AE47" s="96">
        <v>10220</v>
      </c>
      <c r="AF47" s="96">
        <v>388.9</v>
      </c>
      <c r="AG47" s="96">
        <v>0.54</v>
      </c>
      <c r="AH47" s="96">
        <v>10274</v>
      </c>
      <c r="AI47" s="96">
        <v>390.8</v>
      </c>
      <c r="AJ47" s="96">
        <v>0.54</v>
      </c>
      <c r="AK47" s="96">
        <v>10328.3</v>
      </c>
      <c r="AL47" s="96">
        <v>393.8</v>
      </c>
      <c r="AM47" s="96">
        <v>0.54</v>
      </c>
      <c r="AN47" s="96">
        <v>10383</v>
      </c>
      <c r="AO47" s="96">
        <v>389.3</v>
      </c>
      <c r="AP47" s="96">
        <v>0.54</v>
      </c>
      <c r="AQ47" s="96">
        <v>10437</v>
      </c>
      <c r="AR47" s="96">
        <v>389.3</v>
      </c>
      <c r="AS47" s="96">
        <v>0.54</v>
      </c>
      <c r="AT47" s="96">
        <v>10491.1</v>
      </c>
      <c r="AU47" s="96">
        <v>389.5</v>
      </c>
      <c r="AV47" s="96">
        <v>0.54</v>
      </c>
      <c r="AW47" s="96">
        <v>10545.2</v>
      </c>
      <c r="AX47" s="96">
        <v>389.5</v>
      </c>
      <c r="AY47" s="96">
        <v>0.54</v>
      </c>
      <c r="AZ47" s="96">
        <v>10599.3</v>
      </c>
      <c r="BA47" s="96">
        <v>394.1</v>
      </c>
      <c r="BB47" s="96">
        <v>0.54</v>
      </c>
      <c r="BC47" s="96">
        <v>10654</v>
      </c>
      <c r="BD47" s="96">
        <v>391</v>
      </c>
      <c r="BE47" s="96">
        <v>0.54</v>
      </c>
      <c r="BF47" s="96">
        <v>10708.3</v>
      </c>
      <c r="BG47" s="96">
        <v>389.1</v>
      </c>
      <c r="BH47" s="96">
        <v>0.54</v>
      </c>
      <c r="BI47" s="96">
        <v>10762.4</v>
      </c>
      <c r="BJ47" s="96">
        <v>394.3</v>
      </c>
      <c r="BK47" s="96">
        <v>0.54</v>
      </c>
      <c r="BL47" s="96">
        <v>10817.1</v>
      </c>
      <c r="BM47" s="96">
        <v>396.6</v>
      </c>
      <c r="BN47" s="96">
        <v>0.53</v>
      </c>
      <c r="BO47" s="96">
        <v>10872.2</v>
      </c>
      <c r="BP47" s="96">
        <v>392</v>
      </c>
      <c r="BQ47" s="96">
        <v>0.54</v>
      </c>
      <c r="BR47" s="96">
        <v>10926.6</v>
      </c>
      <c r="BS47" s="96">
        <v>385.1</v>
      </c>
      <c r="BT47" s="96">
        <v>0.55</v>
      </c>
      <c r="BU47" s="96">
        <v>10980.1</v>
      </c>
      <c r="BV47" s="96">
        <v>435.2</v>
      </c>
      <c r="BW47" s="96">
        <v>0.49</v>
      </c>
      <c r="BX47" s="96">
        <v>11050</v>
      </c>
    </row>
    <row r="48" spans="1:76" ht="12.75">
      <c r="A48" s="44" t="s">
        <v>172</v>
      </c>
      <c r="B48" s="48" t="s">
        <v>6</v>
      </c>
      <c r="C48" s="94">
        <v>278</v>
      </c>
      <c r="D48" s="44" t="s">
        <v>173</v>
      </c>
      <c r="E48" s="48" t="s">
        <v>174</v>
      </c>
      <c r="F48" s="48" t="s">
        <v>37</v>
      </c>
      <c r="G48" s="48" t="s">
        <v>3</v>
      </c>
      <c r="I48" s="44">
        <v>96.51</v>
      </c>
      <c r="J48" s="100">
        <v>1</v>
      </c>
      <c r="K48" s="100">
        <v>209</v>
      </c>
      <c r="L48" s="97">
        <v>3810</v>
      </c>
      <c r="M48" s="95">
        <v>2.36</v>
      </c>
      <c r="N48" s="98">
        <v>398</v>
      </c>
      <c r="P48" s="100">
        <v>1</v>
      </c>
      <c r="Q48" s="100">
        <v>116.3</v>
      </c>
      <c r="R48" s="100">
        <v>1.64</v>
      </c>
      <c r="S48" s="100">
        <v>24.4</v>
      </c>
      <c r="T48" s="100">
        <v>89.5</v>
      </c>
      <c r="U48" s="100">
        <v>2.13</v>
      </c>
      <c r="V48" s="100">
        <v>37.3</v>
      </c>
      <c r="W48" s="100">
        <v>88</v>
      </c>
      <c r="X48" s="100">
        <v>2.17</v>
      </c>
      <c r="Y48" s="100">
        <v>49.6</v>
      </c>
      <c r="Z48" s="100">
        <v>83.8</v>
      </c>
      <c r="AA48" s="100">
        <v>2.27</v>
      </c>
      <c r="AB48" s="100">
        <v>60.9</v>
      </c>
      <c r="AC48" s="100">
        <v>83.5</v>
      </c>
      <c r="AD48" s="100">
        <v>2.28</v>
      </c>
      <c r="AE48" s="100">
        <v>71.6</v>
      </c>
      <c r="AF48" s="100">
        <v>78.1</v>
      </c>
      <c r="AG48" s="100">
        <v>2.44</v>
      </c>
      <c r="AH48" s="100">
        <v>81.2</v>
      </c>
      <c r="AI48" s="100">
        <v>76.2</v>
      </c>
      <c r="AJ48" s="100">
        <v>2.5</v>
      </c>
      <c r="AK48" s="100">
        <v>90.1</v>
      </c>
      <c r="AL48" s="100">
        <v>74.7</v>
      </c>
      <c r="AM48" s="100">
        <v>2.55</v>
      </c>
      <c r="AN48" s="100">
        <v>98.5</v>
      </c>
      <c r="AO48" s="100">
        <v>72</v>
      </c>
      <c r="AP48" s="100">
        <v>2.65</v>
      </c>
      <c r="AQ48" s="100">
        <v>106.1</v>
      </c>
      <c r="AR48" s="100">
        <v>72.4</v>
      </c>
      <c r="AS48" s="100">
        <v>2.63</v>
      </c>
      <c r="AT48" s="100">
        <v>113.8</v>
      </c>
      <c r="AU48" s="100">
        <v>71.5</v>
      </c>
      <c r="AV48" s="100">
        <v>2.66</v>
      </c>
      <c r="AW48" s="100">
        <v>121.4</v>
      </c>
      <c r="AX48" s="100">
        <v>71.5</v>
      </c>
      <c r="AY48" s="100">
        <v>2.66</v>
      </c>
      <c r="AZ48" s="100">
        <v>129</v>
      </c>
      <c r="BA48" s="100">
        <v>71.3</v>
      </c>
      <c r="BB48" s="100">
        <v>2.67</v>
      </c>
      <c r="BC48" s="100">
        <v>136.7</v>
      </c>
      <c r="BD48" s="100">
        <v>76.5</v>
      </c>
      <c r="BE48" s="100">
        <v>2.49</v>
      </c>
      <c r="BF48" s="100">
        <v>145.7</v>
      </c>
      <c r="BG48" s="100">
        <v>77.6</v>
      </c>
      <c r="BH48" s="100">
        <v>2.45</v>
      </c>
      <c r="BI48" s="100">
        <v>155.4</v>
      </c>
      <c r="BJ48" s="100">
        <v>75.5</v>
      </c>
      <c r="BK48" s="100">
        <v>2.52</v>
      </c>
      <c r="BL48" s="100">
        <v>164.1</v>
      </c>
      <c r="BM48" s="100">
        <v>72.2</v>
      </c>
      <c r="BN48" s="100">
        <v>2.64</v>
      </c>
      <c r="BO48" s="100">
        <v>171.8</v>
      </c>
      <c r="BP48" s="100">
        <v>75.1</v>
      </c>
      <c r="BQ48" s="100">
        <v>2.54</v>
      </c>
      <c r="BR48" s="100">
        <v>179.7</v>
      </c>
      <c r="BS48" s="100">
        <v>78.7</v>
      </c>
      <c r="BT48" s="100">
        <v>2.42</v>
      </c>
      <c r="BU48" s="100">
        <v>188.2</v>
      </c>
      <c r="BV48" s="100">
        <v>111.7</v>
      </c>
      <c r="BW48" s="100">
        <v>1.71</v>
      </c>
      <c r="BX48" s="100">
        <v>209</v>
      </c>
    </row>
    <row r="49" spans="1:76" ht="12.75">
      <c r="A49" s="44" t="s">
        <v>172</v>
      </c>
      <c r="B49" s="48" t="s">
        <v>6</v>
      </c>
      <c r="C49" s="94">
        <v>321</v>
      </c>
      <c r="D49" s="44" t="s">
        <v>175</v>
      </c>
      <c r="E49" s="48" t="s">
        <v>176</v>
      </c>
      <c r="F49" s="48" t="s">
        <v>37</v>
      </c>
      <c r="G49" s="48" t="s">
        <v>3</v>
      </c>
      <c r="I49" s="44">
        <v>95.67</v>
      </c>
      <c r="J49" s="100">
        <v>7.4</v>
      </c>
      <c r="K49" s="100">
        <v>73.5</v>
      </c>
      <c r="L49" s="97">
        <v>1290</v>
      </c>
      <c r="M49" s="95">
        <v>5.88</v>
      </c>
      <c r="N49" s="98">
        <v>132</v>
      </c>
      <c r="P49" s="100">
        <v>7.4</v>
      </c>
      <c r="Q49" s="100">
        <v>20.3</v>
      </c>
      <c r="R49" s="100">
        <v>3.17</v>
      </c>
      <c r="S49" s="100">
        <v>22</v>
      </c>
      <c r="T49" s="100">
        <v>13.6</v>
      </c>
      <c r="U49" s="100">
        <v>4.75</v>
      </c>
      <c r="V49" s="100">
        <v>26</v>
      </c>
      <c r="W49" s="100">
        <v>11.9</v>
      </c>
      <c r="X49" s="100">
        <v>5.44</v>
      </c>
      <c r="Y49" s="100">
        <v>29.1</v>
      </c>
      <c r="Z49" s="100">
        <v>10.9</v>
      </c>
      <c r="AA49" s="100">
        <v>5.89</v>
      </c>
      <c r="AB49" s="100">
        <v>31.7</v>
      </c>
      <c r="AC49" s="100">
        <v>10.2</v>
      </c>
      <c r="AD49" s="100">
        <v>6.32</v>
      </c>
      <c r="AE49" s="100">
        <v>33.9</v>
      </c>
      <c r="AF49" s="100">
        <v>9.5</v>
      </c>
      <c r="AG49" s="100">
        <v>6.8</v>
      </c>
      <c r="AH49" s="100">
        <v>36</v>
      </c>
      <c r="AI49" s="100">
        <v>9.6</v>
      </c>
      <c r="AJ49" s="100">
        <v>6.73</v>
      </c>
      <c r="AK49" s="100">
        <v>38</v>
      </c>
      <c r="AL49" s="100">
        <v>9.3</v>
      </c>
      <c r="AM49" s="100">
        <v>6.96</v>
      </c>
      <c r="AN49" s="100">
        <v>40</v>
      </c>
      <c r="AO49" s="100">
        <v>9.6</v>
      </c>
      <c r="AP49" s="100">
        <v>7.04</v>
      </c>
      <c r="AQ49" s="100">
        <v>42</v>
      </c>
      <c r="AR49" s="100">
        <v>9.2</v>
      </c>
      <c r="AS49" s="100">
        <v>7.04</v>
      </c>
      <c r="AT49" s="100">
        <v>43.9</v>
      </c>
      <c r="AU49" s="100">
        <v>9.1</v>
      </c>
      <c r="AV49" s="100">
        <v>7.11</v>
      </c>
      <c r="AW49" s="100">
        <v>45.9</v>
      </c>
      <c r="AX49" s="100">
        <v>9.1</v>
      </c>
      <c r="AY49" s="100">
        <v>7.11</v>
      </c>
      <c r="AZ49" s="100">
        <v>47.8</v>
      </c>
      <c r="BA49" s="100">
        <v>9.2</v>
      </c>
      <c r="BB49" s="100">
        <v>7.03</v>
      </c>
      <c r="BC49" s="100">
        <v>49.8</v>
      </c>
      <c r="BD49" s="100">
        <v>9.1</v>
      </c>
      <c r="BE49" s="100">
        <v>7.09</v>
      </c>
      <c r="BF49" s="100">
        <v>51.7</v>
      </c>
      <c r="BG49" s="100">
        <v>9.3</v>
      </c>
      <c r="BH49" s="100">
        <v>6.95</v>
      </c>
      <c r="BI49" s="100">
        <v>53.7</v>
      </c>
      <c r="BJ49" s="100">
        <v>9.5</v>
      </c>
      <c r="BK49" s="100">
        <v>6.8</v>
      </c>
      <c r="BL49" s="100">
        <v>55.7</v>
      </c>
      <c r="BM49" s="100">
        <v>9.9</v>
      </c>
      <c r="BN49" s="100">
        <v>6.5</v>
      </c>
      <c r="BO49" s="100">
        <v>57.9</v>
      </c>
      <c r="BP49" s="100">
        <v>10.3</v>
      </c>
      <c r="BQ49" s="100">
        <v>6.26</v>
      </c>
      <c r="BR49" s="100">
        <v>60.1</v>
      </c>
      <c r="BS49" s="100">
        <v>11.5</v>
      </c>
      <c r="BT49" s="100">
        <v>5.59</v>
      </c>
      <c r="BU49" s="100">
        <v>62.5</v>
      </c>
      <c r="BV49" s="100">
        <v>18.7</v>
      </c>
      <c r="BW49" s="100">
        <v>3.45</v>
      </c>
      <c r="BX49" s="100">
        <v>73.5</v>
      </c>
    </row>
    <row r="50" spans="1:124" s="16" customFormat="1" ht="12.75">
      <c r="A50" s="103" t="s">
        <v>172</v>
      </c>
      <c r="B50" s="104" t="s">
        <v>6</v>
      </c>
      <c r="C50" s="105">
        <v>321</v>
      </c>
      <c r="D50" s="103" t="s">
        <v>177</v>
      </c>
      <c r="E50" s="104" t="s">
        <v>178</v>
      </c>
      <c r="F50" s="48" t="s">
        <v>37</v>
      </c>
      <c r="G50" s="104" t="s">
        <v>3</v>
      </c>
      <c r="H50" s="103"/>
      <c r="I50" s="106">
        <v>46.71</v>
      </c>
      <c r="J50" s="107">
        <v>16.4</v>
      </c>
      <c r="K50" s="107">
        <v>117.3</v>
      </c>
      <c r="L50" s="108">
        <v>2430</v>
      </c>
      <c r="M50" s="106">
        <v>5.02</v>
      </c>
      <c r="N50" s="109">
        <v>385</v>
      </c>
      <c r="O50" s="110"/>
      <c r="P50" s="107">
        <v>16.4</v>
      </c>
      <c r="Q50" s="107">
        <v>48</v>
      </c>
      <c r="R50" s="107">
        <v>2.53</v>
      </c>
      <c r="S50" s="107">
        <v>42.4</v>
      </c>
      <c r="T50" s="107">
        <v>30.7</v>
      </c>
      <c r="U50" s="107">
        <v>3.95</v>
      </c>
      <c r="V50" s="107">
        <v>47.6</v>
      </c>
      <c r="W50" s="107">
        <v>24.9</v>
      </c>
      <c r="X50" s="107">
        <v>4.88</v>
      </c>
      <c r="Y50" s="107">
        <v>50.8</v>
      </c>
      <c r="Z50" s="107">
        <v>22.1</v>
      </c>
      <c r="AA50" s="107">
        <v>5.49</v>
      </c>
      <c r="AB50" s="107">
        <v>53.5</v>
      </c>
      <c r="AC50" s="107">
        <v>21</v>
      </c>
      <c r="AD50" s="107">
        <v>5.79</v>
      </c>
      <c r="AE50" s="107">
        <v>56.1</v>
      </c>
      <c r="AF50" s="107">
        <v>20.8</v>
      </c>
      <c r="AG50" s="107">
        <v>5.85</v>
      </c>
      <c r="AH50" s="107">
        <v>58.6</v>
      </c>
      <c r="AI50" s="107">
        <v>19.7</v>
      </c>
      <c r="AJ50" s="107">
        <v>6.16</v>
      </c>
      <c r="AK50" s="107">
        <v>61</v>
      </c>
      <c r="AL50" s="107">
        <v>19.5</v>
      </c>
      <c r="AM50" s="107">
        <v>6.24</v>
      </c>
      <c r="AN50" s="107">
        <v>63.4</v>
      </c>
      <c r="AO50" s="107">
        <v>19.2</v>
      </c>
      <c r="AP50" s="107">
        <v>6.31</v>
      </c>
      <c r="AQ50" s="107">
        <v>65.7</v>
      </c>
      <c r="AR50" s="107">
        <v>19.2</v>
      </c>
      <c r="AS50" s="107">
        <v>6.31</v>
      </c>
      <c r="AT50" s="107">
        <v>68</v>
      </c>
      <c r="AU50" s="107">
        <v>19.2</v>
      </c>
      <c r="AV50" s="107">
        <v>6.34</v>
      </c>
      <c r="AW50" s="107">
        <v>70.4</v>
      </c>
      <c r="AX50" s="107">
        <v>19.2</v>
      </c>
      <c r="AY50" s="107">
        <v>6.34</v>
      </c>
      <c r="AZ50" s="107">
        <v>72.7</v>
      </c>
      <c r="BA50" s="107">
        <v>19.4</v>
      </c>
      <c r="BB50" s="107">
        <v>6.27</v>
      </c>
      <c r="BC50" s="107">
        <v>75.1</v>
      </c>
      <c r="BD50" s="107">
        <v>19.2</v>
      </c>
      <c r="BE50" s="107">
        <v>6.32</v>
      </c>
      <c r="BF50" s="107">
        <v>77.4</v>
      </c>
      <c r="BG50" s="107">
        <v>20.3</v>
      </c>
      <c r="BH50" s="107">
        <v>5.98</v>
      </c>
      <c r="BI50" s="107">
        <v>79.9</v>
      </c>
      <c r="BJ50" s="107">
        <v>21.1</v>
      </c>
      <c r="BK50" s="107">
        <v>5.75</v>
      </c>
      <c r="BL50" s="107">
        <v>82.7</v>
      </c>
      <c r="BM50" s="107">
        <v>22.4</v>
      </c>
      <c r="BN50" s="107">
        <v>5.42</v>
      </c>
      <c r="BO50" s="107">
        <v>85.9</v>
      </c>
      <c r="BP50" s="107">
        <v>25.1</v>
      </c>
      <c r="BQ50" s="107">
        <v>4.84</v>
      </c>
      <c r="BR50" s="107">
        <v>90</v>
      </c>
      <c r="BS50" s="107">
        <v>29.8</v>
      </c>
      <c r="BT50" s="107">
        <v>4.08</v>
      </c>
      <c r="BU50" s="107">
        <v>96.1</v>
      </c>
      <c r="BV50" s="107">
        <v>42.7</v>
      </c>
      <c r="BW50" s="107">
        <v>2.85</v>
      </c>
      <c r="BX50" s="107">
        <v>117.3</v>
      </c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</row>
    <row r="51" spans="1:76" ht="12.75">
      <c r="A51" s="44" t="s">
        <v>172</v>
      </c>
      <c r="B51" s="48" t="s">
        <v>4</v>
      </c>
      <c r="C51" s="94">
        <v>3</v>
      </c>
      <c r="D51" s="44" t="s">
        <v>173</v>
      </c>
      <c r="E51" s="48" t="s">
        <v>179</v>
      </c>
      <c r="F51" s="48" t="s">
        <v>37</v>
      </c>
      <c r="G51" s="48" t="s">
        <v>3</v>
      </c>
      <c r="I51" s="44">
        <v>93.86</v>
      </c>
      <c r="J51" s="100">
        <v>10.2</v>
      </c>
      <c r="K51" s="100">
        <v>198.9</v>
      </c>
      <c r="L51" s="97">
        <v>3350</v>
      </c>
      <c r="M51" s="95">
        <v>2.72</v>
      </c>
      <c r="N51" s="98">
        <v>596</v>
      </c>
      <c r="P51" s="100">
        <v>10.2</v>
      </c>
      <c r="Q51" s="100">
        <v>81.3</v>
      </c>
      <c r="R51" s="100">
        <v>2.06</v>
      </c>
      <c r="S51" s="100">
        <v>27.5</v>
      </c>
      <c r="T51" s="100">
        <v>60.3</v>
      </c>
      <c r="U51" s="100">
        <v>2.78</v>
      </c>
      <c r="V51" s="100">
        <v>35.4</v>
      </c>
      <c r="W51" s="100">
        <v>57.2</v>
      </c>
      <c r="X51" s="100">
        <v>2.93</v>
      </c>
      <c r="Y51" s="100">
        <v>42.9</v>
      </c>
      <c r="Z51" s="100">
        <v>55.1</v>
      </c>
      <c r="AA51" s="100">
        <v>3.04</v>
      </c>
      <c r="AB51" s="100">
        <v>50.1</v>
      </c>
      <c r="AC51" s="100">
        <v>56.2</v>
      </c>
      <c r="AD51" s="100">
        <v>2.98</v>
      </c>
      <c r="AE51" s="100">
        <v>57.4</v>
      </c>
      <c r="AF51" s="100">
        <v>55.7</v>
      </c>
      <c r="AG51" s="100">
        <v>3.01</v>
      </c>
      <c r="AH51" s="100">
        <v>64.7</v>
      </c>
      <c r="AI51" s="100">
        <v>55.7</v>
      </c>
      <c r="AJ51" s="100">
        <v>3.01</v>
      </c>
      <c r="AK51" s="100">
        <v>72</v>
      </c>
      <c r="AL51" s="100">
        <v>56.7</v>
      </c>
      <c r="AM51" s="100">
        <v>2.95</v>
      </c>
      <c r="AN51" s="100">
        <v>79.8</v>
      </c>
      <c r="AO51" s="100">
        <v>58.5</v>
      </c>
      <c r="AP51" s="100">
        <v>2.86</v>
      </c>
      <c r="AQ51" s="100">
        <v>88.1</v>
      </c>
      <c r="AR51" s="100">
        <v>59.2</v>
      </c>
      <c r="AS51" s="100">
        <v>2.83</v>
      </c>
      <c r="AT51" s="100">
        <v>97</v>
      </c>
      <c r="AU51" s="100">
        <v>63.6</v>
      </c>
      <c r="AV51" s="100">
        <v>2.63</v>
      </c>
      <c r="AW51" s="100">
        <v>107.3</v>
      </c>
      <c r="AX51" s="100">
        <v>62.8</v>
      </c>
      <c r="AY51" s="100">
        <v>2.67</v>
      </c>
      <c r="AZ51" s="100">
        <v>117.3</v>
      </c>
      <c r="BA51" s="100">
        <v>60.8</v>
      </c>
      <c r="BB51" s="100">
        <v>2.75</v>
      </c>
      <c r="BC51" s="100">
        <v>126.9</v>
      </c>
      <c r="BD51" s="100">
        <v>65.1</v>
      </c>
      <c r="BE51" s="100">
        <v>2.57</v>
      </c>
      <c r="BF51" s="100">
        <v>137.7</v>
      </c>
      <c r="BG51" s="100">
        <v>59.6</v>
      </c>
      <c r="BH51" s="100">
        <v>2.81</v>
      </c>
      <c r="BI51" s="100">
        <v>146.6</v>
      </c>
      <c r="BJ51" s="100">
        <v>56</v>
      </c>
      <c r="BK51" s="100">
        <v>2.99</v>
      </c>
      <c r="BL51" s="100">
        <v>153.9</v>
      </c>
      <c r="BM51" s="100">
        <v>57.8</v>
      </c>
      <c r="BN51" s="100">
        <v>2.9</v>
      </c>
      <c r="BO51" s="100">
        <v>161.4</v>
      </c>
      <c r="BP51" s="100">
        <v>58.2</v>
      </c>
      <c r="BQ51" s="100">
        <v>2.88</v>
      </c>
      <c r="BR51" s="100">
        <v>169</v>
      </c>
      <c r="BS51" s="100">
        <v>61</v>
      </c>
      <c r="BT51" s="100">
        <v>2.74</v>
      </c>
      <c r="BU51" s="100">
        <v>177</v>
      </c>
      <c r="BV51" s="100">
        <v>89.5</v>
      </c>
      <c r="BW51" s="100">
        <v>1.87</v>
      </c>
      <c r="BX51" s="100">
        <v>198.9</v>
      </c>
    </row>
    <row r="52" spans="1:76" ht="12.75">
      <c r="A52" s="44" t="s">
        <v>172</v>
      </c>
      <c r="B52" s="48" t="s">
        <v>4</v>
      </c>
      <c r="C52" s="94">
        <v>336</v>
      </c>
      <c r="D52" s="44" t="s">
        <v>180</v>
      </c>
      <c r="E52" s="48" t="s">
        <v>181</v>
      </c>
      <c r="F52" s="48" t="s">
        <v>37</v>
      </c>
      <c r="G52" s="48" t="s">
        <v>3</v>
      </c>
      <c r="I52" s="95">
        <v>96.45</v>
      </c>
      <c r="J52" s="96">
        <v>2.3</v>
      </c>
      <c r="K52" s="96">
        <v>98.1</v>
      </c>
      <c r="L52" s="97">
        <v>3430</v>
      </c>
      <c r="M52" s="95">
        <v>5.21</v>
      </c>
      <c r="N52" s="98">
        <v>590</v>
      </c>
      <c r="P52" s="101">
        <v>2.3</v>
      </c>
      <c r="Q52" s="101">
        <v>52.9</v>
      </c>
      <c r="R52" s="101">
        <v>3.24</v>
      </c>
      <c r="S52" s="101">
        <v>16.2</v>
      </c>
      <c r="T52" s="101">
        <v>35.9</v>
      </c>
      <c r="U52" s="101">
        <v>4.78</v>
      </c>
      <c r="V52" s="101">
        <v>20.6</v>
      </c>
      <c r="W52" s="101">
        <v>31.8</v>
      </c>
      <c r="X52" s="101">
        <v>5.39</v>
      </c>
      <c r="Y52" s="101">
        <v>24.4</v>
      </c>
      <c r="Z52" s="101">
        <v>30</v>
      </c>
      <c r="AA52" s="101">
        <v>5.71</v>
      </c>
      <c r="AB52" s="101">
        <v>28</v>
      </c>
      <c r="AC52" s="101">
        <v>30.6</v>
      </c>
      <c r="AD52" s="101">
        <v>5.61</v>
      </c>
      <c r="AE52" s="101">
        <v>31.7</v>
      </c>
      <c r="AF52" s="101">
        <v>28.8</v>
      </c>
      <c r="AG52" s="101">
        <v>5.96</v>
      </c>
      <c r="AH52" s="101">
        <v>35.1</v>
      </c>
      <c r="AI52" s="101">
        <v>29.6</v>
      </c>
      <c r="AJ52" s="101">
        <v>5.79</v>
      </c>
      <c r="AK52" s="101">
        <v>38.7</v>
      </c>
      <c r="AL52" s="101">
        <v>28.5</v>
      </c>
      <c r="AM52" s="101">
        <v>6.02</v>
      </c>
      <c r="AN52" s="101">
        <v>42.1</v>
      </c>
      <c r="AO52" s="101">
        <v>29</v>
      </c>
      <c r="AP52" s="101">
        <v>5.91</v>
      </c>
      <c r="AQ52" s="101">
        <v>45.6</v>
      </c>
      <c r="AR52" s="101">
        <v>30</v>
      </c>
      <c r="AS52" s="101">
        <v>5.73</v>
      </c>
      <c r="AT52" s="101">
        <v>49.3</v>
      </c>
      <c r="AU52" s="101">
        <v>29.7</v>
      </c>
      <c r="AV52" s="101">
        <v>5.78</v>
      </c>
      <c r="AW52" s="101">
        <v>53.1</v>
      </c>
      <c r="AX52" s="101">
        <v>29.7</v>
      </c>
      <c r="AY52" s="101">
        <v>5.78</v>
      </c>
      <c r="AZ52" s="101">
        <v>56.9</v>
      </c>
      <c r="BA52" s="101">
        <v>30</v>
      </c>
      <c r="BB52" s="101">
        <v>5.71</v>
      </c>
      <c r="BC52" s="101">
        <v>60.7</v>
      </c>
      <c r="BD52" s="101">
        <v>29.7</v>
      </c>
      <c r="BE52" s="101">
        <v>5.78</v>
      </c>
      <c r="BF52" s="101">
        <v>64.4</v>
      </c>
      <c r="BG52" s="101">
        <v>28.9</v>
      </c>
      <c r="BH52" s="101">
        <v>5.93</v>
      </c>
      <c r="BI52" s="101">
        <v>67.8</v>
      </c>
      <c r="BJ52" s="101">
        <v>30.3</v>
      </c>
      <c r="BK52" s="101">
        <v>5.66</v>
      </c>
      <c r="BL52" s="101">
        <v>71.4</v>
      </c>
      <c r="BM52" s="101">
        <v>31.2</v>
      </c>
      <c r="BN52" s="101">
        <v>5.5</v>
      </c>
      <c r="BO52" s="101">
        <v>75.2</v>
      </c>
      <c r="BP52" s="101">
        <v>31.9</v>
      </c>
      <c r="BQ52" s="101">
        <v>5.37</v>
      </c>
      <c r="BR52" s="101">
        <v>79</v>
      </c>
      <c r="BS52" s="101">
        <v>35.4</v>
      </c>
      <c r="BT52" s="101">
        <v>4.85</v>
      </c>
      <c r="BU52" s="101">
        <v>83.2</v>
      </c>
      <c r="BV52" s="101">
        <v>54.9</v>
      </c>
      <c r="BW52" s="101">
        <v>3.13</v>
      </c>
      <c r="BX52" s="101">
        <v>98.1</v>
      </c>
    </row>
    <row r="53" spans="1:76" ht="12.75">
      <c r="A53" s="44" t="s">
        <v>172</v>
      </c>
      <c r="B53" s="48" t="s">
        <v>7</v>
      </c>
      <c r="C53" s="94">
        <v>87</v>
      </c>
      <c r="D53" s="44" t="s">
        <v>101</v>
      </c>
      <c r="E53" s="48" t="s">
        <v>182</v>
      </c>
      <c r="F53" s="48" t="s">
        <v>37</v>
      </c>
      <c r="G53" s="48" t="s">
        <v>3</v>
      </c>
      <c r="I53" s="95">
        <v>23.67</v>
      </c>
      <c r="J53" s="96">
        <v>4.7</v>
      </c>
      <c r="K53" s="96">
        <v>563.8</v>
      </c>
      <c r="L53" s="97">
        <v>10500</v>
      </c>
      <c r="M53" s="95">
        <v>4.51</v>
      </c>
      <c r="N53" s="98">
        <v>1880</v>
      </c>
      <c r="P53" s="100">
        <v>4.7</v>
      </c>
      <c r="Q53" s="100">
        <v>135</v>
      </c>
      <c r="R53" s="100">
        <v>3.89</v>
      </c>
      <c r="S53" s="100">
        <v>41.7</v>
      </c>
      <c r="T53" s="100">
        <v>133</v>
      </c>
      <c r="U53" s="100">
        <v>3.95</v>
      </c>
      <c r="V53" s="100">
        <v>79.4</v>
      </c>
      <c r="W53" s="100">
        <v>153.2</v>
      </c>
      <c r="X53" s="100">
        <v>3.43</v>
      </c>
      <c r="Y53" s="100">
        <v>128</v>
      </c>
      <c r="Z53" s="100">
        <v>110.1</v>
      </c>
      <c r="AA53" s="100">
        <v>4.77</v>
      </c>
      <c r="AB53" s="100">
        <v>149.2</v>
      </c>
      <c r="AC53" s="100">
        <v>98.9</v>
      </c>
      <c r="AD53" s="100">
        <v>5.31</v>
      </c>
      <c r="AE53" s="100">
        <v>164.9</v>
      </c>
      <c r="AF53" s="100">
        <v>103.7</v>
      </c>
      <c r="AG53" s="100">
        <v>5.06</v>
      </c>
      <c r="AH53" s="100">
        <v>183.4</v>
      </c>
      <c r="AI53" s="100">
        <v>110.5</v>
      </c>
      <c r="AJ53" s="100">
        <v>4.75</v>
      </c>
      <c r="AK53" s="100">
        <v>206</v>
      </c>
      <c r="AL53" s="100">
        <v>116</v>
      </c>
      <c r="AM53" s="100">
        <v>4.53</v>
      </c>
      <c r="AN53" s="100">
        <v>231.9</v>
      </c>
      <c r="AO53" s="100">
        <v>111.2</v>
      </c>
      <c r="AP53" s="100">
        <v>4.72</v>
      </c>
      <c r="AQ53" s="100">
        <v>255.5</v>
      </c>
      <c r="AR53" s="100">
        <v>118.8</v>
      </c>
      <c r="AS53" s="100">
        <v>4.42</v>
      </c>
      <c r="AT53" s="100">
        <v>283.2</v>
      </c>
      <c r="AU53" s="100">
        <v>121</v>
      </c>
      <c r="AV53" s="100">
        <v>4.34</v>
      </c>
      <c r="AW53" s="100">
        <v>312.6</v>
      </c>
      <c r="AX53" s="100">
        <v>110.8</v>
      </c>
      <c r="AY53" s="100">
        <v>4.74</v>
      </c>
      <c r="AZ53" s="100">
        <v>335.4</v>
      </c>
      <c r="BA53" s="100">
        <v>110.7</v>
      </c>
      <c r="BB53" s="100">
        <v>4.74</v>
      </c>
      <c r="BC53" s="100">
        <v>358.7</v>
      </c>
      <c r="BD53" s="100">
        <v>119.8</v>
      </c>
      <c r="BE53" s="100">
        <v>4.38</v>
      </c>
      <c r="BF53" s="100">
        <v>387.2</v>
      </c>
      <c r="BG53" s="100">
        <v>123.6</v>
      </c>
      <c r="BH53" s="100">
        <v>4.25</v>
      </c>
      <c r="BI53" s="100">
        <v>417.7</v>
      </c>
      <c r="BJ53" s="100">
        <v>109.7</v>
      </c>
      <c r="BK53" s="100">
        <v>4.79</v>
      </c>
      <c r="BL53" s="100">
        <v>440.4</v>
      </c>
      <c r="BM53" s="100">
        <v>108.5</v>
      </c>
      <c r="BN53" s="100">
        <v>4.84</v>
      </c>
      <c r="BO53" s="100">
        <v>462</v>
      </c>
      <c r="BP53" s="100">
        <v>122.4</v>
      </c>
      <c r="BQ53" s="100">
        <v>4.29</v>
      </c>
      <c r="BR53" s="100">
        <v>491.3</v>
      </c>
      <c r="BS53" s="100">
        <v>124</v>
      </c>
      <c r="BT53" s="100">
        <v>4.23</v>
      </c>
      <c r="BU53" s="100">
        <v>521.1</v>
      </c>
      <c r="BV53" s="100">
        <v>141.2</v>
      </c>
      <c r="BW53" s="100">
        <v>3.72</v>
      </c>
      <c r="BX53" s="100">
        <v>563.8</v>
      </c>
    </row>
    <row r="54" spans="1:76" ht="12.75">
      <c r="A54" s="44" t="s">
        <v>11</v>
      </c>
      <c r="B54" s="48" t="s">
        <v>6</v>
      </c>
      <c r="C54" s="94">
        <v>1</v>
      </c>
      <c r="D54" s="44" t="s">
        <v>183</v>
      </c>
      <c r="E54" s="48" t="s">
        <v>184</v>
      </c>
      <c r="F54" s="48" t="s">
        <v>37</v>
      </c>
      <c r="G54" s="48" t="s">
        <v>3</v>
      </c>
      <c r="I54" s="44">
        <v>223.75</v>
      </c>
      <c r="J54" s="100">
        <v>12.9</v>
      </c>
      <c r="K54" s="100">
        <v>369.4</v>
      </c>
      <c r="L54" s="97">
        <v>6720</v>
      </c>
      <c r="M54" s="95">
        <v>3.04</v>
      </c>
      <c r="N54" s="98">
        <v>1132</v>
      </c>
      <c r="P54" s="100">
        <v>12.9</v>
      </c>
      <c r="Q54" s="100">
        <v>164.7</v>
      </c>
      <c r="R54" s="100">
        <v>2.04</v>
      </c>
      <c r="S54" s="100">
        <v>52.6</v>
      </c>
      <c r="T54" s="100">
        <v>152.5</v>
      </c>
      <c r="U54" s="100">
        <v>2.2</v>
      </c>
      <c r="V54" s="100">
        <v>85</v>
      </c>
      <c r="W54" s="100">
        <v>171.1</v>
      </c>
      <c r="X54" s="100">
        <v>1.96</v>
      </c>
      <c r="Y54" s="100">
        <v>129</v>
      </c>
      <c r="Z54" s="100">
        <v>165.9</v>
      </c>
      <c r="AA54" s="100">
        <v>2.03</v>
      </c>
      <c r="AB54" s="100">
        <v>170.2</v>
      </c>
      <c r="AC54" s="100">
        <v>137.3</v>
      </c>
      <c r="AD54" s="100">
        <v>2.45</v>
      </c>
      <c r="AE54" s="100">
        <v>193.5</v>
      </c>
      <c r="AF54" s="100">
        <v>131.5</v>
      </c>
      <c r="AG54" s="100">
        <v>2.55</v>
      </c>
      <c r="AH54" s="100">
        <v>215.2</v>
      </c>
      <c r="AI54" s="100">
        <v>107.5</v>
      </c>
      <c r="AJ54" s="100">
        <v>3.13</v>
      </c>
      <c r="AK54" s="100">
        <v>225.8</v>
      </c>
      <c r="AL54" s="100">
        <v>77.7</v>
      </c>
      <c r="AM54" s="100">
        <v>4.32</v>
      </c>
      <c r="AN54" s="100">
        <v>231.5</v>
      </c>
      <c r="AO54" s="100">
        <v>72.8</v>
      </c>
      <c r="AP54" s="100">
        <v>4.62</v>
      </c>
      <c r="AQ54" s="100">
        <v>236.5</v>
      </c>
      <c r="AR54" s="100">
        <v>71.6</v>
      </c>
      <c r="AS54" s="100">
        <v>4.7</v>
      </c>
      <c r="AT54" s="100">
        <v>241.3</v>
      </c>
      <c r="AU54" s="100">
        <v>70.1</v>
      </c>
      <c r="AV54" s="100">
        <v>4.79</v>
      </c>
      <c r="AW54" s="100">
        <v>245.8</v>
      </c>
      <c r="AX54" s="100">
        <v>71.8</v>
      </c>
      <c r="AY54" s="100">
        <v>4.68</v>
      </c>
      <c r="AZ54" s="100">
        <v>250.6</v>
      </c>
      <c r="BA54" s="100">
        <v>71.1</v>
      </c>
      <c r="BB54" s="100">
        <v>4.73</v>
      </c>
      <c r="BC54" s="100">
        <v>255.5</v>
      </c>
      <c r="BD54" s="100">
        <v>71.4</v>
      </c>
      <c r="BE54" s="100">
        <v>4.7</v>
      </c>
      <c r="BF54" s="100">
        <v>260.4</v>
      </c>
      <c r="BG54" s="100">
        <v>71.9</v>
      </c>
      <c r="BH54" s="100">
        <v>4.67</v>
      </c>
      <c r="BI54" s="100">
        <v>265.4</v>
      </c>
      <c r="BJ54" s="100">
        <v>75.3</v>
      </c>
      <c r="BK54" s="100">
        <v>4.46</v>
      </c>
      <c r="BL54" s="100">
        <v>270.6</v>
      </c>
      <c r="BM54" s="100">
        <v>81.9</v>
      </c>
      <c r="BN54" s="100">
        <v>4.1</v>
      </c>
      <c r="BO54" s="100">
        <v>276.7</v>
      </c>
      <c r="BP54" s="100">
        <v>119.5</v>
      </c>
      <c r="BQ54" s="100">
        <v>2.81</v>
      </c>
      <c r="BR54" s="100">
        <v>292</v>
      </c>
      <c r="BS54" s="100">
        <v>149</v>
      </c>
      <c r="BT54" s="100">
        <v>2.25</v>
      </c>
      <c r="BU54" s="100">
        <v>322.4</v>
      </c>
      <c r="BV54" s="100">
        <v>177.1</v>
      </c>
      <c r="BW54" s="100">
        <v>1.9</v>
      </c>
      <c r="BX54" s="100">
        <v>369.4</v>
      </c>
    </row>
    <row r="55" spans="1:76" ht="12.75">
      <c r="A55" s="44" t="s">
        <v>12</v>
      </c>
      <c r="B55" s="48" t="s">
        <v>4</v>
      </c>
      <c r="C55" s="94">
        <v>113</v>
      </c>
      <c r="D55" s="44" t="s">
        <v>13</v>
      </c>
      <c r="E55" s="48" t="s">
        <v>14</v>
      </c>
      <c r="F55" s="48" t="s">
        <v>37</v>
      </c>
      <c r="G55" s="48" t="s">
        <v>3</v>
      </c>
      <c r="I55" s="44">
        <v>94.54</v>
      </c>
      <c r="J55" s="100">
        <v>5.8</v>
      </c>
      <c r="K55" s="100">
        <v>173.9</v>
      </c>
      <c r="L55" s="97">
        <v>3580</v>
      </c>
      <c r="M55" s="95">
        <v>3.72</v>
      </c>
      <c r="N55" s="98">
        <v>1147</v>
      </c>
      <c r="P55" s="100">
        <v>5.8</v>
      </c>
      <c r="Q55" s="100">
        <v>83.1</v>
      </c>
      <c r="R55" s="100">
        <v>2.15</v>
      </c>
      <c r="S55" s="100">
        <v>34.8</v>
      </c>
      <c r="T55" s="100">
        <v>65.7</v>
      </c>
      <c r="U55" s="100">
        <v>2.72</v>
      </c>
      <c r="V55" s="100">
        <v>50.6</v>
      </c>
      <c r="W55" s="100">
        <v>49.4</v>
      </c>
      <c r="X55" s="100">
        <v>3.62</v>
      </c>
      <c r="Y55" s="100">
        <v>57.5</v>
      </c>
      <c r="Z55" s="100">
        <v>40.4</v>
      </c>
      <c r="AA55" s="100">
        <v>4.43</v>
      </c>
      <c r="AB55" s="100">
        <v>61.6</v>
      </c>
      <c r="AC55" s="100">
        <v>36.1</v>
      </c>
      <c r="AD55" s="100">
        <v>4.96</v>
      </c>
      <c r="AE55" s="100">
        <v>64.9</v>
      </c>
      <c r="AF55" s="100">
        <v>35.1</v>
      </c>
      <c r="AG55" s="100">
        <v>5.09</v>
      </c>
      <c r="AH55" s="100">
        <v>68.1</v>
      </c>
      <c r="AI55" s="100">
        <v>36</v>
      </c>
      <c r="AJ55" s="100">
        <v>4.97</v>
      </c>
      <c r="AK55" s="100">
        <v>71.4</v>
      </c>
      <c r="AL55" s="100">
        <v>37.8</v>
      </c>
      <c r="AM55" s="100">
        <v>4.74</v>
      </c>
      <c r="AN55" s="100">
        <v>75.2</v>
      </c>
      <c r="AO55" s="100">
        <v>36.8</v>
      </c>
      <c r="AP55" s="100">
        <v>4.86</v>
      </c>
      <c r="AQ55" s="100">
        <v>79.2</v>
      </c>
      <c r="AR55" s="100">
        <v>37.4</v>
      </c>
      <c r="AS55" s="100">
        <v>4.78</v>
      </c>
      <c r="AT55" s="100">
        <v>83.1</v>
      </c>
      <c r="AU55" s="100">
        <v>36.6</v>
      </c>
      <c r="AV55" s="100">
        <v>4.89</v>
      </c>
      <c r="AW55" s="100">
        <v>86.9</v>
      </c>
      <c r="AX55" s="100">
        <v>37.1</v>
      </c>
      <c r="AY55" s="100">
        <v>4.82</v>
      </c>
      <c r="AZ55" s="100">
        <v>90.7</v>
      </c>
      <c r="BA55" s="100">
        <v>37.3</v>
      </c>
      <c r="BB55" s="100">
        <v>4.8</v>
      </c>
      <c r="BC55" s="100">
        <v>94.6</v>
      </c>
      <c r="BD55" s="100">
        <v>38.6</v>
      </c>
      <c r="BE55" s="100">
        <v>4.64</v>
      </c>
      <c r="BF55" s="100">
        <v>98.6</v>
      </c>
      <c r="BG55" s="100">
        <v>45.4</v>
      </c>
      <c r="BH55" s="100">
        <v>3.94</v>
      </c>
      <c r="BI55" s="100">
        <v>104</v>
      </c>
      <c r="BJ55" s="100">
        <v>55.1</v>
      </c>
      <c r="BK55" s="100">
        <v>3.25</v>
      </c>
      <c r="BL55" s="100">
        <v>113.9</v>
      </c>
      <c r="BM55" s="100">
        <v>64.4</v>
      </c>
      <c r="BN55" s="100">
        <v>2.78</v>
      </c>
      <c r="BO55" s="100">
        <v>129.4</v>
      </c>
      <c r="BP55" s="100">
        <v>60.7</v>
      </c>
      <c r="BQ55" s="100">
        <v>2.95</v>
      </c>
      <c r="BR55" s="100">
        <v>143</v>
      </c>
      <c r="BS55" s="100">
        <v>58.1</v>
      </c>
      <c r="BT55" s="100">
        <v>3.08</v>
      </c>
      <c r="BU55" s="100">
        <v>154.4</v>
      </c>
      <c r="BV55" s="100">
        <v>71.9</v>
      </c>
      <c r="BW55" s="100">
        <v>2.49</v>
      </c>
      <c r="BX55" s="100">
        <v>173.9</v>
      </c>
    </row>
    <row r="56" spans="1:76" ht="12.75">
      <c r="A56" s="44" t="s">
        <v>185</v>
      </c>
      <c r="B56" s="48" t="s">
        <v>6</v>
      </c>
      <c r="C56" s="94">
        <v>501</v>
      </c>
      <c r="D56" s="44" t="s">
        <v>186</v>
      </c>
      <c r="E56" s="48" t="s">
        <v>187</v>
      </c>
      <c r="F56" s="48" t="s">
        <v>37</v>
      </c>
      <c r="G56" s="48" t="s">
        <v>3</v>
      </c>
      <c r="I56" s="44">
        <v>94.4</v>
      </c>
      <c r="J56" s="100">
        <v>3.3</v>
      </c>
      <c r="K56" s="100">
        <v>83</v>
      </c>
      <c r="L56" s="97">
        <v>2030</v>
      </c>
      <c r="M56" s="95">
        <v>4.27</v>
      </c>
      <c r="N56" s="98">
        <v>629</v>
      </c>
      <c r="P56" s="100">
        <v>3.3</v>
      </c>
      <c r="Q56" s="100">
        <v>41</v>
      </c>
      <c r="R56" s="100">
        <v>2.48</v>
      </c>
      <c r="S56" s="100">
        <v>17.4</v>
      </c>
      <c r="T56" s="100">
        <v>27.3</v>
      </c>
      <c r="U56" s="100">
        <v>3.72</v>
      </c>
      <c r="V56" s="100">
        <v>21.8</v>
      </c>
      <c r="W56" s="100">
        <v>23.8</v>
      </c>
      <c r="X56" s="100">
        <v>4.27</v>
      </c>
      <c r="Y56" s="100">
        <v>25.2</v>
      </c>
      <c r="Z56" s="100">
        <v>22.7</v>
      </c>
      <c r="AA56" s="100">
        <v>4.47</v>
      </c>
      <c r="AB56" s="100">
        <v>28.2</v>
      </c>
      <c r="AC56" s="100">
        <v>21.2</v>
      </c>
      <c r="AD56" s="100">
        <v>4.78</v>
      </c>
      <c r="AE56" s="100">
        <v>31</v>
      </c>
      <c r="AF56" s="100">
        <v>20.9</v>
      </c>
      <c r="AG56" s="100">
        <v>4.86</v>
      </c>
      <c r="AH56" s="100">
        <v>33.5</v>
      </c>
      <c r="AI56" s="100">
        <v>20.5</v>
      </c>
      <c r="AJ56" s="100">
        <v>4.96</v>
      </c>
      <c r="AK56" s="100">
        <v>36.1</v>
      </c>
      <c r="AL56" s="100">
        <v>20.6</v>
      </c>
      <c r="AM56" s="100">
        <v>4.92</v>
      </c>
      <c r="AN56" s="100">
        <v>38.8</v>
      </c>
      <c r="AO56" s="100">
        <v>21</v>
      </c>
      <c r="AP56" s="100">
        <v>4.84</v>
      </c>
      <c r="AQ56" s="100">
        <v>41.7</v>
      </c>
      <c r="AR56" s="100">
        <v>21</v>
      </c>
      <c r="AS56" s="100">
        <v>4.83</v>
      </c>
      <c r="AT56" s="100">
        <v>44.8</v>
      </c>
      <c r="AU56" s="100">
        <v>21.5</v>
      </c>
      <c r="AV56" s="100">
        <v>4.71</v>
      </c>
      <c r="AW56" s="100">
        <v>47.9</v>
      </c>
      <c r="AX56" s="100">
        <v>21.5</v>
      </c>
      <c r="AY56" s="100">
        <v>4.73</v>
      </c>
      <c r="AZ56" s="100">
        <v>51.1</v>
      </c>
      <c r="BA56" s="100">
        <v>21.1</v>
      </c>
      <c r="BB56" s="100">
        <v>4.8</v>
      </c>
      <c r="BC56" s="100">
        <v>54.1</v>
      </c>
      <c r="BD56" s="100">
        <v>21</v>
      </c>
      <c r="BE56" s="100">
        <v>4.83</v>
      </c>
      <c r="BF56" s="100">
        <v>56.9</v>
      </c>
      <c r="BG56" s="100">
        <v>20.3</v>
      </c>
      <c r="BH56" s="100">
        <v>5.01</v>
      </c>
      <c r="BI56" s="100">
        <v>59.3</v>
      </c>
      <c r="BJ56" s="100">
        <v>21.1</v>
      </c>
      <c r="BK56" s="100">
        <v>4.81</v>
      </c>
      <c r="BL56" s="100">
        <v>61.7</v>
      </c>
      <c r="BM56" s="100">
        <v>21.7</v>
      </c>
      <c r="BN56" s="100">
        <v>4.68</v>
      </c>
      <c r="BO56" s="100">
        <v>64.5</v>
      </c>
      <c r="BP56" s="100">
        <v>23.3</v>
      </c>
      <c r="BQ56" s="100">
        <v>4.36</v>
      </c>
      <c r="BR56" s="100">
        <v>67.6</v>
      </c>
      <c r="BS56" s="100">
        <v>25.2</v>
      </c>
      <c r="BT56" s="100">
        <v>4.03</v>
      </c>
      <c r="BU56" s="100">
        <v>71.4</v>
      </c>
      <c r="BV56" s="100">
        <v>38.4</v>
      </c>
      <c r="BW56" s="100">
        <v>2.64</v>
      </c>
      <c r="BX56" s="100">
        <v>83</v>
      </c>
    </row>
    <row r="57" spans="1:76" ht="12.75">
      <c r="A57" s="44" t="s">
        <v>185</v>
      </c>
      <c r="B57" s="48" t="s">
        <v>6</v>
      </c>
      <c r="C57" s="94">
        <v>501</v>
      </c>
      <c r="D57" s="44" t="s">
        <v>188</v>
      </c>
      <c r="E57" s="48" t="s">
        <v>189</v>
      </c>
      <c r="F57" s="48" t="s">
        <v>37</v>
      </c>
      <c r="G57" s="48" t="s">
        <v>3</v>
      </c>
      <c r="I57" s="95">
        <v>37.66</v>
      </c>
      <c r="J57" s="96">
        <v>8317</v>
      </c>
      <c r="K57" s="96">
        <v>8584</v>
      </c>
      <c r="L57" s="97">
        <v>3296</v>
      </c>
      <c r="M57" s="95">
        <v>1.97</v>
      </c>
      <c r="N57" s="98">
        <v>0</v>
      </c>
      <c r="P57" s="96">
        <v>8316.7</v>
      </c>
      <c r="Q57" s="96">
        <v>117.1</v>
      </c>
      <c r="R57" s="96">
        <v>1.41</v>
      </c>
      <c r="S57" s="96">
        <v>8345.9</v>
      </c>
      <c r="T57" s="96">
        <v>86.1</v>
      </c>
      <c r="U57" s="96">
        <v>1.91</v>
      </c>
      <c r="V57" s="96">
        <v>8359.2</v>
      </c>
      <c r="W57" s="96">
        <v>82</v>
      </c>
      <c r="X57" s="96">
        <v>2.01</v>
      </c>
      <c r="Y57" s="96">
        <v>8371.5</v>
      </c>
      <c r="Z57" s="96">
        <v>82.7</v>
      </c>
      <c r="AA57" s="96">
        <v>1.99</v>
      </c>
      <c r="AB57" s="96">
        <v>8384</v>
      </c>
      <c r="AC57" s="96">
        <v>81.6</v>
      </c>
      <c r="AD57" s="96">
        <v>2.02</v>
      </c>
      <c r="AE57" s="96">
        <v>8396.2</v>
      </c>
      <c r="AF57" s="96">
        <v>80</v>
      </c>
      <c r="AG57" s="96">
        <v>2.06</v>
      </c>
      <c r="AH57" s="96">
        <v>8408.2</v>
      </c>
      <c r="AI57" s="96">
        <v>79</v>
      </c>
      <c r="AJ57" s="96">
        <v>2.09</v>
      </c>
      <c r="AK57" s="96">
        <v>8420</v>
      </c>
      <c r="AL57" s="96">
        <v>80.1</v>
      </c>
      <c r="AM57" s="96">
        <v>2.06</v>
      </c>
      <c r="AN57" s="96">
        <v>8431.8</v>
      </c>
      <c r="AO57" s="96">
        <v>79.2</v>
      </c>
      <c r="AP57" s="96">
        <v>2.08</v>
      </c>
      <c r="AQ57" s="96">
        <v>8443.6</v>
      </c>
      <c r="AR57" s="96">
        <v>79.3</v>
      </c>
      <c r="AS57" s="96">
        <v>2.08</v>
      </c>
      <c r="AT57" s="96">
        <v>8455.3</v>
      </c>
      <c r="AU57" s="96">
        <v>78.8</v>
      </c>
      <c r="AV57" s="96">
        <v>2.09</v>
      </c>
      <c r="AW57" s="96">
        <v>8466.9</v>
      </c>
      <c r="AX57" s="96">
        <v>79.3</v>
      </c>
      <c r="AY57" s="96">
        <v>2.08</v>
      </c>
      <c r="AZ57" s="96">
        <v>8478.4</v>
      </c>
      <c r="BA57" s="96">
        <v>77.6</v>
      </c>
      <c r="BB57" s="96">
        <v>2.12</v>
      </c>
      <c r="BC57" s="96">
        <v>8489.8</v>
      </c>
      <c r="BD57" s="96">
        <v>78.8</v>
      </c>
      <c r="BE57" s="96">
        <v>2.09</v>
      </c>
      <c r="BF57" s="96">
        <v>8501.2</v>
      </c>
      <c r="BG57" s="96">
        <v>77.1</v>
      </c>
      <c r="BH57" s="96">
        <v>2.14</v>
      </c>
      <c r="BI57" s="96">
        <v>8512.4</v>
      </c>
      <c r="BJ57" s="96">
        <v>78.5</v>
      </c>
      <c r="BK57" s="96">
        <v>2.1</v>
      </c>
      <c r="BL57" s="96">
        <v>8523.6</v>
      </c>
      <c r="BM57" s="96">
        <v>79.1</v>
      </c>
      <c r="BN57" s="96">
        <v>2.08</v>
      </c>
      <c r="BO57" s="96">
        <v>8534.8</v>
      </c>
      <c r="BP57" s="96">
        <v>78</v>
      </c>
      <c r="BQ57" s="96">
        <v>2.11</v>
      </c>
      <c r="BR57" s="96">
        <v>8545.7</v>
      </c>
      <c r="BS57" s="96">
        <v>85.6</v>
      </c>
      <c r="BT57" s="96">
        <v>1.93</v>
      </c>
      <c r="BU57" s="96">
        <v>8558.2</v>
      </c>
      <c r="BV57" s="96">
        <v>111.2</v>
      </c>
      <c r="BW57" s="96">
        <v>1.48</v>
      </c>
      <c r="BX57" s="96">
        <v>8584.4</v>
      </c>
    </row>
    <row r="58" spans="1:76" ht="12.75">
      <c r="A58" s="44" t="s">
        <v>185</v>
      </c>
      <c r="B58" s="48" t="s">
        <v>6</v>
      </c>
      <c r="C58" s="94">
        <v>501</v>
      </c>
      <c r="D58" s="44" t="s">
        <v>188</v>
      </c>
      <c r="E58" s="48" t="s">
        <v>190</v>
      </c>
      <c r="F58" s="48" t="s">
        <v>37</v>
      </c>
      <c r="G58" s="48" t="s">
        <v>3</v>
      </c>
      <c r="I58" s="95">
        <v>37.63</v>
      </c>
      <c r="J58" s="96">
        <v>6497</v>
      </c>
      <c r="K58" s="96">
        <v>6764</v>
      </c>
      <c r="L58" s="97">
        <v>3472</v>
      </c>
      <c r="M58" s="95">
        <v>1.95</v>
      </c>
      <c r="N58" s="98">
        <v>0</v>
      </c>
      <c r="P58" s="96">
        <v>6496.8</v>
      </c>
      <c r="Q58" s="96">
        <v>122.9</v>
      </c>
      <c r="R58" s="96">
        <v>1.41</v>
      </c>
      <c r="S58" s="96">
        <v>6525.7</v>
      </c>
      <c r="T58" s="96">
        <v>90.7</v>
      </c>
      <c r="U58" s="96">
        <v>1.91</v>
      </c>
      <c r="V58" s="96">
        <v>6538.1</v>
      </c>
      <c r="W58" s="96">
        <v>88.9</v>
      </c>
      <c r="X58" s="96">
        <v>1.95</v>
      </c>
      <c r="Y58" s="96">
        <v>6550.2</v>
      </c>
      <c r="Z58" s="96">
        <v>83.9</v>
      </c>
      <c r="AA58" s="96">
        <v>2.07</v>
      </c>
      <c r="AB58" s="96">
        <v>6561.6</v>
      </c>
      <c r="AC58" s="96">
        <v>87.6</v>
      </c>
      <c r="AD58" s="96">
        <v>1.98</v>
      </c>
      <c r="AE58" s="96">
        <v>6573.7</v>
      </c>
      <c r="AF58" s="96">
        <v>83.6</v>
      </c>
      <c r="AG58" s="96">
        <v>2.08</v>
      </c>
      <c r="AH58" s="96">
        <v>6585.2</v>
      </c>
      <c r="AI58" s="96">
        <v>83.9</v>
      </c>
      <c r="AJ58" s="96">
        <v>2.07</v>
      </c>
      <c r="AK58" s="96">
        <v>6596.8</v>
      </c>
      <c r="AL58" s="96">
        <v>86.5</v>
      </c>
      <c r="AM58" s="96">
        <v>2.01</v>
      </c>
      <c r="AN58" s="96">
        <v>6608.8</v>
      </c>
      <c r="AO58" s="96">
        <v>83</v>
      </c>
      <c r="AP58" s="96">
        <v>2.09</v>
      </c>
      <c r="AQ58" s="96">
        <v>6620.2</v>
      </c>
      <c r="AR58" s="96">
        <v>83.5</v>
      </c>
      <c r="AS58" s="96">
        <v>2.08</v>
      </c>
      <c r="AT58" s="96">
        <v>6631.6</v>
      </c>
      <c r="AU58" s="96">
        <v>84.5</v>
      </c>
      <c r="AV58" s="96">
        <v>2.05</v>
      </c>
      <c r="AW58" s="96">
        <v>6643.2</v>
      </c>
      <c r="AX58" s="96">
        <v>84.5</v>
      </c>
      <c r="AY58" s="96">
        <v>2.05</v>
      </c>
      <c r="AZ58" s="96">
        <v>6654.7</v>
      </c>
      <c r="BA58" s="96">
        <v>82.8</v>
      </c>
      <c r="BB58" s="96">
        <v>2.1</v>
      </c>
      <c r="BC58" s="96">
        <v>6666</v>
      </c>
      <c r="BD58" s="96">
        <v>84.6</v>
      </c>
      <c r="BE58" s="96">
        <v>2.05</v>
      </c>
      <c r="BF58" s="96">
        <v>6677.4</v>
      </c>
      <c r="BG58" s="96">
        <v>82.5</v>
      </c>
      <c r="BH58" s="96">
        <v>2.1</v>
      </c>
      <c r="BI58" s="96">
        <v>6688.5</v>
      </c>
      <c r="BJ58" s="96">
        <v>85.3</v>
      </c>
      <c r="BK58" s="96">
        <v>2.04</v>
      </c>
      <c r="BL58" s="96">
        <v>6700</v>
      </c>
      <c r="BM58" s="96">
        <v>83.1</v>
      </c>
      <c r="BN58" s="96">
        <v>2.09</v>
      </c>
      <c r="BO58" s="96">
        <v>6711.2</v>
      </c>
      <c r="BP58" s="96">
        <v>87.4</v>
      </c>
      <c r="BQ58" s="96">
        <v>1.99</v>
      </c>
      <c r="BR58" s="96">
        <v>6722.9</v>
      </c>
      <c r="BS58" s="96">
        <v>91.4</v>
      </c>
      <c r="BT58" s="96">
        <v>1.9</v>
      </c>
      <c r="BU58" s="96">
        <v>6735.5</v>
      </c>
      <c r="BV58" s="96">
        <v>122.4</v>
      </c>
      <c r="BW58" s="96">
        <v>1.42</v>
      </c>
      <c r="BX58" s="96">
        <v>6763.9</v>
      </c>
    </row>
    <row r="59" spans="1:76" ht="12.75">
      <c r="A59" s="44" t="s">
        <v>185</v>
      </c>
      <c r="B59" s="48" t="s">
        <v>6</v>
      </c>
      <c r="C59" s="94">
        <v>501</v>
      </c>
      <c r="D59" s="44" t="s">
        <v>188</v>
      </c>
      <c r="E59" s="48" t="s">
        <v>191</v>
      </c>
      <c r="F59" s="48" t="s">
        <v>37</v>
      </c>
      <c r="G59" s="48" t="s">
        <v>3</v>
      </c>
      <c r="I59" s="95">
        <v>37.55</v>
      </c>
      <c r="J59" s="96">
        <v>1131.9</v>
      </c>
      <c r="K59" s="96">
        <v>1549.5</v>
      </c>
      <c r="L59" s="97">
        <v>5339</v>
      </c>
      <c r="M59" s="95">
        <v>1.92</v>
      </c>
      <c r="N59" s="98">
        <v>0</v>
      </c>
      <c r="P59" s="96">
        <v>1131.9</v>
      </c>
      <c r="Q59" s="96">
        <v>179.7</v>
      </c>
      <c r="R59" s="96">
        <v>1.49</v>
      </c>
      <c r="S59" s="96">
        <v>1169.7</v>
      </c>
      <c r="T59" s="96">
        <v>137.6</v>
      </c>
      <c r="U59" s="96">
        <v>1.94</v>
      </c>
      <c r="V59" s="96">
        <v>1189.2</v>
      </c>
      <c r="W59" s="96">
        <v>134.6</v>
      </c>
      <c r="X59" s="96">
        <v>1.98</v>
      </c>
      <c r="Y59" s="96">
        <v>1208.3</v>
      </c>
      <c r="Z59" s="96">
        <v>136.2</v>
      </c>
      <c r="AA59" s="96">
        <v>1.96</v>
      </c>
      <c r="AB59" s="96">
        <v>1227.6</v>
      </c>
      <c r="AC59" s="96">
        <v>135.4</v>
      </c>
      <c r="AD59" s="96">
        <v>1.97</v>
      </c>
      <c r="AE59" s="96">
        <v>1246.8</v>
      </c>
      <c r="AF59" s="96">
        <v>136.2</v>
      </c>
      <c r="AG59" s="96">
        <v>1.96</v>
      </c>
      <c r="AH59" s="96">
        <v>1266.1</v>
      </c>
      <c r="AI59" s="96">
        <v>133.6</v>
      </c>
      <c r="AJ59" s="96">
        <v>2</v>
      </c>
      <c r="AK59" s="96">
        <v>1285.1</v>
      </c>
      <c r="AL59" s="96">
        <v>131.5</v>
      </c>
      <c r="AM59" s="96">
        <v>2.03</v>
      </c>
      <c r="AN59" s="96">
        <v>1303.7</v>
      </c>
      <c r="AO59" s="96">
        <v>134.7</v>
      </c>
      <c r="AP59" s="96">
        <v>1.98</v>
      </c>
      <c r="AQ59" s="96">
        <v>1322.8</v>
      </c>
      <c r="AR59" s="96">
        <v>134.7</v>
      </c>
      <c r="AS59" s="96">
        <v>1.98</v>
      </c>
      <c r="AT59" s="96">
        <v>1341.9</v>
      </c>
      <c r="AU59" s="96">
        <v>132.8</v>
      </c>
      <c r="AV59" s="96">
        <v>2.01</v>
      </c>
      <c r="AW59" s="96">
        <v>1360.8</v>
      </c>
      <c r="AX59" s="96">
        <v>132.8</v>
      </c>
      <c r="AY59" s="96">
        <v>2.01</v>
      </c>
      <c r="AZ59" s="96">
        <v>1379.6</v>
      </c>
      <c r="BA59" s="96">
        <v>134.4</v>
      </c>
      <c r="BB59" s="96">
        <v>1.99</v>
      </c>
      <c r="BC59" s="96">
        <v>1398.7</v>
      </c>
      <c r="BD59" s="96">
        <v>133.3</v>
      </c>
      <c r="BE59" s="96">
        <v>2</v>
      </c>
      <c r="BF59" s="96">
        <v>1417.6</v>
      </c>
      <c r="BG59" s="96">
        <v>132.7</v>
      </c>
      <c r="BH59" s="96">
        <v>2.01</v>
      </c>
      <c r="BI59" s="96">
        <v>1436.4</v>
      </c>
      <c r="BJ59" s="96">
        <v>138.2</v>
      </c>
      <c r="BK59" s="96">
        <v>1.93</v>
      </c>
      <c r="BL59" s="96">
        <v>1456</v>
      </c>
      <c r="BM59" s="96">
        <v>131.6</v>
      </c>
      <c r="BN59" s="96">
        <v>2.03</v>
      </c>
      <c r="BO59" s="96">
        <v>1474.7</v>
      </c>
      <c r="BP59" s="96">
        <v>138.5</v>
      </c>
      <c r="BQ59" s="96">
        <v>1.93</v>
      </c>
      <c r="BR59" s="96">
        <v>1494.3</v>
      </c>
      <c r="BS59" s="96">
        <v>137.3</v>
      </c>
      <c r="BT59" s="96">
        <v>1.94</v>
      </c>
      <c r="BU59" s="96">
        <v>1513.8</v>
      </c>
      <c r="BV59" s="96">
        <v>175</v>
      </c>
      <c r="BW59" s="96">
        <v>1.53</v>
      </c>
      <c r="BX59" s="96">
        <v>1549.5</v>
      </c>
    </row>
    <row r="60" spans="1:76" ht="12.75">
      <c r="A60" s="44" t="s">
        <v>185</v>
      </c>
      <c r="B60" s="48" t="s">
        <v>6</v>
      </c>
      <c r="C60" s="94">
        <v>501</v>
      </c>
      <c r="D60" s="44" t="s">
        <v>188</v>
      </c>
      <c r="E60" s="48" t="s">
        <v>192</v>
      </c>
      <c r="F60" s="48" t="s">
        <v>37</v>
      </c>
      <c r="G60" s="48" t="s">
        <v>3</v>
      </c>
      <c r="I60" s="95">
        <v>37.67</v>
      </c>
      <c r="J60" s="96">
        <v>5043.3</v>
      </c>
      <c r="K60" s="96">
        <v>5308.6</v>
      </c>
      <c r="L60" s="97">
        <v>2913</v>
      </c>
      <c r="M60" s="95">
        <v>1.9</v>
      </c>
      <c r="N60" s="98">
        <v>0</v>
      </c>
      <c r="P60" s="96">
        <v>5043.3</v>
      </c>
      <c r="Q60" s="96">
        <v>105.6</v>
      </c>
      <c r="R60" s="96">
        <v>1.38</v>
      </c>
      <c r="S60" s="96">
        <v>5071.6</v>
      </c>
      <c r="T60" s="96">
        <v>75.2</v>
      </c>
      <c r="U60" s="96">
        <v>1.94</v>
      </c>
      <c r="V60" s="96">
        <v>5082.6</v>
      </c>
      <c r="W60" s="96">
        <v>72.6</v>
      </c>
      <c r="X60" s="96">
        <v>2.01</v>
      </c>
      <c r="Y60" s="96">
        <v>5093</v>
      </c>
      <c r="Z60" s="96">
        <v>70.2</v>
      </c>
      <c r="AA60" s="96">
        <v>2.08</v>
      </c>
      <c r="AB60" s="96">
        <v>5103</v>
      </c>
      <c r="AC60" s="96">
        <v>68.5</v>
      </c>
      <c r="AD60" s="96">
        <v>2.13</v>
      </c>
      <c r="AE60" s="96">
        <v>5112.8</v>
      </c>
      <c r="AF60" s="96">
        <v>69.6</v>
      </c>
      <c r="AG60" s="96">
        <v>2.09</v>
      </c>
      <c r="AH60" s="96">
        <v>5123</v>
      </c>
      <c r="AI60" s="96">
        <v>70.1</v>
      </c>
      <c r="AJ60" s="96">
        <v>2.08</v>
      </c>
      <c r="AK60" s="96">
        <v>5133.4</v>
      </c>
      <c r="AL60" s="96">
        <v>69.4</v>
      </c>
      <c r="AM60" s="96">
        <v>2.1</v>
      </c>
      <c r="AN60" s="96">
        <v>5143.8</v>
      </c>
      <c r="AO60" s="96">
        <v>71.4</v>
      </c>
      <c r="AP60" s="96">
        <v>2.04</v>
      </c>
      <c r="AQ60" s="96">
        <v>5154.7</v>
      </c>
      <c r="AR60" s="96">
        <v>71.9</v>
      </c>
      <c r="AS60" s="96">
        <v>2.03</v>
      </c>
      <c r="AT60" s="96">
        <v>5165.9</v>
      </c>
      <c r="AU60" s="96">
        <v>72.6</v>
      </c>
      <c r="AV60" s="96">
        <v>2.01</v>
      </c>
      <c r="AW60" s="96">
        <v>5177.5</v>
      </c>
      <c r="AX60" s="96">
        <v>74.9</v>
      </c>
      <c r="AY60" s="96">
        <v>1.95</v>
      </c>
      <c r="AZ60" s="96">
        <v>5190</v>
      </c>
      <c r="BA60" s="96">
        <v>76.2</v>
      </c>
      <c r="BB60" s="96">
        <v>1.91</v>
      </c>
      <c r="BC60" s="96">
        <v>5203</v>
      </c>
      <c r="BD60" s="96">
        <v>78</v>
      </c>
      <c r="BE60" s="96">
        <v>1.87</v>
      </c>
      <c r="BF60" s="96">
        <v>5216.5</v>
      </c>
      <c r="BG60" s="96">
        <v>75.6</v>
      </c>
      <c r="BH60" s="96">
        <v>1.93</v>
      </c>
      <c r="BI60" s="96">
        <v>5229.3</v>
      </c>
      <c r="BJ60" s="96">
        <v>75.8</v>
      </c>
      <c r="BK60" s="96">
        <v>1.92</v>
      </c>
      <c r="BL60" s="96">
        <v>5242.2</v>
      </c>
      <c r="BM60" s="96">
        <v>76.9</v>
      </c>
      <c r="BN60" s="96">
        <v>1.89</v>
      </c>
      <c r="BO60" s="96">
        <v>5255</v>
      </c>
      <c r="BP60" s="96">
        <v>76.6</v>
      </c>
      <c r="BQ60" s="96">
        <v>1.9</v>
      </c>
      <c r="BR60" s="96">
        <v>5267.8</v>
      </c>
      <c r="BS60" s="96">
        <v>80.3</v>
      </c>
      <c r="BT60" s="96">
        <v>1.81</v>
      </c>
      <c r="BU60" s="96">
        <v>5281.3</v>
      </c>
      <c r="BV60" s="96">
        <v>104.4</v>
      </c>
      <c r="BW60" s="96">
        <v>1.4</v>
      </c>
      <c r="BX60" s="96">
        <v>5308.6</v>
      </c>
    </row>
    <row r="61" spans="1:76" ht="12.75">
      <c r="A61" s="44" t="s">
        <v>185</v>
      </c>
      <c r="B61" s="48" t="s">
        <v>6</v>
      </c>
      <c r="C61" s="94">
        <v>501</v>
      </c>
      <c r="D61" s="44" t="s">
        <v>188</v>
      </c>
      <c r="E61" s="48" t="s">
        <v>193</v>
      </c>
      <c r="F61" s="48" t="s">
        <v>37</v>
      </c>
      <c r="G61" s="48" t="s">
        <v>3</v>
      </c>
      <c r="I61" s="95">
        <v>37.63</v>
      </c>
      <c r="J61" s="96">
        <v>2097.4</v>
      </c>
      <c r="K61" s="96">
        <v>2517</v>
      </c>
      <c r="L61" s="97">
        <v>5207</v>
      </c>
      <c r="M61" s="95">
        <v>1.83</v>
      </c>
      <c r="N61" s="98">
        <v>0</v>
      </c>
      <c r="P61" s="96">
        <v>2097.4</v>
      </c>
      <c r="Q61" s="96">
        <v>183.5</v>
      </c>
      <c r="R61" s="96">
        <v>1.42</v>
      </c>
      <c r="S61" s="96">
        <v>2135.6</v>
      </c>
      <c r="T61" s="96">
        <v>141.7</v>
      </c>
      <c r="U61" s="96">
        <v>1.84</v>
      </c>
      <c r="V61" s="96">
        <v>2155.4</v>
      </c>
      <c r="W61" s="96">
        <v>142.2</v>
      </c>
      <c r="X61" s="96">
        <v>1.83</v>
      </c>
      <c r="Y61" s="96">
        <v>2175.3</v>
      </c>
      <c r="Z61" s="96">
        <v>135.1</v>
      </c>
      <c r="AA61" s="96">
        <v>1.93</v>
      </c>
      <c r="AB61" s="96">
        <v>2194.3</v>
      </c>
      <c r="AC61" s="96">
        <v>138.7</v>
      </c>
      <c r="AD61" s="96">
        <v>1.88</v>
      </c>
      <c r="AE61" s="96">
        <v>2213.7</v>
      </c>
      <c r="AF61" s="96">
        <v>139.6</v>
      </c>
      <c r="AG61" s="96">
        <v>1.87</v>
      </c>
      <c r="AH61" s="96">
        <v>2233.3</v>
      </c>
      <c r="AI61" s="96">
        <v>136.9</v>
      </c>
      <c r="AJ61" s="96">
        <v>1.9</v>
      </c>
      <c r="AK61" s="96">
        <v>2252.5</v>
      </c>
      <c r="AL61" s="96">
        <v>134.7</v>
      </c>
      <c r="AM61" s="96">
        <v>1.93</v>
      </c>
      <c r="AN61" s="96">
        <v>2271.4</v>
      </c>
      <c r="AO61" s="96">
        <v>137.9</v>
      </c>
      <c r="AP61" s="96">
        <v>1.89</v>
      </c>
      <c r="AQ61" s="96">
        <v>2290.7</v>
      </c>
      <c r="AR61" s="96">
        <v>137.9</v>
      </c>
      <c r="AS61" s="96">
        <v>1.89</v>
      </c>
      <c r="AT61" s="96">
        <v>2310.1</v>
      </c>
      <c r="AU61" s="96">
        <v>136.5</v>
      </c>
      <c r="AV61" s="96">
        <v>1.91</v>
      </c>
      <c r="AW61" s="96">
        <v>2329.2</v>
      </c>
      <c r="AX61" s="96">
        <v>136.5</v>
      </c>
      <c r="AY61" s="96">
        <v>1.91</v>
      </c>
      <c r="AZ61" s="96">
        <v>2348.4</v>
      </c>
      <c r="BA61" s="96">
        <v>138.1</v>
      </c>
      <c r="BB61" s="96">
        <v>1.88</v>
      </c>
      <c r="BC61" s="96">
        <v>2367.7</v>
      </c>
      <c r="BD61" s="96">
        <v>137.1</v>
      </c>
      <c r="BE61" s="96">
        <v>1.9</v>
      </c>
      <c r="BF61" s="96">
        <v>2387</v>
      </c>
      <c r="BG61" s="96">
        <v>136.4</v>
      </c>
      <c r="BH61" s="96">
        <v>1.91</v>
      </c>
      <c r="BI61" s="96">
        <v>2406.1</v>
      </c>
      <c r="BJ61" s="96">
        <v>137.4</v>
      </c>
      <c r="BK61" s="96">
        <v>1.9</v>
      </c>
      <c r="BL61" s="96">
        <v>2425.5</v>
      </c>
      <c r="BM61" s="96">
        <v>141</v>
      </c>
      <c r="BN61" s="96">
        <v>1.85</v>
      </c>
      <c r="BO61" s="96">
        <v>2445.6</v>
      </c>
      <c r="BP61" s="96">
        <v>139.2</v>
      </c>
      <c r="BQ61" s="96">
        <v>1.87</v>
      </c>
      <c r="BR61" s="96">
        <v>2465.7</v>
      </c>
      <c r="BS61" s="96">
        <v>143</v>
      </c>
      <c r="BT61" s="96">
        <v>1.82</v>
      </c>
      <c r="BU61" s="96">
        <v>2486.3</v>
      </c>
      <c r="BV61" s="96">
        <v>169.4</v>
      </c>
      <c r="BW61" s="96">
        <v>1.54</v>
      </c>
      <c r="BX61" s="96">
        <v>2517</v>
      </c>
    </row>
    <row r="62" spans="1:76" ht="12.75">
      <c r="A62" s="44" t="s">
        <v>185</v>
      </c>
      <c r="B62" s="48" t="s">
        <v>4</v>
      </c>
      <c r="C62" s="94">
        <v>41</v>
      </c>
      <c r="D62" s="44" t="s">
        <v>194</v>
      </c>
      <c r="E62" s="48" t="s">
        <v>195</v>
      </c>
      <c r="F62" s="48" t="s">
        <v>37</v>
      </c>
      <c r="G62" s="48" t="s">
        <v>3</v>
      </c>
      <c r="I62" s="44">
        <v>94.18</v>
      </c>
      <c r="J62" s="100">
        <v>10.4</v>
      </c>
      <c r="K62" s="100">
        <v>65.4</v>
      </c>
      <c r="L62" s="97">
        <v>2110</v>
      </c>
      <c r="M62" s="95">
        <v>9.04</v>
      </c>
      <c r="N62" s="98">
        <v>742</v>
      </c>
      <c r="P62" s="100">
        <v>10.4</v>
      </c>
      <c r="Q62" s="100">
        <v>27.2</v>
      </c>
      <c r="R62" s="100">
        <v>3.88</v>
      </c>
      <c r="S62" s="100">
        <v>27.7</v>
      </c>
      <c r="T62" s="100">
        <v>15.2</v>
      </c>
      <c r="U62" s="100">
        <v>6.94</v>
      </c>
      <c r="V62" s="100">
        <v>29.9</v>
      </c>
      <c r="W62" s="100">
        <v>12.5</v>
      </c>
      <c r="X62" s="100">
        <v>8.43</v>
      </c>
      <c r="Y62" s="100">
        <v>31.8</v>
      </c>
      <c r="Z62" s="100">
        <v>11.4</v>
      </c>
      <c r="AA62" s="100">
        <v>9.24</v>
      </c>
      <c r="AB62" s="100">
        <v>33.4</v>
      </c>
      <c r="AC62" s="100">
        <v>10.7</v>
      </c>
      <c r="AD62" s="100">
        <v>9.88</v>
      </c>
      <c r="AE62" s="100">
        <v>35</v>
      </c>
      <c r="AF62" s="100">
        <v>10</v>
      </c>
      <c r="AG62" s="100">
        <v>10.53</v>
      </c>
      <c r="AH62" s="100">
        <v>36.4</v>
      </c>
      <c r="AI62" s="100">
        <v>9.7</v>
      </c>
      <c r="AJ62" s="100">
        <v>10.92</v>
      </c>
      <c r="AK62" s="100">
        <v>37.8</v>
      </c>
      <c r="AL62" s="100">
        <v>9.3</v>
      </c>
      <c r="AM62" s="100">
        <v>11.29</v>
      </c>
      <c r="AN62" s="100">
        <v>39.2</v>
      </c>
      <c r="AO62" s="100">
        <v>9.2</v>
      </c>
      <c r="AP62" s="100">
        <v>11.42</v>
      </c>
      <c r="AQ62" s="100">
        <v>40.6</v>
      </c>
      <c r="AR62" s="100">
        <v>9.2</v>
      </c>
      <c r="AS62" s="100">
        <v>11.42</v>
      </c>
      <c r="AT62" s="100">
        <v>41.9</v>
      </c>
      <c r="AU62" s="100">
        <v>8.9</v>
      </c>
      <c r="AV62" s="100">
        <v>11.8</v>
      </c>
      <c r="AW62" s="100">
        <v>43.2</v>
      </c>
      <c r="AX62" s="100">
        <v>8.9</v>
      </c>
      <c r="AY62" s="100">
        <v>11.8</v>
      </c>
      <c r="AZ62" s="100">
        <v>44.5</v>
      </c>
      <c r="BA62" s="100">
        <v>9</v>
      </c>
      <c r="BB62" s="100">
        <v>11.66</v>
      </c>
      <c r="BC62" s="100">
        <v>45.8</v>
      </c>
      <c r="BD62" s="100">
        <v>9.2</v>
      </c>
      <c r="BE62" s="100">
        <v>11.51</v>
      </c>
      <c r="BF62" s="100">
        <v>47.1</v>
      </c>
      <c r="BG62" s="100">
        <v>9.2</v>
      </c>
      <c r="BH62" s="100">
        <v>11.47</v>
      </c>
      <c r="BI62" s="100">
        <v>48.5</v>
      </c>
      <c r="BJ62" s="100">
        <v>9.4</v>
      </c>
      <c r="BK62" s="100">
        <v>11.22</v>
      </c>
      <c r="BL62" s="100">
        <v>49.9</v>
      </c>
      <c r="BM62" s="100">
        <v>10.1</v>
      </c>
      <c r="BN62" s="100">
        <v>10.42</v>
      </c>
      <c r="BO62" s="100">
        <v>51.3</v>
      </c>
      <c r="BP62" s="100">
        <v>10.7</v>
      </c>
      <c r="BQ62" s="100">
        <v>9.82</v>
      </c>
      <c r="BR62" s="100">
        <v>53</v>
      </c>
      <c r="BS62" s="100">
        <v>13.3</v>
      </c>
      <c r="BT62" s="100">
        <v>7.95</v>
      </c>
      <c r="BU62" s="100">
        <v>55.4</v>
      </c>
      <c r="BV62" s="100">
        <v>20.1</v>
      </c>
      <c r="BW62" s="100">
        <v>5.25</v>
      </c>
      <c r="BX62" s="100">
        <v>65.4</v>
      </c>
    </row>
    <row r="63" spans="1:76" ht="12.75">
      <c r="A63" s="44" t="s">
        <v>185</v>
      </c>
      <c r="B63" s="48" t="s">
        <v>6</v>
      </c>
      <c r="C63" s="94">
        <v>576</v>
      </c>
      <c r="D63" s="44" t="s">
        <v>186</v>
      </c>
      <c r="E63" s="48" t="s">
        <v>196</v>
      </c>
      <c r="F63" s="48" t="s">
        <v>37</v>
      </c>
      <c r="G63" s="48" t="s">
        <v>3</v>
      </c>
      <c r="I63" s="44">
        <v>93.2</v>
      </c>
      <c r="J63" s="100">
        <v>1</v>
      </c>
      <c r="K63" s="100">
        <v>119</v>
      </c>
      <c r="L63" s="97">
        <v>2069</v>
      </c>
      <c r="M63" s="95">
        <v>3.97</v>
      </c>
      <c r="N63" s="98">
        <v>629</v>
      </c>
      <c r="P63" s="100">
        <v>1</v>
      </c>
      <c r="Q63" s="100">
        <v>43.7</v>
      </c>
      <c r="R63" s="100">
        <v>2.36</v>
      </c>
      <c r="S63" s="100">
        <v>21.6</v>
      </c>
      <c r="T63" s="100">
        <v>31.3</v>
      </c>
      <c r="U63" s="100">
        <v>3.31</v>
      </c>
      <c r="V63" s="100">
        <v>29.2</v>
      </c>
      <c r="W63" s="100">
        <v>28.3</v>
      </c>
      <c r="X63" s="100">
        <v>3.65</v>
      </c>
      <c r="Y63" s="100">
        <v>35.7</v>
      </c>
      <c r="Z63" s="100">
        <v>26</v>
      </c>
      <c r="AA63" s="100">
        <v>3.98</v>
      </c>
      <c r="AB63" s="100">
        <v>40.5</v>
      </c>
      <c r="AC63" s="100">
        <v>23.3</v>
      </c>
      <c r="AD63" s="100">
        <v>4.44</v>
      </c>
      <c r="AE63" s="100">
        <v>44.1</v>
      </c>
      <c r="AF63" s="100">
        <v>22</v>
      </c>
      <c r="AG63" s="100">
        <v>4.71</v>
      </c>
      <c r="AH63" s="100">
        <v>47.1</v>
      </c>
      <c r="AI63" s="100">
        <v>21</v>
      </c>
      <c r="AJ63" s="100">
        <v>4.93</v>
      </c>
      <c r="AK63" s="100">
        <v>49.9</v>
      </c>
      <c r="AL63" s="100">
        <v>20.2</v>
      </c>
      <c r="AM63" s="100">
        <v>5.12</v>
      </c>
      <c r="AN63" s="100">
        <v>52.4</v>
      </c>
      <c r="AO63" s="100">
        <v>20.4</v>
      </c>
      <c r="AP63" s="100">
        <v>5.07</v>
      </c>
      <c r="AQ63" s="100">
        <v>55.1</v>
      </c>
      <c r="AR63" s="100">
        <v>20.1</v>
      </c>
      <c r="AS63" s="100">
        <v>5.14</v>
      </c>
      <c r="AT63" s="100">
        <v>57.7</v>
      </c>
      <c r="AU63" s="100">
        <v>20.5</v>
      </c>
      <c r="AV63" s="100">
        <v>5.05</v>
      </c>
      <c r="AW63" s="100">
        <v>60.4</v>
      </c>
      <c r="AX63" s="100">
        <v>20.5</v>
      </c>
      <c r="AY63" s="100">
        <v>5.05</v>
      </c>
      <c r="AZ63" s="100">
        <v>63.1</v>
      </c>
      <c r="BA63" s="100">
        <v>20.8</v>
      </c>
      <c r="BB63" s="100">
        <v>4.98</v>
      </c>
      <c r="BC63" s="100">
        <v>65.9</v>
      </c>
      <c r="BD63" s="100">
        <v>21.5</v>
      </c>
      <c r="BE63" s="100">
        <v>4.81</v>
      </c>
      <c r="BF63" s="100">
        <v>68.9</v>
      </c>
      <c r="BG63" s="100">
        <v>23.5</v>
      </c>
      <c r="BH63" s="100">
        <v>4.41</v>
      </c>
      <c r="BI63" s="100">
        <v>72.6</v>
      </c>
      <c r="BJ63" s="100">
        <v>24.9</v>
      </c>
      <c r="BK63" s="100">
        <v>4.15</v>
      </c>
      <c r="BL63" s="100">
        <v>77</v>
      </c>
      <c r="BM63" s="100">
        <v>25.8</v>
      </c>
      <c r="BN63" s="100">
        <v>4.01</v>
      </c>
      <c r="BO63" s="100">
        <v>81.7</v>
      </c>
      <c r="BP63" s="100">
        <v>27.7</v>
      </c>
      <c r="BQ63" s="100">
        <v>3.73</v>
      </c>
      <c r="BR63" s="100">
        <v>87.2</v>
      </c>
      <c r="BS63" s="100">
        <v>32.1</v>
      </c>
      <c r="BT63" s="100">
        <v>3.22</v>
      </c>
      <c r="BU63" s="100">
        <v>94.6</v>
      </c>
      <c r="BV63" s="100">
        <v>47.5</v>
      </c>
      <c r="BW63" s="100">
        <v>2.18</v>
      </c>
      <c r="BX63" s="100">
        <v>119</v>
      </c>
    </row>
    <row r="64" spans="1:76" ht="12.75">
      <c r="A64" s="44" t="s">
        <v>197</v>
      </c>
      <c r="B64" s="48" t="s">
        <v>6</v>
      </c>
      <c r="C64" s="94">
        <v>176</v>
      </c>
      <c r="D64" s="44" t="s">
        <v>198</v>
      </c>
      <c r="E64" s="48" t="s">
        <v>199</v>
      </c>
      <c r="F64" s="48" t="s">
        <v>37</v>
      </c>
      <c r="G64" s="48" t="s">
        <v>3</v>
      </c>
      <c r="I64" s="95">
        <v>96.6</v>
      </c>
      <c r="J64" s="96">
        <v>1123</v>
      </c>
      <c r="K64" s="96">
        <v>1174</v>
      </c>
      <c r="L64" s="97">
        <v>782</v>
      </c>
      <c r="M64" s="95">
        <v>5.01</v>
      </c>
      <c r="N64" s="98">
        <v>0</v>
      </c>
      <c r="P64" s="102">
        <v>1123</v>
      </c>
      <c r="Q64" s="102">
        <v>11.1</v>
      </c>
      <c r="R64" s="102">
        <v>3.54</v>
      </c>
      <c r="S64" s="102">
        <v>1128.4</v>
      </c>
      <c r="T64" s="102">
        <v>8.8</v>
      </c>
      <c r="U64" s="102">
        <v>4.44</v>
      </c>
      <c r="V64" s="102">
        <v>1131.6</v>
      </c>
      <c r="W64" s="102">
        <v>7.9</v>
      </c>
      <c r="X64" s="102">
        <v>4.95</v>
      </c>
      <c r="Y64" s="102">
        <v>1134.1</v>
      </c>
      <c r="Z64" s="102">
        <v>7.6</v>
      </c>
      <c r="AA64" s="102">
        <v>5.12</v>
      </c>
      <c r="AB64" s="102">
        <v>1136.4</v>
      </c>
      <c r="AC64" s="102">
        <v>7.3</v>
      </c>
      <c r="AD64" s="102">
        <v>5.36</v>
      </c>
      <c r="AE64" s="102">
        <v>1138.5</v>
      </c>
      <c r="AF64" s="102">
        <v>7.2</v>
      </c>
      <c r="AG64" s="102">
        <v>5.45</v>
      </c>
      <c r="AH64" s="102">
        <v>1140.5</v>
      </c>
      <c r="AI64" s="102">
        <v>7</v>
      </c>
      <c r="AJ64" s="102">
        <v>5.57</v>
      </c>
      <c r="AK64" s="102">
        <v>1142.5</v>
      </c>
      <c r="AL64" s="102">
        <v>7</v>
      </c>
      <c r="AM64" s="102">
        <v>5.61</v>
      </c>
      <c r="AN64" s="102">
        <v>1144.4</v>
      </c>
      <c r="AO64" s="102">
        <v>7</v>
      </c>
      <c r="AP64" s="102">
        <v>5.61</v>
      </c>
      <c r="AQ64" s="102">
        <v>1146.4</v>
      </c>
      <c r="AR64" s="102">
        <v>7.2</v>
      </c>
      <c r="AS64" s="102">
        <v>5.41</v>
      </c>
      <c r="AT64" s="102">
        <v>1148.5</v>
      </c>
      <c r="AU64" s="102">
        <v>7.2</v>
      </c>
      <c r="AV64" s="102">
        <v>5.45</v>
      </c>
      <c r="AW64" s="102">
        <v>1150.6</v>
      </c>
      <c r="AX64" s="102">
        <v>7.2</v>
      </c>
      <c r="AY64" s="102">
        <v>5.43</v>
      </c>
      <c r="AZ64" s="102">
        <v>1152.6</v>
      </c>
      <c r="BA64" s="102">
        <v>6.9</v>
      </c>
      <c r="BB64" s="102">
        <v>5.69</v>
      </c>
      <c r="BC64" s="102">
        <v>1154.5</v>
      </c>
      <c r="BD64" s="102">
        <v>6.9</v>
      </c>
      <c r="BE64" s="102">
        <v>5.64</v>
      </c>
      <c r="BF64" s="102">
        <v>1156.4</v>
      </c>
      <c r="BG64" s="102">
        <v>7</v>
      </c>
      <c r="BH64" s="102">
        <v>5.56</v>
      </c>
      <c r="BI64" s="102">
        <v>1158.2</v>
      </c>
      <c r="BJ64" s="102">
        <v>7</v>
      </c>
      <c r="BK64" s="102">
        <v>5.57</v>
      </c>
      <c r="BL64" s="102">
        <v>1160</v>
      </c>
      <c r="BM64" s="102">
        <v>7.3</v>
      </c>
      <c r="BN64" s="102">
        <v>5.38</v>
      </c>
      <c r="BO64" s="102">
        <v>1162</v>
      </c>
      <c r="BP64" s="102">
        <v>8.1</v>
      </c>
      <c r="BQ64" s="102">
        <v>4.82</v>
      </c>
      <c r="BR64" s="102">
        <v>1164.5</v>
      </c>
      <c r="BS64" s="102">
        <v>8.7</v>
      </c>
      <c r="BT64" s="102">
        <v>4.5</v>
      </c>
      <c r="BU64" s="102">
        <v>1167.7</v>
      </c>
      <c r="BV64" s="102">
        <v>11.7</v>
      </c>
      <c r="BW64" s="102">
        <v>3.33</v>
      </c>
      <c r="BX64" s="102">
        <v>1174.1</v>
      </c>
    </row>
    <row r="65" spans="1:76" ht="12.75">
      <c r="A65" s="44" t="s">
        <v>197</v>
      </c>
      <c r="B65" s="48" t="s">
        <v>6</v>
      </c>
      <c r="C65" s="94">
        <v>301</v>
      </c>
      <c r="D65" s="44" t="s">
        <v>137</v>
      </c>
      <c r="E65" s="48" t="s">
        <v>200</v>
      </c>
      <c r="F65" s="48" t="s">
        <v>37</v>
      </c>
      <c r="G65" s="48" t="s">
        <v>3</v>
      </c>
      <c r="I65" s="95">
        <v>95.39</v>
      </c>
      <c r="J65" s="96">
        <v>878.6</v>
      </c>
      <c r="K65" s="96">
        <v>1152</v>
      </c>
      <c r="L65" s="97">
        <v>4868</v>
      </c>
      <c r="M65" s="95">
        <v>3.79</v>
      </c>
      <c r="N65" s="98">
        <v>0</v>
      </c>
      <c r="P65" s="102">
        <v>878.6</v>
      </c>
      <c r="Q65" s="102">
        <v>74.9</v>
      </c>
      <c r="R65" s="102">
        <v>3.25</v>
      </c>
      <c r="S65" s="102">
        <v>897.3</v>
      </c>
      <c r="T65" s="102">
        <v>60.7</v>
      </c>
      <c r="U65" s="102">
        <v>4.01</v>
      </c>
      <c r="V65" s="102">
        <v>908.8</v>
      </c>
      <c r="W65" s="102">
        <v>61.2</v>
      </c>
      <c r="X65" s="102">
        <v>3.98</v>
      </c>
      <c r="Y65" s="102">
        <v>920.7</v>
      </c>
      <c r="Z65" s="102">
        <v>71</v>
      </c>
      <c r="AA65" s="102">
        <v>3.43</v>
      </c>
      <c r="AB65" s="102">
        <v>938.1</v>
      </c>
      <c r="AC65" s="102">
        <v>70.3</v>
      </c>
      <c r="AD65" s="102">
        <v>3.46</v>
      </c>
      <c r="AE65" s="102">
        <v>955.5</v>
      </c>
      <c r="AF65" s="102">
        <v>64</v>
      </c>
      <c r="AG65" s="102">
        <v>3.8</v>
      </c>
      <c r="AH65" s="102">
        <v>969.5</v>
      </c>
      <c r="AI65" s="102">
        <v>63.7</v>
      </c>
      <c r="AJ65" s="102">
        <v>3.82</v>
      </c>
      <c r="AK65" s="102">
        <v>983</v>
      </c>
      <c r="AL65" s="102">
        <v>64.4</v>
      </c>
      <c r="AM65" s="102">
        <v>3.78</v>
      </c>
      <c r="AN65" s="102">
        <v>996.7</v>
      </c>
      <c r="AO65" s="102">
        <v>64.9</v>
      </c>
      <c r="AP65" s="102">
        <v>3.75</v>
      </c>
      <c r="AQ65" s="102">
        <v>1010.7</v>
      </c>
      <c r="AR65" s="102">
        <v>59.7</v>
      </c>
      <c r="AS65" s="102">
        <v>4.08</v>
      </c>
      <c r="AT65" s="102">
        <v>1021.9</v>
      </c>
      <c r="AU65" s="102">
        <v>58.8</v>
      </c>
      <c r="AV65" s="102">
        <v>4.14</v>
      </c>
      <c r="AW65" s="102">
        <v>1033</v>
      </c>
      <c r="AX65" s="102">
        <v>58.8</v>
      </c>
      <c r="AY65" s="102">
        <v>4.14</v>
      </c>
      <c r="AZ65" s="102">
        <v>1044.1</v>
      </c>
      <c r="BA65" s="102">
        <v>59.5</v>
      </c>
      <c r="BB65" s="102">
        <v>4.09</v>
      </c>
      <c r="BC65" s="102">
        <v>1055.3</v>
      </c>
      <c r="BD65" s="102">
        <v>66</v>
      </c>
      <c r="BE65" s="102">
        <v>3.69</v>
      </c>
      <c r="BF65" s="102">
        <v>1069.4</v>
      </c>
      <c r="BG65" s="102">
        <v>62.4</v>
      </c>
      <c r="BH65" s="102">
        <v>3.9</v>
      </c>
      <c r="BI65" s="102">
        <v>1082.4</v>
      </c>
      <c r="BJ65" s="102">
        <v>65.2</v>
      </c>
      <c r="BK65" s="102">
        <v>3.74</v>
      </c>
      <c r="BL65" s="102">
        <v>1096.4</v>
      </c>
      <c r="BM65" s="102">
        <v>64.9</v>
      </c>
      <c r="BN65" s="102">
        <v>3.75</v>
      </c>
      <c r="BO65" s="102">
        <v>1111</v>
      </c>
      <c r="BP65" s="102">
        <v>60.4</v>
      </c>
      <c r="BQ65" s="102">
        <v>4.03</v>
      </c>
      <c r="BR65" s="102">
        <v>1122.3</v>
      </c>
      <c r="BS65" s="102">
        <v>60.2</v>
      </c>
      <c r="BT65" s="102">
        <v>4.04</v>
      </c>
      <c r="BU65" s="102">
        <v>1133.7</v>
      </c>
      <c r="BV65" s="102">
        <v>74.6</v>
      </c>
      <c r="BW65" s="102">
        <v>3.26</v>
      </c>
      <c r="BX65" s="102">
        <v>1152</v>
      </c>
    </row>
    <row r="66" spans="1:76" ht="12.75">
      <c r="A66" s="44" t="s">
        <v>197</v>
      </c>
      <c r="B66" s="48" t="s">
        <v>6</v>
      </c>
      <c r="C66" s="94">
        <v>301</v>
      </c>
      <c r="D66" s="44" t="s">
        <v>201</v>
      </c>
      <c r="E66" s="48" t="s">
        <v>202</v>
      </c>
      <c r="F66" s="48" t="s">
        <v>37</v>
      </c>
      <c r="G66" s="48" t="s">
        <v>3</v>
      </c>
      <c r="I66" s="95">
        <v>95.79</v>
      </c>
      <c r="J66" s="96">
        <v>5.4</v>
      </c>
      <c r="K66" s="96">
        <v>83.3</v>
      </c>
      <c r="L66" s="97">
        <v>1550</v>
      </c>
      <c r="M66" s="95">
        <v>4.19</v>
      </c>
      <c r="N66" s="98">
        <v>419</v>
      </c>
      <c r="P66" s="102">
        <v>5.4</v>
      </c>
      <c r="Q66" s="102">
        <v>29.7</v>
      </c>
      <c r="R66" s="102">
        <v>2.61</v>
      </c>
      <c r="S66" s="102">
        <v>17</v>
      </c>
      <c r="T66" s="102">
        <v>21</v>
      </c>
      <c r="U66" s="102">
        <v>3.69</v>
      </c>
      <c r="V66" s="102">
        <v>21.3</v>
      </c>
      <c r="W66" s="102">
        <v>18.8</v>
      </c>
      <c r="X66" s="102">
        <v>4.12</v>
      </c>
      <c r="Y66" s="102">
        <v>25</v>
      </c>
      <c r="Z66" s="102">
        <v>17.9</v>
      </c>
      <c r="AA66" s="102">
        <v>4.33</v>
      </c>
      <c r="AB66" s="102">
        <v>28.3</v>
      </c>
      <c r="AC66" s="102">
        <v>17.3</v>
      </c>
      <c r="AD66" s="102">
        <v>4.47</v>
      </c>
      <c r="AE66" s="102">
        <v>31.4</v>
      </c>
      <c r="AF66" s="102">
        <v>16.7</v>
      </c>
      <c r="AG66" s="102">
        <v>4.64</v>
      </c>
      <c r="AH66" s="102">
        <v>34.2</v>
      </c>
      <c r="AI66" s="102">
        <v>16.3</v>
      </c>
      <c r="AJ66" s="102">
        <v>4.75</v>
      </c>
      <c r="AK66" s="102">
        <v>36.9</v>
      </c>
      <c r="AL66" s="102">
        <v>15.9</v>
      </c>
      <c r="AM66" s="102">
        <v>4.86</v>
      </c>
      <c r="AN66" s="102">
        <v>39.5</v>
      </c>
      <c r="AO66" s="102">
        <v>15.6</v>
      </c>
      <c r="AP66" s="102">
        <v>4.98</v>
      </c>
      <c r="AQ66" s="102">
        <v>42</v>
      </c>
      <c r="AR66" s="102">
        <v>15.6</v>
      </c>
      <c r="AS66" s="102">
        <v>4.96</v>
      </c>
      <c r="AT66" s="102">
        <v>44.4</v>
      </c>
      <c r="AU66" s="102">
        <v>15.6</v>
      </c>
      <c r="AV66" s="102">
        <v>4.96</v>
      </c>
      <c r="AW66" s="102">
        <v>46.8</v>
      </c>
      <c r="AX66" s="102">
        <v>15.6</v>
      </c>
      <c r="AY66" s="102">
        <v>4.96</v>
      </c>
      <c r="AZ66" s="102">
        <v>49.3</v>
      </c>
      <c r="BA66" s="102">
        <v>15.8</v>
      </c>
      <c r="BB66" s="102">
        <v>4.9</v>
      </c>
      <c r="BC66" s="102">
        <v>51.8</v>
      </c>
      <c r="BD66" s="102">
        <v>15.7</v>
      </c>
      <c r="BE66" s="102">
        <v>4.94</v>
      </c>
      <c r="BF66" s="102">
        <v>54.2</v>
      </c>
      <c r="BG66" s="102">
        <v>16.4</v>
      </c>
      <c r="BH66" s="102">
        <v>4.73</v>
      </c>
      <c r="BI66" s="102">
        <v>56.8</v>
      </c>
      <c r="BJ66" s="102">
        <v>16.4</v>
      </c>
      <c r="BK66" s="102">
        <v>4.72</v>
      </c>
      <c r="BL66" s="102">
        <v>59.4</v>
      </c>
      <c r="BM66" s="102">
        <v>17.7</v>
      </c>
      <c r="BN66" s="102">
        <v>4.38</v>
      </c>
      <c r="BO66" s="102">
        <v>62.3</v>
      </c>
      <c r="BP66" s="102">
        <v>19.2</v>
      </c>
      <c r="BQ66" s="102">
        <v>4.04</v>
      </c>
      <c r="BR66" s="102">
        <v>65.9</v>
      </c>
      <c r="BS66" s="102">
        <v>22.1</v>
      </c>
      <c r="BT66" s="102">
        <v>3.5</v>
      </c>
      <c r="BU66" s="102">
        <v>71.1</v>
      </c>
      <c r="BV66" s="102">
        <v>30.1</v>
      </c>
      <c r="BW66" s="102">
        <v>2.58</v>
      </c>
      <c r="BX66" s="102">
        <v>83.3</v>
      </c>
    </row>
    <row r="67" spans="1:76" ht="12.75">
      <c r="A67" s="44" t="s">
        <v>197</v>
      </c>
      <c r="B67" s="48" t="s">
        <v>4</v>
      </c>
      <c r="C67" s="94">
        <v>453</v>
      </c>
      <c r="D67" s="44" t="s">
        <v>137</v>
      </c>
      <c r="E67" s="48" t="s">
        <v>203</v>
      </c>
      <c r="F67" s="48" t="s">
        <v>37</v>
      </c>
      <c r="G67" s="48" t="s">
        <v>3</v>
      </c>
      <c r="I67" s="95">
        <v>90.61</v>
      </c>
      <c r="J67" s="96">
        <v>1795.3</v>
      </c>
      <c r="K67" s="96">
        <v>1994.3</v>
      </c>
      <c r="L67" s="97">
        <v>2757</v>
      </c>
      <c r="M67" s="95">
        <v>3.68</v>
      </c>
      <c r="N67" s="98">
        <v>0</v>
      </c>
      <c r="P67" s="102">
        <v>1795.3</v>
      </c>
      <c r="Q67" s="102">
        <v>49.6</v>
      </c>
      <c r="R67" s="102">
        <v>2.78</v>
      </c>
      <c r="S67" s="102">
        <v>1814.1</v>
      </c>
      <c r="T67" s="102">
        <v>44.8</v>
      </c>
      <c r="U67" s="102">
        <v>3.08</v>
      </c>
      <c r="V67" s="102">
        <v>1828.3</v>
      </c>
      <c r="W67" s="102">
        <v>32.2</v>
      </c>
      <c r="X67" s="102">
        <v>4.28</v>
      </c>
      <c r="Y67" s="102">
        <v>1834.8</v>
      </c>
      <c r="Z67" s="102">
        <v>30.3</v>
      </c>
      <c r="AA67" s="102">
        <v>4.54</v>
      </c>
      <c r="AB67" s="102">
        <v>1840.3</v>
      </c>
      <c r="AC67" s="102">
        <v>30.2</v>
      </c>
      <c r="AD67" s="102">
        <v>4.57</v>
      </c>
      <c r="AE67" s="102">
        <v>1845.8</v>
      </c>
      <c r="AF67" s="102">
        <v>29.8</v>
      </c>
      <c r="AG67" s="102">
        <v>4.63</v>
      </c>
      <c r="AH67" s="102">
        <v>1851.2</v>
      </c>
      <c r="AI67" s="102">
        <v>29.9</v>
      </c>
      <c r="AJ67" s="102">
        <v>4.61</v>
      </c>
      <c r="AK67" s="102">
        <v>1856.6</v>
      </c>
      <c r="AL67" s="102">
        <v>30.1</v>
      </c>
      <c r="AM67" s="102">
        <v>4.57</v>
      </c>
      <c r="AN67" s="102">
        <v>1862.1</v>
      </c>
      <c r="AO67" s="102">
        <v>29.8</v>
      </c>
      <c r="AP67" s="102">
        <v>4.63</v>
      </c>
      <c r="AQ67" s="102">
        <v>1867.5</v>
      </c>
      <c r="AR67" s="102">
        <v>29.8</v>
      </c>
      <c r="AS67" s="102">
        <v>4.63</v>
      </c>
      <c r="AT67" s="102">
        <v>1872.9</v>
      </c>
      <c r="AU67" s="102">
        <v>30.9</v>
      </c>
      <c r="AV67" s="102">
        <v>4.46</v>
      </c>
      <c r="AW67" s="102">
        <v>1878.5</v>
      </c>
      <c r="AX67" s="102">
        <v>37.7</v>
      </c>
      <c r="AY67" s="102">
        <v>3.66</v>
      </c>
      <c r="AZ67" s="102">
        <v>1888</v>
      </c>
      <c r="BA67" s="102">
        <v>36.3</v>
      </c>
      <c r="BB67" s="102">
        <v>3.8</v>
      </c>
      <c r="BC67" s="102">
        <v>1896.4</v>
      </c>
      <c r="BD67" s="102">
        <v>41.4</v>
      </c>
      <c r="BE67" s="102">
        <v>3.33</v>
      </c>
      <c r="BF67" s="102">
        <v>1908.7</v>
      </c>
      <c r="BG67" s="102">
        <v>53.3</v>
      </c>
      <c r="BH67" s="102">
        <v>2.59</v>
      </c>
      <c r="BI67" s="102">
        <v>1929.7</v>
      </c>
      <c r="BJ67" s="102">
        <v>43.2</v>
      </c>
      <c r="BK67" s="102">
        <v>3.19</v>
      </c>
      <c r="BL67" s="102">
        <v>1943.1</v>
      </c>
      <c r="BM67" s="102">
        <v>38.7</v>
      </c>
      <c r="BN67" s="102">
        <v>3.56</v>
      </c>
      <c r="BO67" s="102">
        <v>1953.5</v>
      </c>
      <c r="BP67" s="102">
        <v>37.5</v>
      </c>
      <c r="BQ67" s="102">
        <v>3.67</v>
      </c>
      <c r="BR67" s="102">
        <v>1962.6</v>
      </c>
      <c r="BS67" s="102">
        <v>40.7</v>
      </c>
      <c r="BT67" s="102">
        <v>3.39</v>
      </c>
      <c r="BU67" s="102">
        <v>1973.2</v>
      </c>
      <c r="BV67" s="102">
        <v>52</v>
      </c>
      <c r="BW67" s="102">
        <v>2.65</v>
      </c>
      <c r="BX67" s="102">
        <v>1994.3</v>
      </c>
    </row>
    <row r="68" spans="1:76" ht="12.75">
      <c r="A68" s="44" t="s">
        <v>204</v>
      </c>
      <c r="B68" s="48" t="s">
        <v>6</v>
      </c>
      <c r="C68" s="94">
        <v>401</v>
      </c>
      <c r="D68" s="44" t="s">
        <v>205</v>
      </c>
      <c r="E68" s="48" t="s">
        <v>206</v>
      </c>
      <c r="F68" s="48" t="s">
        <v>37</v>
      </c>
      <c r="G68" s="48" t="s">
        <v>3</v>
      </c>
      <c r="I68" s="95">
        <v>97.48</v>
      </c>
      <c r="J68" s="96">
        <v>2237.5</v>
      </c>
      <c r="K68" s="96">
        <v>2317.7</v>
      </c>
      <c r="L68" s="97">
        <v>1242</v>
      </c>
      <c r="M68" s="95">
        <v>5.28</v>
      </c>
      <c r="N68" s="98">
        <v>0</v>
      </c>
      <c r="P68" s="96">
        <v>2237.5</v>
      </c>
      <c r="Q68" s="96">
        <v>15.9</v>
      </c>
      <c r="R68" s="96">
        <v>3.91</v>
      </c>
      <c r="S68" s="96">
        <v>2245.3</v>
      </c>
      <c r="T68" s="96">
        <v>11.7</v>
      </c>
      <c r="U68" s="96">
        <v>5.31</v>
      </c>
      <c r="V68" s="96">
        <v>2248.8</v>
      </c>
      <c r="W68" s="96">
        <v>11.4</v>
      </c>
      <c r="X68" s="96">
        <v>5.47</v>
      </c>
      <c r="Y68" s="96">
        <v>2252.3</v>
      </c>
      <c r="Z68" s="96">
        <v>11.1</v>
      </c>
      <c r="AA68" s="96">
        <v>5.6</v>
      </c>
      <c r="AB68" s="96">
        <v>2255.6</v>
      </c>
      <c r="AC68" s="96">
        <v>10.8</v>
      </c>
      <c r="AD68" s="96">
        <v>5.76</v>
      </c>
      <c r="AE68" s="96">
        <v>2258.9</v>
      </c>
      <c r="AF68" s="96">
        <v>10.9</v>
      </c>
      <c r="AG68" s="96">
        <v>5.68</v>
      </c>
      <c r="AH68" s="96">
        <v>2262.2</v>
      </c>
      <c r="AI68" s="96">
        <v>11</v>
      </c>
      <c r="AJ68" s="96">
        <v>5.65</v>
      </c>
      <c r="AK68" s="96">
        <v>2265.6</v>
      </c>
      <c r="AL68" s="96">
        <v>10.8</v>
      </c>
      <c r="AM68" s="96">
        <v>5.74</v>
      </c>
      <c r="AN68" s="96">
        <v>2268.8</v>
      </c>
      <c r="AO68" s="96">
        <v>10.9</v>
      </c>
      <c r="AP68" s="96">
        <v>5.68</v>
      </c>
      <c r="AQ68" s="96">
        <v>2272.2</v>
      </c>
      <c r="AR68" s="96">
        <v>10.9</v>
      </c>
      <c r="AS68" s="96">
        <v>5.69</v>
      </c>
      <c r="AT68" s="96">
        <v>2275.6</v>
      </c>
      <c r="AU68" s="96">
        <v>10.9</v>
      </c>
      <c r="AV68" s="96">
        <v>5.72</v>
      </c>
      <c r="AW68" s="96">
        <v>2278.9</v>
      </c>
      <c r="AX68" s="96">
        <v>10.9</v>
      </c>
      <c r="AY68" s="96">
        <v>5.72</v>
      </c>
      <c r="AZ68" s="96">
        <v>2282.2</v>
      </c>
      <c r="BA68" s="96">
        <v>11</v>
      </c>
      <c r="BB68" s="96">
        <v>5.65</v>
      </c>
      <c r="BC68" s="96">
        <v>2285.5</v>
      </c>
      <c r="BD68" s="96">
        <v>10.9</v>
      </c>
      <c r="BE68" s="96">
        <v>5.7</v>
      </c>
      <c r="BF68" s="96">
        <v>2288.8</v>
      </c>
      <c r="BG68" s="96">
        <v>11.1</v>
      </c>
      <c r="BH68" s="96">
        <v>5.59</v>
      </c>
      <c r="BI68" s="96">
        <v>2292.2</v>
      </c>
      <c r="BJ68" s="96">
        <v>11</v>
      </c>
      <c r="BK68" s="96">
        <v>5.62</v>
      </c>
      <c r="BL68" s="96">
        <v>2295.5</v>
      </c>
      <c r="BM68" s="96">
        <v>11.5</v>
      </c>
      <c r="BN68" s="96">
        <v>5.42</v>
      </c>
      <c r="BO68" s="96">
        <v>2299</v>
      </c>
      <c r="BP68" s="96">
        <v>11.8</v>
      </c>
      <c r="BQ68" s="96">
        <v>5.25</v>
      </c>
      <c r="BR68" s="96">
        <v>2302.6</v>
      </c>
      <c r="BS68" s="96">
        <v>12.3</v>
      </c>
      <c r="BT68" s="96">
        <v>5.06</v>
      </c>
      <c r="BU68" s="96">
        <v>2306.3</v>
      </c>
      <c r="BV68" s="96">
        <v>18.4</v>
      </c>
      <c r="BW68" s="96">
        <v>3.38</v>
      </c>
      <c r="BX68" s="96">
        <v>2317.7</v>
      </c>
    </row>
    <row r="69" spans="1:76" ht="12.75">
      <c r="A69" s="44" t="s">
        <v>204</v>
      </c>
      <c r="B69" s="48" t="s">
        <v>6</v>
      </c>
      <c r="C69" s="94">
        <v>401</v>
      </c>
      <c r="D69" s="44" t="s">
        <v>205</v>
      </c>
      <c r="E69" s="48" t="s">
        <v>207</v>
      </c>
      <c r="F69" s="48" t="s">
        <v>37</v>
      </c>
      <c r="G69" s="48" t="s">
        <v>3</v>
      </c>
      <c r="I69" s="95">
        <v>97.22</v>
      </c>
      <c r="J69" s="96">
        <v>1898.3</v>
      </c>
      <c r="K69" s="96">
        <v>2012</v>
      </c>
      <c r="L69" s="97">
        <v>2118</v>
      </c>
      <c r="M69" s="95">
        <v>5.37</v>
      </c>
      <c r="N69" s="98">
        <v>0</v>
      </c>
      <c r="P69" s="96">
        <v>1898.3</v>
      </c>
      <c r="Q69" s="96">
        <v>26.8</v>
      </c>
      <c r="R69" s="96">
        <v>3.95</v>
      </c>
      <c r="S69" s="96">
        <v>1909.6</v>
      </c>
      <c r="T69" s="96">
        <v>19.2</v>
      </c>
      <c r="U69" s="96">
        <v>5.5</v>
      </c>
      <c r="V69" s="96">
        <v>1914.4</v>
      </c>
      <c r="W69" s="96">
        <v>18.8</v>
      </c>
      <c r="X69" s="96">
        <v>5.62</v>
      </c>
      <c r="Y69" s="96">
        <v>1919.1</v>
      </c>
      <c r="Z69" s="96">
        <v>18</v>
      </c>
      <c r="AA69" s="96">
        <v>5.88</v>
      </c>
      <c r="AB69" s="96">
        <v>1923.6</v>
      </c>
      <c r="AC69" s="96">
        <v>18.2</v>
      </c>
      <c r="AD69" s="96">
        <v>5.81</v>
      </c>
      <c r="AE69" s="96">
        <v>1928.1</v>
      </c>
      <c r="AF69" s="96">
        <v>17.9</v>
      </c>
      <c r="AG69" s="96">
        <v>5.91</v>
      </c>
      <c r="AH69" s="96">
        <v>1932.6</v>
      </c>
      <c r="AI69" s="96">
        <v>17.9</v>
      </c>
      <c r="AJ69" s="96">
        <v>5.92</v>
      </c>
      <c r="AK69" s="96">
        <v>1937</v>
      </c>
      <c r="AL69" s="96">
        <v>17.7</v>
      </c>
      <c r="AM69" s="96">
        <v>5.97</v>
      </c>
      <c r="AN69" s="96">
        <v>1941.4</v>
      </c>
      <c r="AO69" s="96">
        <v>18.1</v>
      </c>
      <c r="AP69" s="96">
        <v>5.87</v>
      </c>
      <c r="AQ69" s="96">
        <v>1945.9</v>
      </c>
      <c r="AR69" s="96">
        <v>20.3</v>
      </c>
      <c r="AS69" s="96">
        <v>5.23</v>
      </c>
      <c r="AT69" s="96">
        <v>1951.9</v>
      </c>
      <c r="AU69" s="96">
        <v>19</v>
      </c>
      <c r="AV69" s="96">
        <v>5.58</v>
      </c>
      <c r="AW69" s="96">
        <v>1957.1</v>
      </c>
      <c r="AX69" s="96">
        <v>18.2</v>
      </c>
      <c r="AY69" s="96">
        <v>5.81</v>
      </c>
      <c r="AZ69" s="96">
        <v>1961.7</v>
      </c>
      <c r="BA69" s="96">
        <v>17.9</v>
      </c>
      <c r="BB69" s="96">
        <v>5.92</v>
      </c>
      <c r="BC69" s="96">
        <v>1966.2</v>
      </c>
      <c r="BD69" s="96">
        <v>18.3</v>
      </c>
      <c r="BE69" s="96">
        <v>5.79</v>
      </c>
      <c r="BF69" s="96">
        <v>1970.7</v>
      </c>
      <c r="BG69" s="96">
        <v>18.3</v>
      </c>
      <c r="BH69" s="96">
        <v>5.78</v>
      </c>
      <c r="BI69" s="96">
        <v>1975.3</v>
      </c>
      <c r="BJ69" s="96">
        <v>18.4</v>
      </c>
      <c r="BK69" s="96">
        <v>5.75</v>
      </c>
      <c r="BL69" s="96">
        <v>1979.9</v>
      </c>
      <c r="BM69" s="96">
        <v>19</v>
      </c>
      <c r="BN69" s="96">
        <v>5.58</v>
      </c>
      <c r="BO69" s="96">
        <v>1984.6</v>
      </c>
      <c r="BP69" s="96">
        <v>19.4</v>
      </c>
      <c r="BQ69" s="96">
        <v>5.45</v>
      </c>
      <c r="BR69" s="96">
        <v>1989.4</v>
      </c>
      <c r="BS69" s="96">
        <v>22.1</v>
      </c>
      <c r="BT69" s="96">
        <v>4.79</v>
      </c>
      <c r="BU69" s="96">
        <v>1995.8</v>
      </c>
      <c r="BV69" s="96">
        <v>30.5</v>
      </c>
      <c r="BW69" s="96">
        <v>3.47</v>
      </c>
      <c r="BX69" s="96">
        <v>2012</v>
      </c>
    </row>
    <row r="70" spans="1:76" ht="12.75">
      <c r="A70" s="44" t="s">
        <v>208</v>
      </c>
      <c r="B70" s="48" t="s">
        <v>4</v>
      </c>
      <c r="C70" s="94">
        <v>261</v>
      </c>
      <c r="D70" s="44" t="s">
        <v>209</v>
      </c>
      <c r="E70" s="48" t="s">
        <v>210</v>
      </c>
      <c r="F70" s="48" t="s">
        <v>37</v>
      </c>
      <c r="G70" s="48" t="s">
        <v>3</v>
      </c>
      <c r="I70" s="95">
        <v>95.06</v>
      </c>
      <c r="J70" s="96">
        <v>7</v>
      </c>
      <c r="K70" s="96">
        <v>145.3</v>
      </c>
      <c r="L70" s="97">
        <v>2460</v>
      </c>
      <c r="M70" s="95">
        <v>3.13</v>
      </c>
      <c r="N70" s="98">
        <v>565</v>
      </c>
      <c r="P70" s="100">
        <v>7</v>
      </c>
      <c r="Q70" s="100">
        <v>63.5</v>
      </c>
      <c r="R70" s="100">
        <v>1.94</v>
      </c>
      <c r="S70" s="100">
        <v>28.9</v>
      </c>
      <c r="T70" s="100">
        <v>45.2</v>
      </c>
      <c r="U70" s="100">
        <v>2.72</v>
      </c>
      <c r="V70" s="100">
        <v>36.9</v>
      </c>
      <c r="W70" s="100">
        <v>38.6</v>
      </c>
      <c r="X70" s="100">
        <v>3.18</v>
      </c>
      <c r="Y70" s="100">
        <v>42.4</v>
      </c>
      <c r="Z70" s="100">
        <v>36.4</v>
      </c>
      <c r="AA70" s="100">
        <v>3.38</v>
      </c>
      <c r="AB70" s="100">
        <v>47.1</v>
      </c>
      <c r="AC70" s="100">
        <v>36</v>
      </c>
      <c r="AD70" s="100">
        <v>3.41</v>
      </c>
      <c r="AE70" s="100">
        <v>52</v>
      </c>
      <c r="AF70" s="100">
        <v>37.8</v>
      </c>
      <c r="AG70" s="100">
        <v>3.25</v>
      </c>
      <c r="AH70" s="100">
        <v>58.1</v>
      </c>
      <c r="AI70" s="100">
        <v>40.7</v>
      </c>
      <c r="AJ70" s="100">
        <v>3.02</v>
      </c>
      <c r="AK70" s="100">
        <v>65.7</v>
      </c>
      <c r="AL70" s="100">
        <v>41.2</v>
      </c>
      <c r="AM70" s="100">
        <v>2.99</v>
      </c>
      <c r="AN70" s="100">
        <v>73.5</v>
      </c>
      <c r="AO70" s="100">
        <v>39.7</v>
      </c>
      <c r="AP70" s="100">
        <v>3.1</v>
      </c>
      <c r="AQ70" s="100">
        <v>80.6</v>
      </c>
      <c r="AR70" s="100">
        <v>35</v>
      </c>
      <c r="AS70" s="100">
        <v>3.51</v>
      </c>
      <c r="AT70" s="100">
        <v>85.7</v>
      </c>
      <c r="AU70" s="100">
        <v>32.9</v>
      </c>
      <c r="AV70" s="100">
        <v>3.74</v>
      </c>
      <c r="AW70" s="100">
        <v>90</v>
      </c>
      <c r="AX70" s="100">
        <v>31.6</v>
      </c>
      <c r="AY70" s="100">
        <v>3.89</v>
      </c>
      <c r="AZ70" s="100">
        <v>93.9</v>
      </c>
      <c r="BA70" s="100">
        <v>32.4</v>
      </c>
      <c r="BB70" s="100">
        <v>3.8</v>
      </c>
      <c r="BC70" s="100">
        <v>97.9</v>
      </c>
      <c r="BD70" s="100">
        <v>31.5</v>
      </c>
      <c r="BE70" s="100">
        <v>3.9</v>
      </c>
      <c r="BF70" s="100">
        <v>101.8</v>
      </c>
      <c r="BG70" s="100">
        <v>33.2</v>
      </c>
      <c r="BH70" s="100">
        <v>3.7</v>
      </c>
      <c r="BI70" s="100">
        <v>105.8</v>
      </c>
      <c r="BJ70" s="100">
        <v>33.7</v>
      </c>
      <c r="BK70" s="100">
        <v>3.65</v>
      </c>
      <c r="BL70" s="100">
        <v>110</v>
      </c>
      <c r="BM70" s="100">
        <v>36</v>
      </c>
      <c r="BN70" s="100">
        <v>3.42</v>
      </c>
      <c r="BO70" s="100">
        <v>114.8</v>
      </c>
      <c r="BP70" s="100">
        <v>38.1</v>
      </c>
      <c r="BQ70" s="100">
        <v>3.23</v>
      </c>
      <c r="BR70" s="100">
        <v>120.3</v>
      </c>
      <c r="BS70" s="100">
        <v>42.3</v>
      </c>
      <c r="BT70" s="100">
        <v>2.91</v>
      </c>
      <c r="BU70" s="100">
        <v>126.9</v>
      </c>
      <c r="BV70" s="100">
        <v>60.4</v>
      </c>
      <c r="BW70" s="100">
        <v>2.04</v>
      </c>
      <c r="BX70" s="96">
        <v>145.3</v>
      </c>
    </row>
    <row r="71" spans="1:76" ht="12.75">
      <c r="A71" s="44" t="s">
        <v>208</v>
      </c>
      <c r="B71" s="48" t="s">
        <v>4</v>
      </c>
      <c r="C71" s="94">
        <v>261</v>
      </c>
      <c r="D71" s="44" t="s">
        <v>211</v>
      </c>
      <c r="E71" s="48" t="s">
        <v>212</v>
      </c>
      <c r="F71" s="48" t="s">
        <v>37</v>
      </c>
      <c r="G71" s="48" t="s">
        <v>3</v>
      </c>
      <c r="I71" s="95">
        <v>94.99</v>
      </c>
      <c r="J71" s="96">
        <v>6.7</v>
      </c>
      <c r="K71" s="96">
        <v>83.7</v>
      </c>
      <c r="L71" s="97">
        <v>1420</v>
      </c>
      <c r="M71" s="95">
        <v>3.31</v>
      </c>
      <c r="N71" s="98">
        <v>298</v>
      </c>
      <c r="P71" s="96">
        <v>6.7</v>
      </c>
      <c r="Q71" s="96">
        <v>53.1</v>
      </c>
      <c r="R71" s="96">
        <v>1.34</v>
      </c>
      <c r="S71" s="96">
        <v>22.7</v>
      </c>
      <c r="T71" s="96">
        <v>18.9</v>
      </c>
      <c r="U71" s="96">
        <v>3.75</v>
      </c>
      <c r="V71" s="96">
        <v>25.7</v>
      </c>
      <c r="W71" s="96">
        <v>19</v>
      </c>
      <c r="X71" s="96">
        <v>3.73</v>
      </c>
      <c r="Y71" s="96">
        <v>28.5</v>
      </c>
      <c r="Z71" s="96">
        <v>18.1</v>
      </c>
      <c r="AA71" s="96">
        <v>3.93</v>
      </c>
      <c r="AB71" s="96">
        <v>31.1</v>
      </c>
      <c r="AC71" s="96">
        <v>17.7</v>
      </c>
      <c r="AD71" s="96">
        <v>4.02</v>
      </c>
      <c r="AE71" s="96">
        <v>33.7</v>
      </c>
      <c r="AF71" s="96">
        <v>18.3</v>
      </c>
      <c r="AG71" s="96">
        <v>3.88</v>
      </c>
      <c r="AH71" s="96">
        <v>36.3</v>
      </c>
      <c r="AI71" s="96">
        <v>17.9</v>
      </c>
      <c r="AJ71" s="96">
        <v>3.96</v>
      </c>
      <c r="AK71" s="96">
        <v>38.8</v>
      </c>
      <c r="AL71" s="96">
        <v>18.1</v>
      </c>
      <c r="AM71" s="96">
        <v>3.93</v>
      </c>
      <c r="AN71" s="96">
        <v>41.4</v>
      </c>
      <c r="AO71" s="96">
        <v>17.9</v>
      </c>
      <c r="AP71" s="96">
        <v>3.98</v>
      </c>
      <c r="AQ71" s="96">
        <v>44</v>
      </c>
      <c r="AR71" s="96">
        <v>17.9</v>
      </c>
      <c r="AS71" s="96">
        <v>3.98</v>
      </c>
      <c r="AT71" s="96">
        <v>46.5</v>
      </c>
      <c r="AU71" s="96">
        <v>17.9</v>
      </c>
      <c r="AV71" s="96">
        <v>3.97</v>
      </c>
      <c r="AW71" s="96">
        <v>49.1</v>
      </c>
      <c r="AX71" s="96">
        <v>17.9</v>
      </c>
      <c r="AY71" s="96">
        <v>3.97</v>
      </c>
      <c r="AZ71" s="96">
        <v>51.6</v>
      </c>
      <c r="BA71" s="96">
        <v>18.1</v>
      </c>
      <c r="BB71" s="96">
        <v>3.92</v>
      </c>
      <c r="BC71" s="96">
        <v>54.2</v>
      </c>
      <c r="BD71" s="96">
        <v>18</v>
      </c>
      <c r="BE71" s="96">
        <v>3.95</v>
      </c>
      <c r="BF71" s="96">
        <v>56.8</v>
      </c>
      <c r="BG71" s="96">
        <v>17.9</v>
      </c>
      <c r="BH71" s="96">
        <v>3.97</v>
      </c>
      <c r="BI71" s="96">
        <v>59.4</v>
      </c>
      <c r="BJ71" s="96">
        <v>18.1</v>
      </c>
      <c r="BK71" s="96">
        <v>3.92</v>
      </c>
      <c r="BL71" s="96">
        <v>62</v>
      </c>
      <c r="BM71" s="96">
        <v>17.6</v>
      </c>
      <c r="BN71" s="96">
        <v>4.02</v>
      </c>
      <c r="BO71" s="96">
        <v>64.5</v>
      </c>
      <c r="BP71" s="96">
        <v>17.9</v>
      </c>
      <c r="BQ71" s="96">
        <v>3.96</v>
      </c>
      <c r="BR71" s="96">
        <v>67</v>
      </c>
      <c r="BS71" s="96">
        <v>18.3</v>
      </c>
      <c r="BT71" s="96">
        <v>3.88</v>
      </c>
      <c r="BU71" s="96">
        <v>69.7</v>
      </c>
      <c r="BV71" s="96">
        <v>50.2</v>
      </c>
      <c r="BW71" s="96">
        <v>1.41</v>
      </c>
      <c r="BX71" s="96">
        <v>83.7</v>
      </c>
    </row>
    <row r="72" spans="1:76" ht="12.75">
      <c r="A72" s="44" t="s">
        <v>208</v>
      </c>
      <c r="B72" s="48" t="s">
        <v>4</v>
      </c>
      <c r="C72" s="94">
        <v>261</v>
      </c>
      <c r="D72" s="44" t="s">
        <v>213</v>
      </c>
      <c r="E72" s="48" t="s">
        <v>214</v>
      </c>
      <c r="F72" s="48" t="s">
        <v>37</v>
      </c>
      <c r="G72" s="48" t="s">
        <v>3</v>
      </c>
      <c r="I72" s="95">
        <v>93.9</v>
      </c>
      <c r="J72" s="96">
        <v>10.5</v>
      </c>
      <c r="K72" s="96">
        <v>85.1</v>
      </c>
      <c r="L72" s="97">
        <v>1770</v>
      </c>
      <c r="M72" s="95">
        <v>5.89</v>
      </c>
      <c r="N72" s="98">
        <v>380</v>
      </c>
      <c r="P72" s="101">
        <v>10.5</v>
      </c>
      <c r="Q72" s="101">
        <v>22.4</v>
      </c>
      <c r="R72" s="101">
        <v>3.94</v>
      </c>
      <c r="S72" s="101">
        <v>19.6</v>
      </c>
      <c r="T72" s="101">
        <v>15.8</v>
      </c>
      <c r="U72" s="101">
        <v>5.6</v>
      </c>
      <c r="V72" s="101">
        <v>23</v>
      </c>
      <c r="W72" s="101">
        <v>14.3</v>
      </c>
      <c r="X72" s="101">
        <v>6.21</v>
      </c>
      <c r="Y72" s="101">
        <v>26</v>
      </c>
      <c r="Z72" s="101">
        <v>14.3</v>
      </c>
      <c r="AA72" s="101">
        <v>6.19</v>
      </c>
      <c r="AB72" s="101">
        <v>29.1</v>
      </c>
      <c r="AC72" s="101">
        <v>13.8</v>
      </c>
      <c r="AD72" s="101">
        <v>6.42</v>
      </c>
      <c r="AE72" s="101">
        <v>32.1</v>
      </c>
      <c r="AF72" s="101">
        <v>13.9</v>
      </c>
      <c r="AG72" s="101">
        <v>6.38</v>
      </c>
      <c r="AH72" s="101">
        <v>35.1</v>
      </c>
      <c r="AI72" s="101">
        <v>13.6</v>
      </c>
      <c r="AJ72" s="101">
        <v>6.51</v>
      </c>
      <c r="AK72" s="101">
        <v>38</v>
      </c>
      <c r="AL72" s="101">
        <v>13.7</v>
      </c>
      <c r="AM72" s="101">
        <v>6.46</v>
      </c>
      <c r="AN72" s="101">
        <v>40.9</v>
      </c>
      <c r="AO72" s="101">
        <v>13.5</v>
      </c>
      <c r="AP72" s="101">
        <v>6.53</v>
      </c>
      <c r="AQ72" s="101">
        <v>43.8</v>
      </c>
      <c r="AR72" s="101">
        <v>13.5</v>
      </c>
      <c r="AS72" s="101">
        <v>6.53</v>
      </c>
      <c r="AT72" s="101">
        <v>46.7</v>
      </c>
      <c r="AU72" s="101">
        <v>13.6</v>
      </c>
      <c r="AV72" s="101">
        <v>6.51</v>
      </c>
      <c r="AW72" s="101">
        <v>49.7</v>
      </c>
      <c r="AX72" s="101">
        <v>13.6</v>
      </c>
      <c r="AY72" s="101">
        <v>6.51</v>
      </c>
      <c r="AZ72" s="101">
        <v>52.6</v>
      </c>
      <c r="BA72" s="101">
        <v>13.7</v>
      </c>
      <c r="BB72" s="101">
        <v>6.44</v>
      </c>
      <c r="BC72" s="101">
        <v>55.5</v>
      </c>
      <c r="BD72" s="101">
        <v>13.6</v>
      </c>
      <c r="BE72" s="101">
        <v>6.49</v>
      </c>
      <c r="BF72" s="101">
        <v>58.5</v>
      </c>
      <c r="BG72" s="101">
        <v>13.9</v>
      </c>
      <c r="BH72" s="101">
        <v>6.36</v>
      </c>
      <c r="BI72" s="101">
        <v>61.5</v>
      </c>
      <c r="BJ72" s="101">
        <v>14.2</v>
      </c>
      <c r="BK72" s="101">
        <v>6.23</v>
      </c>
      <c r="BL72" s="101">
        <v>64.5</v>
      </c>
      <c r="BM72" s="101">
        <v>14.4</v>
      </c>
      <c r="BN72" s="101">
        <v>6.14</v>
      </c>
      <c r="BO72" s="101">
        <v>67.6</v>
      </c>
      <c r="BP72" s="101">
        <v>14.8</v>
      </c>
      <c r="BQ72" s="101">
        <v>5.98</v>
      </c>
      <c r="BR72" s="101">
        <v>70.8</v>
      </c>
      <c r="BS72" s="101">
        <v>16.3</v>
      </c>
      <c r="BT72" s="101">
        <v>5.44</v>
      </c>
      <c r="BU72" s="101">
        <v>74.7</v>
      </c>
      <c r="BV72" s="101">
        <v>23.4</v>
      </c>
      <c r="BW72" s="101">
        <v>3.79</v>
      </c>
      <c r="BX72" s="101">
        <v>85.1</v>
      </c>
    </row>
    <row r="73" spans="1:76" ht="12.75">
      <c r="A73" s="44" t="s">
        <v>208</v>
      </c>
      <c r="B73" s="48" t="s">
        <v>7</v>
      </c>
      <c r="C73" s="94">
        <v>16</v>
      </c>
      <c r="D73" s="44" t="s">
        <v>215</v>
      </c>
      <c r="E73" s="48" t="s">
        <v>216</v>
      </c>
      <c r="F73" s="48" t="s">
        <v>37</v>
      </c>
      <c r="G73" s="48" t="s">
        <v>3</v>
      </c>
      <c r="I73" s="95">
        <v>93.02</v>
      </c>
      <c r="J73" s="96">
        <v>11.8</v>
      </c>
      <c r="K73" s="96">
        <v>113</v>
      </c>
      <c r="L73" s="97">
        <v>2740</v>
      </c>
      <c r="M73" s="95">
        <v>6.13</v>
      </c>
      <c r="N73" s="98">
        <v>1159</v>
      </c>
      <c r="P73" s="101">
        <v>11.7</v>
      </c>
      <c r="Q73" s="101">
        <v>29.9</v>
      </c>
      <c r="R73" s="101">
        <v>4.58</v>
      </c>
      <c r="S73" s="101">
        <v>22</v>
      </c>
      <c r="T73" s="101">
        <v>19.8</v>
      </c>
      <c r="U73" s="101">
        <v>6.9</v>
      </c>
      <c r="V73" s="101">
        <v>25.4</v>
      </c>
      <c r="W73" s="101">
        <v>18.3</v>
      </c>
      <c r="X73" s="101">
        <v>7.49</v>
      </c>
      <c r="Y73" s="101">
        <v>28.3</v>
      </c>
      <c r="Z73" s="101">
        <v>17.6</v>
      </c>
      <c r="AA73" s="101">
        <v>7.79</v>
      </c>
      <c r="AB73" s="101">
        <v>31</v>
      </c>
      <c r="AC73" s="101">
        <v>16.8</v>
      </c>
      <c r="AD73" s="101">
        <v>8.14</v>
      </c>
      <c r="AE73" s="101">
        <v>33.7</v>
      </c>
      <c r="AF73" s="101">
        <v>16.5</v>
      </c>
      <c r="AG73" s="101">
        <v>8.29</v>
      </c>
      <c r="AH73" s="101">
        <v>36.3</v>
      </c>
      <c r="AI73" s="101">
        <v>16.5</v>
      </c>
      <c r="AJ73" s="101">
        <v>8.29</v>
      </c>
      <c r="AK73" s="101">
        <v>38.9</v>
      </c>
      <c r="AL73" s="101">
        <v>15.8</v>
      </c>
      <c r="AM73" s="101">
        <v>8.65</v>
      </c>
      <c r="AN73" s="101">
        <v>41.3</v>
      </c>
      <c r="AO73" s="101">
        <v>16.3</v>
      </c>
      <c r="AP73" s="101">
        <v>8.42</v>
      </c>
      <c r="AQ73" s="101">
        <v>43.7</v>
      </c>
      <c r="AR73" s="101">
        <v>17</v>
      </c>
      <c r="AS73" s="101">
        <v>8.08</v>
      </c>
      <c r="AT73" s="101">
        <v>46.5</v>
      </c>
      <c r="AU73" s="101">
        <v>17.9</v>
      </c>
      <c r="AV73" s="101">
        <v>7.65</v>
      </c>
      <c r="AW73" s="101">
        <v>49.8</v>
      </c>
      <c r="AX73" s="101">
        <v>19.5</v>
      </c>
      <c r="AY73" s="101">
        <v>7.01</v>
      </c>
      <c r="AZ73" s="101">
        <v>54</v>
      </c>
      <c r="BA73" s="101">
        <v>24.8</v>
      </c>
      <c r="BB73" s="101">
        <v>5.53</v>
      </c>
      <c r="BC73" s="101">
        <v>59.9</v>
      </c>
      <c r="BD73" s="101">
        <v>27.2</v>
      </c>
      <c r="BE73" s="101">
        <v>5.04</v>
      </c>
      <c r="BF73" s="101">
        <v>66.7</v>
      </c>
      <c r="BG73" s="101">
        <v>27.3</v>
      </c>
      <c r="BH73" s="101">
        <v>5.01</v>
      </c>
      <c r="BI73" s="101">
        <v>73.7</v>
      </c>
      <c r="BJ73" s="101">
        <v>28</v>
      </c>
      <c r="BK73" s="101">
        <v>4.9</v>
      </c>
      <c r="BL73" s="101">
        <v>81</v>
      </c>
      <c r="BM73" s="101">
        <v>27.2</v>
      </c>
      <c r="BN73" s="101">
        <v>5.03</v>
      </c>
      <c r="BO73" s="101">
        <v>88</v>
      </c>
      <c r="BP73" s="101">
        <v>27.9</v>
      </c>
      <c r="BQ73" s="101">
        <v>4.92</v>
      </c>
      <c r="BR73" s="101">
        <v>95</v>
      </c>
      <c r="BS73" s="101">
        <v>26.9</v>
      </c>
      <c r="BT73" s="101">
        <v>5.09</v>
      </c>
      <c r="BU73" s="101">
        <v>100.7</v>
      </c>
      <c r="BV73" s="101">
        <v>35.7</v>
      </c>
      <c r="BW73" s="101">
        <v>3.83</v>
      </c>
      <c r="BX73" s="101">
        <v>113</v>
      </c>
    </row>
    <row r="74" spans="16:76" ht="12.75"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</row>
    <row r="75" spans="16:76" ht="12.75"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</row>
    <row r="76" spans="16:76" ht="12.75"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</row>
    <row r="77" spans="16:76" ht="12.75"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</row>
    <row r="78" spans="16:76" ht="12.75"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</row>
    <row r="80" spans="16:76" ht="12.7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</row>
    <row r="81" spans="16:76" ht="12.75"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00390625" style="4" customWidth="1"/>
    <col min="2" max="3" width="10.625" style="4" customWidth="1"/>
    <col min="4" max="4" width="21.625" style="4" customWidth="1"/>
    <col min="5" max="5" width="13.00390625" style="1" customWidth="1"/>
    <col min="6" max="6" width="11.125" style="1" customWidth="1"/>
    <col min="7" max="7" width="8.75390625" style="1" customWidth="1"/>
    <col min="8" max="8" width="9.625" style="4" customWidth="1"/>
    <col min="9" max="9" width="8.625" style="4" customWidth="1"/>
    <col min="10" max="10" width="9.625" style="4" customWidth="1"/>
    <col min="11" max="11" width="9.00390625" style="4" customWidth="1"/>
    <col min="12" max="12" width="9.875" style="4" customWidth="1"/>
    <col min="18" max="16384" width="9.00390625" style="4" customWidth="1"/>
  </cols>
  <sheetData>
    <row r="1" spans="1:5" ht="12.75">
      <c r="A1" s="4" t="s">
        <v>35</v>
      </c>
      <c r="E1" s="53">
        <f>'ABUTMENT PLOT'!D1</f>
        <v>3</v>
      </c>
    </row>
    <row r="2" ht="12.75">
      <c r="E2" s="4"/>
    </row>
    <row r="4" spans="1:7" s="166" customFormat="1" ht="25.5">
      <c r="A4" s="13" t="s">
        <v>0</v>
      </c>
      <c r="B4" s="13" t="s">
        <v>243</v>
      </c>
      <c r="C4" s="165" t="s">
        <v>244</v>
      </c>
      <c r="D4" s="13" t="s">
        <v>1</v>
      </c>
      <c r="E4" s="13" t="s">
        <v>2</v>
      </c>
      <c r="F4" s="13"/>
      <c r="G4" s="13"/>
    </row>
    <row r="5" spans="1:5" ht="12.75">
      <c r="A5" s="1" t="str">
        <f>INDEX('APP VEL DATA'!$A$1:$BY$200,$E$1,1)</f>
        <v>Aiken</v>
      </c>
      <c r="B5" s="1" t="str">
        <f>INDEX('APP VEL DATA'!$A$1:$BY$200,$E$1,2)</f>
        <v>I</v>
      </c>
      <c r="C5" s="1">
        <f>INDEX('APP VEL DATA'!$A$1:$BY$200,$E$1,3)</f>
        <v>20</v>
      </c>
      <c r="D5" s="1" t="str">
        <f>INDEX('APP VEL DATA'!$A$1:$BY$200,$E$1,4)</f>
        <v>South Edisto River</v>
      </c>
      <c r="E5" s="2" t="str">
        <f>INDEX('APP VEL DATA'!$A$1:$BY$200,$E$1,5)</f>
        <v>021002021200</v>
      </c>
    </row>
    <row r="7" spans="1:18" ht="12.75">
      <c r="A7" s="54"/>
      <c r="B7" s="55"/>
      <c r="C7" s="55"/>
      <c r="D7" s="55"/>
      <c r="E7" s="56"/>
      <c r="F7"/>
      <c r="G7"/>
      <c r="H7"/>
      <c r="I7"/>
      <c r="J7"/>
      <c r="K7"/>
      <c r="L7"/>
      <c r="R7"/>
    </row>
    <row r="8" spans="1:8" ht="12.75">
      <c r="A8" s="59" t="s">
        <v>28</v>
      </c>
      <c r="B8" s="32"/>
      <c r="C8" s="32"/>
      <c r="D8" s="32"/>
      <c r="E8" s="47"/>
      <c r="F8"/>
      <c r="G8"/>
      <c r="H8" s="60" t="s">
        <v>25</v>
      </c>
    </row>
    <row r="9" spans="1:7" ht="12.75">
      <c r="A9" s="61"/>
      <c r="B9" s="32"/>
      <c r="C9" s="32"/>
      <c r="D9" s="32" t="s">
        <v>310</v>
      </c>
      <c r="E9" s="2">
        <f>INDEX('APP VEL DATA'!$A$1:$BY$200,$E$1,14)</f>
        <v>0</v>
      </c>
      <c r="F9"/>
      <c r="G9"/>
    </row>
    <row r="10" spans="1:9" s="1" customFormat="1" ht="25.5">
      <c r="A10" s="57" t="s">
        <v>15</v>
      </c>
      <c r="B10" s="58" t="s">
        <v>15</v>
      </c>
      <c r="C10" s="175" t="s">
        <v>311</v>
      </c>
      <c r="D10" s="58" t="s">
        <v>16</v>
      </c>
      <c r="E10" s="62" t="s">
        <v>17</v>
      </c>
      <c r="F10"/>
      <c r="G10"/>
      <c r="H10" s="13" t="s">
        <v>26</v>
      </c>
      <c r="I10" s="13" t="s">
        <v>27</v>
      </c>
    </row>
    <row r="11" spans="1:8" s="13" customFormat="1" ht="25.5">
      <c r="A11" s="120" t="s">
        <v>18</v>
      </c>
      <c r="B11" s="121" t="s">
        <v>54</v>
      </c>
      <c r="C11" s="121" t="s">
        <v>54</v>
      </c>
      <c r="D11" s="121" t="s">
        <v>53</v>
      </c>
      <c r="E11" s="122" t="s">
        <v>55</v>
      </c>
      <c r="F11"/>
      <c r="G11"/>
      <c r="H11" s="13" t="s">
        <v>54</v>
      </c>
    </row>
    <row r="12" spans="1:9" ht="12.75">
      <c r="A12" s="61">
        <v>1</v>
      </c>
      <c r="B12" s="50">
        <f>INDEX('APP VEL DATA'!$A$1:$BY$200,$E$1,(14+(3*$A$12)))</f>
        <v>225.5</v>
      </c>
      <c r="C12" s="174">
        <f>B12</f>
        <v>225.5</v>
      </c>
      <c r="D12" s="50">
        <f>INDEX('APP VEL DATA'!$A$1:$BY$200,$E$1,(15+(3*A12)))</f>
        <v>669.3</v>
      </c>
      <c r="E12" s="49">
        <f>INDEX('APP VEL DATA'!$A$1:$BY$200,$E$1,(16+(3*A12)))</f>
        <v>0.26</v>
      </c>
      <c r="F12"/>
      <c r="G12"/>
      <c r="H12" s="179">
        <f>IF(ISNUMBER(INDEX('BR VEL DATA'!$A$1:$BX$200,$E$1,14)),COS(PI()*E9/180)*((INDEX('BR VEL DATA'!A1:BX200,E1,14)+INDEX('BR VEL DATA'!A1:BX200,E1,16))-B12)+B12,"N/A")</f>
        <v>1933.8</v>
      </c>
      <c r="I12" s="1">
        <f>IF(ISNUMBER(H12),MAX($E$12:$E$51)+0.5,"n/a")</f>
        <v>2.55</v>
      </c>
    </row>
    <row r="13" spans="1:9" ht="12.75">
      <c r="A13" s="61">
        <v>1</v>
      </c>
      <c r="B13" s="50">
        <f>INDEX('APP VEL DATA'!$A$1:$BY$200,$E$1,(14+(3*(A13+1))))</f>
        <v>495.7</v>
      </c>
      <c r="C13" s="174">
        <f>COS(PI()*$E$9/180)*(B13-$B$12)+$B$12</f>
        <v>495.7</v>
      </c>
      <c r="D13" s="50">
        <f>INDEX('APP VEL DATA'!$A$1:$BY$200,$E$1,(15+(3*A13)))</f>
        <v>669.3</v>
      </c>
      <c r="E13" s="49">
        <f>INDEX('APP VEL DATA'!$A$1:$BY$200,$E$1,(16+(3*A13)))</f>
        <v>0.26</v>
      </c>
      <c r="F13"/>
      <c r="G13"/>
      <c r="H13" s="179">
        <f>(INDEX('BR VEL DATA'!$A$1:$BX$200,$E$1,11))-(INDEX('BR VEL DATA'!$A$1:$BX$200,$E$1,10))+H12</f>
        <v>2347.5</v>
      </c>
      <c r="I13" s="1">
        <f>IF(ISNUMBER(H13),MAX($E$12:$E$51)+0.5,"n/a")</f>
        <v>2.55</v>
      </c>
    </row>
    <row r="14" spans="1:7" ht="12.75">
      <c r="A14" s="61">
        <v>2</v>
      </c>
      <c r="B14" s="50">
        <f>INDEX('APP VEL DATA'!$A$1:$BY$200,$E$1,(14+(3*A14)))</f>
        <v>495.7</v>
      </c>
      <c r="C14" s="174">
        <f aca="true" t="shared" si="0" ref="C14:C51">COS(PI()*$E$9/180)*(B14-$B$12)+$B$12</f>
        <v>495.7</v>
      </c>
      <c r="D14" s="50">
        <f>INDEX('APP VEL DATA'!$A$1:$BY$200,$E$1,(15+(3*A14)))</f>
        <v>675.7</v>
      </c>
      <c r="E14" s="49">
        <f>INDEX('APP VEL DATA'!$A$1:$BY$200,$E$1,(16+(3*A14)))</f>
        <v>0.26</v>
      </c>
      <c r="F14"/>
      <c r="G14"/>
    </row>
    <row r="15" spans="1:7" ht="12.75">
      <c r="A15" s="61">
        <v>2</v>
      </c>
      <c r="B15" s="50">
        <f>INDEX('APP VEL DATA'!$A$1:$BY$200,$E$1,(14+(3*(A15+1))))</f>
        <v>757.8</v>
      </c>
      <c r="C15" s="174">
        <f t="shared" si="0"/>
        <v>757.8</v>
      </c>
      <c r="D15" s="50">
        <f>INDEX('APP VEL DATA'!$A$1:$BY$200,$E$1,(15+(3*A15)))</f>
        <v>675.7</v>
      </c>
      <c r="E15" s="49">
        <f>INDEX('APP VEL DATA'!$A$1:$BY$200,$E$1,(16+(3*A15)))</f>
        <v>0.26</v>
      </c>
      <c r="F15"/>
      <c r="G15"/>
    </row>
    <row r="16" spans="1:7" ht="12.75">
      <c r="A16" s="61">
        <v>3</v>
      </c>
      <c r="B16" s="50">
        <f>INDEX('APP VEL DATA'!$A$1:$BY$200,$E$1,(14+(3*A16)))</f>
        <v>757.8</v>
      </c>
      <c r="C16" s="174">
        <f t="shared" si="0"/>
        <v>757.8</v>
      </c>
      <c r="D16" s="50">
        <f>INDEX('APP VEL DATA'!$A$1:$BY$200,$E$1,(15+(3*A16)))</f>
        <v>573.4</v>
      </c>
      <c r="E16" s="49">
        <f>INDEX('APP VEL DATA'!$A$1:$BY$200,$E$1,(16+(3*A16)))</f>
        <v>0.31</v>
      </c>
      <c r="F16"/>
      <c r="G16"/>
    </row>
    <row r="17" spans="1:7" ht="12.75">
      <c r="A17" s="61">
        <v>3</v>
      </c>
      <c r="B17" s="50">
        <f>INDEX('APP VEL DATA'!$A$1:$BY$200,$E$1,(14+(3*(A17+1))))</f>
        <v>930.8</v>
      </c>
      <c r="C17" s="174">
        <f t="shared" si="0"/>
        <v>930.8</v>
      </c>
      <c r="D17" s="50">
        <f>INDEX('APP VEL DATA'!$A$1:$BY$200,$E$1,(15+(3*A17)))</f>
        <v>573.4</v>
      </c>
      <c r="E17" s="49">
        <f>INDEX('APP VEL DATA'!$A$1:$BY$200,$E$1,(16+(3*A17)))</f>
        <v>0.31</v>
      </c>
      <c r="F17"/>
      <c r="G17"/>
    </row>
    <row r="18" spans="1:7" ht="12.75">
      <c r="A18" s="61">
        <v>4</v>
      </c>
      <c r="B18" s="50">
        <f>INDEX('APP VEL DATA'!$A$1:$BY$200,$E$1,(14+(3*A18)))</f>
        <v>930.8</v>
      </c>
      <c r="C18" s="174">
        <f t="shared" si="0"/>
        <v>930.8</v>
      </c>
      <c r="D18" s="50">
        <f>INDEX('APP VEL DATA'!$A$1:$BY$200,$E$1,(15+(3*A18)))</f>
        <v>505.8</v>
      </c>
      <c r="E18" s="49">
        <f>INDEX('APP VEL DATA'!$A$1:$BY$200,$E$1,(16+(3*A18)))</f>
        <v>0.35</v>
      </c>
      <c r="F18"/>
      <c r="G18"/>
    </row>
    <row r="19" spans="1:7" ht="12.75">
      <c r="A19" s="61">
        <v>4</v>
      </c>
      <c r="B19" s="50">
        <f>INDEX('APP VEL DATA'!$A$1:$BY$200,$E$1,(14+(3*(A19+1))))</f>
        <v>1058.8</v>
      </c>
      <c r="C19" s="174">
        <f t="shared" si="0"/>
        <v>1058.8</v>
      </c>
      <c r="D19" s="50">
        <f>INDEX('APP VEL DATA'!$A$1:$BY$200,$E$1,(15+(3*A19)))</f>
        <v>505.8</v>
      </c>
      <c r="E19" s="49">
        <f>INDEX('APP VEL DATA'!$A$1:$BY$200,$E$1,(16+(3*A19)))</f>
        <v>0.35</v>
      </c>
      <c r="F19"/>
      <c r="G19"/>
    </row>
    <row r="20" spans="1:7" ht="12.75">
      <c r="A20" s="61">
        <v>5</v>
      </c>
      <c r="B20" s="50">
        <f>INDEX('APP VEL DATA'!$A$1:$BY$200,$E$1,(14+(3*A20)))</f>
        <v>1058.8</v>
      </c>
      <c r="C20" s="174">
        <f t="shared" si="0"/>
        <v>1058.8</v>
      </c>
      <c r="D20" s="50">
        <f>INDEX('APP VEL DATA'!$A$1:$BY$200,$E$1,(15+(3*A20)))</f>
        <v>551.9</v>
      </c>
      <c r="E20" s="49">
        <f>INDEX('APP VEL DATA'!$A$1:$BY$200,$E$1,(16+(3*A20)))</f>
        <v>0.32</v>
      </c>
      <c r="F20"/>
      <c r="G20"/>
    </row>
    <row r="21" spans="1:8" ht="12.75">
      <c r="A21" s="61">
        <v>5</v>
      </c>
      <c r="B21" s="50">
        <f>INDEX('APP VEL DATA'!$A$1:$BY$200,$E$1,(14+(3*(A21+1))))</f>
        <v>1212.8</v>
      </c>
      <c r="C21" s="174">
        <f t="shared" si="0"/>
        <v>1212.8</v>
      </c>
      <c r="D21" s="50">
        <f>INDEX('APP VEL DATA'!$A$1:$BY$200,$E$1,(15+(3*A21)))</f>
        <v>551.9</v>
      </c>
      <c r="E21" s="49">
        <f>INDEX('APP VEL DATA'!$A$1:$BY$200,$E$1,(16+(3*A21)))</f>
        <v>0.32</v>
      </c>
      <c r="F21"/>
      <c r="G21"/>
      <c r="H21" s="60" t="s">
        <v>29</v>
      </c>
    </row>
    <row r="22" spans="1:7" ht="12.75">
      <c r="A22" s="61">
        <v>6</v>
      </c>
      <c r="B22" s="50">
        <f>INDEX('APP VEL DATA'!$A$1:$BY$200,$E$1,(14+(3*A22)))</f>
        <v>1212.8</v>
      </c>
      <c r="C22" s="174">
        <f t="shared" si="0"/>
        <v>1212.8</v>
      </c>
      <c r="D22" s="50">
        <f>INDEX('APP VEL DATA'!$A$1:$BY$200,$E$1,(15+(3*A22)))</f>
        <v>507.2</v>
      </c>
      <c r="E22" s="49">
        <f>INDEX('APP VEL DATA'!$A$1:$BY$200,$E$1,(16+(3*A22)))</f>
        <v>0.35</v>
      </c>
      <c r="F22"/>
      <c r="G22"/>
    </row>
    <row r="23" spans="1:10" ht="25.5">
      <c r="A23" s="61">
        <v>6</v>
      </c>
      <c r="B23" s="50">
        <f>INDEX('APP VEL DATA'!$A$1:$BY$200,$E$1,(14+(3*(A23+1))))</f>
        <v>1343.2</v>
      </c>
      <c r="C23" s="174">
        <f t="shared" si="0"/>
        <v>1343.2</v>
      </c>
      <c r="D23" s="50">
        <f>INDEX('APP VEL DATA'!$A$1:$BY$200,$E$1,(15+(3*A23)))</f>
        <v>507.2</v>
      </c>
      <c r="E23" s="49">
        <f>INDEX('APP VEL DATA'!$A$1:$BY$200,$E$1,(16+(3*A23)))</f>
        <v>0.35</v>
      </c>
      <c r="F23"/>
      <c r="G23"/>
      <c r="I23" s="13" t="s">
        <v>26</v>
      </c>
      <c r="J23" s="13" t="s">
        <v>27</v>
      </c>
    </row>
    <row r="24" spans="1:10" ht="12.75">
      <c r="A24" s="61">
        <v>7</v>
      </c>
      <c r="B24" s="50">
        <f>INDEX('APP VEL DATA'!$A$1:$BY$200,$E$1,(14+(3*A24)))</f>
        <v>1343.2</v>
      </c>
      <c r="C24" s="174">
        <f t="shared" si="0"/>
        <v>1343.2</v>
      </c>
      <c r="D24" s="50">
        <f>INDEX('APP VEL DATA'!$A$1:$BY$200,$E$1,(15+(3*A24)))</f>
        <v>533.5</v>
      </c>
      <c r="E24" s="49">
        <f>INDEX('APP VEL DATA'!$A$1:$BY$200,$E$1,(16+(3*A24)))</f>
        <v>0.33</v>
      </c>
      <c r="F24"/>
      <c r="G24"/>
      <c r="I24" s="1" t="s">
        <v>54</v>
      </c>
      <c r="J24" s="1"/>
    </row>
    <row r="25" spans="1:10" ht="12.75">
      <c r="A25" s="61">
        <v>7</v>
      </c>
      <c r="B25" s="50">
        <f>INDEX('APP VEL DATA'!$A$1:$BY$200,$E$1,(14+(3*(A25+1))))</f>
        <v>1496</v>
      </c>
      <c r="C25" s="174">
        <f t="shared" si="0"/>
        <v>1496</v>
      </c>
      <c r="D25" s="50">
        <f>INDEX('APP VEL DATA'!$A$1:$BY$200,$E$1,(15+(3*A25)))</f>
        <v>533.5</v>
      </c>
      <c r="E25" s="49">
        <f>INDEX('APP VEL DATA'!$A$1:$BY$200,$E$1,(16+(3*A25)))</f>
        <v>0.33</v>
      </c>
      <c r="F25"/>
      <c r="G25"/>
      <c r="H25" s="4" t="s">
        <v>30</v>
      </c>
      <c r="I25" s="1" t="str">
        <f>IF(ISNUMBER(INDEX('APP VEL DATA'!$A$1:$BY$200,$E$1,15)),COS(PI()*$E$9/180)*(INDEX('APP VEL DATA'!$A$1:$BY$200,$E$1,15)-$B$12)+B12," ")</f>
        <v> </v>
      </c>
      <c r="J25" s="1" t="str">
        <f>IF(ISNUMBER(I25),MAX($E$12:$E$51)+0.5,"n/a")</f>
        <v>n/a</v>
      </c>
    </row>
    <row r="26" spans="1:10" ht="12.75">
      <c r="A26" s="61">
        <v>8</v>
      </c>
      <c r="B26" s="50">
        <f>INDEX('APP VEL DATA'!$A$1:$BY$200,$E$1,(14+(3*A26)))</f>
        <v>1496</v>
      </c>
      <c r="C26" s="174">
        <f t="shared" si="0"/>
        <v>1496</v>
      </c>
      <c r="D26" s="50">
        <f>INDEX('APP VEL DATA'!$A$1:$BY$200,$E$1,(15+(3*A26)))</f>
        <v>561.2</v>
      </c>
      <c r="E26" s="49">
        <f>INDEX('APP VEL DATA'!$A$1:$BY$200,$E$1,(16+(3*A26)))</f>
        <v>0.31</v>
      </c>
      <c r="F26"/>
      <c r="G26"/>
      <c r="H26" s="4" t="s">
        <v>30</v>
      </c>
      <c r="I26" s="1" t="str">
        <f>IF(ISNUMBER(INDEX('APP VEL DATA'!$A$1:$BY$200,$E$1,15)),COS(PI()*$E$9/180)*(INDEX('APP VEL DATA'!$A$1:$BY$200,$E$1,15)-$B$12)+B12," ")</f>
        <v> </v>
      </c>
      <c r="J26" s="1" t="str">
        <f>IF(ISNUMBER(I26),(MIN($E$12:$E$51)+MAX($E$12:$E$51))/2,"n/a")</f>
        <v>n/a</v>
      </c>
    </row>
    <row r="27" spans="1:10" ht="12.75">
      <c r="A27" s="61">
        <v>8</v>
      </c>
      <c r="B27" s="50">
        <f>INDEX('APP VEL DATA'!$A$1:$BY$200,$E$1,(14+(3*(A27+1))))</f>
        <v>1664.4</v>
      </c>
      <c r="C27" s="174">
        <f t="shared" si="0"/>
        <v>1664.4</v>
      </c>
      <c r="D27" s="50">
        <f>INDEX('APP VEL DATA'!$A$1:$BY$200,$E$1,(15+(3*A27)))</f>
        <v>561.2</v>
      </c>
      <c r="E27" s="49">
        <f>INDEX('APP VEL DATA'!$A$1:$BY$200,$E$1,(16+(3*A27)))</f>
        <v>0.31</v>
      </c>
      <c r="F27"/>
      <c r="G27"/>
      <c r="J27" s="1"/>
    </row>
    <row r="28" spans="1:10" ht="12.75">
      <c r="A28" s="61">
        <v>9</v>
      </c>
      <c r="B28" s="50">
        <f>INDEX('APP VEL DATA'!$A$1:$BY$200,$E$1,(14+(3*A28)))</f>
        <v>1664.4</v>
      </c>
      <c r="C28" s="174">
        <f t="shared" si="0"/>
        <v>1664.4</v>
      </c>
      <c r="D28" s="50">
        <f>INDEX('APP VEL DATA'!$A$1:$BY$200,$E$1,(15+(3*A28)))</f>
        <v>533</v>
      </c>
      <c r="E28" s="49">
        <f>INDEX('APP VEL DATA'!$A$1:$BY$200,$E$1,(16+(3*A28)))</f>
        <v>0.33</v>
      </c>
      <c r="F28"/>
      <c r="G28"/>
      <c r="H28" s="4" t="s">
        <v>31</v>
      </c>
      <c r="I28" s="1" t="str">
        <f>IF(ISNUMBER(INDEX('APP VEL DATA'!$A$1:$BY$200,$E$1,16)),COS(PI()*$E$9/180)*(INDEX('APP VEL DATA'!$A$1:$BY$200,$E$1,16)-$B$12)+B12," ")</f>
        <v> </v>
      </c>
      <c r="J28" s="1" t="str">
        <f>IF(ISNUMBER(I28),MAX($E$12:$E$51)+0.5,"n/a")</f>
        <v>n/a</v>
      </c>
    </row>
    <row r="29" spans="1:10" ht="12.75">
      <c r="A29" s="61">
        <v>9</v>
      </c>
      <c r="B29" s="50">
        <f>INDEX('APP VEL DATA'!$A$1:$BY$200,$E$1,(14+(3*(A29+1))))</f>
        <v>1814.1</v>
      </c>
      <c r="C29" s="174">
        <f t="shared" si="0"/>
        <v>1814.1</v>
      </c>
      <c r="D29" s="50">
        <f>INDEX('APP VEL DATA'!$A$1:$BY$200,$E$1,(15+(3*A29)))</f>
        <v>533</v>
      </c>
      <c r="E29" s="49">
        <f>INDEX('APP VEL DATA'!$A$1:$BY$200,$E$1,(16+(3*A29)))</f>
        <v>0.33</v>
      </c>
      <c r="F29"/>
      <c r="G29"/>
      <c r="H29" s="4" t="s">
        <v>31</v>
      </c>
      <c r="I29" s="1" t="str">
        <f>IF(ISNUMBER(INDEX('APP VEL DATA'!$A$1:$BY$200,$E$1,16)),COS(PI()*$E$9/180)*(INDEX('APP VEL DATA'!$A$1:$BY$200,$E$1,16)-$B$12)+B12," ")</f>
        <v> </v>
      </c>
      <c r="J29" s="1" t="str">
        <f>IF(ISNUMBER(I29),(MIN($E$12:$E$51)+MAX($E$12:$E$51))/2,"n/a")</f>
        <v>n/a</v>
      </c>
    </row>
    <row r="30" spans="1:7" ht="12.75">
      <c r="A30" s="61">
        <v>10</v>
      </c>
      <c r="B30" s="50">
        <f>INDEX('APP VEL DATA'!$A$1:$BY$200,$E$1,(14+(3*A30)))</f>
        <v>1814.1</v>
      </c>
      <c r="C30" s="174">
        <f t="shared" si="0"/>
        <v>1814.1</v>
      </c>
      <c r="D30" s="50">
        <f>INDEX('APP VEL DATA'!$A$1:$BY$200,$E$1,(15+(3*A30)))</f>
        <v>526.1</v>
      </c>
      <c r="E30" s="49">
        <f>INDEX('APP VEL DATA'!$A$1:$BY$200,$E$1,(16+(3*A30)))</f>
        <v>0.34</v>
      </c>
      <c r="F30"/>
      <c r="G30"/>
    </row>
    <row r="31" spans="1:7" ht="12.75">
      <c r="A31" s="61">
        <v>10</v>
      </c>
      <c r="B31" s="50">
        <f>INDEX('APP VEL DATA'!$A$1:$BY$200,$E$1,(14+(3*(A31+1))))</f>
        <v>1954.6</v>
      </c>
      <c r="C31" s="174">
        <f t="shared" si="0"/>
        <v>1954.6</v>
      </c>
      <c r="D31" s="50">
        <f>INDEX('APP VEL DATA'!$A$1:$BY$200,$E$1,(15+(3*A31)))</f>
        <v>526.1</v>
      </c>
      <c r="E31" s="49">
        <f>INDEX('APP VEL DATA'!$A$1:$BY$200,$E$1,(16+(3*A31)))</f>
        <v>0.34</v>
      </c>
      <c r="F31"/>
      <c r="G31"/>
    </row>
    <row r="32" spans="1:7" ht="12.75">
      <c r="A32" s="61">
        <v>11</v>
      </c>
      <c r="B32" s="50">
        <f>INDEX('APP VEL DATA'!$A$1:$BY$200,$E$1,(14+(3*A32)))</f>
        <v>1954.6</v>
      </c>
      <c r="C32" s="174">
        <f t="shared" si="0"/>
        <v>1954.6</v>
      </c>
      <c r="D32" s="50">
        <f>INDEX('APP VEL DATA'!$A$1:$BY$200,$E$1,(15+(3*A32)))</f>
        <v>478.9</v>
      </c>
      <c r="E32" s="49">
        <f>INDEX('APP VEL DATA'!$A$1:$BY$200,$E$1,(16+(3*A32)))</f>
        <v>0.37</v>
      </c>
      <c r="F32"/>
      <c r="G32"/>
    </row>
    <row r="33" spans="1:7" ht="12.75">
      <c r="A33" s="61">
        <v>11</v>
      </c>
      <c r="B33" s="50">
        <f>INDEX('APP VEL DATA'!$A$1:$BY$200,$E$1,(14+(3*(A33+1))))</f>
        <v>2065.9</v>
      </c>
      <c r="C33" s="174">
        <f t="shared" si="0"/>
        <v>2065.9</v>
      </c>
      <c r="D33" s="50">
        <f>INDEX('APP VEL DATA'!$A$1:$BY$200,$E$1,(15+(3*A33)))</f>
        <v>478.9</v>
      </c>
      <c r="E33" s="49">
        <f>INDEX('APP VEL DATA'!$A$1:$BY$200,$E$1,(16+(3*A33)))</f>
        <v>0.37</v>
      </c>
      <c r="F33"/>
      <c r="G33"/>
    </row>
    <row r="34" spans="1:8" ht="12.75">
      <c r="A34" s="61">
        <v>12</v>
      </c>
      <c r="B34" s="50">
        <f>INDEX('APP VEL DATA'!$A$1:$BY$200,$E$1,(14+(3*A34)))</f>
        <v>2065.9</v>
      </c>
      <c r="C34" s="174">
        <f t="shared" si="0"/>
        <v>2065.9</v>
      </c>
      <c r="D34" s="50">
        <f>INDEX('APP VEL DATA'!$A$1:$BY$200,$E$1,(15+(3*A34)))</f>
        <v>431.8</v>
      </c>
      <c r="E34" s="49">
        <f>INDEX('APP VEL DATA'!$A$1:$BY$200,$E$1,(16+(3*A34)))</f>
        <v>0.41</v>
      </c>
      <c r="F34"/>
      <c r="G34"/>
      <c r="H34" s="60" t="s">
        <v>347</v>
      </c>
    </row>
    <row r="35" spans="1:7" ht="12.75">
      <c r="A35" s="61">
        <v>12</v>
      </c>
      <c r="B35" s="50">
        <f>INDEX('APP VEL DATA'!$A$1:$BY$200,$E$1,(14+(3*(A35+1))))</f>
        <v>2152.4</v>
      </c>
      <c r="C35" s="174">
        <f t="shared" si="0"/>
        <v>2152.4</v>
      </c>
      <c r="D35" s="50">
        <f>INDEX('APP VEL DATA'!$A$1:$BY$200,$E$1,(15+(3*A35)))</f>
        <v>431.8</v>
      </c>
      <c r="E35" s="49">
        <f>INDEX('APP VEL DATA'!$A$1:$BY$200,$E$1,(16+(3*A35)))</f>
        <v>0.41</v>
      </c>
      <c r="F35"/>
      <c r="G35"/>
    </row>
    <row r="36" spans="1:11" ht="12.75">
      <c r="A36" s="61">
        <v>13</v>
      </c>
      <c r="B36" s="50">
        <f>INDEX('APP VEL DATA'!$A$1:$BY$200,$E$1,(14+(3*A36)))</f>
        <v>2152.4</v>
      </c>
      <c r="C36" s="174">
        <f t="shared" si="0"/>
        <v>2152.4</v>
      </c>
      <c r="D36" s="50">
        <f>INDEX('APP VEL DATA'!$A$1:$BY$200,$E$1,(15+(3*A36)))</f>
        <v>182.3</v>
      </c>
      <c r="E36" s="49">
        <f>INDEX('APP VEL DATA'!$A$1:$BY$200,$E$1,(16+(3*A36)))</f>
        <v>0.97</v>
      </c>
      <c r="H36" s="4" t="s">
        <v>46</v>
      </c>
      <c r="K36" s="4">
        <f>COUNTIF(CALC!E4:E200,E5)</f>
        <v>2</v>
      </c>
    </row>
    <row r="37" spans="1:10" ht="12.75">
      <c r="A37" s="61">
        <v>13</v>
      </c>
      <c r="B37" s="50">
        <f>INDEX('APP VEL DATA'!$A$1:$BY$200,$E$1,(14+(3*(A37+1))))</f>
        <v>2180.7</v>
      </c>
      <c r="C37" s="174">
        <f t="shared" si="0"/>
        <v>2180.7</v>
      </c>
      <c r="D37" s="50">
        <f>INDEX('APP VEL DATA'!$A$1:$BY$200,$E$1,(15+(3*A37)))</f>
        <v>182.3</v>
      </c>
      <c r="E37" s="49">
        <f>INDEX('APP VEL DATA'!$A$1:$BY$200,$E$1,(16+(3*A37)))</f>
        <v>0.97</v>
      </c>
      <c r="H37" s="4" t="s">
        <v>47</v>
      </c>
      <c r="J37" s="4">
        <f>MATCH(E5,CALC!E2:E200,0)</f>
        <v>3</v>
      </c>
    </row>
    <row r="38" spans="1:5" ht="12.75">
      <c r="A38" s="61">
        <v>14</v>
      </c>
      <c r="B38" s="50">
        <f>INDEX('APP VEL DATA'!$A$1:$BY$200,$E$1,(14+(3*A38)))</f>
        <v>2180.7</v>
      </c>
      <c r="C38" s="174">
        <f t="shared" si="0"/>
        <v>2180.7</v>
      </c>
      <c r="D38" s="50">
        <f>INDEX('APP VEL DATA'!$A$1:$BY$200,$E$1,(15+(3*A38)))</f>
        <v>86.1</v>
      </c>
      <c r="E38" s="49">
        <f>INDEX('APP VEL DATA'!$A$1:$BY$200,$E$1,(16+(3*A38)))</f>
        <v>2.05</v>
      </c>
    </row>
    <row r="39" spans="1:10" s="67" customFormat="1" ht="25.5">
      <c r="A39" s="63">
        <v>14</v>
      </c>
      <c r="B39" s="64">
        <f>INDEX('APP VEL DATA'!$A$1:$BY$200,$E$1,(14+(3*(A39+1))))</f>
        <v>2187.8</v>
      </c>
      <c r="C39" s="174">
        <f t="shared" si="0"/>
        <v>2187.8</v>
      </c>
      <c r="D39" s="64">
        <f>INDEX('APP VEL DATA'!$A$1:$BY$200,$E$1,(15+(3*A39)))</f>
        <v>86.1</v>
      </c>
      <c r="E39" s="65">
        <f>INDEX('APP VEL DATA'!$A$1:$BY$200,$E$1,(16+(3*A39)))</f>
        <v>2.05</v>
      </c>
      <c r="F39" s="66"/>
      <c r="G39" s="66"/>
      <c r="I39" s="67" t="s">
        <v>15</v>
      </c>
      <c r="J39" s="68" t="s">
        <v>89</v>
      </c>
    </row>
    <row r="40" spans="1:9" ht="12.75">
      <c r="A40" s="61">
        <v>15</v>
      </c>
      <c r="B40" s="50">
        <f>INDEX('APP VEL DATA'!$A$1:$BY$200,$E$1,(14+(3*A40)))</f>
        <v>2187.8</v>
      </c>
      <c r="C40" s="174">
        <f t="shared" si="0"/>
        <v>2187.8</v>
      </c>
      <c r="D40" s="50">
        <f>INDEX('APP VEL DATA'!$A$1:$BY$200,$E$1,(15+(3*A40)))</f>
        <v>90.2</v>
      </c>
      <c r="E40" s="49">
        <f>INDEX('APP VEL DATA'!$A$1:$BY$200,$E$1,(16+(3*A40)))</f>
        <v>1.96</v>
      </c>
      <c r="I40" s="1" t="s">
        <v>54</v>
      </c>
    </row>
    <row r="41" spans="1:10" ht="12.75">
      <c r="A41" s="61">
        <v>15</v>
      </c>
      <c r="B41" s="50">
        <f>INDEX('APP VEL DATA'!$A$1:$BY$200,$E$1,(14+(3*(A41+1))))</f>
        <v>2195.8</v>
      </c>
      <c r="C41" s="174">
        <f t="shared" si="0"/>
        <v>2195.8</v>
      </c>
      <c r="D41" s="50">
        <f>INDEX('APP VEL DATA'!$A$1:$BY$200,$E$1,(15+(3*A41)))</f>
        <v>90.2</v>
      </c>
      <c r="E41" s="49">
        <f>INDEX('APP VEL DATA'!$A$1:$BY$200,$E$1,(16+(3*A41)))</f>
        <v>1.96</v>
      </c>
      <c r="H41" s="4" t="s">
        <v>30</v>
      </c>
      <c r="I41" s="5">
        <f>IF(I42="n/a","n/a",IF(INDEX(CALC!F2:F200,J37,1)="N",B12,I25))</f>
        <v>225.5</v>
      </c>
      <c r="J41" s="5">
        <f>I12*1.1</f>
        <v>2.805</v>
      </c>
    </row>
    <row r="42" spans="1:10" ht="12.75">
      <c r="A42" s="61">
        <v>16</v>
      </c>
      <c r="B42" s="50">
        <f>INDEX('APP VEL DATA'!$A$1:$BY$200,$E$1,(14+(3*A42)))</f>
        <v>2195.8</v>
      </c>
      <c r="C42" s="174">
        <f t="shared" si="0"/>
        <v>2195.8</v>
      </c>
      <c r="D42" s="50">
        <f>INDEX('APP VEL DATA'!$A$1:$BY$200,$E$1,(15+(3*A42)))</f>
        <v>97.9</v>
      </c>
      <c r="E42" s="49">
        <f>INDEX('APP VEL DATA'!$A$1:$BY$200,$E$1,(16+(3*A42)))</f>
        <v>1.8</v>
      </c>
      <c r="H42" s="4" t="s">
        <v>30</v>
      </c>
      <c r="I42" s="5">
        <f>IF(INDEX(CALC!H2:H200,J37,1)="LAB",COS(PI()*E9/180)*(INDEX(CALC!AI2:AI200,J37,1)-B12)+B12,"n/a")</f>
        <v>1941</v>
      </c>
      <c r="J42" s="5">
        <f>I13*1.1</f>
        <v>2.805</v>
      </c>
    </row>
    <row r="43" spans="1:9" ht="12.75">
      <c r="A43" s="61">
        <v>16</v>
      </c>
      <c r="B43" s="50">
        <f>INDEX('APP VEL DATA'!$A$1:$BY$200,$E$1,(14+(3*(A43+1))))</f>
        <v>2206.6</v>
      </c>
      <c r="C43" s="174">
        <f t="shared" si="0"/>
        <v>2206.6</v>
      </c>
      <c r="D43" s="50">
        <f>INDEX('APP VEL DATA'!$A$1:$BY$200,$E$1,(15+(3*A43)))</f>
        <v>97.9</v>
      </c>
      <c r="E43" s="49">
        <f>INDEX('APP VEL DATA'!$A$1:$BY$200,$E$1,(16+(3*A43)))</f>
        <v>1.8</v>
      </c>
      <c r="I43" s="5"/>
    </row>
    <row r="44" spans="1:10" ht="12.75">
      <c r="A44" s="61">
        <v>17</v>
      </c>
      <c r="B44" s="50">
        <f>INDEX('APP VEL DATA'!$A$1:$BY$200,$E$1,(14+(3*A44)))</f>
        <v>2206.6</v>
      </c>
      <c r="C44" s="174">
        <f t="shared" si="0"/>
        <v>2206.6</v>
      </c>
      <c r="D44" s="50">
        <f>INDEX('APP VEL DATA'!$A$1:$BY$200,$E$1,(15+(3*A44)))</f>
        <v>262.5</v>
      </c>
      <c r="E44" s="49">
        <f>INDEX('APP VEL DATA'!$A$1:$BY$200,$E$1,(16+(3*A44)))</f>
        <v>0.67</v>
      </c>
      <c r="H44" s="4" t="s">
        <v>31</v>
      </c>
      <c r="I44" s="5">
        <f>IF(I42="n/a",COS(PI()*E9/180)*(INDEX(CALC!AI2:AI200,J37,1)-B12)+B12,IF(AND(INDEX(CALC!H2:H200,J37+1,1)="RAB",K36=2),COS(PI()*E9/180)*(INDEX(CALC!AI2:AI200,J37+1,1)-B12)+B12,"n/a"))</f>
        <v>2324</v>
      </c>
      <c r="J44" s="5">
        <f>I12*1.1</f>
        <v>2.805</v>
      </c>
    </row>
    <row r="45" spans="1:10" ht="12.75">
      <c r="A45" s="61">
        <v>17</v>
      </c>
      <c r="B45" s="50">
        <f>INDEX('APP VEL DATA'!$A$1:$BY$200,$E$1,(14+(3*(A45+1))))</f>
        <v>2251.9</v>
      </c>
      <c r="C45" s="174">
        <f t="shared" si="0"/>
        <v>2251.9</v>
      </c>
      <c r="D45" s="50">
        <f>INDEX('APP VEL DATA'!$A$1:$BY$200,$E$1,(15+(3*A45)))</f>
        <v>262.5</v>
      </c>
      <c r="E45" s="49">
        <f>INDEX('APP VEL DATA'!$A$1:$BY$200,$E$1,(16+(3*A45)))</f>
        <v>0.67</v>
      </c>
      <c r="H45" s="4" t="s">
        <v>31</v>
      </c>
      <c r="I45" s="5">
        <f>IF(I44="n/a","n/a",IF(INDEX(CALC!F2:F200,J37,1)="N",B51,I29))</f>
        <v>2888.1</v>
      </c>
      <c r="J45" s="5">
        <f>I13*1.1</f>
        <v>2.805</v>
      </c>
    </row>
    <row r="46" spans="1:5" ht="12.75">
      <c r="A46" s="61">
        <v>18</v>
      </c>
      <c r="B46" s="50">
        <f>INDEX('APP VEL DATA'!$A$1:$BY$200,$E$1,(14+(3*A46)))</f>
        <v>2251.9</v>
      </c>
      <c r="C46" s="174">
        <f t="shared" si="0"/>
        <v>2251.9</v>
      </c>
      <c r="D46" s="50">
        <f>INDEX('APP VEL DATA'!$A$1:$BY$200,$E$1,(15+(3*A46)))</f>
        <v>486.2</v>
      </c>
      <c r="E46" s="49">
        <f>INDEX('APP VEL DATA'!$A$1:$BY$200,$E$1,(16+(3*A46)))</f>
        <v>0.36</v>
      </c>
    </row>
    <row r="47" spans="1:5" ht="12.75">
      <c r="A47" s="61">
        <v>18</v>
      </c>
      <c r="B47" s="50">
        <f>INDEX('APP VEL DATA'!$A$1:$BY$200,$E$1,(14+(3*(A47+1))))</f>
        <v>2351</v>
      </c>
      <c r="C47" s="174">
        <f t="shared" si="0"/>
        <v>2351</v>
      </c>
      <c r="D47" s="50">
        <f>INDEX('APP VEL DATA'!$A$1:$BY$200,$E$1,(15+(3*A47)))</f>
        <v>486.2</v>
      </c>
      <c r="E47" s="49">
        <f>INDEX('APP VEL DATA'!$A$1:$BY$200,$E$1,(16+(3*A47)))</f>
        <v>0.36</v>
      </c>
    </row>
    <row r="48" spans="1:8" ht="12.75">
      <c r="A48" s="61">
        <v>19</v>
      </c>
      <c r="B48" s="50">
        <f>INDEX('APP VEL DATA'!$A$1:$BY$200,$E$1,(14+(3*A48)))</f>
        <v>2351</v>
      </c>
      <c r="C48" s="174">
        <f t="shared" si="0"/>
        <v>2351</v>
      </c>
      <c r="D48" s="50">
        <f>INDEX('APP VEL DATA'!$A$1:$BY$200,$E$1,(15+(3*A48)))</f>
        <v>558</v>
      </c>
      <c r="E48" s="49">
        <f>INDEX('APP VEL DATA'!$A$1:$BY$200,$E$1,(16+(3*A48)))</f>
        <v>0.32</v>
      </c>
      <c r="H48" s="60" t="s">
        <v>48</v>
      </c>
    </row>
    <row r="49" spans="1:5" ht="12.75">
      <c r="A49" s="61">
        <v>19</v>
      </c>
      <c r="B49" s="50">
        <f>INDEX('APP VEL DATA'!$A$1:$BY$200,$E$1,(14+(3*(A49+1))))</f>
        <v>2494.3</v>
      </c>
      <c r="C49" s="174">
        <f t="shared" si="0"/>
        <v>2494.3</v>
      </c>
      <c r="D49" s="50">
        <f>INDEX('APP VEL DATA'!$A$1:$BY$200,$E$1,(15+(3*A49)))</f>
        <v>558</v>
      </c>
      <c r="E49" s="49">
        <f>INDEX('APP VEL DATA'!$A$1:$BY$200,$E$1,(16+(3*A49)))</f>
        <v>0.32</v>
      </c>
    </row>
    <row r="50" spans="1:11" ht="12.75">
      <c r="A50" s="61">
        <v>20</v>
      </c>
      <c r="B50" s="50">
        <f>INDEX('APP VEL DATA'!$A$1:$BY$200,$E$1,(14+(3*A50)))</f>
        <v>2494.3</v>
      </c>
      <c r="C50" s="174">
        <f t="shared" si="0"/>
        <v>2494.3</v>
      </c>
      <c r="D50" s="50">
        <f>INDEX('APP VEL DATA'!$A$1:$BY$200,$E$1,(15+(3*A50)))</f>
        <v>787.2</v>
      </c>
      <c r="E50" s="49">
        <f>INDEX('APP VEL DATA'!$A$1:$BY$200,$E$1,(16+(3*A50)))</f>
        <v>0.22</v>
      </c>
      <c r="H50" s="4" t="s">
        <v>46</v>
      </c>
      <c r="K50" s="4">
        <f>COUNTIF(CALC!E4:E200,E5)</f>
        <v>2</v>
      </c>
    </row>
    <row r="51" spans="1:10" ht="12.75">
      <c r="A51" s="61">
        <v>20</v>
      </c>
      <c r="B51" s="50">
        <f>INDEX('APP VEL DATA'!$A$1:$BY$200,$E$1,(14+(3*(A51+1))))</f>
        <v>2888.1</v>
      </c>
      <c r="C51" s="174">
        <f t="shared" si="0"/>
        <v>2888.1</v>
      </c>
      <c r="D51" s="50">
        <f>INDEX('APP VEL DATA'!$A$1:$BY$200,$E$1,(15+(3*A51)))</f>
        <v>787.2</v>
      </c>
      <c r="E51" s="49">
        <f>INDEX('APP VEL DATA'!$A$1:$BY$200,$E$1,(16+(3*A51)))</f>
        <v>0.22</v>
      </c>
      <c r="H51" s="4" t="s">
        <v>47</v>
      </c>
      <c r="J51" s="4">
        <f>MATCH(E5,CALC!E2:E200,0)</f>
        <v>3</v>
      </c>
    </row>
    <row r="52" spans="1:5" ht="12.75">
      <c r="A52" s="69"/>
      <c r="B52" s="70"/>
      <c r="C52" s="70"/>
      <c r="D52" s="70"/>
      <c r="E52" s="71"/>
    </row>
    <row r="53" ht="12.75">
      <c r="E53" s="4"/>
    </row>
    <row r="54" ht="12.75">
      <c r="E54" s="4"/>
    </row>
    <row r="55" spans="5:10" ht="12.75">
      <c r="E55" s="4"/>
      <c r="H55" s="4" t="s">
        <v>30</v>
      </c>
      <c r="I55" s="5">
        <f>IF(I56="n/a","n/a",IF(INDEX(CALC!H2:H200,J51,1)="LAB",I56-INDEX(CALC!AB2:AB200,J51,1),"n/a"))</f>
        <v>549.5999999999999</v>
      </c>
      <c r="J55" s="5">
        <f>I12*1.2</f>
        <v>3.0599999999999996</v>
      </c>
    </row>
    <row r="56" spans="5:10" ht="12.75">
      <c r="E56" s="4"/>
      <c r="H56" s="4" t="s">
        <v>30</v>
      </c>
      <c r="I56" s="5">
        <f>I42</f>
        <v>1941</v>
      </c>
      <c r="J56" s="5">
        <f>I12*1.2</f>
        <v>3.0599999999999996</v>
      </c>
    </row>
    <row r="57" spans="5:9" ht="12.75">
      <c r="E57" s="4"/>
      <c r="I57" s="5"/>
    </row>
    <row r="58" spans="5:10" ht="12.75">
      <c r="E58" s="4"/>
      <c r="H58" s="4" t="s">
        <v>31</v>
      </c>
      <c r="I58" s="5">
        <f>I44</f>
        <v>2324</v>
      </c>
      <c r="J58" s="5">
        <f>I12*1.2</f>
        <v>3.0599999999999996</v>
      </c>
    </row>
    <row r="59" spans="5:10" ht="12.75">
      <c r="E59" s="4"/>
      <c r="H59" s="4" t="s">
        <v>31</v>
      </c>
      <c r="I59" s="5">
        <f>IF(I58="n/a","n/a",IF(AND(INDEX(CALC!H2:H200,J51,1)="RAB",K50=1),I58+INDEX(CALC!AB2:AB200,J51,1),IF(AND(INDEX(CALC!H2:H200,J51+1,1)="RAB",K50=2),I58+INDEX(CALC!AB2:AB200,J51+1,1),"n/a")))</f>
        <v>2549.2</v>
      </c>
      <c r="J59" s="5">
        <f>I12*1.2</f>
        <v>3.0599999999999996</v>
      </c>
    </row>
    <row r="60" ht="12.75">
      <c r="E60" s="4"/>
    </row>
    <row r="61" ht="12.75">
      <c r="E61" s="4"/>
    </row>
    <row r="62" spans="5:8" ht="12.75">
      <c r="E62" s="4"/>
      <c r="H62" s="60" t="s">
        <v>49</v>
      </c>
    </row>
    <row r="63" ht="12.75">
      <c r="E63" s="4"/>
    </row>
    <row r="64" spans="5:11" ht="12.75">
      <c r="E64" s="4"/>
      <c r="H64" s="4" t="s">
        <v>46</v>
      </c>
      <c r="K64" s="4">
        <f>COUNTIF(CALC!E4:E200,E5)</f>
        <v>2</v>
      </c>
    </row>
    <row r="65" spans="5:10" ht="12.75">
      <c r="E65" s="4"/>
      <c r="H65" s="4" t="s">
        <v>47</v>
      </c>
      <c r="J65" s="4">
        <f>MATCH(E5,CALC!E2:E200,0)</f>
        <v>3</v>
      </c>
    </row>
    <row r="66" ht="12.75">
      <c r="E66" s="4"/>
    </row>
    <row r="67" ht="12.75">
      <c r="E67" s="4"/>
    </row>
    <row r="68" ht="12.75">
      <c r="E68" s="4"/>
    </row>
    <row r="69" spans="5:10" ht="12.75">
      <c r="E69" s="4"/>
      <c r="H69" s="4" t="s">
        <v>30</v>
      </c>
      <c r="I69" s="5">
        <f>IF(I70="n/a","n/a",IF(INDEX(CALC!H2:H200,J65,1)="LAB",I70-INDEX(CALC!W2:W200,J65,1),"n/a"))</f>
        <v>757.8</v>
      </c>
      <c r="J69" s="5">
        <f>I12*1.3</f>
        <v>3.315</v>
      </c>
    </row>
    <row r="70" spans="5:10" ht="12.75">
      <c r="E70" s="4"/>
      <c r="H70" s="4" t="s">
        <v>30</v>
      </c>
      <c r="I70" s="5">
        <f>I56</f>
        <v>1941</v>
      </c>
      <c r="J70" s="5">
        <f>I13*1.3</f>
        <v>3.315</v>
      </c>
    </row>
    <row r="71" spans="5:9" ht="12.75">
      <c r="E71" s="4"/>
      <c r="I71" s="5"/>
    </row>
    <row r="72" spans="5:10" ht="12.75">
      <c r="E72" s="4"/>
      <c r="H72" s="4" t="s">
        <v>31</v>
      </c>
      <c r="I72" s="5">
        <f>I58</f>
        <v>2324</v>
      </c>
      <c r="J72" s="5">
        <f>I12*1.3</f>
        <v>3.315</v>
      </c>
    </row>
    <row r="73" spans="5:10" ht="12.75">
      <c r="E73" s="4"/>
      <c r="H73" s="4" t="s">
        <v>31</v>
      </c>
      <c r="I73" s="5">
        <f>IF(I72="n/a","n/a",IF(AND(INDEX(CALC!H2:H200,J65,1)="RAB",K64=1),I72+INDEX(CALC!W2:W200,J65,1),IF(AND(INDEX(CALC!H2:H200,J65+1,1)="RAB",K64=2),I72+INDEX(CALC!W2:W200,J65+1,1),"n/a")))</f>
        <v>2494.3</v>
      </c>
      <c r="J73" s="5">
        <f>I13*1.3</f>
        <v>3.315</v>
      </c>
    </row>
    <row r="74" ht="12.75">
      <c r="E74" s="4"/>
    </row>
    <row r="75" ht="12.75">
      <c r="E75" s="4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" sqref="D1"/>
    </sheetView>
  </sheetViews>
  <sheetFormatPr defaultColWidth="9.00390625" defaultRowHeight="12.75"/>
  <cols>
    <col min="1" max="1" width="18.75390625" style="19" customWidth="1"/>
    <col min="2" max="2" width="14.25390625" style="19" customWidth="1"/>
    <col min="3" max="3" width="10.125" style="19" bestFit="1" customWidth="1"/>
    <col min="4" max="4" width="9.625" style="19" bestFit="1" customWidth="1"/>
    <col min="5" max="5" width="18.75390625" style="19" customWidth="1"/>
    <col min="6" max="6" width="15.125" style="19" customWidth="1"/>
    <col min="7" max="16384" width="9.00390625" style="19" customWidth="1"/>
  </cols>
  <sheetData>
    <row r="1" spans="1:5" ht="12.75">
      <c r="A1" s="19" t="s">
        <v>296</v>
      </c>
      <c r="D1" s="25">
        <v>3</v>
      </c>
      <c r="E1" s="19" t="s">
        <v>350</v>
      </c>
    </row>
    <row r="2" ht="12.75">
      <c r="B2" s="20"/>
    </row>
    <row r="4" spans="1:2" ht="12.75">
      <c r="A4" s="21" t="s">
        <v>21</v>
      </c>
      <c r="B4" s="21" t="str">
        <f>INDEX('APP VEL DATA'!$A$1:$BY$200,$D$1,1)</f>
        <v>Aiken</v>
      </c>
    </row>
    <row r="5" spans="1:2" ht="12.75">
      <c r="A5" s="21" t="s">
        <v>20</v>
      </c>
      <c r="B5" s="21" t="str">
        <f>INDEX('APP VEL DATA'!$A$1:$BY$200,$D$1,2)</f>
        <v>I</v>
      </c>
    </row>
    <row r="6" spans="1:6" s="24" customFormat="1" ht="12.75">
      <c r="A6" s="21" t="s">
        <v>19</v>
      </c>
      <c r="B6" s="21">
        <f>INDEX('APP VEL DATA'!$A$1:$BY$200,$D$1,3)</f>
        <v>20</v>
      </c>
      <c r="C6" s="22"/>
      <c r="D6" s="23"/>
      <c r="E6" s="22"/>
      <c r="F6" s="22"/>
    </row>
    <row r="7" spans="1:2" s="24" customFormat="1" ht="12.75">
      <c r="A7" s="21" t="s">
        <v>22</v>
      </c>
      <c r="B7" s="21" t="str">
        <f>INDEX('APP VEL DATA'!$A$1:$BY$200,$D$1,4)</f>
        <v>South Edisto River</v>
      </c>
    </row>
    <row r="8" spans="1:2" ht="12.75">
      <c r="A8" s="21" t="s">
        <v>23</v>
      </c>
      <c r="B8" s="21" t="str">
        <f>INDEX('APP VEL DATA'!$A$1:$BY$200,$D$1,5)</f>
        <v>021002021200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1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0.75390625" style="163" bestFit="1" customWidth="1"/>
    <col min="2" max="2" width="16.25390625" style="10" customWidth="1"/>
    <col min="3" max="3" width="9.625" style="10" bestFit="1" customWidth="1"/>
    <col min="4" max="4" width="22.875" style="6" bestFit="1" customWidth="1"/>
    <col min="5" max="5" width="16.375" style="37" customWidth="1"/>
    <col min="6" max="6" width="8.75390625" style="10" customWidth="1"/>
    <col min="7" max="7" width="14.125" style="38" customWidth="1"/>
    <col min="8" max="8" width="8.75390625" style="10" customWidth="1"/>
    <col min="9" max="9" width="10.375" style="10" customWidth="1"/>
    <col min="10" max="10" width="11.25390625" style="10" customWidth="1"/>
    <col min="11" max="14" width="13.375" style="6" customWidth="1"/>
    <col min="15" max="15" width="12.625" style="6" customWidth="1"/>
    <col min="16" max="16" width="13.375" style="6" customWidth="1"/>
    <col min="17" max="17" width="10.00390625" style="6" customWidth="1"/>
    <col min="18" max="18" width="9.00390625" style="6" customWidth="1"/>
    <col min="19" max="19" width="9.00390625" style="39" customWidth="1"/>
    <col min="20" max="20" width="12.875" style="40" customWidth="1"/>
    <col min="21" max="21" width="12.875" style="198" customWidth="1"/>
    <col min="22" max="22" width="11.625" style="204" customWidth="1"/>
    <col min="23" max="23" width="12.625" style="32" customWidth="1"/>
    <col min="24" max="24" width="11.75390625" style="203" customWidth="1"/>
    <col min="25" max="25" width="11.125" style="6" customWidth="1"/>
    <col min="26" max="26" width="9.00390625" style="41" customWidth="1"/>
    <col min="27" max="27" width="15.875" style="45" customWidth="1"/>
    <col min="28" max="28" width="13.625" style="39" customWidth="1"/>
    <col min="29" max="29" width="11.875" style="40" customWidth="1"/>
    <col min="30" max="30" width="10.00390625" style="10" customWidth="1"/>
    <col min="31" max="31" width="13.875" style="52" customWidth="1"/>
    <col min="32" max="32" width="12.00390625" style="42" customWidth="1"/>
    <col min="33" max="33" width="11.875" style="164" customWidth="1"/>
    <col min="35" max="35" width="10.125" style="172" customWidth="1"/>
  </cols>
  <sheetData>
    <row r="1" spans="1:35" s="123" customFormat="1" ht="51" customHeight="1" thickBot="1">
      <c r="A1" s="209" t="s">
        <v>85</v>
      </c>
      <c r="B1" s="207">
        <v>0</v>
      </c>
      <c r="C1" s="207">
        <v>0</v>
      </c>
      <c r="D1" s="207">
        <v>0</v>
      </c>
      <c r="E1" s="207">
        <v>0</v>
      </c>
      <c r="F1" s="208">
        <v>0</v>
      </c>
      <c r="G1" s="124" t="s">
        <v>88</v>
      </c>
      <c r="H1" s="213" t="s">
        <v>84</v>
      </c>
      <c r="I1" s="214">
        <v>0</v>
      </c>
      <c r="J1" s="214">
        <v>0</v>
      </c>
      <c r="K1" s="214">
        <v>0</v>
      </c>
      <c r="L1" s="214">
        <v>0</v>
      </c>
      <c r="M1" s="214">
        <v>0</v>
      </c>
      <c r="N1" s="214">
        <v>0</v>
      </c>
      <c r="O1" s="214">
        <v>0</v>
      </c>
      <c r="P1" s="214">
        <v>0</v>
      </c>
      <c r="Q1" s="214">
        <v>0</v>
      </c>
      <c r="R1" s="214">
        <v>0</v>
      </c>
      <c r="S1" s="214">
        <v>0</v>
      </c>
      <c r="T1" s="214">
        <v>0</v>
      </c>
      <c r="U1" s="205"/>
      <c r="V1" s="209" t="s">
        <v>349</v>
      </c>
      <c r="W1" s="210">
        <v>0</v>
      </c>
      <c r="X1" s="211">
        <v>0</v>
      </c>
      <c r="Y1" s="206" t="s">
        <v>348</v>
      </c>
      <c r="Z1" s="207">
        <v>0</v>
      </c>
      <c r="AA1" s="207">
        <v>0</v>
      </c>
      <c r="AB1" s="207">
        <v>0</v>
      </c>
      <c r="AC1" s="208">
        <v>0</v>
      </c>
      <c r="AD1" s="209" t="s">
        <v>298</v>
      </c>
      <c r="AE1" s="210">
        <v>0</v>
      </c>
      <c r="AF1" s="210">
        <v>0</v>
      </c>
      <c r="AG1" s="212">
        <v>0</v>
      </c>
      <c r="AI1" s="169"/>
    </row>
    <row r="2" spans="1:35" s="135" customFormat="1" ht="102">
      <c r="A2" s="125" t="s">
        <v>0</v>
      </c>
      <c r="B2" s="126" t="s">
        <v>243</v>
      </c>
      <c r="C2" s="127" t="s">
        <v>244</v>
      </c>
      <c r="D2" s="126" t="s">
        <v>1</v>
      </c>
      <c r="E2" s="126" t="s">
        <v>245</v>
      </c>
      <c r="F2" s="128" t="s">
        <v>24</v>
      </c>
      <c r="G2" s="129" t="s">
        <v>57</v>
      </c>
      <c r="H2" s="130" t="s">
        <v>56</v>
      </c>
      <c r="I2" s="131" t="s">
        <v>58</v>
      </c>
      <c r="J2" s="132" t="s">
        <v>59</v>
      </c>
      <c r="K2" s="133" t="s">
        <v>307</v>
      </c>
      <c r="L2" s="133" t="s">
        <v>308</v>
      </c>
      <c r="M2" s="133" t="s">
        <v>299</v>
      </c>
      <c r="N2" s="133" t="s">
        <v>303</v>
      </c>
      <c r="O2" s="133" t="s">
        <v>304</v>
      </c>
      <c r="P2" s="133" t="s">
        <v>305</v>
      </c>
      <c r="Q2" s="132" t="s">
        <v>60</v>
      </c>
      <c r="R2" s="132" t="s">
        <v>61</v>
      </c>
      <c r="S2" s="134" t="s">
        <v>62</v>
      </c>
      <c r="T2" s="196" t="s">
        <v>353</v>
      </c>
      <c r="U2" s="199" t="s">
        <v>354</v>
      </c>
      <c r="V2" s="125" t="s">
        <v>45</v>
      </c>
      <c r="W2" s="140" t="s">
        <v>301</v>
      </c>
      <c r="X2" s="141" t="s">
        <v>355</v>
      </c>
      <c r="Y2" s="140" t="s">
        <v>41</v>
      </c>
      <c r="Z2" s="137" t="s">
        <v>42</v>
      </c>
      <c r="AA2" s="138" t="s">
        <v>43</v>
      </c>
      <c r="AB2" s="137" t="s">
        <v>300</v>
      </c>
      <c r="AC2" s="139" t="s">
        <v>355</v>
      </c>
      <c r="AD2" s="136" t="s">
        <v>224</v>
      </c>
      <c r="AE2" s="142" t="s">
        <v>306</v>
      </c>
      <c r="AF2" s="143" t="s">
        <v>355</v>
      </c>
      <c r="AG2" s="144" t="s">
        <v>356</v>
      </c>
      <c r="AI2" s="170" t="s">
        <v>40</v>
      </c>
    </row>
    <row r="3" spans="1:35" s="3" customFormat="1" ht="115.5" thickBot="1">
      <c r="A3" s="145"/>
      <c r="B3" s="76" t="s">
        <v>294</v>
      </c>
      <c r="C3" s="77"/>
      <c r="D3" s="76"/>
      <c r="E3" s="76"/>
      <c r="F3" s="146" t="s">
        <v>86</v>
      </c>
      <c r="G3" s="147" t="s">
        <v>54</v>
      </c>
      <c r="H3" s="148" t="s">
        <v>87</v>
      </c>
      <c r="I3" s="149"/>
      <c r="J3" s="150" t="s">
        <v>302</v>
      </c>
      <c r="K3" s="150" t="s">
        <v>295</v>
      </c>
      <c r="L3" s="150" t="s">
        <v>53</v>
      </c>
      <c r="M3" s="150" t="s">
        <v>54</v>
      </c>
      <c r="N3" s="150" t="s">
        <v>54</v>
      </c>
      <c r="O3" s="150" t="s">
        <v>312</v>
      </c>
      <c r="P3" s="150" t="s">
        <v>55</v>
      </c>
      <c r="Q3" s="150"/>
      <c r="R3" s="150"/>
      <c r="S3" s="151" t="s">
        <v>297</v>
      </c>
      <c r="T3" s="197" t="s">
        <v>54</v>
      </c>
      <c r="U3" s="200" t="s">
        <v>54</v>
      </c>
      <c r="V3" s="145"/>
      <c r="W3" s="155" t="s">
        <v>54</v>
      </c>
      <c r="X3" s="157" t="s">
        <v>54</v>
      </c>
      <c r="Y3" s="201"/>
      <c r="Z3" s="153" t="s">
        <v>54</v>
      </c>
      <c r="AA3" s="154"/>
      <c r="AB3" s="155" t="s">
        <v>54</v>
      </c>
      <c r="AC3" s="156" t="s">
        <v>54</v>
      </c>
      <c r="AD3" s="152"/>
      <c r="AE3" s="158" t="s">
        <v>54</v>
      </c>
      <c r="AF3" s="159" t="s">
        <v>54</v>
      </c>
      <c r="AG3" s="160" t="s">
        <v>54</v>
      </c>
      <c r="AI3" s="171" t="s">
        <v>54</v>
      </c>
    </row>
    <row r="4" spans="1:35" ht="13.5" thickTop="1">
      <c r="A4" s="161" t="s">
        <v>90</v>
      </c>
      <c r="B4" s="11" t="s">
        <v>5</v>
      </c>
      <c r="C4" s="11">
        <v>20</v>
      </c>
      <c r="D4" s="7" t="s">
        <v>91</v>
      </c>
      <c r="E4" s="11" t="s">
        <v>92</v>
      </c>
      <c r="F4" s="11" t="s">
        <v>33</v>
      </c>
      <c r="G4" s="38">
        <v>1.3</v>
      </c>
      <c r="H4" s="9" t="s">
        <v>38</v>
      </c>
      <c r="I4" s="28" t="s">
        <v>3</v>
      </c>
      <c r="J4" s="9">
        <v>3</v>
      </c>
      <c r="K4" s="8">
        <v>1741</v>
      </c>
      <c r="L4" s="8">
        <v>5590.3</v>
      </c>
      <c r="M4" s="8">
        <v>1715.5</v>
      </c>
      <c r="N4" s="8">
        <v>3.3</v>
      </c>
      <c r="O4" s="8">
        <v>0</v>
      </c>
      <c r="P4" s="8">
        <v>0.3</v>
      </c>
      <c r="Q4" s="8">
        <v>0.55</v>
      </c>
      <c r="R4" s="8">
        <v>1</v>
      </c>
      <c r="S4" s="29">
        <v>0.029102905488089553</v>
      </c>
      <c r="T4" s="198">
        <v>10.4</v>
      </c>
      <c r="U4" s="198">
        <v>7.1</v>
      </c>
      <c r="V4" s="202">
        <v>2</v>
      </c>
      <c r="W4" s="47">
        <v>1183.2</v>
      </c>
      <c r="X4" s="203">
        <v>9.27527193022527</v>
      </c>
      <c r="Y4" s="7">
        <v>10</v>
      </c>
      <c r="Z4" s="27">
        <v>140.5</v>
      </c>
      <c r="AA4" s="46">
        <v>9.90320284697509</v>
      </c>
      <c r="AB4" s="12">
        <v>1391.4</v>
      </c>
      <c r="AC4" s="31">
        <v>9.706591376876437</v>
      </c>
      <c r="AD4" s="28">
        <v>1</v>
      </c>
      <c r="AE4" s="51">
        <v>1183.2</v>
      </c>
      <c r="AF4" s="31">
        <v>9.27527193022527</v>
      </c>
      <c r="AG4" s="162">
        <v>5.9752719302252695</v>
      </c>
      <c r="AI4" s="172">
        <v>1941</v>
      </c>
    </row>
    <row r="5" spans="1:35" ht="12.75">
      <c r="A5" s="161" t="s">
        <v>90</v>
      </c>
      <c r="B5" s="11" t="s">
        <v>5</v>
      </c>
      <c r="C5" s="11">
        <v>20</v>
      </c>
      <c r="D5" s="7" t="s">
        <v>91</v>
      </c>
      <c r="E5" s="30" t="s">
        <v>92</v>
      </c>
      <c r="F5" s="11" t="s">
        <v>33</v>
      </c>
      <c r="G5" s="38">
        <v>1</v>
      </c>
      <c r="H5" s="9" t="s">
        <v>39</v>
      </c>
      <c r="I5" s="28" t="s">
        <v>3</v>
      </c>
      <c r="J5" s="9">
        <v>3</v>
      </c>
      <c r="K5" s="8">
        <v>379</v>
      </c>
      <c r="L5" s="8">
        <v>1471.3</v>
      </c>
      <c r="M5" s="8">
        <v>564.1</v>
      </c>
      <c r="N5" s="8">
        <v>2.6</v>
      </c>
      <c r="O5" s="8">
        <v>0</v>
      </c>
      <c r="P5" s="8">
        <v>0.3</v>
      </c>
      <c r="Q5" s="8">
        <v>0.55</v>
      </c>
      <c r="R5" s="8">
        <v>1</v>
      </c>
      <c r="S5" s="29">
        <v>0.03</v>
      </c>
      <c r="T5" s="198">
        <v>6.3</v>
      </c>
      <c r="U5" s="198">
        <v>3.7</v>
      </c>
      <c r="V5" s="202">
        <v>1</v>
      </c>
      <c r="W5" s="47">
        <v>170.3</v>
      </c>
      <c r="X5" s="203">
        <v>4.908817571646843</v>
      </c>
      <c r="Y5" s="7">
        <v>18</v>
      </c>
      <c r="Z5" s="27">
        <v>99.09999999999991</v>
      </c>
      <c r="AA5" s="46">
        <v>2.272452068617558</v>
      </c>
      <c r="AB5" s="12">
        <v>225.2</v>
      </c>
      <c r="AC5" s="31">
        <v>5.203584794281568</v>
      </c>
      <c r="AD5" s="28">
        <v>1</v>
      </c>
      <c r="AE5" s="51">
        <v>170.3</v>
      </c>
      <c r="AF5" s="31">
        <v>4.908817571646843</v>
      </c>
      <c r="AG5" s="162">
        <v>2.3088175716468426</v>
      </c>
      <c r="AI5" s="172">
        <v>2324</v>
      </c>
    </row>
    <row r="6" spans="1:35" ht="12.75">
      <c r="A6" s="161" t="s">
        <v>93</v>
      </c>
      <c r="B6" s="11" t="s">
        <v>6</v>
      </c>
      <c r="C6" s="11">
        <v>301</v>
      </c>
      <c r="D6" s="7" t="s">
        <v>94</v>
      </c>
      <c r="E6" s="30" t="s">
        <v>95</v>
      </c>
      <c r="F6" s="11" t="s">
        <v>34</v>
      </c>
      <c r="G6" s="38">
        <v>8.4</v>
      </c>
      <c r="H6" s="9" t="s">
        <v>38</v>
      </c>
      <c r="I6" s="28" t="s">
        <v>3</v>
      </c>
      <c r="J6" s="9">
        <v>3</v>
      </c>
      <c r="K6" s="8">
        <v>417</v>
      </c>
      <c r="L6" s="8">
        <v>3258</v>
      </c>
      <c r="M6" s="8">
        <v>759</v>
      </c>
      <c r="N6" s="8">
        <v>4.3</v>
      </c>
      <c r="O6" s="8">
        <v>0</v>
      </c>
      <c r="P6" s="8">
        <v>0.1</v>
      </c>
      <c r="Q6" s="8">
        <v>0.55</v>
      </c>
      <c r="R6" s="8">
        <v>1</v>
      </c>
      <c r="S6" s="29">
        <v>0.01</v>
      </c>
      <c r="T6" s="198">
        <v>7.4</v>
      </c>
      <c r="U6" s="198">
        <v>3.1</v>
      </c>
      <c r="V6" s="202">
        <v>0</v>
      </c>
      <c r="W6" s="47">
        <v>759</v>
      </c>
      <c r="X6" s="203">
        <v>7.4</v>
      </c>
      <c r="Y6" s="7">
        <v>18</v>
      </c>
      <c r="Z6" s="27">
        <v>64.30000000000018</v>
      </c>
      <c r="AA6" s="46">
        <v>4.583594310346053</v>
      </c>
      <c r="AB6" s="12">
        <v>294.725114155252</v>
      </c>
      <c r="AC6" s="31">
        <v>6.292117444668423</v>
      </c>
      <c r="AD6" s="28">
        <v>2</v>
      </c>
      <c r="AE6" s="51">
        <v>294.725114155252</v>
      </c>
      <c r="AF6" s="31">
        <v>6.292117444668423</v>
      </c>
      <c r="AG6" s="162">
        <v>1.9921174446684233</v>
      </c>
      <c r="AI6" s="172">
        <v>3184</v>
      </c>
    </row>
    <row r="7" spans="1:35" ht="12.75">
      <c r="A7" s="161" t="s">
        <v>93</v>
      </c>
      <c r="B7" s="11" t="s">
        <v>6</v>
      </c>
      <c r="C7" s="11">
        <v>301</v>
      </c>
      <c r="D7" s="7" t="s">
        <v>94</v>
      </c>
      <c r="E7" s="30" t="s">
        <v>96</v>
      </c>
      <c r="F7" s="11" t="s">
        <v>34</v>
      </c>
      <c r="G7" s="38">
        <v>12</v>
      </c>
      <c r="H7" s="9" t="s">
        <v>39</v>
      </c>
      <c r="I7" s="28" t="s">
        <v>3</v>
      </c>
      <c r="J7" s="9">
        <v>3</v>
      </c>
      <c r="K7" s="8">
        <v>332</v>
      </c>
      <c r="L7" s="8">
        <v>2535.2</v>
      </c>
      <c r="M7" s="8">
        <v>680</v>
      </c>
      <c r="N7" s="8">
        <v>3.7</v>
      </c>
      <c r="O7" s="8">
        <v>0</v>
      </c>
      <c r="P7" s="8">
        <v>0.1</v>
      </c>
      <c r="Q7" s="8">
        <v>0.55</v>
      </c>
      <c r="R7" s="8">
        <v>1</v>
      </c>
      <c r="S7" s="29">
        <v>0.01</v>
      </c>
      <c r="T7" s="198">
        <v>6.7</v>
      </c>
      <c r="U7" s="198">
        <v>3</v>
      </c>
      <c r="V7" s="202">
        <v>0</v>
      </c>
      <c r="W7" s="47">
        <v>680</v>
      </c>
      <c r="X7" s="203">
        <v>6.7</v>
      </c>
      <c r="Y7" s="7">
        <v>10</v>
      </c>
      <c r="Z7" s="27">
        <v>137.4</v>
      </c>
      <c r="AA7" s="46">
        <v>3.592590377061275</v>
      </c>
      <c r="AB7" s="12">
        <v>493.6219178082195</v>
      </c>
      <c r="AC7" s="31">
        <v>5.98256490952464</v>
      </c>
      <c r="AD7" s="28">
        <v>2</v>
      </c>
      <c r="AE7" s="51">
        <v>493.6219178082195</v>
      </c>
      <c r="AF7" s="31">
        <v>5.98256490952464</v>
      </c>
      <c r="AG7" s="162">
        <v>2.2825649095246394</v>
      </c>
      <c r="AI7" s="172">
        <v>1745</v>
      </c>
    </row>
    <row r="8" spans="1:35" ht="12.75">
      <c r="A8" s="161" t="s">
        <v>93</v>
      </c>
      <c r="B8" s="11" t="s">
        <v>4</v>
      </c>
      <c r="C8" s="11">
        <v>3</v>
      </c>
      <c r="D8" s="7" t="s">
        <v>97</v>
      </c>
      <c r="E8" s="30" t="s">
        <v>98</v>
      </c>
      <c r="F8" s="11" t="s">
        <v>33</v>
      </c>
      <c r="G8" s="38">
        <v>6</v>
      </c>
      <c r="H8" s="9" t="s">
        <v>38</v>
      </c>
      <c r="I8" s="28" t="s">
        <v>3</v>
      </c>
      <c r="J8" s="9">
        <v>3</v>
      </c>
      <c r="K8" s="8">
        <v>1127</v>
      </c>
      <c r="L8" s="8">
        <v>1896.4</v>
      </c>
      <c r="M8" s="8">
        <v>374.1</v>
      </c>
      <c r="N8" s="8">
        <v>5.1</v>
      </c>
      <c r="O8" s="8">
        <v>0</v>
      </c>
      <c r="P8" s="8">
        <v>0.6</v>
      </c>
      <c r="Q8" s="8">
        <v>0.55</v>
      </c>
      <c r="R8" s="8">
        <v>1</v>
      </c>
      <c r="S8" s="29">
        <v>0.05</v>
      </c>
      <c r="T8" s="198">
        <v>11.3</v>
      </c>
      <c r="U8" s="198">
        <v>6.2</v>
      </c>
      <c r="V8" s="202">
        <v>1</v>
      </c>
      <c r="W8" s="47">
        <v>312.4</v>
      </c>
      <c r="X8" s="203">
        <v>11.108983210212884</v>
      </c>
      <c r="Y8" s="7">
        <v>13</v>
      </c>
      <c r="Z8" s="27">
        <v>20</v>
      </c>
      <c r="AA8" s="46">
        <v>12.975</v>
      </c>
      <c r="AB8" s="12">
        <v>259.5</v>
      </c>
      <c r="AC8" s="31">
        <v>10.648228200501805</v>
      </c>
      <c r="AD8" s="28">
        <v>1</v>
      </c>
      <c r="AE8" s="51">
        <v>312.4</v>
      </c>
      <c r="AF8" s="31">
        <v>11.108983210212884</v>
      </c>
      <c r="AG8" s="162">
        <v>6.008983210212884</v>
      </c>
      <c r="AI8" s="172">
        <v>369</v>
      </c>
    </row>
    <row r="9" spans="1:35" ht="12.75">
      <c r="A9" s="161" t="s">
        <v>93</v>
      </c>
      <c r="B9" s="11" t="s">
        <v>4</v>
      </c>
      <c r="C9" s="11">
        <v>3</v>
      </c>
      <c r="D9" s="7" t="s">
        <v>99</v>
      </c>
      <c r="E9" s="30" t="s">
        <v>100</v>
      </c>
      <c r="F9" s="11" t="s">
        <v>33</v>
      </c>
      <c r="G9" s="38">
        <v>7</v>
      </c>
      <c r="H9" s="9" t="s">
        <v>39</v>
      </c>
      <c r="I9" s="28" t="s">
        <v>3</v>
      </c>
      <c r="J9" s="9">
        <v>3</v>
      </c>
      <c r="K9" s="8">
        <v>771</v>
      </c>
      <c r="L9" s="8">
        <v>1515.3</v>
      </c>
      <c r="M9" s="8">
        <v>598.7</v>
      </c>
      <c r="N9" s="8">
        <v>2.5</v>
      </c>
      <c r="O9" s="8">
        <v>0</v>
      </c>
      <c r="P9" s="8">
        <v>0.5</v>
      </c>
      <c r="Q9" s="8">
        <v>0.55</v>
      </c>
      <c r="R9" s="8">
        <v>1</v>
      </c>
      <c r="S9" s="29">
        <v>0.06</v>
      </c>
      <c r="T9" s="198">
        <v>8.3</v>
      </c>
      <c r="U9" s="198">
        <v>5.8</v>
      </c>
      <c r="V9" s="202">
        <v>1</v>
      </c>
      <c r="W9" s="47">
        <v>458.4</v>
      </c>
      <c r="X9" s="203">
        <v>7.774991889390078</v>
      </c>
      <c r="Y9" s="7">
        <v>12</v>
      </c>
      <c r="Z9" s="27">
        <v>31.3</v>
      </c>
      <c r="AA9" s="46">
        <v>8.853035143769969</v>
      </c>
      <c r="AB9" s="12">
        <v>277.1</v>
      </c>
      <c r="AC9" s="31">
        <v>6.748350308968078</v>
      </c>
      <c r="AD9" s="28">
        <v>1</v>
      </c>
      <c r="AE9" s="51">
        <v>458.4</v>
      </c>
      <c r="AF9" s="31">
        <v>7.774991889390078</v>
      </c>
      <c r="AG9" s="162">
        <v>5.274991889390078</v>
      </c>
      <c r="AI9" s="172">
        <v>245</v>
      </c>
    </row>
    <row r="10" spans="1:35" ht="12.75">
      <c r="A10" s="161" t="s">
        <v>93</v>
      </c>
      <c r="B10" s="11" t="s">
        <v>7</v>
      </c>
      <c r="C10" s="11">
        <v>21</v>
      </c>
      <c r="D10" s="7" t="s">
        <v>101</v>
      </c>
      <c r="E10" s="30" t="s">
        <v>102</v>
      </c>
      <c r="F10" s="11" t="s">
        <v>33</v>
      </c>
      <c r="G10" s="38">
        <v>14.6</v>
      </c>
      <c r="H10" s="9" t="s">
        <v>39</v>
      </c>
      <c r="I10" s="28" t="s">
        <v>3</v>
      </c>
      <c r="J10" s="9">
        <v>3</v>
      </c>
      <c r="K10" s="8">
        <v>2327</v>
      </c>
      <c r="L10" s="8">
        <v>4777.9</v>
      </c>
      <c r="M10" s="8">
        <v>1273</v>
      </c>
      <c r="N10" s="8">
        <v>3.8</v>
      </c>
      <c r="O10" s="8">
        <v>0</v>
      </c>
      <c r="P10" s="8">
        <v>0.5</v>
      </c>
      <c r="Q10" s="8">
        <v>0.55</v>
      </c>
      <c r="R10" s="8">
        <v>1</v>
      </c>
      <c r="S10" s="29">
        <v>0.04</v>
      </c>
      <c r="T10" s="198">
        <v>12.3</v>
      </c>
      <c r="U10" s="198">
        <v>8.5</v>
      </c>
      <c r="V10" s="202">
        <v>1</v>
      </c>
      <c r="W10" s="47">
        <v>913.7</v>
      </c>
      <c r="X10" s="203">
        <v>10.835052620175693</v>
      </c>
      <c r="Y10" s="7">
        <v>4</v>
      </c>
      <c r="Z10" s="27">
        <v>9.100000000000023</v>
      </c>
      <c r="AA10" s="46">
        <v>16.131868131868124</v>
      </c>
      <c r="AB10" s="12">
        <v>146.8</v>
      </c>
      <c r="AC10" s="31">
        <v>7.004896400659874</v>
      </c>
      <c r="AD10" s="28">
        <v>1</v>
      </c>
      <c r="AE10" s="51">
        <v>913.7</v>
      </c>
      <c r="AF10" s="31">
        <v>10.835052620175693</v>
      </c>
      <c r="AG10" s="162">
        <v>7.035052620175693</v>
      </c>
      <c r="AI10" s="172">
        <v>510.9</v>
      </c>
    </row>
    <row r="11" spans="1:35" ht="12.75">
      <c r="A11" s="161" t="s">
        <v>93</v>
      </c>
      <c r="B11" s="11" t="s">
        <v>7</v>
      </c>
      <c r="C11" s="11">
        <v>107</v>
      </c>
      <c r="D11" s="7" t="s">
        <v>103</v>
      </c>
      <c r="E11" s="30" t="s">
        <v>104</v>
      </c>
      <c r="F11" s="11" t="s">
        <v>33</v>
      </c>
      <c r="G11" s="38">
        <v>7.7</v>
      </c>
      <c r="H11" s="9" t="s">
        <v>39</v>
      </c>
      <c r="I11" s="28" t="s">
        <v>3</v>
      </c>
      <c r="J11" s="9">
        <v>3</v>
      </c>
      <c r="K11" s="8">
        <v>582</v>
      </c>
      <c r="L11" s="8">
        <v>1440.8</v>
      </c>
      <c r="M11" s="8">
        <v>287.1</v>
      </c>
      <c r="N11" s="8">
        <v>5</v>
      </c>
      <c r="O11" s="8">
        <v>20</v>
      </c>
      <c r="P11" s="8">
        <v>0.4</v>
      </c>
      <c r="Q11" s="8">
        <v>0.55</v>
      </c>
      <c r="R11" s="8">
        <v>1.03</v>
      </c>
      <c r="S11" s="29">
        <v>0.03</v>
      </c>
      <c r="T11" s="198">
        <v>9.5</v>
      </c>
      <c r="U11" s="198">
        <v>4.5</v>
      </c>
      <c r="V11" s="202">
        <v>1</v>
      </c>
      <c r="W11" s="47">
        <v>215</v>
      </c>
      <c r="X11" s="203">
        <v>8.81620043765052</v>
      </c>
      <c r="Y11" s="7">
        <v>10</v>
      </c>
      <c r="Z11" s="27">
        <v>9.5</v>
      </c>
      <c r="AA11" s="46">
        <v>10.084210526315784</v>
      </c>
      <c r="AB11" s="12">
        <v>95.8</v>
      </c>
      <c r="AC11" s="31">
        <v>7.695689134591883</v>
      </c>
      <c r="AD11" s="28">
        <v>1</v>
      </c>
      <c r="AE11" s="51">
        <v>215</v>
      </c>
      <c r="AF11" s="31">
        <v>8.81620043765052</v>
      </c>
      <c r="AG11" s="162">
        <v>3.8162004376505205</v>
      </c>
      <c r="AI11" s="172">
        <v>531</v>
      </c>
    </row>
    <row r="12" spans="1:35" ht="12.75">
      <c r="A12" s="161" t="s">
        <v>105</v>
      </c>
      <c r="B12" s="11" t="s">
        <v>6</v>
      </c>
      <c r="C12" s="11">
        <v>176</v>
      </c>
      <c r="D12" s="7" t="s">
        <v>106</v>
      </c>
      <c r="E12" s="30" t="s">
        <v>107</v>
      </c>
      <c r="F12" s="11" t="s">
        <v>33</v>
      </c>
      <c r="G12" s="38">
        <v>8.6</v>
      </c>
      <c r="H12" s="9" t="s">
        <v>38</v>
      </c>
      <c r="I12" s="28" t="s">
        <v>3</v>
      </c>
      <c r="J12" s="9">
        <v>3</v>
      </c>
      <c r="K12" s="8">
        <v>470</v>
      </c>
      <c r="L12" s="8">
        <v>1105.5</v>
      </c>
      <c r="M12" s="8">
        <v>334.2</v>
      </c>
      <c r="N12" s="8">
        <v>3.3</v>
      </c>
      <c r="O12" s="8">
        <v>0</v>
      </c>
      <c r="P12" s="8">
        <v>0.4</v>
      </c>
      <c r="Q12" s="8">
        <v>0.55</v>
      </c>
      <c r="R12" s="8">
        <v>1</v>
      </c>
      <c r="S12" s="29">
        <v>0.04</v>
      </c>
      <c r="T12" s="198">
        <v>7.6</v>
      </c>
      <c r="U12" s="198">
        <v>4.3</v>
      </c>
      <c r="V12" s="202">
        <v>1</v>
      </c>
      <c r="W12" s="47">
        <v>150.1</v>
      </c>
      <c r="X12" s="203">
        <v>6.285669865473959</v>
      </c>
      <c r="Y12" s="7">
        <v>6</v>
      </c>
      <c r="Z12" s="27">
        <v>28.6</v>
      </c>
      <c r="AA12" s="46">
        <v>5.993006993006993</v>
      </c>
      <c r="AB12" s="12">
        <v>171.4</v>
      </c>
      <c r="AC12" s="31">
        <v>6.460987210665003</v>
      </c>
      <c r="AD12" s="28">
        <v>1</v>
      </c>
      <c r="AE12" s="51">
        <v>150.1</v>
      </c>
      <c r="AF12" s="31">
        <v>6.285669865473959</v>
      </c>
      <c r="AG12" s="162">
        <v>2.985669865473959</v>
      </c>
      <c r="AI12" s="172">
        <v>500</v>
      </c>
    </row>
    <row r="13" spans="1:35" ht="12.75">
      <c r="A13" s="161" t="s">
        <v>105</v>
      </c>
      <c r="B13" s="11" t="s">
        <v>6</v>
      </c>
      <c r="C13" s="11">
        <v>176</v>
      </c>
      <c r="D13" s="7" t="s">
        <v>106</v>
      </c>
      <c r="E13" s="30" t="s">
        <v>107</v>
      </c>
      <c r="F13" s="11" t="s">
        <v>33</v>
      </c>
      <c r="G13" s="38">
        <v>8.6</v>
      </c>
      <c r="H13" s="9" t="s">
        <v>39</v>
      </c>
      <c r="I13" s="28" t="s">
        <v>3</v>
      </c>
      <c r="J13" s="9">
        <v>3</v>
      </c>
      <c r="K13" s="8">
        <v>743</v>
      </c>
      <c r="L13" s="8">
        <v>1531.6</v>
      </c>
      <c r="M13" s="8">
        <v>379.4</v>
      </c>
      <c r="N13" s="8">
        <v>4</v>
      </c>
      <c r="O13" s="8">
        <v>0</v>
      </c>
      <c r="P13" s="8">
        <v>0.5</v>
      </c>
      <c r="Q13" s="8">
        <v>0.55</v>
      </c>
      <c r="R13" s="8">
        <v>1</v>
      </c>
      <c r="S13" s="29">
        <v>0.04</v>
      </c>
      <c r="T13" s="198">
        <v>9.2</v>
      </c>
      <c r="U13" s="198">
        <v>5.2</v>
      </c>
      <c r="V13" s="202">
        <v>1</v>
      </c>
      <c r="W13" s="47">
        <v>289.6</v>
      </c>
      <c r="X13" s="203">
        <v>8.419699235142055</v>
      </c>
      <c r="Y13" s="7">
        <v>11</v>
      </c>
      <c r="Z13" s="27">
        <v>18.300000000000068</v>
      </c>
      <c r="AA13" s="46">
        <v>9.693989071038251</v>
      </c>
      <c r="AB13" s="12">
        <v>177.40000000000066</v>
      </c>
      <c r="AC13" s="31">
        <v>7.579887600648693</v>
      </c>
      <c r="AD13" s="28">
        <v>1</v>
      </c>
      <c r="AE13" s="51">
        <v>289.6</v>
      </c>
      <c r="AF13" s="31">
        <v>8.419699235142055</v>
      </c>
      <c r="AG13" s="162">
        <v>4.419699235142055</v>
      </c>
      <c r="AI13" s="172">
        <v>539</v>
      </c>
    </row>
    <row r="14" spans="1:35" ht="12.75">
      <c r="A14" s="161" t="s">
        <v>8</v>
      </c>
      <c r="B14" s="11" t="s">
        <v>4</v>
      </c>
      <c r="C14" s="11">
        <v>9</v>
      </c>
      <c r="D14" s="7" t="s">
        <v>9</v>
      </c>
      <c r="E14" s="30" t="s">
        <v>10</v>
      </c>
      <c r="F14" s="11" t="s">
        <v>33</v>
      </c>
      <c r="G14" s="38">
        <v>2.6</v>
      </c>
      <c r="H14" s="9" t="s">
        <v>38</v>
      </c>
      <c r="I14" s="28" t="s">
        <v>3</v>
      </c>
      <c r="J14" s="9">
        <v>3</v>
      </c>
      <c r="K14" s="8">
        <v>618</v>
      </c>
      <c r="L14" s="8">
        <v>709.1</v>
      </c>
      <c r="M14" s="8">
        <v>135.4</v>
      </c>
      <c r="N14" s="8">
        <v>5.2</v>
      </c>
      <c r="O14" s="8">
        <v>20</v>
      </c>
      <c r="P14" s="8">
        <v>0.9</v>
      </c>
      <c r="Q14" s="8">
        <v>0.55</v>
      </c>
      <c r="R14" s="8">
        <v>1.03</v>
      </c>
      <c r="S14" s="29">
        <v>0.07</v>
      </c>
      <c r="T14" s="198">
        <v>10.5</v>
      </c>
      <c r="U14" s="198">
        <v>5.3</v>
      </c>
      <c r="V14" s="202">
        <v>1</v>
      </c>
      <c r="W14" s="47">
        <v>25.3</v>
      </c>
      <c r="X14" s="203">
        <v>7.807349836593752</v>
      </c>
      <c r="Y14" s="7">
        <v>2</v>
      </c>
      <c r="Z14" s="27">
        <v>80.4</v>
      </c>
      <c r="AA14" s="46">
        <v>1.314676616915423</v>
      </c>
      <c r="AB14" s="12">
        <v>105.7</v>
      </c>
      <c r="AC14" s="31">
        <v>10.02180592425396</v>
      </c>
      <c r="AD14" s="28">
        <v>1</v>
      </c>
      <c r="AE14" s="51">
        <v>25.3</v>
      </c>
      <c r="AF14" s="31">
        <v>7.807349836593752</v>
      </c>
      <c r="AG14" s="162">
        <v>2.6073498365937517</v>
      </c>
      <c r="AI14" s="172">
        <v>216</v>
      </c>
    </row>
    <row r="15" spans="1:35" ht="12.75">
      <c r="A15" s="161" t="s">
        <v>108</v>
      </c>
      <c r="B15" s="11" t="s">
        <v>6</v>
      </c>
      <c r="C15" s="11">
        <v>15</v>
      </c>
      <c r="D15" s="7" t="s">
        <v>109</v>
      </c>
      <c r="E15" s="30" t="s">
        <v>110</v>
      </c>
      <c r="F15" s="11" t="s">
        <v>34</v>
      </c>
      <c r="G15" s="38">
        <v>6.4</v>
      </c>
      <c r="H15" s="9" t="s">
        <v>38</v>
      </c>
      <c r="I15" s="28" t="s">
        <v>3</v>
      </c>
      <c r="J15" s="9">
        <v>1</v>
      </c>
      <c r="K15" s="8">
        <v>1513</v>
      </c>
      <c r="L15" s="8">
        <v>2840.7</v>
      </c>
      <c r="M15" s="8">
        <v>732.2</v>
      </c>
      <c r="N15" s="8">
        <v>3.9</v>
      </c>
      <c r="O15" s="8">
        <v>0</v>
      </c>
      <c r="P15" s="8">
        <v>0.5</v>
      </c>
      <c r="Q15" s="8">
        <v>1</v>
      </c>
      <c r="R15" s="8">
        <v>1</v>
      </c>
      <c r="S15" s="29">
        <v>0.05</v>
      </c>
      <c r="T15" s="198">
        <v>17</v>
      </c>
      <c r="U15" s="198">
        <v>13.1</v>
      </c>
      <c r="V15" s="202">
        <v>1</v>
      </c>
      <c r="W15" s="47">
        <v>395</v>
      </c>
      <c r="X15" s="203">
        <v>14.271489618300562</v>
      </c>
      <c r="Y15" s="7">
        <v>8</v>
      </c>
      <c r="Z15" s="27">
        <v>35.2</v>
      </c>
      <c r="AA15" s="46">
        <v>7.127840909090909</v>
      </c>
      <c r="AB15" s="12">
        <v>250.9</v>
      </c>
      <c r="AC15" s="31">
        <v>12.432762745864506</v>
      </c>
      <c r="AD15" s="28">
        <v>1</v>
      </c>
      <c r="AE15" s="51">
        <v>395</v>
      </c>
      <c r="AF15" s="31">
        <v>14.271489618300562</v>
      </c>
      <c r="AG15" s="162">
        <v>10.371489618300561</v>
      </c>
      <c r="AI15" s="172">
        <v>981</v>
      </c>
    </row>
    <row r="16" spans="1:35" ht="12.75">
      <c r="A16" s="161" t="s">
        <v>108</v>
      </c>
      <c r="B16" s="11" t="s">
        <v>6</v>
      </c>
      <c r="C16" s="11">
        <v>378</v>
      </c>
      <c r="D16" s="7" t="s">
        <v>111</v>
      </c>
      <c r="E16" s="30" t="s">
        <v>112</v>
      </c>
      <c r="F16" s="11" t="s">
        <v>33</v>
      </c>
      <c r="G16" s="38">
        <v>7.4</v>
      </c>
      <c r="H16" s="9" t="s">
        <v>38</v>
      </c>
      <c r="I16" s="28" t="s">
        <v>3</v>
      </c>
      <c r="J16" s="9">
        <v>3</v>
      </c>
      <c r="K16" s="8">
        <v>594</v>
      </c>
      <c r="L16" s="8">
        <v>3229.8</v>
      </c>
      <c r="M16" s="8">
        <v>617.1</v>
      </c>
      <c r="N16" s="8">
        <v>5.2</v>
      </c>
      <c r="O16" s="8">
        <v>0</v>
      </c>
      <c r="P16" s="8">
        <v>0.2</v>
      </c>
      <c r="Q16" s="8">
        <v>0.55</v>
      </c>
      <c r="R16" s="8">
        <v>1</v>
      </c>
      <c r="S16" s="29">
        <v>0.01</v>
      </c>
      <c r="T16" s="198">
        <v>9</v>
      </c>
      <c r="U16" s="198">
        <v>3.8</v>
      </c>
      <c r="V16" s="202">
        <v>1</v>
      </c>
      <c r="W16" s="47">
        <v>437.6</v>
      </c>
      <c r="X16" s="203">
        <v>7.831320185313341</v>
      </c>
      <c r="Y16" s="7">
        <v>5</v>
      </c>
      <c r="Z16" s="27">
        <v>69.3</v>
      </c>
      <c r="AA16" s="46">
        <v>4.7994227994228</v>
      </c>
      <c r="AB16" s="12">
        <v>332.6</v>
      </c>
      <c r="AC16" s="31">
        <v>7.5384980810095765</v>
      </c>
      <c r="AD16" s="28">
        <v>1</v>
      </c>
      <c r="AE16" s="51">
        <v>437.6</v>
      </c>
      <c r="AF16" s="31">
        <v>7.831320185313341</v>
      </c>
      <c r="AG16" s="162">
        <v>2.631320185313341</v>
      </c>
      <c r="AI16" s="172">
        <v>665</v>
      </c>
    </row>
    <row r="17" spans="1:35" ht="12.75">
      <c r="A17" s="161" t="s">
        <v>108</v>
      </c>
      <c r="B17" s="11" t="s">
        <v>6</v>
      </c>
      <c r="C17" s="11">
        <v>521</v>
      </c>
      <c r="D17" s="7" t="s">
        <v>113</v>
      </c>
      <c r="E17" s="30" t="s">
        <v>114</v>
      </c>
      <c r="F17" s="11" t="s">
        <v>33</v>
      </c>
      <c r="G17" s="38">
        <v>5.1</v>
      </c>
      <c r="H17" s="9" t="s">
        <v>39</v>
      </c>
      <c r="I17" s="28" t="s">
        <v>3</v>
      </c>
      <c r="J17" s="9">
        <v>3</v>
      </c>
      <c r="K17" s="8">
        <v>776</v>
      </c>
      <c r="L17" s="8">
        <v>1517.8</v>
      </c>
      <c r="M17" s="8">
        <v>403</v>
      </c>
      <c r="N17" s="8">
        <v>3.8</v>
      </c>
      <c r="O17" s="8">
        <v>0</v>
      </c>
      <c r="P17" s="8">
        <v>0.5</v>
      </c>
      <c r="Q17" s="8">
        <v>0.55</v>
      </c>
      <c r="R17" s="8">
        <v>1</v>
      </c>
      <c r="S17" s="29">
        <v>0.05</v>
      </c>
      <c r="T17" s="198">
        <v>9.2</v>
      </c>
      <c r="U17" s="198">
        <v>5.4</v>
      </c>
      <c r="V17" s="202">
        <v>0</v>
      </c>
      <c r="W17" s="47">
        <v>403</v>
      </c>
      <c r="X17" s="203">
        <v>9.2</v>
      </c>
      <c r="Y17" s="7">
        <v>14</v>
      </c>
      <c r="Z17" s="27">
        <v>37.19999999999993</v>
      </c>
      <c r="AA17" s="46">
        <v>6.14516129032258</v>
      </c>
      <c r="AB17" s="12">
        <v>228.6</v>
      </c>
      <c r="AC17" s="31">
        <v>8.242625208942876</v>
      </c>
      <c r="AD17" s="28">
        <v>2</v>
      </c>
      <c r="AE17" s="51">
        <v>228.6</v>
      </c>
      <c r="AF17" s="31">
        <v>8.242625208942876</v>
      </c>
      <c r="AG17" s="162">
        <v>4.442625208942876</v>
      </c>
      <c r="AI17" s="172">
        <v>752</v>
      </c>
    </row>
    <row r="18" spans="1:35" ht="12.75">
      <c r="A18" s="161" t="s">
        <v>108</v>
      </c>
      <c r="B18" s="11" t="s">
        <v>6</v>
      </c>
      <c r="C18" s="11">
        <v>521</v>
      </c>
      <c r="D18" s="7" t="s">
        <v>113</v>
      </c>
      <c r="E18" s="30" t="s">
        <v>114</v>
      </c>
      <c r="F18" s="11" t="s">
        <v>33</v>
      </c>
      <c r="G18" s="38">
        <v>7.5</v>
      </c>
      <c r="H18" s="9" t="s">
        <v>39</v>
      </c>
      <c r="I18" s="28" t="s">
        <v>3</v>
      </c>
      <c r="J18" s="9">
        <v>3</v>
      </c>
      <c r="K18" s="8">
        <v>776</v>
      </c>
      <c r="L18" s="8">
        <v>1517.8</v>
      </c>
      <c r="M18" s="8">
        <v>403</v>
      </c>
      <c r="N18" s="8">
        <v>3.8</v>
      </c>
      <c r="O18" s="8">
        <v>0</v>
      </c>
      <c r="P18" s="8">
        <v>0.5</v>
      </c>
      <c r="Q18" s="8">
        <v>0.55</v>
      </c>
      <c r="R18" s="8">
        <v>1</v>
      </c>
      <c r="S18" s="29">
        <v>0.05</v>
      </c>
      <c r="T18" s="198">
        <v>9.2</v>
      </c>
      <c r="U18" s="198">
        <v>5.4</v>
      </c>
      <c r="V18" s="202">
        <v>0</v>
      </c>
      <c r="W18" s="47">
        <v>403</v>
      </c>
      <c r="X18" s="203">
        <v>9.2</v>
      </c>
      <c r="Y18" s="7">
        <v>14</v>
      </c>
      <c r="Z18" s="27">
        <v>37.19999999999993</v>
      </c>
      <c r="AA18" s="46">
        <v>6.14516129032258</v>
      </c>
      <c r="AB18" s="12">
        <v>228.6</v>
      </c>
      <c r="AC18" s="31">
        <v>8.242625208942876</v>
      </c>
      <c r="AD18" s="28">
        <v>2</v>
      </c>
      <c r="AE18" s="51">
        <v>228.6</v>
      </c>
      <c r="AF18" s="31">
        <v>8.242625208942876</v>
      </c>
      <c r="AG18" s="162">
        <v>4.442625208942876</v>
      </c>
      <c r="AI18" s="172">
        <v>752</v>
      </c>
    </row>
    <row r="19" spans="1:35" ht="12.75">
      <c r="A19" s="161" t="s">
        <v>115</v>
      </c>
      <c r="B19" s="11" t="s">
        <v>6</v>
      </c>
      <c r="C19" s="11">
        <v>21</v>
      </c>
      <c r="D19" s="7" t="s">
        <v>116</v>
      </c>
      <c r="E19" s="30" t="s">
        <v>117</v>
      </c>
      <c r="F19" s="11" t="s">
        <v>33</v>
      </c>
      <c r="G19" s="38">
        <v>13</v>
      </c>
      <c r="H19" s="9" t="s">
        <v>39</v>
      </c>
      <c r="I19" s="28" t="s">
        <v>3</v>
      </c>
      <c r="J19" s="9">
        <v>3</v>
      </c>
      <c r="K19" s="8">
        <v>397</v>
      </c>
      <c r="L19" s="8">
        <v>878.7</v>
      </c>
      <c r="M19" s="8">
        <v>464.9</v>
      </c>
      <c r="N19" s="8">
        <v>1.9</v>
      </c>
      <c r="O19" s="8">
        <v>0</v>
      </c>
      <c r="P19" s="8">
        <v>0.5</v>
      </c>
      <c r="Q19" s="8">
        <v>0.55</v>
      </c>
      <c r="R19" s="8">
        <v>1</v>
      </c>
      <c r="S19" s="29">
        <v>0.06</v>
      </c>
      <c r="T19" s="198">
        <v>6.3</v>
      </c>
      <c r="U19" s="198">
        <v>4.4</v>
      </c>
      <c r="V19" s="202">
        <v>1</v>
      </c>
      <c r="W19" s="47">
        <v>181.1</v>
      </c>
      <c r="X19" s="203">
        <v>4.925905046120003</v>
      </c>
      <c r="Y19" s="7">
        <v>13</v>
      </c>
      <c r="Z19" s="27">
        <v>8.100000000000023</v>
      </c>
      <c r="AA19" s="46">
        <v>7.592592592592593</v>
      </c>
      <c r="AB19" s="12">
        <v>61.50000000000017</v>
      </c>
      <c r="AC19" s="31">
        <v>3.80180796414363</v>
      </c>
      <c r="AD19" s="28">
        <v>1</v>
      </c>
      <c r="AE19" s="51">
        <v>181.1</v>
      </c>
      <c r="AF19" s="31">
        <v>4.925905046120003</v>
      </c>
      <c r="AG19" s="162">
        <v>3.025905046120003</v>
      </c>
      <c r="AI19" s="172">
        <v>460</v>
      </c>
    </row>
    <row r="20" spans="1:35" ht="12.75">
      <c r="A20" s="161" t="s">
        <v>115</v>
      </c>
      <c r="B20" s="11" t="s">
        <v>4</v>
      </c>
      <c r="C20" s="11">
        <v>63</v>
      </c>
      <c r="D20" s="7" t="s">
        <v>118</v>
      </c>
      <c r="E20" s="30" t="s">
        <v>119</v>
      </c>
      <c r="F20" s="11" t="s">
        <v>33</v>
      </c>
      <c r="G20" s="38">
        <v>6.2</v>
      </c>
      <c r="H20" s="9" t="s">
        <v>39</v>
      </c>
      <c r="I20" s="28" t="s">
        <v>3</v>
      </c>
      <c r="J20" s="9">
        <v>3</v>
      </c>
      <c r="K20" s="8">
        <v>708</v>
      </c>
      <c r="L20" s="8">
        <v>1527.7</v>
      </c>
      <c r="M20" s="8">
        <v>465.9</v>
      </c>
      <c r="N20" s="8">
        <v>3.3</v>
      </c>
      <c r="O20" s="8">
        <v>0</v>
      </c>
      <c r="P20" s="8">
        <v>0.5</v>
      </c>
      <c r="Q20" s="8">
        <v>0.55</v>
      </c>
      <c r="R20" s="8">
        <v>1</v>
      </c>
      <c r="S20" s="29">
        <v>0.05</v>
      </c>
      <c r="T20" s="198">
        <v>8.5</v>
      </c>
      <c r="U20" s="198">
        <v>5.2</v>
      </c>
      <c r="V20" s="202">
        <v>1</v>
      </c>
      <c r="W20" s="47">
        <v>332.1</v>
      </c>
      <c r="X20" s="203">
        <v>8.113476008939065</v>
      </c>
      <c r="Y20" s="7">
        <v>6</v>
      </c>
      <c r="Z20" s="27">
        <v>16.8</v>
      </c>
      <c r="AA20" s="46">
        <v>14.86904761904762</v>
      </c>
      <c r="AB20" s="12">
        <v>249.8</v>
      </c>
      <c r="AC20" s="31">
        <v>7.558708766613052</v>
      </c>
      <c r="AD20" s="28">
        <v>1</v>
      </c>
      <c r="AE20" s="51">
        <v>332.1</v>
      </c>
      <c r="AF20" s="31">
        <v>8.113476008939065</v>
      </c>
      <c r="AG20" s="162">
        <v>4.813476008939065</v>
      </c>
      <c r="AI20" s="172">
        <v>279</v>
      </c>
    </row>
    <row r="21" spans="1:35" ht="12.75">
      <c r="A21" s="161" t="s">
        <v>115</v>
      </c>
      <c r="B21" s="11" t="s">
        <v>4</v>
      </c>
      <c r="C21" s="11">
        <v>63</v>
      </c>
      <c r="D21" s="7" t="s">
        <v>217</v>
      </c>
      <c r="E21" s="30" t="s">
        <v>121</v>
      </c>
      <c r="F21" s="11" t="s">
        <v>34</v>
      </c>
      <c r="G21" s="38">
        <v>6.1</v>
      </c>
      <c r="H21" s="9" t="s">
        <v>38</v>
      </c>
      <c r="I21" s="28" t="s">
        <v>3</v>
      </c>
      <c r="J21" s="9">
        <v>3</v>
      </c>
      <c r="K21" s="8">
        <v>518</v>
      </c>
      <c r="L21" s="8">
        <v>1365.6</v>
      </c>
      <c r="M21" s="8">
        <v>386.4</v>
      </c>
      <c r="N21" s="8">
        <v>3.5</v>
      </c>
      <c r="O21" s="8">
        <v>0</v>
      </c>
      <c r="P21" s="8">
        <v>0.4</v>
      </c>
      <c r="Q21" s="8">
        <v>0.55</v>
      </c>
      <c r="R21" s="8">
        <v>1</v>
      </c>
      <c r="S21" s="29">
        <v>0.04</v>
      </c>
      <c r="T21" s="198">
        <v>7.9</v>
      </c>
      <c r="U21" s="198">
        <v>4.4</v>
      </c>
      <c r="V21" s="202">
        <v>0</v>
      </c>
      <c r="W21" s="47">
        <v>386.4</v>
      </c>
      <c r="X21" s="203">
        <v>7.9</v>
      </c>
      <c r="Y21" s="7">
        <v>1</v>
      </c>
      <c r="Z21" s="27">
        <v>410.7</v>
      </c>
      <c r="AA21" s="46">
        <v>0.9408327246165085</v>
      </c>
      <c r="AB21" s="12">
        <v>386.4</v>
      </c>
      <c r="AC21" s="31">
        <v>7.9</v>
      </c>
      <c r="AD21" s="28">
        <v>1</v>
      </c>
      <c r="AE21" s="51">
        <v>386.4</v>
      </c>
      <c r="AF21" s="31">
        <v>7.9</v>
      </c>
      <c r="AG21" s="162">
        <v>4.4</v>
      </c>
      <c r="AI21" s="172">
        <v>730</v>
      </c>
    </row>
    <row r="22" spans="1:35" ht="12.75">
      <c r="A22" s="161" t="s">
        <v>115</v>
      </c>
      <c r="B22" s="11" t="s">
        <v>4</v>
      </c>
      <c r="C22" s="11">
        <v>63</v>
      </c>
      <c r="D22" s="7" t="s">
        <v>217</v>
      </c>
      <c r="E22" s="30" t="s">
        <v>121</v>
      </c>
      <c r="F22" s="11" t="s">
        <v>34</v>
      </c>
      <c r="G22" s="38">
        <v>3.1</v>
      </c>
      <c r="H22" s="9" t="s">
        <v>39</v>
      </c>
      <c r="I22" s="28" t="s">
        <v>3</v>
      </c>
      <c r="J22" s="9">
        <v>3</v>
      </c>
      <c r="K22" s="8">
        <v>1015</v>
      </c>
      <c r="L22" s="8">
        <v>1741.7</v>
      </c>
      <c r="M22" s="8">
        <v>263</v>
      </c>
      <c r="N22" s="8">
        <v>6.6</v>
      </c>
      <c r="O22" s="8">
        <v>0</v>
      </c>
      <c r="P22" s="8">
        <v>0.6</v>
      </c>
      <c r="Q22" s="8">
        <v>0.55</v>
      </c>
      <c r="R22" s="8">
        <v>1</v>
      </c>
      <c r="S22" s="29">
        <v>0.04</v>
      </c>
      <c r="T22" s="198">
        <v>12.3</v>
      </c>
      <c r="U22" s="198">
        <v>5.7</v>
      </c>
      <c r="V22" s="202">
        <v>0</v>
      </c>
      <c r="W22" s="47">
        <v>263</v>
      </c>
      <c r="X22" s="203">
        <v>12.3</v>
      </c>
      <c r="Y22" s="7">
        <v>3</v>
      </c>
      <c r="Z22" s="27">
        <v>157.9</v>
      </c>
      <c r="AA22" s="46">
        <v>1.6520627462635162</v>
      </c>
      <c r="AB22" s="12">
        <v>260.8607076350092</v>
      </c>
      <c r="AC22" s="31">
        <v>12.221353695022179</v>
      </c>
      <c r="AD22" s="28">
        <v>2</v>
      </c>
      <c r="AE22" s="51">
        <v>260.8607076350092</v>
      </c>
      <c r="AF22" s="31">
        <v>12.221353695022179</v>
      </c>
      <c r="AG22" s="162">
        <v>5.621353695022179</v>
      </c>
      <c r="AI22" s="172">
        <v>939</v>
      </c>
    </row>
    <row r="23" spans="1:35" ht="12.75">
      <c r="A23" s="161" t="s">
        <v>115</v>
      </c>
      <c r="B23" s="11" t="s">
        <v>4</v>
      </c>
      <c r="C23" s="11">
        <v>63</v>
      </c>
      <c r="D23" s="7" t="s">
        <v>217</v>
      </c>
      <c r="E23" s="30" t="s">
        <v>122</v>
      </c>
      <c r="F23" s="11" t="s">
        <v>34</v>
      </c>
      <c r="G23" s="38">
        <v>1.4</v>
      </c>
      <c r="H23" s="9" t="s">
        <v>38</v>
      </c>
      <c r="I23" s="28" t="s">
        <v>3</v>
      </c>
      <c r="J23" s="9">
        <v>3</v>
      </c>
      <c r="K23" s="8">
        <v>1637</v>
      </c>
      <c r="L23" s="8">
        <v>3528.5</v>
      </c>
      <c r="M23" s="8">
        <v>528</v>
      </c>
      <c r="N23" s="8">
        <v>6.7</v>
      </c>
      <c r="O23" s="8">
        <v>0</v>
      </c>
      <c r="P23" s="8">
        <v>0.5</v>
      </c>
      <c r="Q23" s="8">
        <v>0.55</v>
      </c>
      <c r="R23" s="8">
        <v>1</v>
      </c>
      <c r="S23" s="29">
        <v>0.03</v>
      </c>
      <c r="T23" s="198">
        <v>13.3</v>
      </c>
      <c r="U23" s="198">
        <v>6.6</v>
      </c>
      <c r="V23" s="202">
        <v>0</v>
      </c>
      <c r="W23" s="47">
        <v>528</v>
      </c>
      <c r="X23" s="203">
        <v>13.3</v>
      </c>
      <c r="Y23" s="7">
        <v>8</v>
      </c>
      <c r="Z23" s="27">
        <v>122.2</v>
      </c>
      <c r="AA23" s="46">
        <v>3.463222363436318</v>
      </c>
      <c r="AB23" s="12">
        <v>423.2057728119174</v>
      </c>
      <c r="AC23" s="31">
        <v>12.557500446239896</v>
      </c>
      <c r="AD23" s="28">
        <v>2</v>
      </c>
      <c r="AE23" s="51">
        <v>423.2057728119174</v>
      </c>
      <c r="AF23" s="31">
        <v>12.557500446239896</v>
      </c>
      <c r="AG23" s="162">
        <v>5.857500446239896</v>
      </c>
      <c r="AI23" s="172">
        <v>1730</v>
      </c>
    </row>
    <row r="24" spans="1:35" ht="12.75">
      <c r="A24" s="161" t="s">
        <v>115</v>
      </c>
      <c r="B24" s="11" t="s">
        <v>4</v>
      </c>
      <c r="C24" s="11">
        <v>63</v>
      </c>
      <c r="D24" s="7" t="s">
        <v>217</v>
      </c>
      <c r="E24" s="30" t="s">
        <v>123</v>
      </c>
      <c r="F24" s="11" t="s">
        <v>34</v>
      </c>
      <c r="G24" s="38">
        <v>2.3</v>
      </c>
      <c r="H24" s="9" t="s">
        <v>38</v>
      </c>
      <c r="I24" s="28" t="s">
        <v>3</v>
      </c>
      <c r="J24" s="9">
        <v>3</v>
      </c>
      <c r="K24" s="8">
        <v>1069</v>
      </c>
      <c r="L24" s="8">
        <v>2271.4</v>
      </c>
      <c r="M24" s="8">
        <v>340</v>
      </c>
      <c r="N24" s="8">
        <v>6.7</v>
      </c>
      <c r="O24" s="8">
        <v>0</v>
      </c>
      <c r="P24" s="8">
        <v>0.5</v>
      </c>
      <c r="Q24" s="8">
        <v>0.55</v>
      </c>
      <c r="R24" s="8">
        <v>1</v>
      </c>
      <c r="S24" s="29">
        <v>0.03</v>
      </c>
      <c r="T24" s="198">
        <v>12.2</v>
      </c>
      <c r="U24" s="198">
        <v>5.5</v>
      </c>
      <c r="V24" s="202">
        <v>0</v>
      </c>
      <c r="W24" s="47">
        <v>340</v>
      </c>
      <c r="X24" s="203">
        <v>12.2</v>
      </c>
      <c r="Y24" s="7">
        <v>13</v>
      </c>
      <c r="Z24" s="27">
        <v>141.7</v>
      </c>
      <c r="AA24" s="46">
        <v>2.251180813853883</v>
      </c>
      <c r="AB24" s="12">
        <v>318.9923213230948</v>
      </c>
      <c r="AC24" s="31">
        <v>11.887052552640837</v>
      </c>
      <c r="AD24" s="28">
        <v>2</v>
      </c>
      <c r="AE24" s="51">
        <v>318.9923213230948</v>
      </c>
      <c r="AF24" s="31">
        <v>11.887052552640837</v>
      </c>
      <c r="AG24" s="162">
        <v>5.187052552640837</v>
      </c>
      <c r="AI24" s="172">
        <v>2582</v>
      </c>
    </row>
    <row r="25" spans="1:35" ht="12.75">
      <c r="A25" s="161" t="s">
        <v>115</v>
      </c>
      <c r="B25" s="11" t="s">
        <v>4</v>
      </c>
      <c r="C25" s="11">
        <v>63</v>
      </c>
      <c r="D25" s="7" t="s">
        <v>217</v>
      </c>
      <c r="E25" s="30" t="s">
        <v>123</v>
      </c>
      <c r="F25" s="11" t="s">
        <v>34</v>
      </c>
      <c r="G25" s="38">
        <v>3.4</v>
      </c>
      <c r="H25" s="9" t="s">
        <v>39</v>
      </c>
      <c r="I25" s="28" t="s">
        <v>3</v>
      </c>
      <c r="J25" s="9">
        <v>3</v>
      </c>
      <c r="K25" s="8">
        <v>863</v>
      </c>
      <c r="L25" s="8">
        <v>1885.2</v>
      </c>
      <c r="M25" s="8">
        <v>293</v>
      </c>
      <c r="N25" s="8">
        <v>6.4</v>
      </c>
      <c r="O25" s="8">
        <v>0</v>
      </c>
      <c r="P25" s="8">
        <v>0.5</v>
      </c>
      <c r="Q25" s="8">
        <v>0.55</v>
      </c>
      <c r="R25" s="8">
        <v>1</v>
      </c>
      <c r="S25" s="29">
        <v>0.03</v>
      </c>
      <c r="T25" s="198">
        <v>11.5</v>
      </c>
      <c r="U25" s="198">
        <v>5.1</v>
      </c>
      <c r="V25" s="202">
        <v>0</v>
      </c>
      <c r="W25" s="47">
        <v>293</v>
      </c>
      <c r="X25" s="203">
        <v>11.5</v>
      </c>
      <c r="Y25" s="7">
        <v>15</v>
      </c>
      <c r="Z25" s="27">
        <v>143.1</v>
      </c>
      <c r="AA25" s="46">
        <v>1.7988506805171052</v>
      </c>
      <c r="AB25" s="12">
        <v>257.4155323819976</v>
      </c>
      <c r="AC25" s="31">
        <v>11.008165191792893</v>
      </c>
      <c r="AD25" s="28">
        <v>2</v>
      </c>
      <c r="AE25" s="51">
        <v>257.4155323819976</v>
      </c>
      <c r="AF25" s="31">
        <v>11.008165191792893</v>
      </c>
      <c r="AG25" s="162">
        <v>4.608165191792892</v>
      </c>
      <c r="AI25" s="172">
        <v>2845</v>
      </c>
    </row>
    <row r="26" spans="1:35" ht="12.75">
      <c r="A26" s="161" t="s">
        <v>115</v>
      </c>
      <c r="B26" s="11" t="s">
        <v>4</v>
      </c>
      <c r="C26" s="11">
        <v>63</v>
      </c>
      <c r="D26" s="7" t="s">
        <v>217</v>
      </c>
      <c r="E26" s="30" t="s">
        <v>124</v>
      </c>
      <c r="F26" s="11" t="s">
        <v>34</v>
      </c>
      <c r="G26" s="38">
        <v>8.7</v>
      </c>
      <c r="H26" s="9" t="s">
        <v>38</v>
      </c>
      <c r="I26" s="28" t="s">
        <v>3</v>
      </c>
      <c r="J26" s="9">
        <v>3</v>
      </c>
      <c r="K26" s="8">
        <v>986</v>
      </c>
      <c r="L26" s="8">
        <v>1557.6</v>
      </c>
      <c r="M26" s="8">
        <v>266</v>
      </c>
      <c r="N26" s="8">
        <v>5.9</v>
      </c>
      <c r="O26" s="8">
        <v>0</v>
      </c>
      <c r="P26" s="8">
        <v>0.6</v>
      </c>
      <c r="Q26" s="8">
        <v>0.55</v>
      </c>
      <c r="R26" s="8">
        <v>1</v>
      </c>
      <c r="S26" s="29">
        <v>0.05</v>
      </c>
      <c r="T26" s="198">
        <v>11.6</v>
      </c>
      <c r="U26" s="198">
        <v>5.7</v>
      </c>
      <c r="V26" s="202">
        <v>0</v>
      </c>
      <c r="W26" s="47">
        <v>266</v>
      </c>
      <c r="X26" s="203">
        <v>11.6</v>
      </c>
      <c r="Y26" s="7">
        <v>19</v>
      </c>
      <c r="Z26" s="27">
        <v>175.5</v>
      </c>
      <c r="AA26" s="46">
        <v>1.423027511172407</v>
      </c>
      <c r="AB26" s="12">
        <v>249.74132821075742</v>
      </c>
      <c r="AC26" s="31">
        <v>11.83016497341216</v>
      </c>
      <c r="AD26" s="28">
        <v>2</v>
      </c>
      <c r="AE26" s="51">
        <v>249.74132821075742</v>
      </c>
      <c r="AF26" s="31">
        <v>11.83016497341216</v>
      </c>
      <c r="AG26" s="162">
        <v>5.930164973412159</v>
      </c>
      <c r="AI26" s="172">
        <v>3404</v>
      </c>
    </row>
    <row r="27" spans="1:35" ht="12.75">
      <c r="A27" s="161" t="s">
        <v>115</v>
      </c>
      <c r="B27" s="11" t="s">
        <v>4</v>
      </c>
      <c r="C27" s="11">
        <v>63</v>
      </c>
      <c r="D27" s="7" t="s">
        <v>217</v>
      </c>
      <c r="E27" s="30" t="s">
        <v>124</v>
      </c>
      <c r="F27" s="11" t="s">
        <v>34</v>
      </c>
      <c r="G27" s="38">
        <v>3.6</v>
      </c>
      <c r="H27" s="9" t="s">
        <v>39</v>
      </c>
      <c r="I27" s="28" t="s">
        <v>3</v>
      </c>
      <c r="J27" s="9">
        <v>3</v>
      </c>
      <c r="K27" s="8">
        <v>674</v>
      </c>
      <c r="L27" s="8">
        <v>1257.7</v>
      </c>
      <c r="M27" s="8">
        <v>275.4</v>
      </c>
      <c r="N27" s="8">
        <v>4.6</v>
      </c>
      <c r="O27" s="8">
        <v>0</v>
      </c>
      <c r="P27" s="8">
        <v>0.5</v>
      </c>
      <c r="Q27" s="8">
        <v>0.55</v>
      </c>
      <c r="R27" s="8">
        <v>1</v>
      </c>
      <c r="S27" s="29">
        <v>0.04</v>
      </c>
      <c r="T27" s="198">
        <v>9.5</v>
      </c>
      <c r="U27" s="198">
        <v>4.9</v>
      </c>
      <c r="V27" s="202">
        <v>0</v>
      </c>
      <c r="W27" s="47">
        <v>275.4</v>
      </c>
      <c r="X27" s="203">
        <v>9.5</v>
      </c>
      <c r="Y27" s="7">
        <v>20</v>
      </c>
      <c r="Z27" s="27">
        <v>284.5</v>
      </c>
      <c r="AA27" s="46">
        <v>0.9680140597539547</v>
      </c>
      <c r="AB27" s="12">
        <v>275.4</v>
      </c>
      <c r="AC27" s="31">
        <v>9.5</v>
      </c>
      <c r="AD27" s="28">
        <v>1</v>
      </c>
      <c r="AE27" s="51">
        <v>275.4</v>
      </c>
      <c r="AF27" s="31">
        <v>9.5</v>
      </c>
      <c r="AG27" s="162">
        <v>4.9</v>
      </c>
      <c r="AI27" s="172">
        <v>3583.6</v>
      </c>
    </row>
    <row r="28" spans="1:35" ht="12.75">
      <c r="A28" s="161" t="s">
        <v>115</v>
      </c>
      <c r="B28" s="11" t="s">
        <v>4</v>
      </c>
      <c r="C28" s="11">
        <v>64</v>
      </c>
      <c r="D28" s="7" t="s">
        <v>125</v>
      </c>
      <c r="E28" s="30" t="s">
        <v>126</v>
      </c>
      <c r="F28" s="11" t="s">
        <v>34</v>
      </c>
      <c r="G28" s="38">
        <v>8.9</v>
      </c>
      <c r="H28" s="9" t="s">
        <v>38</v>
      </c>
      <c r="I28" s="28" t="s">
        <v>3</v>
      </c>
      <c r="J28" s="9">
        <v>3</v>
      </c>
      <c r="K28" s="8">
        <v>831</v>
      </c>
      <c r="L28" s="8">
        <v>1321.5</v>
      </c>
      <c r="M28" s="8">
        <v>288</v>
      </c>
      <c r="N28" s="8">
        <v>4.6</v>
      </c>
      <c r="O28" s="8">
        <v>0</v>
      </c>
      <c r="P28" s="8">
        <v>0.6</v>
      </c>
      <c r="Q28" s="8">
        <v>0.55</v>
      </c>
      <c r="R28" s="8">
        <v>1</v>
      </c>
      <c r="S28" s="29">
        <v>0.05</v>
      </c>
      <c r="T28" s="198">
        <v>10.2</v>
      </c>
      <c r="U28" s="198">
        <v>5.6</v>
      </c>
      <c r="V28" s="202">
        <v>0</v>
      </c>
      <c r="W28" s="47">
        <v>288</v>
      </c>
      <c r="X28" s="203">
        <v>10.2</v>
      </c>
      <c r="Y28" s="7">
        <v>12</v>
      </c>
      <c r="Z28" s="27">
        <v>52</v>
      </c>
      <c r="AA28" s="46">
        <v>5.038815606775896</v>
      </c>
      <c r="AB28" s="12">
        <v>262.0184115523466</v>
      </c>
      <c r="AC28" s="31">
        <v>9.85309060388941</v>
      </c>
      <c r="AD28" s="28">
        <v>2</v>
      </c>
      <c r="AE28" s="51">
        <v>262.0184115523466</v>
      </c>
      <c r="AF28" s="31">
        <v>9.85309060388941</v>
      </c>
      <c r="AG28" s="162">
        <v>5.25309060388941</v>
      </c>
      <c r="AI28" s="172">
        <v>1088</v>
      </c>
    </row>
    <row r="29" spans="1:35" ht="12.75">
      <c r="A29" s="161" t="s">
        <v>115</v>
      </c>
      <c r="B29" s="11" t="s">
        <v>4</v>
      </c>
      <c r="C29" s="11">
        <v>64</v>
      </c>
      <c r="D29" s="7" t="s">
        <v>125</v>
      </c>
      <c r="E29" s="30" t="s">
        <v>126</v>
      </c>
      <c r="F29" s="11" t="s">
        <v>34</v>
      </c>
      <c r="G29" s="38">
        <v>9.3</v>
      </c>
      <c r="H29" s="9" t="s">
        <v>39</v>
      </c>
      <c r="I29" s="28" t="s">
        <v>3</v>
      </c>
      <c r="J29" s="9">
        <v>3</v>
      </c>
      <c r="K29" s="8">
        <v>300</v>
      </c>
      <c r="L29" s="8">
        <v>466.5</v>
      </c>
      <c r="M29" s="8">
        <v>193.5</v>
      </c>
      <c r="N29" s="8">
        <v>2.4</v>
      </c>
      <c r="O29" s="8">
        <v>0</v>
      </c>
      <c r="P29" s="8">
        <v>0.6</v>
      </c>
      <c r="Q29" s="8">
        <v>0.55</v>
      </c>
      <c r="R29" s="8">
        <v>1</v>
      </c>
      <c r="S29" s="29">
        <v>0.07</v>
      </c>
      <c r="T29" s="198">
        <v>6.4</v>
      </c>
      <c r="U29" s="198">
        <v>4</v>
      </c>
      <c r="V29" s="202">
        <v>0</v>
      </c>
      <c r="W29" s="47">
        <v>193.5</v>
      </c>
      <c r="X29" s="203">
        <v>6.4</v>
      </c>
      <c r="Y29" s="7">
        <v>19</v>
      </c>
      <c r="Z29" s="27">
        <v>41.40000000000009</v>
      </c>
      <c r="AA29" s="46">
        <v>1.8502415458937191</v>
      </c>
      <c r="AB29" s="12">
        <v>76.60000000000014</v>
      </c>
      <c r="AC29" s="31">
        <v>5.023234586997072</v>
      </c>
      <c r="AD29" s="28">
        <v>2</v>
      </c>
      <c r="AE29" s="51">
        <v>76.60000000000014</v>
      </c>
      <c r="AF29" s="31">
        <v>5.023234586997072</v>
      </c>
      <c r="AG29" s="162">
        <v>2.623234586997072</v>
      </c>
      <c r="AI29" s="172">
        <v>1197</v>
      </c>
    </row>
    <row r="30" spans="1:35" ht="12.75">
      <c r="A30" s="161" t="s">
        <v>115</v>
      </c>
      <c r="B30" s="11" t="s">
        <v>4</v>
      </c>
      <c r="C30" s="11">
        <v>212</v>
      </c>
      <c r="D30" s="7" t="s">
        <v>127</v>
      </c>
      <c r="E30" s="30" t="s">
        <v>128</v>
      </c>
      <c r="F30" s="11" t="s">
        <v>34</v>
      </c>
      <c r="G30" s="38">
        <v>9.8</v>
      </c>
      <c r="H30" s="9" t="s">
        <v>38</v>
      </c>
      <c r="I30" s="28" t="s">
        <v>3</v>
      </c>
      <c r="J30" s="9">
        <v>3</v>
      </c>
      <c r="K30" s="8">
        <v>857</v>
      </c>
      <c r="L30" s="8">
        <v>2084.9</v>
      </c>
      <c r="M30" s="8">
        <v>393.8</v>
      </c>
      <c r="N30" s="8">
        <v>5.3</v>
      </c>
      <c r="O30" s="8">
        <v>0</v>
      </c>
      <c r="P30" s="8">
        <v>0.4</v>
      </c>
      <c r="Q30" s="8">
        <v>0.55</v>
      </c>
      <c r="R30" s="8">
        <v>1</v>
      </c>
      <c r="S30" s="29">
        <v>0.03</v>
      </c>
      <c r="T30" s="198">
        <v>10.4</v>
      </c>
      <c r="U30" s="198">
        <v>5.1</v>
      </c>
      <c r="V30" s="202">
        <v>1</v>
      </c>
      <c r="W30" s="47">
        <v>222.3</v>
      </c>
      <c r="X30" s="203">
        <v>9.185560957914156</v>
      </c>
      <c r="Y30" s="7">
        <v>5</v>
      </c>
      <c r="Z30" s="27">
        <v>25</v>
      </c>
      <c r="AA30" s="46">
        <v>4.524000000000001</v>
      </c>
      <c r="AB30" s="12">
        <v>113.1</v>
      </c>
      <c r="AC30" s="31">
        <v>8.205752886257969</v>
      </c>
      <c r="AD30" s="28">
        <v>1</v>
      </c>
      <c r="AE30" s="51">
        <v>222.3</v>
      </c>
      <c r="AF30" s="31">
        <v>9.185560957914156</v>
      </c>
      <c r="AG30" s="162">
        <v>3.885560957914156</v>
      </c>
      <c r="AI30" s="172">
        <v>773</v>
      </c>
    </row>
    <row r="31" spans="1:35" ht="12.75">
      <c r="A31" s="161" t="s">
        <v>115</v>
      </c>
      <c r="B31" s="11" t="s">
        <v>4</v>
      </c>
      <c r="C31" s="11">
        <v>212</v>
      </c>
      <c r="D31" s="7" t="s">
        <v>127</v>
      </c>
      <c r="E31" s="30" t="s">
        <v>129</v>
      </c>
      <c r="F31" s="11" t="s">
        <v>34</v>
      </c>
      <c r="G31" s="38">
        <v>8.8</v>
      </c>
      <c r="H31" s="9" t="s">
        <v>39</v>
      </c>
      <c r="I31" s="28" t="s">
        <v>3</v>
      </c>
      <c r="J31" s="9">
        <v>3</v>
      </c>
      <c r="K31" s="8">
        <v>1019</v>
      </c>
      <c r="L31" s="8">
        <v>3627.2</v>
      </c>
      <c r="M31" s="8">
        <v>1117.6</v>
      </c>
      <c r="N31" s="8">
        <v>3.2</v>
      </c>
      <c r="O31" s="8">
        <v>0</v>
      </c>
      <c r="P31" s="8">
        <v>0.3</v>
      </c>
      <c r="Q31" s="8">
        <v>0.55</v>
      </c>
      <c r="R31" s="8">
        <v>1</v>
      </c>
      <c r="S31" s="29">
        <v>0.03</v>
      </c>
      <c r="T31" s="198">
        <v>8.8</v>
      </c>
      <c r="U31" s="198">
        <v>5.6</v>
      </c>
      <c r="V31" s="202">
        <v>1</v>
      </c>
      <c r="W31" s="47">
        <v>519.2</v>
      </c>
      <c r="X31" s="203">
        <v>7.39722174061956</v>
      </c>
      <c r="Y31" s="7">
        <v>16</v>
      </c>
      <c r="Z31" s="27">
        <v>83.89999999999986</v>
      </c>
      <c r="AA31" s="46">
        <v>4.781883194278904</v>
      </c>
      <c r="AB31" s="12">
        <v>401.19999999999936</v>
      </c>
      <c r="AC31" s="31">
        <v>6.956757803363104</v>
      </c>
      <c r="AD31" s="28">
        <v>1</v>
      </c>
      <c r="AE31" s="51">
        <v>519.2</v>
      </c>
      <c r="AF31" s="31">
        <v>7.39722174061956</v>
      </c>
      <c r="AG31" s="162">
        <v>4.19722174061956</v>
      </c>
      <c r="AI31" s="172">
        <v>1443</v>
      </c>
    </row>
    <row r="32" spans="1:35" ht="12.75">
      <c r="A32" s="161" t="s">
        <v>115</v>
      </c>
      <c r="B32" s="11" t="s">
        <v>4</v>
      </c>
      <c r="C32" s="11">
        <v>641</v>
      </c>
      <c r="D32" s="7" t="s">
        <v>130</v>
      </c>
      <c r="E32" s="30" t="s">
        <v>131</v>
      </c>
      <c r="F32" s="11" t="s">
        <v>33</v>
      </c>
      <c r="G32" s="38">
        <v>6.6</v>
      </c>
      <c r="H32" s="9" t="s">
        <v>39</v>
      </c>
      <c r="I32" s="28" t="s">
        <v>3</v>
      </c>
      <c r="J32" s="9">
        <v>3</v>
      </c>
      <c r="K32" s="8">
        <v>970</v>
      </c>
      <c r="L32" s="8">
        <v>1325.9</v>
      </c>
      <c r="M32" s="8">
        <v>523</v>
      </c>
      <c r="N32" s="8">
        <v>2.5</v>
      </c>
      <c r="O32" s="8">
        <v>0</v>
      </c>
      <c r="P32" s="8">
        <v>0.7</v>
      </c>
      <c r="Q32" s="8">
        <v>0.55</v>
      </c>
      <c r="R32" s="8">
        <v>1</v>
      </c>
      <c r="S32" s="29">
        <v>0.08</v>
      </c>
      <c r="T32" s="198">
        <v>9.3</v>
      </c>
      <c r="U32" s="198">
        <v>6.8</v>
      </c>
      <c r="V32" s="202">
        <v>0</v>
      </c>
      <c r="W32" s="47">
        <v>523</v>
      </c>
      <c r="X32" s="203">
        <v>9.3</v>
      </c>
      <c r="Y32" s="7">
        <v>12</v>
      </c>
      <c r="Z32" s="27">
        <v>13.1</v>
      </c>
      <c r="AA32" s="46">
        <v>8.687022900763358</v>
      </c>
      <c r="AB32" s="12">
        <v>113.8</v>
      </c>
      <c r="AC32" s="31">
        <v>5.953348566166532</v>
      </c>
      <c r="AD32" s="28">
        <v>2</v>
      </c>
      <c r="AE32" s="51">
        <v>113.8</v>
      </c>
      <c r="AF32" s="31">
        <v>5.953348566166532</v>
      </c>
      <c r="AG32" s="162">
        <v>3.4533485661665324</v>
      </c>
      <c r="AI32" s="172">
        <v>640</v>
      </c>
    </row>
    <row r="33" spans="1:35" ht="12.75">
      <c r="A33" s="161" t="s">
        <v>115</v>
      </c>
      <c r="B33" s="11" t="s">
        <v>4</v>
      </c>
      <c r="C33" s="11">
        <v>641</v>
      </c>
      <c r="D33" s="7" t="s">
        <v>130</v>
      </c>
      <c r="E33" s="30" t="s">
        <v>131</v>
      </c>
      <c r="F33" s="11" t="s">
        <v>33</v>
      </c>
      <c r="G33" s="38">
        <v>7</v>
      </c>
      <c r="H33" s="9" t="s">
        <v>39</v>
      </c>
      <c r="I33" s="28" t="s">
        <v>3</v>
      </c>
      <c r="J33" s="9">
        <v>3</v>
      </c>
      <c r="K33" s="8">
        <v>970</v>
      </c>
      <c r="L33" s="8">
        <v>1325.9</v>
      </c>
      <c r="M33" s="8">
        <v>523</v>
      </c>
      <c r="N33" s="8">
        <v>2.5</v>
      </c>
      <c r="O33" s="8">
        <v>0</v>
      </c>
      <c r="P33" s="8">
        <v>0.7</v>
      </c>
      <c r="Q33" s="8">
        <v>0.55</v>
      </c>
      <c r="R33" s="8">
        <v>1</v>
      </c>
      <c r="S33" s="29">
        <v>0.08</v>
      </c>
      <c r="T33" s="198">
        <v>9.3</v>
      </c>
      <c r="U33" s="198">
        <v>6.8</v>
      </c>
      <c r="V33" s="202">
        <v>1</v>
      </c>
      <c r="W33" s="47">
        <v>248.1</v>
      </c>
      <c r="X33" s="203">
        <v>7.328238917766157</v>
      </c>
      <c r="Y33" s="7">
        <v>12</v>
      </c>
      <c r="Z33" s="27">
        <v>13.1</v>
      </c>
      <c r="AA33" s="46">
        <v>8.687022900763358</v>
      </c>
      <c r="AB33" s="12">
        <v>113.8</v>
      </c>
      <c r="AC33" s="31">
        <v>5.953348566166532</v>
      </c>
      <c r="AD33" s="28">
        <v>1</v>
      </c>
      <c r="AE33" s="51">
        <v>248.1</v>
      </c>
      <c r="AF33" s="31">
        <v>7.328238917766157</v>
      </c>
      <c r="AG33" s="162">
        <v>4.828238917766157</v>
      </c>
      <c r="AI33" s="172">
        <v>640</v>
      </c>
    </row>
    <row r="34" spans="1:35" ht="12.75">
      <c r="A34" s="161" t="s">
        <v>132</v>
      </c>
      <c r="B34" s="11" t="s">
        <v>4</v>
      </c>
      <c r="C34" s="11">
        <v>41</v>
      </c>
      <c r="D34" s="7" t="s">
        <v>133</v>
      </c>
      <c r="E34" s="30" t="s">
        <v>134</v>
      </c>
      <c r="F34" s="11" t="s">
        <v>34</v>
      </c>
      <c r="G34" s="38">
        <v>6.9</v>
      </c>
      <c r="H34" s="9" t="s">
        <v>38</v>
      </c>
      <c r="I34" s="28" t="s">
        <v>3</v>
      </c>
      <c r="J34" s="9">
        <v>3</v>
      </c>
      <c r="K34" s="8">
        <v>1827</v>
      </c>
      <c r="L34" s="8">
        <v>3899</v>
      </c>
      <c r="M34" s="8">
        <v>666</v>
      </c>
      <c r="N34" s="8">
        <v>5.9</v>
      </c>
      <c r="O34" s="8">
        <v>0</v>
      </c>
      <c r="P34" s="8">
        <v>0.5</v>
      </c>
      <c r="Q34" s="8">
        <v>0.55</v>
      </c>
      <c r="R34" s="8">
        <v>1</v>
      </c>
      <c r="S34" s="29">
        <v>0.03</v>
      </c>
      <c r="T34" s="198">
        <v>13</v>
      </c>
      <c r="U34" s="198">
        <v>7.1</v>
      </c>
      <c r="V34" s="202">
        <v>0</v>
      </c>
      <c r="W34" s="47">
        <v>666</v>
      </c>
      <c r="X34" s="203">
        <v>13</v>
      </c>
      <c r="Y34" s="7">
        <v>15</v>
      </c>
      <c r="Z34" s="27">
        <v>95.30000000000018</v>
      </c>
      <c r="AA34" s="46">
        <v>5.816813044124058</v>
      </c>
      <c r="AB34" s="12">
        <v>554.3422831050237</v>
      </c>
      <c r="AC34" s="31">
        <v>12.01846811789358</v>
      </c>
      <c r="AD34" s="28">
        <v>2</v>
      </c>
      <c r="AE34" s="51">
        <v>554.3422831050237</v>
      </c>
      <c r="AF34" s="31">
        <v>12.01846811789358</v>
      </c>
      <c r="AG34" s="162">
        <v>6.118468117893579</v>
      </c>
      <c r="AI34" s="172">
        <v>2171</v>
      </c>
    </row>
    <row r="35" spans="1:35" ht="12.75">
      <c r="A35" s="161" t="s">
        <v>132</v>
      </c>
      <c r="B35" s="11" t="s">
        <v>4</v>
      </c>
      <c r="C35" s="11">
        <v>41</v>
      </c>
      <c r="D35" s="7" t="s">
        <v>133</v>
      </c>
      <c r="E35" s="30" t="s">
        <v>134</v>
      </c>
      <c r="F35" s="11" t="s">
        <v>34</v>
      </c>
      <c r="G35" s="38">
        <v>1.4</v>
      </c>
      <c r="H35" s="9" t="s">
        <v>39</v>
      </c>
      <c r="I35" s="28" t="s">
        <v>3</v>
      </c>
      <c r="J35" s="9">
        <v>3</v>
      </c>
      <c r="K35" s="8">
        <v>1300</v>
      </c>
      <c r="L35" s="8">
        <v>3561.3</v>
      </c>
      <c r="M35" s="8">
        <v>881.3</v>
      </c>
      <c r="N35" s="8">
        <v>4</v>
      </c>
      <c r="O35" s="8">
        <v>0</v>
      </c>
      <c r="P35" s="8">
        <v>0.4</v>
      </c>
      <c r="Q35" s="8">
        <v>0.55</v>
      </c>
      <c r="R35" s="8">
        <v>1</v>
      </c>
      <c r="S35" s="29">
        <v>0.03</v>
      </c>
      <c r="T35" s="198">
        <v>10.3</v>
      </c>
      <c r="U35" s="198">
        <v>6.3</v>
      </c>
      <c r="V35" s="202">
        <v>1</v>
      </c>
      <c r="W35" s="47">
        <v>506.5</v>
      </c>
      <c r="X35" s="203">
        <v>8.71602252235813</v>
      </c>
      <c r="Y35" s="7">
        <v>16</v>
      </c>
      <c r="Z35" s="27">
        <v>130.9</v>
      </c>
      <c r="AA35" s="46">
        <v>4.240374973433202</v>
      </c>
      <c r="AB35" s="12">
        <v>555.0650840224046</v>
      </c>
      <c r="AC35" s="31">
        <v>8.905401822319545</v>
      </c>
      <c r="AD35" s="28">
        <v>1</v>
      </c>
      <c r="AE35" s="51">
        <v>506.5</v>
      </c>
      <c r="AF35" s="31">
        <v>8.71602252235813</v>
      </c>
      <c r="AG35" s="162">
        <v>4.716022522358131</v>
      </c>
      <c r="AI35" s="172">
        <v>2356.7</v>
      </c>
    </row>
    <row r="36" spans="1:35" ht="12.75">
      <c r="A36" s="161" t="s">
        <v>132</v>
      </c>
      <c r="B36" s="11" t="s">
        <v>4</v>
      </c>
      <c r="C36" s="11">
        <v>41</v>
      </c>
      <c r="D36" s="7" t="s">
        <v>133</v>
      </c>
      <c r="E36" s="30" t="s">
        <v>135</v>
      </c>
      <c r="F36" s="11" t="s">
        <v>34</v>
      </c>
      <c r="G36" s="38">
        <v>4.4</v>
      </c>
      <c r="H36" s="9" t="s">
        <v>38</v>
      </c>
      <c r="I36" s="28" t="s">
        <v>3</v>
      </c>
      <c r="J36" s="9">
        <v>3</v>
      </c>
      <c r="K36" s="8">
        <v>1097</v>
      </c>
      <c r="L36" s="8">
        <v>3629.5</v>
      </c>
      <c r="M36" s="8">
        <v>705</v>
      </c>
      <c r="N36" s="8">
        <v>5.1</v>
      </c>
      <c r="O36" s="8">
        <v>0</v>
      </c>
      <c r="P36" s="8">
        <v>0.3</v>
      </c>
      <c r="Q36" s="8">
        <v>0.55</v>
      </c>
      <c r="R36" s="8">
        <v>1</v>
      </c>
      <c r="S36" s="29">
        <v>0.02</v>
      </c>
      <c r="T36" s="198">
        <v>10.6</v>
      </c>
      <c r="U36" s="198">
        <v>5.5</v>
      </c>
      <c r="V36" s="202">
        <v>1</v>
      </c>
      <c r="W36" s="47">
        <v>496.7</v>
      </c>
      <c r="X36" s="203">
        <v>9.294230878093483</v>
      </c>
      <c r="Y36" s="7">
        <v>6</v>
      </c>
      <c r="Z36" s="27">
        <v>103.5</v>
      </c>
      <c r="AA36" s="46">
        <v>5.2096618357487925</v>
      </c>
      <c r="AB36" s="12">
        <v>539.2</v>
      </c>
      <c r="AC36" s="31">
        <v>9.444945109886145</v>
      </c>
      <c r="AD36" s="28">
        <v>1</v>
      </c>
      <c r="AE36" s="51">
        <v>496.7</v>
      </c>
      <c r="AF36" s="31">
        <v>9.294230878093483</v>
      </c>
      <c r="AG36" s="162">
        <v>4.194230878093483</v>
      </c>
      <c r="AI36" s="172">
        <v>1110</v>
      </c>
    </row>
    <row r="37" spans="1:35" ht="12.75">
      <c r="A37" s="161" t="s">
        <v>136</v>
      </c>
      <c r="B37" s="11" t="s">
        <v>5</v>
      </c>
      <c r="C37" s="11">
        <v>26</v>
      </c>
      <c r="D37" s="7" t="s">
        <v>137</v>
      </c>
      <c r="E37" s="30" t="s">
        <v>138</v>
      </c>
      <c r="F37" s="11" t="s">
        <v>33</v>
      </c>
      <c r="G37" s="38">
        <v>6.4</v>
      </c>
      <c r="H37" s="9" t="s">
        <v>38</v>
      </c>
      <c r="I37" s="28" t="s">
        <v>3</v>
      </c>
      <c r="J37" s="9">
        <v>3</v>
      </c>
      <c r="K37" s="8">
        <v>4401</v>
      </c>
      <c r="L37" s="8">
        <v>16401.7</v>
      </c>
      <c r="M37" s="8">
        <v>2013.3</v>
      </c>
      <c r="N37" s="8">
        <v>8.1</v>
      </c>
      <c r="O37" s="8">
        <v>0</v>
      </c>
      <c r="P37" s="8">
        <v>0.3</v>
      </c>
      <c r="Q37" s="8">
        <v>0.55</v>
      </c>
      <c r="R37" s="8">
        <v>1</v>
      </c>
      <c r="S37" s="29">
        <v>0.02</v>
      </c>
      <c r="T37" s="198">
        <v>17.1</v>
      </c>
      <c r="U37" s="198">
        <v>9</v>
      </c>
      <c r="V37" s="202">
        <v>2</v>
      </c>
      <c r="W37" s="47">
        <v>1241</v>
      </c>
      <c r="X37" s="203">
        <v>16.194223104209033</v>
      </c>
      <c r="Y37" s="7">
        <v>7</v>
      </c>
      <c r="Z37" s="27">
        <v>241.6</v>
      </c>
      <c r="AA37" s="46">
        <v>6.79387417218543</v>
      </c>
      <c r="AB37" s="12">
        <v>1641.4</v>
      </c>
      <c r="AC37" s="31">
        <v>17.228417803210736</v>
      </c>
      <c r="AD37" s="28">
        <v>1</v>
      </c>
      <c r="AE37" s="51">
        <v>1241</v>
      </c>
      <c r="AF37" s="31">
        <v>16.194223104209033</v>
      </c>
      <c r="AG37" s="162">
        <v>8.094223104209034</v>
      </c>
      <c r="AI37" s="172">
        <v>2059</v>
      </c>
    </row>
    <row r="38" spans="1:35" ht="12.75">
      <c r="A38" s="161" t="s">
        <v>136</v>
      </c>
      <c r="B38" s="11" t="s">
        <v>5</v>
      </c>
      <c r="C38" s="11">
        <v>26</v>
      </c>
      <c r="D38" s="7" t="s">
        <v>137</v>
      </c>
      <c r="E38" s="30" t="s">
        <v>138</v>
      </c>
      <c r="F38" s="11" t="s">
        <v>33</v>
      </c>
      <c r="G38" s="38">
        <v>2.5</v>
      </c>
      <c r="H38" s="9" t="s">
        <v>39</v>
      </c>
      <c r="I38" s="28" t="s">
        <v>3</v>
      </c>
      <c r="J38" s="9">
        <v>3</v>
      </c>
      <c r="K38" s="8">
        <v>6408</v>
      </c>
      <c r="L38" s="8">
        <v>27012.2</v>
      </c>
      <c r="M38" s="8">
        <v>3957.8</v>
      </c>
      <c r="N38" s="8">
        <v>6.8</v>
      </c>
      <c r="O38" s="8">
        <v>0</v>
      </c>
      <c r="P38" s="8">
        <v>0.2</v>
      </c>
      <c r="Q38" s="8">
        <v>0.55</v>
      </c>
      <c r="R38" s="8">
        <v>1</v>
      </c>
      <c r="S38" s="29">
        <v>0.02</v>
      </c>
      <c r="T38" s="198">
        <v>17.4</v>
      </c>
      <c r="U38" s="198">
        <v>10.6</v>
      </c>
      <c r="V38" s="202">
        <v>1</v>
      </c>
      <c r="W38" s="47">
        <v>3353.6</v>
      </c>
      <c r="X38" s="203">
        <v>18.033543373864823</v>
      </c>
      <c r="Y38" s="7">
        <v>11</v>
      </c>
      <c r="Z38" s="27">
        <v>202.3</v>
      </c>
      <c r="AA38" s="46">
        <v>9.961443400889767</v>
      </c>
      <c r="AB38" s="12">
        <v>2015.2</v>
      </c>
      <c r="AC38" s="31">
        <v>15.82409649758704</v>
      </c>
      <c r="AD38" s="28">
        <v>1</v>
      </c>
      <c r="AE38" s="51">
        <v>3353.6</v>
      </c>
      <c r="AF38" s="31">
        <v>18.033543373864823</v>
      </c>
      <c r="AG38" s="162">
        <v>11.233543373864823</v>
      </c>
      <c r="AI38" s="172">
        <v>2734</v>
      </c>
    </row>
    <row r="39" spans="1:35" ht="12.75">
      <c r="A39" s="161" t="s">
        <v>139</v>
      </c>
      <c r="B39" s="11" t="s">
        <v>5</v>
      </c>
      <c r="C39" s="11">
        <v>95</v>
      </c>
      <c r="D39" s="7" t="s">
        <v>140</v>
      </c>
      <c r="E39" s="30" t="s">
        <v>141</v>
      </c>
      <c r="F39" s="11" t="s">
        <v>33</v>
      </c>
      <c r="G39" s="38">
        <v>11.2</v>
      </c>
      <c r="H39" s="9" t="s">
        <v>38</v>
      </c>
      <c r="I39" s="28" t="s">
        <v>3</v>
      </c>
      <c r="J39" s="9">
        <v>3</v>
      </c>
      <c r="K39" s="8">
        <v>1531</v>
      </c>
      <c r="L39" s="8">
        <v>3877.6</v>
      </c>
      <c r="M39" s="8">
        <v>706.9</v>
      </c>
      <c r="N39" s="8">
        <v>5.5</v>
      </c>
      <c r="O39" s="8">
        <v>0</v>
      </c>
      <c r="P39" s="8">
        <v>0.4</v>
      </c>
      <c r="Q39" s="8">
        <v>0.55</v>
      </c>
      <c r="R39" s="8">
        <v>1</v>
      </c>
      <c r="S39" s="29">
        <v>0.03</v>
      </c>
      <c r="T39" s="198">
        <v>12</v>
      </c>
      <c r="U39" s="198">
        <v>6.5</v>
      </c>
      <c r="V39" s="202">
        <v>1</v>
      </c>
      <c r="W39" s="47">
        <v>573.3</v>
      </c>
      <c r="X39" s="203">
        <v>11.46408027126313</v>
      </c>
      <c r="Y39" s="7">
        <v>14</v>
      </c>
      <c r="Z39" s="27">
        <v>40.3</v>
      </c>
      <c r="AA39" s="46">
        <v>13.78908188585608</v>
      </c>
      <c r="AB39" s="12">
        <v>555.6999999999994</v>
      </c>
      <c r="AC39" s="31">
        <v>11.384649704383067</v>
      </c>
      <c r="AD39" s="28">
        <v>1</v>
      </c>
      <c r="AE39" s="51">
        <v>573.3</v>
      </c>
      <c r="AF39" s="31">
        <v>11.46408027126313</v>
      </c>
      <c r="AG39" s="162">
        <v>5.96408027126313</v>
      </c>
      <c r="AI39" s="172">
        <v>873</v>
      </c>
    </row>
    <row r="40" spans="1:35" ht="12.75">
      <c r="A40" s="161" t="s">
        <v>139</v>
      </c>
      <c r="B40" s="11" t="s">
        <v>5</v>
      </c>
      <c r="C40" s="11">
        <v>95</v>
      </c>
      <c r="D40" s="7" t="s">
        <v>142</v>
      </c>
      <c r="E40" s="30" t="s">
        <v>143</v>
      </c>
      <c r="F40" s="11" t="s">
        <v>34</v>
      </c>
      <c r="G40" s="38">
        <v>23.6</v>
      </c>
      <c r="H40" s="9" t="s">
        <v>39</v>
      </c>
      <c r="I40" s="28" t="s">
        <v>3</v>
      </c>
      <c r="J40" s="9">
        <v>3</v>
      </c>
      <c r="K40" s="8">
        <v>4695</v>
      </c>
      <c r="L40" s="8">
        <v>87439.3</v>
      </c>
      <c r="M40" s="8">
        <v>7440.6</v>
      </c>
      <c r="N40" s="8">
        <v>11.8</v>
      </c>
      <c r="O40" s="8">
        <v>0</v>
      </c>
      <c r="P40" s="8">
        <v>0.1</v>
      </c>
      <c r="Q40" s="8">
        <v>0.55</v>
      </c>
      <c r="R40" s="8">
        <v>1</v>
      </c>
      <c r="S40" s="29">
        <v>0.003</v>
      </c>
      <c r="T40" s="198">
        <v>18.2</v>
      </c>
      <c r="U40" s="198">
        <v>6.4</v>
      </c>
      <c r="V40" s="202">
        <v>1</v>
      </c>
      <c r="W40" s="47">
        <v>4961</v>
      </c>
      <c r="X40" s="203">
        <v>17.521369860806217</v>
      </c>
      <c r="Y40" s="7">
        <v>16</v>
      </c>
      <c r="Z40" s="27">
        <v>1574.5</v>
      </c>
      <c r="AA40" s="46">
        <v>4.076786281359162</v>
      </c>
      <c r="AB40" s="12">
        <v>6418.9</v>
      </c>
      <c r="AC40" s="31">
        <v>18.19165490120992</v>
      </c>
      <c r="AD40" s="28">
        <v>1</v>
      </c>
      <c r="AE40" s="51">
        <v>4961</v>
      </c>
      <c r="AF40" s="31">
        <v>17.521369860806217</v>
      </c>
      <c r="AG40" s="162">
        <v>5.721369860806217</v>
      </c>
      <c r="AI40" s="172">
        <v>34290</v>
      </c>
    </row>
    <row r="41" spans="1:35" ht="12.75">
      <c r="A41" s="161" t="s">
        <v>139</v>
      </c>
      <c r="B41" s="11" t="s">
        <v>6</v>
      </c>
      <c r="C41" s="11">
        <v>52</v>
      </c>
      <c r="D41" s="7" t="s">
        <v>144</v>
      </c>
      <c r="E41" s="30" t="s">
        <v>145</v>
      </c>
      <c r="F41" s="11" t="s">
        <v>33</v>
      </c>
      <c r="G41" s="38">
        <v>6.3</v>
      </c>
      <c r="H41" s="9" t="s">
        <v>38</v>
      </c>
      <c r="I41" s="28" t="s">
        <v>3</v>
      </c>
      <c r="J41" s="9">
        <v>3</v>
      </c>
      <c r="K41" s="8">
        <v>2199</v>
      </c>
      <c r="L41" s="8">
        <v>4384.9</v>
      </c>
      <c r="M41" s="8">
        <v>871.1</v>
      </c>
      <c r="N41" s="8">
        <v>5</v>
      </c>
      <c r="O41" s="8">
        <v>0</v>
      </c>
      <c r="P41" s="8">
        <v>0.5</v>
      </c>
      <c r="Q41" s="8">
        <v>0.55</v>
      </c>
      <c r="R41" s="8">
        <v>1</v>
      </c>
      <c r="S41" s="29">
        <v>0.04</v>
      </c>
      <c r="T41" s="198">
        <v>13</v>
      </c>
      <c r="U41" s="198">
        <v>8</v>
      </c>
      <c r="V41" s="202">
        <v>1</v>
      </c>
      <c r="W41" s="47">
        <v>713</v>
      </c>
      <c r="X41" s="203">
        <v>12.394120803561645</v>
      </c>
      <c r="Y41" s="7">
        <v>14</v>
      </c>
      <c r="Z41" s="27">
        <v>47.9</v>
      </c>
      <c r="AA41" s="46">
        <v>13.592901878914406</v>
      </c>
      <c r="AB41" s="12">
        <v>651.1</v>
      </c>
      <c r="AC41" s="31">
        <v>12.110932446237268</v>
      </c>
      <c r="AD41" s="28">
        <v>1</v>
      </c>
      <c r="AE41" s="51">
        <v>713</v>
      </c>
      <c r="AF41" s="31">
        <v>12.394120803561645</v>
      </c>
      <c r="AG41" s="162">
        <v>7.394120803561645</v>
      </c>
      <c r="AI41" s="172">
        <v>985</v>
      </c>
    </row>
    <row r="42" spans="1:35" ht="12.75">
      <c r="A42" s="161" t="s">
        <v>139</v>
      </c>
      <c r="B42" s="11" t="s">
        <v>6</v>
      </c>
      <c r="C42" s="11">
        <v>52</v>
      </c>
      <c r="D42" s="7" t="s">
        <v>144</v>
      </c>
      <c r="E42" s="30" t="s">
        <v>145</v>
      </c>
      <c r="F42" s="11" t="s">
        <v>33</v>
      </c>
      <c r="G42" s="38">
        <v>5.2</v>
      </c>
      <c r="H42" s="9" t="s">
        <v>39</v>
      </c>
      <c r="I42" s="28" t="s">
        <v>3</v>
      </c>
      <c r="J42" s="9">
        <v>3</v>
      </c>
      <c r="K42" s="8">
        <v>290</v>
      </c>
      <c r="L42" s="8">
        <v>883.2</v>
      </c>
      <c r="M42" s="8">
        <v>318.7</v>
      </c>
      <c r="N42" s="8">
        <v>2.8</v>
      </c>
      <c r="O42" s="8">
        <v>0</v>
      </c>
      <c r="P42" s="8">
        <v>0.3</v>
      </c>
      <c r="Q42" s="8">
        <v>0.55</v>
      </c>
      <c r="R42" s="8">
        <v>1</v>
      </c>
      <c r="S42" s="29">
        <v>0.03</v>
      </c>
      <c r="T42" s="198">
        <v>6.2</v>
      </c>
      <c r="U42" s="198">
        <v>3.4</v>
      </c>
      <c r="V42" s="202">
        <v>1</v>
      </c>
      <c r="W42" s="47">
        <v>59.59999999999985</v>
      </c>
      <c r="X42" s="203">
        <v>4.333445981028218</v>
      </c>
      <c r="Y42" s="7">
        <v>19</v>
      </c>
      <c r="Z42" s="27">
        <v>71.59999999999991</v>
      </c>
      <c r="AA42" s="46">
        <v>1.8324022346368714</v>
      </c>
      <c r="AB42" s="12">
        <v>131.2</v>
      </c>
      <c r="AC42" s="31">
        <v>4.952901394175242</v>
      </c>
      <c r="AD42" s="28">
        <v>1</v>
      </c>
      <c r="AE42" s="51">
        <v>59.59999999999985</v>
      </c>
      <c r="AF42" s="31">
        <v>4.333445981028218</v>
      </c>
      <c r="AG42" s="162">
        <v>1.5334459810282182</v>
      </c>
      <c r="AI42" s="172">
        <v>1210</v>
      </c>
    </row>
    <row r="43" spans="1:35" ht="12.75">
      <c r="A43" s="161" t="s">
        <v>139</v>
      </c>
      <c r="B43" s="11" t="s">
        <v>6</v>
      </c>
      <c r="C43" s="11">
        <v>52</v>
      </c>
      <c r="D43" s="7" t="s">
        <v>146</v>
      </c>
      <c r="E43" s="30" t="s">
        <v>147</v>
      </c>
      <c r="F43" s="11" t="s">
        <v>33</v>
      </c>
      <c r="G43" s="38">
        <v>11.3</v>
      </c>
      <c r="H43" s="9" t="s">
        <v>38</v>
      </c>
      <c r="I43" s="28" t="s">
        <v>3</v>
      </c>
      <c r="J43" s="9">
        <v>3</v>
      </c>
      <c r="K43" s="8">
        <v>1741</v>
      </c>
      <c r="L43" s="8">
        <v>2357.1</v>
      </c>
      <c r="M43" s="8">
        <v>352.3</v>
      </c>
      <c r="N43" s="8">
        <v>6.7</v>
      </c>
      <c r="O43" s="8">
        <v>0</v>
      </c>
      <c r="P43" s="8">
        <v>0.7</v>
      </c>
      <c r="Q43" s="8">
        <v>0.55</v>
      </c>
      <c r="R43" s="8">
        <v>1</v>
      </c>
      <c r="S43" s="29">
        <v>0.05</v>
      </c>
      <c r="T43" s="198">
        <v>14.1</v>
      </c>
      <c r="U43" s="198">
        <v>7.4</v>
      </c>
      <c r="V43" s="202">
        <v>1</v>
      </c>
      <c r="W43" s="47">
        <v>298.3</v>
      </c>
      <c r="X43" s="203">
        <v>13.58214448149935</v>
      </c>
      <c r="Y43" s="7">
        <v>11</v>
      </c>
      <c r="Z43" s="27">
        <v>28.5</v>
      </c>
      <c r="AA43" s="46">
        <v>10.540350877192981</v>
      </c>
      <c r="AB43" s="12">
        <v>300.4</v>
      </c>
      <c r="AC43" s="31">
        <v>13.60293614580132</v>
      </c>
      <c r="AD43" s="28">
        <v>1</v>
      </c>
      <c r="AE43" s="51">
        <v>298.3</v>
      </c>
      <c r="AF43" s="31">
        <v>13.58214448149935</v>
      </c>
      <c r="AG43" s="162">
        <v>6.88214448149935</v>
      </c>
      <c r="AI43" s="172">
        <v>358</v>
      </c>
    </row>
    <row r="44" spans="1:35" ht="12.75">
      <c r="A44" s="161" t="s">
        <v>139</v>
      </c>
      <c r="B44" s="11" t="s">
        <v>6</v>
      </c>
      <c r="C44" s="11">
        <v>76</v>
      </c>
      <c r="D44" s="7" t="s">
        <v>148</v>
      </c>
      <c r="E44" s="30" t="s">
        <v>149</v>
      </c>
      <c r="F44" s="11" t="s">
        <v>34</v>
      </c>
      <c r="G44" s="38">
        <v>2.1</v>
      </c>
      <c r="H44" s="9" t="s">
        <v>38</v>
      </c>
      <c r="I44" s="28" t="s">
        <v>3</v>
      </c>
      <c r="J44" s="9">
        <v>3</v>
      </c>
      <c r="K44" s="8">
        <v>4070</v>
      </c>
      <c r="L44" s="8">
        <v>5721.2</v>
      </c>
      <c r="M44" s="8">
        <v>328</v>
      </c>
      <c r="N44" s="8">
        <v>17.4</v>
      </c>
      <c r="O44" s="8">
        <v>0</v>
      </c>
      <c r="P44" s="8">
        <v>0.7</v>
      </c>
      <c r="Q44" s="8">
        <v>0.55</v>
      </c>
      <c r="R44" s="8">
        <v>1</v>
      </c>
      <c r="S44" s="29">
        <v>0.03</v>
      </c>
      <c r="T44" s="198">
        <v>26.5</v>
      </c>
      <c r="U44" s="198">
        <v>9.1</v>
      </c>
      <c r="V44" s="202">
        <v>0</v>
      </c>
      <c r="W44" s="47">
        <v>328</v>
      </c>
      <c r="X44" s="203">
        <v>26.5</v>
      </c>
      <c r="Y44" s="7">
        <v>19</v>
      </c>
      <c r="Z44" s="27">
        <v>631.4</v>
      </c>
      <c r="AA44" s="46">
        <v>0.5194805194805199</v>
      </c>
      <c r="AB44" s="12">
        <v>328</v>
      </c>
      <c r="AC44" s="31">
        <v>26.5</v>
      </c>
      <c r="AD44" s="28">
        <v>1</v>
      </c>
      <c r="AE44" s="51">
        <v>328</v>
      </c>
      <c r="AF44" s="31">
        <v>26.5</v>
      </c>
      <c r="AG44" s="162">
        <v>9.1</v>
      </c>
      <c r="AI44" s="172">
        <v>7660</v>
      </c>
    </row>
    <row r="45" spans="1:35" ht="12.75">
      <c r="A45" s="161" t="s">
        <v>139</v>
      </c>
      <c r="B45" s="11" t="s">
        <v>6</v>
      </c>
      <c r="C45" s="11">
        <v>76</v>
      </c>
      <c r="D45" s="7" t="s">
        <v>148</v>
      </c>
      <c r="E45" s="30" t="s">
        <v>149</v>
      </c>
      <c r="F45" s="11" t="s">
        <v>34</v>
      </c>
      <c r="G45" s="38">
        <v>0.2</v>
      </c>
      <c r="H45" s="9" t="s">
        <v>39</v>
      </c>
      <c r="I45" s="28" t="s">
        <v>3</v>
      </c>
      <c r="J45" s="9">
        <v>3</v>
      </c>
      <c r="K45" s="8">
        <v>4579</v>
      </c>
      <c r="L45" s="8">
        <v>6577.6</v>
      </c>
      <c r="M45" s="8">
        <v>387.2</v>
      </c>
      <c r="N45" s="8">
        <v>17</v>
      </c>
      <c r="O45" s="8">
        <v>0</v>
      </c>
      <c r="P45" s="8">
        <v>0.7</v>
      </c>
      <c r="Q45" s="8">
        <v>0.55</v>
      </c>
      <c r="R45" s="8">
        <v>1</v>
      </c>
      <c r="S45" s="29">
        <v>0.03</v>
      </c>
      <c r="T45" s="198">
        <v>26.5</v>
      </c>
      <c r="U45" s="198">
        <v>9.5</v>
      </c>
      <c r="V45" s="202">
        <v>0</v>
      </c>
      <c r="W45" s="47">
        <v>387.2</v>
      </c>
      <c r="X45" s="203">
        <v>26.5</v>
      </c>
      <c r="Y45" s="7">
        <v>20</v>
      </c>
      <c r="Z45" s="27">
        <v>614.8000000000011</v>
      </c>
      <c r="AA45" s="46">
        <v>0.6297983083929719</v>
      </c>
      <c r="AB45" s="12">
        <v>387.2</v>
      </c>
      <c r="AC45" s="31">
        <v>26.5</v>
      </c>
      <c r="AD45" s="28">
        <v>1</v>
      </c>
      <c r="AE45" s="51">
        <v>387.2</v>
      </c>
      <c r="AF45" s="31">
        <v>26.5</v>
      </c>
      <c r="AG45" s="162">
        <v>9.5</v>
      </c>
      <c r="AI45" s="172">
        <v>8140</v>
      </c>
    </row>
    <row r="46" spans="1:35" ht="12.75">
      <c r="A46" s="161" t="s">
        <v>139</v>
      </c>
      <c r="B46" s="11" t="s">
        <v>6</v>
      </c>
      <c r="C46" s="11">
        <v>301</v>
      </c>
      <c r="D46" s="7" t="s">
        <v>111</v>
      </c>
      <c r="E46" s="30" t="s">
        <v>150</v>
      </c>
      <c r="F46" s="11" t="s">
        <v>33</v>
      </c>
      <c r="G46" s="38">
        <v>10.6</v>
      </c>
      <c r="H46" s="9" t="s">
        <v>39</v>
      </c>
      <c r="I46" s="28" t="s">
        <v>3</v>
      </c>
      <c r="J46" s="9">
        <v>3</v>
      </c>
      <c r="K46" s="8">
        <v>757</v>
      </c>
      <c r="L46" s="8">
        <v>2093.9</v>
      </c>
      <c r="M46" s="8">
        <v>695.9</v>
      </c>
      <c r="N46" s="8">
        <v>3</v>
      </c>
      <c r="O46" s="8">
        <v>0</v>
      </c>
      <c r="P46" s="8">
        <v>0.4</v>
      </c>
      <c r="Q46" s="8">
        <v>0.55</v>
      </c>
      <c r="R46" s="8">
        <v>1</v>
      </c>
      <c r="S46" s="29">
        <v>0.04</v>
      </c>
      <c r="T46" s="198">
        <v>8.2</v>
      </c>
      <c r="U46" s="198">
        <v>5.2</v>
      </c>
      <c r="V46" s="202">
        <v>1</v>
      </c>
      <c r="W46" s="47">
        <v>319.6</v>
      </c>
      <c r="X46" s="203">
        <v>6.913678693784191</v>
      </c>
      <c r="Y46" s="7">
        <v>13</v>
      </c>
      <c r="Z46" s="27">
        <v>30.199999999999932</v>
      </c>
      <c r="AA46" s="46">
        <v>7.307947019867549</v>
      </c>
      <c r="AB46" s="12">
        <v>220.69999999999948</v>
      </c>
      <c r="AC46" s="31">
        <v>6.337638219034873</v>
      </c>
      <c r="AD46" s="28">
        <v>1</v>
      </c>
      <c r="AE46" s="51">
        <v>319.6</v>
      </c>
      <c r="AF46" s="31">
        <v>6.913678693784191</v>
      </c>
      <c r="AG46" s="162">
        <v>3.913678693784191</v>
      </c>
      <c r="AI46" s="172">
        <v>824.6</v>
      </c>
    </row>
    <row r="47" spans="1:35" ht="12.75">
      <c r="A47" s="161" t="s">
        <v>139</v>
      </c>
      <c r="B47" s="11" t="s">
        <v>6</v>
      </c>
      <c r="C47" s="11">
        <v>301</v>
      </c>
      <c r="D47" s="7" t="s">
        <v>151</v>
      </c>
      <c r="E47" s="30" t="s">
        <v>152</v>
      </c>
      <c r="F47" s="11" t="s">
        <v>33</v>
      </c>
      <c r="G47" s="38">
        <v>9.3</v>
      </c>
      <c r="H47" s="9" t="s">
        <v>38</v>
      </c>
      <c r="I47" s="28" t="s">
        <v>3</v>
      </c>
      <c r="J47" s="9">
        <v>3</v>
      </c>
      <c r="K47" s="8">
        <v>3042</v>
      </c>
      <c r="L47" s="8">
        <v>7929.5</v>
      </c>
      <c r="M47" s="8">
        <v>1690</v>
      </c>
      <c r="N47" s="8">
        <v>4.7</v>
      </c>
      <c r="O47" s="8">
        <v>0</v>
      </c>
      <c r="P47" s="8">
        <v>0.4</v>
      </c>
      <c r="Q47" s="8">
        <v>0.55</v>
      </c>
      <c r="R47" s="8">
        <v>1</v>
      </c>
      <c r="S47" s="29">
        <v>0.03</v>
      </c>
      <c r="T47" s="198">
        <v>13.6</v>
      </c>
      <c r="U47" s="198">
        <v>8.9</v>
      </c>
      <c r="V47" s="202">
        <v>1</v>
      </c>
      <c r="W47" s="47">
        <v>1325.3</v>
      </c>
      <c r="X47" s="203">
        <v>12.518499202751142</v>
      </c>
      <c r="Y47" s="7">
        <v>10</v>
      </c>
      <c r="Z47" s="27">
        <v>107.5</v>
      </c>
      <c r="AA47" s="46">
        <v>9.637209302325582</v>
      </c>
      <c r="AB47" s="12">
        <v>1036</v>
      </c>
      <c r="AC47" s="31">
        <v>11.732876415993832</v>
      </c>
      <c r="AD47" s="28">
        <v>1</v>
      </c>
      <c r="AE47" s="51">
        <v>1325.3</v>
      </c>
      <c r="AF47" s="31">
        <v>12.518499202751142</v>
      </c>
      <c r="AG47" s="162">
        <v>7.818499202751142</v>
      </c>
      <c r="AI47" s="172">
        <v>1690</v>
      </c>
    </row>
    <row r="48" spans="1:35" ht="12.75">
      <c r="A48" s="161" t="s">
        <v>139</v>
      </c>
      <c r="B48" s="11" t="s">
        <v>6</v>
      </c>
      <c r="C48" s="11">
        <v>378</v>
      </c>
      <c r="D48" s="7" t="s">
        <v>153</v>
      </c>
      <c r="E48" s="30" t="s">
        <v>154</v>
      </c>
      <c r="F48" s="11" t="s">
        <v>33</v>
      </c>
      <c r="G48" s="38">
        <v>2.5</v>
      </c>
      <c r="H48" s="9" t="s">
        <v>38</v>
      </c>
      <c r="I48" s="28" t="s">
        <v>3</v>
      </c>
      <c r="J48" s="9">
        <v>3</v>
      </c>
      <c r="K48" s="8">
        <v>355</v>
      </c>
      <c r="L48" s="8">
        <v>570.6</v>
      </c>
      <c r="M48" s="8">
        <v>126.8</v>
      </c>
      <c r="N48" s="8">
        <v>4.5</v>
      </c>
      <c r="O48" s="8">
        <v>0</v>
      </c>
      <c r="P48" s="8">
        <v>0.6</v>
      </c>
      <c r="Q48" s="8">
        <v>0.55</v>
      </c>
      <c r="R48" s="8">
        <v>1</v>
      </c>
      <c r="S48" s="29">
        <v>0.05</v>
      </c>
      <c r="T48" s="198">
        <v>8.4</v>
      </c>
      <c r="U48" s="198">
        <v>3.9</v>
      </c>
      <c r="V48" s="202">
        <v>1</v>
      </c>
      <c r="W48" s="47">
        <v>45</v>
      </c>
      <c r="X48" s="203">
        <v>6.932051477544665</v>
      </c>
      <c r="Y48" s="7">
        <v>3</v>
      </c>
      <c r="Z48" s="27">
        <v>33.8</v>
      </c>
      <c r="AA48" s="46">
        <v>2.0562130177514795</v>
      </c>
      <c r="AB48" s="12">
        <v>69.5</v>
      </c>
      <c r="AC48" s="31">
        <v>7.431870935066811</v>
      </c>
      <c r="AD48" s="28">
        <v>1</v>
      </c>
      <c r="AE48" s="51">
        <v>45</v>
      </c>
      <c r="AF48" s="31">
        <v>6.932051477544665</v>
      </c>
      <c r="AG48" s="162">
        <v>2.4320514775446647</v>
      </c>
      <c r="AI48" s="172">
        <v>206</v>
      </c>
    </row>
    <row r="49" spans="1:35" ht="12.75">
      <c r="A49" s="161" t="s">
        <v>139</v>
      </c>
      <c r="B49" s="11" t="s">
        <v>6</v>
      </c>
      <c r="C49" s="11">
        <v>378</v>
      </c>
      <c r="D49" s="7" t="s">
        <v>153</v>
      </c>
      <c r="E49" s="30" t="s">
        <v>154</v>
      </c>
      <c r="F49" s="11" t="s">
        <v>33</v>
      </c>
      <c r="G49" s="38">
        <v>1.6</v>
      </c>
      <c r="H49" s="9" t="s">
        <v>39</v>
      </c>
      <c r="I49" s="28" t="s">
        <v>3</v>
      </c>
      <c r="J49" s="9">
        <v>3</v>
      </c>
      <c r="K49" s="8">
        <v>2289</v>
      </c>
      <c r="L49" s="8">
        <v>7053.9</v>
      </c>
      <c r="M49" s="8">
        <v>1835.7</v>
      </c>
      <c r="N49" s="8">
        <v>3.8</v>
      </c>
      <c r="O49" s="8">
        <v>0</v>
      </c>
      <c r="P49" s="8">
        <v>0.3</v>
      </c>
      <c r="Q49" s="8">
        <v>0.55</v>
      </c>
      <c r="R49" s="8">
        <v>1</v>
      </c>
      <c r="S49" s="29">
        <v>0.03</v>
      </c>
      <c r="T49" s="198">
        <v>11.7</v>
      </c>
      <c r="U49" s="198">
        <v>7.9</v>
      </c>
      <c r="V49" s="202">
        <v>1</v>
      </c>
      <c r="W49" s="47">
        <v>1430.9</v>
      </c>
      <c r="X49" s="203">
        <v>10.958485574449778</v>
      </c>
      <c r="Y49" s="7">
        <v>7</v>
      </c>
      <c r="Z49" s="27">
        <v>369.1</v>
      </c>
      <c r="AA49" s="46">
        <v>13.849634245461935</v>
      </c>
      <c r="AB49" s="12">
        <v>5111.9</v>
      </c>
      <c r="AC49" s="31">
        <v>16.176549194474408</v>
      </c>
      <c r="AD49" s="28">
        <v>1</v>
      </c>
      <c r="AE49" s="51">
        <v>1430.9</v>
      </c>
      <c r="AF49" s="31">
        <v>10.958485574449778</v>
      </c>
      <c r="AG49" s="162">
        <v>7.158485574449778</v>
      </c>
      <c r="AI49" s="172">
        <v>390</v>
      </c>
    </row>
    <row r="50" spans="1:35" ht="12.75">
      <c r="A50" s="161" t="s">
        <v>139</v>
      </c>
      <c r="B50" s="11" t="s">
        <v>4</v>
      </c>
      <c r="C50" s="11">
        <v>51</v>
      </c>
      <c r="D50" s="7" t="s">
        <v>153</v>
      </c>
      <c r="E50" s="30" t="s">
        <v>155</v>
      </c>
      <c r="F50" s="11" t="s">
        <v>33</v>
      </c>
      <c r="G50" s="38">
        <v>10.4</v>
      </c>
      <c r="H50" s="9" t="s">
        <v>39</v>
      </c>
      <c r="I50" s="28" t="s">
        <v>3</v>
      </c>
      <c r="J50" s="9">
        <v>3</v>
      </c>
      <c r="K50" s="8">
        <v>940</v>
      </c>
      <c r="L50" s="8">
        <v>2309.9</v>
      </c>
      <c r="M50" s="8">
        <v>550.5</v>
      </c>
      <c r="N50" s="8">
        <v>4.2</v>
      </c>
      <c r="O50" s="8">
        <v>0</v>
      </c>
      <c r="P50" s="8">
        <v>0.4</v>
      </c>
      <c r="Q50" s="8">
        <v>0.55</v>
      </c>
      <c r="R50" s="8">
        <v>1</v>
      </c>
      <c r="S50" s="29">
        <v>0.03</v>
      </c>
      <c r="T50" s="198">
        <v>9.7</v>
      </c>
      <c r="U50" s="198">
        <v>5.5</v>
      </c>
      <c r="V50" s="202">
        <v>1</v>
      </c>
      <c r="W50" s="47">
        <v>378.5</v>
      </c>
      <c r="X50" s="203">
        <v>8.478119757717462</v>
      </c>
      <c r="Y50" s="7">
        <v>10</v>
      </c>
      <c r="Z50" s="27">
        <v>26.5</v>
      </c>
      <c r="AA50" s="46">
        <v>10.992452830188677</v>
      </c>
      <c r="AB50" s="12">
        <v>291.3</v>
      </c>
      <c r="AC50" s="31">
        <v>8.02253099858032</v>
      </c>
      <c r="AD50" s="28">
        <v>1</v>
      </c>
      <c r="AE50" s="51">
        <v>378.5</v>
      </c>
      <c r="AF50" s="31">
        <v>8.478119757717462</v>
      </c>
      <c r="AG50" s="162">
        <v>4.2781197577174614</v>
      </c>
      <c r="AI50" s="172">
        <v>593</v>
      </c>
    </row>
    <row r="51" spans="1:35" ht="12.75">
      <c r="A51" s="161" t="s">
        <v>139</v>
      </c>
      <c r="B51" s="11" t="s">
        <v>4</v>
      </c>
      <c r="C51" s="11">
        <v>51</v>
      </c>
      <c r="D51" s="7" t="s">
        <v>156</v>
      </c>
      <c r="E51" s="30" t="s">
        <v>157</v>
      </c>
      <c r="F51" s="11" t="s">
        <v>33</v>
      </c>
      <c r="G51" s="38">
        <v>13.9</v>
      </c>
      <c r="H51" s="9" t="s">
        <v>39</v>
      </c>
      <c r="I51" s="28" t="s">
        <v>3</v>
      </c>
      <c r="J51" s="9">
        <v>3</v>
      </c>
      <c r="K51" s="8">
        <v>1289</v>
      </c>
      <c r="L51" s="8">
        <v>2760.4</v>
      </c>
      <c r="M51" s="8">
        <v>721.9</v>
      </c>
      <c r="N51" s="8">
        <v>3.8</v>
      </c>
      <c r="O51" s="8">
        <v>0</v>
      </c>
      <c r="P51" s="8">
        <v>0.5</v>
      </c>
      <c r="Q51" s="8">
        <v>0.55</v>
      </c>
      <c r="R51" s="8">
        <v>1</v>
      </c>
      <c r="S51" s="29">
        <v>0.04</v>
      </c>
      <c r="T51" s="198">
        <v>10.4</v>
      </c>
      <c r="U51" s="198">
        <v>6.6</v>
      </c>
      <c r="V51" s="202">
        <v>1</v>
      </c>
      <c r="W51" s="47">
        <v>472.6</v>
      </c>
      <c r="X51" s="203">
        <v>9.098514045369713</v>
      </c>
      <c r="Y51" s="7">
        <v>11</v>
      </c>
      <c r="Z51" s="27">
        <v>33.3</v>
      </c>
      <c r="AA51" s="46">
        <v>9.156156156156158</v>
      </c>
      <c r="AB51" s="12">
        <v>304.9</v>
      </c>
      <c r="AC51" s="31">
        <v>8.188433118773439</v>
      </c>
      <c r="AD51" s="28">
        <v>1</v>
      </c>
      <c r="AE51" s="51">
        <v>472.6</v>
      </c>
      <c r="AF51" s="31">
        <v>9.098514045369713</v>
      </c>
      <c r="AG51" s="162">
        <v>5.298514045369713</v>
      </c>
      <c r="AI51" s="172">
        <v>1070</v>
      </c>
    </row>
    <row r="52" spans="1:35" ht="12.75">
      <c r="A52" s="161" t="s">
        <v>139</v>
      </c>
      <c r="B52" s="11" t="s">
        <v>4</v>
      </c>
      <c r="C52" s="11">
        <v>51</v>
      </c>
      <c r="D52" s="7" t="s">
        <v>218</v>
      </c>
      <c r="E52" s="30" t="s">
        <v>158</v>
      </c>
      <c r="F52" s="11" t="s">
        <v>33</v>
      </c>
      <c r="G52" s="38">
        <v>9.8</v>
      </c>
      <c r="H52" s="9" t="s">
        <v>39</v>
      </c>
      <c r="I52" s="28" t="s">
        <v>3</v>
      </c>
      <c r="J52" s="9">
        <v>3</v>
      </c>
      <c r="K52" s="8">
        <v>1401</v>
      </c>
      <c r="L52" s="8">
        <v>2514</v>
      </c>
      <c r="M52" s="8">
        <v>534.4</v>
      </c>
      <c r="N52" s="8">
        <v>4.7</v>
      </c>
      <c r="O52" s="8">
        <v>0</v>
      </c>
      <c r="P52" s="8">
        <v>0.6</v>
      </c>
      <c r="Q52" s="8">
        <v>0.55</v>
      </c>
      <c r="R52" s="8">
        <v>1</v>
      </c>
      <c r="S52" s="29">
        <v>0.05</v>
      </c>
      <c r="T52" s="198">
        <v>11.5</v>
      </c>
      <c r="U52" s="198">
        <v>6.8</v>
      </c>
      <c r="V52" s="202">
        <v>1</v>
      </c>
      <c r="W52" s="47">
        <v>385.7</v>
      </c>
      <c r="X52" s="203">
        <v>10.979764726718454</v>
      </c>
      <c r="Y52" s="7">
        <v>11</v>
      </c>
      <c r="Z52" s="27">
        <v>31.9</v>
      </c>
      <c r="AA52" s="46">
        <v>9.203761755485894</v>
      </c>
      <c r="AB52" s="12">
        <v>293.6</v>
      </c>
      <c r="AC52" s="31">
        <v>10.284587891995828</v>
      </c>
      <c r="AD52" s="28">
        <v>1</v>
      </c>
      <c r="AE52" s="51">
        <v>385.7</v>
      </c>
      <c r="AF52" s="31">
        <v>10.979764726718454</v>
      </c>
      <c r="AG52" s="162">
        <v>6.2797647267184535</v>
      </c>
      <c r="AI52" s="172">
        <v>417</v>
      </c>
    </row>
    <row r="53" spans="1:35" ht="12.75">
      <c r="A53" s="161" t="s">
        <v>159</v>
      </c>
      <c r="B53" s="11" t="s">
        <v>6</v>
      </c>
      <c r="C53" s="11">
        <v>601</v>
      </c>
      <c r="D53" s="7" t="s">
        <v>101</v>
      </c>
      <c r="E53" s="30" t="s">
        <v>160</v>
      </c>
      <c r="F53" s="11" t="s">
        <v>33</v>
      </c>
      <c r="G53" s="38">
        <v>13.1</v>
      </c>
      <c r="H53" s="9" t="s">
        <v>38</v>
      </c>
      <c r="I53" s="28" t="s">
        <v>3</v>
      </c>
      <c r="J53" s="9">
        <v>3</v>
      </c>
      <c r="K53" s="8">
        <v>2005</v>
      </c>
      <c r="L53" s="8">
        <v>4682.9</v>
      </c>
      <c r="M53" s="8">
        <v>1211.8</v>
      </c>
      <c r="N53" s="8">
        <v>3.9</v>
      </c>
      <c r="O53" s="8">
        <v>0</v>
      </c>
      <c r="P53" s="8">
        <v>0.4</v>
      </c>
      <c r="Q53" s="8">
        <v>0.55</v>
      </c>
      <c r="R53" s="8">
        <v>1</v>
      </c>
      <c r="S53" s="29">
        <v>0.04</v>
      </c>
      <c r="T53" s="198">
        <v>11.7</v>
      </c>
      <c r="U53" s="198">
        <v>7.8</v>
      </c>
      <c r="V53" s="202">
        <v>1</v>
      </c>
      <c r="W53" s="47">
        <v>721.1</v>
      </c>
      <c r="X53" s="203">
        <v>10.348965156881718</v>
      </c>
      <c r="Y53" s="7">
        <v>7</v>
      </c>
      <c r="Z53" s="27">
        <v>66.89999999999986</v>
      </c>
      <c r="AA53" s="46">
        <v>6.026905829596412</v>
      </c>
      <c r="AB53" s="12">
        <v>403.19999999999914</v>
      </c>
      <c r="AC53" s="31">
        <v>8.92256762015069</v>
      </c>
      <c r="AD53" s="28">
        <v>1</v>
      </c>
      <c r="AE53" s="51">
        <v>721.1</v>
      </c>
      <c r="AF53" s="31">
        <v>10.348965156881718</v>
      </c>
      <c r="AG53" s="162">
        <v>6.448965156881718</v>
      </c>
      <c r="AI53" s="172">
        <v>1717</v>
      </c>
    </row>
    <row r="54" spans="1:35" ht="12.75">
      <c r="A54" s="161" t="s">
        <v>159</v>
      </c>
      <c r="B54" s="11" t="s">
        <v>6</v>
      </c>
      <c r="C54" s="11">
        <v>601</v>
      </c>
      <c r="D54" s="7" t="s">
        <v>101</v>
      </c>
      <c r="E54" s="30" t="s">
        <v>160</v>
      </c>
      <c r="F54" s="11" t="s">
        <v>33</v>
      </c>
      <c r="G54" s="38">
        <v>9.1</v>
      </c>
      <c r="H54" s="9" t="s">
        <v>39</v>
      </c>
      <c r="I54" s="28" t="s">
        <v>3</v>
      </c>
      <c r="J54" s="9">
        <v>3</v>
      </c>
      <c r="K54" s="8">
        <v>2813</v>
      </c>
      <c r="L54" s="8">
        <v>6123.7</v>
      </c>
      <c r="M54" s="8">
        <v>1415.9</v>
      </c>
      <c r="N54" s="8">
        <v>4.3</v>
      </c>
      <c r="O54" s="8">
        <v>0</v>
      </c>
      <c r="P54" s="8">
        <v>0.5</v>
      </c>
      <c r="Q54" s="8">
        <v>0.55</v>
      </c>
      <c r="R54" s="8">
        <v>1</v>
      </c>
      <c r="S54" s="29">
        <v>0.04</v>
      </c>
      <c r="T54" s="198">
        <v>13.3</v>
      </c>
      <c r="U54" s="198">
        <v>9</v>
      </c>
      <c r="V54" s="202">
        <v>1</v>
      </c>
      <c r="W54" s="47">
        <v>1085.3</v>
      </c>
      <c r="X54" s="203">
        <v>12.428465679586635</v>
      </c>
      <c r="Y54" s="7">
        <v>12</v>
      </c>
      <c r="Z54" s="27">
        <v>107.7</v>
      </c>
      <c r="AA54" s="46">
        <v>8.47632311977716</v>
      </c>
      <c r="AB54" s="12">
        <v>912.9000000000024</v>
      </c>
      <c r="AC54" s="31">
        <v>11.845780018896082</v>
      </c>
      <c r="AD54" s="28">
        <v>1</v>
      </c>
      <c r="AE54" s="51">
        <v>1085.3</v>
      </c>
      <c r="AF54" s="31">
        <v>12.428465679586635</v>
      </c>
      <c r="AG54" s="162">
        <v>8.128465679586636</v>
      </c>
      <c r="AI54" s="172">
        <v>2152</v>
      </c>
    </row>
    <row r="55" spans="1:35" ht="12.75">
      <c r="A55" s="161" t="s">
        <v>159</v>
      </c>
      <c r="B55" s="11" t="s">
        <v>4</v>
      </c>
      <c r="C55" s="11">
        <v>363</v>
      </c>
      <c r="D55" s="7" t="s">
        <v>101</v>
      </c>
      <c r="E55" s="30" t="s">
        <v>161</v>
      </c>
      <c r="F55" s="11" t="s">
        <v>33</v>
      </c>
      <c r="G55" s="38">
        <v>5.5</v>
      </c>
      <c r="H55" s="9" t="s">
        <v>38</v>
      </c>
      <c r="I55" s="28" t="s">
        <v>3</v>
      </c>
      <c r="J55" s="9">
        <v>3</v>
      </c>
      <c r="K55" s="8">
        <v>2754</v>
      </c>
      <c r="L55" s="8">
        <v>5202.1</v>
      </c>
      <c r="M55" s="8">
        <v>992.9</v>
      </c>
      <c r="N55" s="8">
        <v>5.2</v>
      </c>
      <c r="O55" s="8">
        <v>0</v>
      </c>
      <c r="P55" s="8">
        <v>0.5</v>
      </c>
      <c r="Q55" s="8">
        <v>0.55</v>
      </c>
      <c r="R55" s="8">
        <v>1</v>
      </c>
      <c r="S55" s="29">
        <v>0.04</v>
      </c>
      <c r="T55" s="198">
        <v>14.1</v>
      </c>
      <c r="U55" s="198">
        <v>8.9</v>
      </c>
      <c r="V55" s="202">
        <v>1</v>
      </c>
      <c r="W55" s="47">
        <v>792.4</v>
      </c>
      <c r="X55" s="203">
        <v>13.112489888283202</v>
      </c>
      <c r="Y55" s="7">
        <v>11</v>
      </c>
      <c r="Z55" s="27">
        <v>96.5</v>
      </c>
      <c r="AA55" s="46">
        <v>10.255958549222798</v>
      </c>
      <c r="AB55" s="12">
        <v>989.7</v>
      </c>
      <c r="AC55" s="31">
        <v>13.906299089241216</v>
      </c>
      <c r="AD55" s="28">
        <v>1</v>
      </c>
      <c r="AE55" s="51">
        <v>792.4</v>
      </c>
      <c r="AF55" s="31">
        <v>13.112489888283202</v>
      </c>
      <c r="AG55" s="162">
        <v>7.9124898882832015</v>
      </c>
      <c r="AI55" s="172">
        <v>1158</v>
      </c>
    </row>
    <row r="56" spans="1:35" ht="12.75">
      <c r="A56" s="161" t="s">
        <v>159</v>
      </c>
      <c r="B56" s="11" t="s">
        <v>7</v>
      </c>
      <c r="C56" s="11">
        <v>13</v>
      </c>
      <c r="D56" s="7" t="s">
        <v>162</v>
      </c>
      <c r="E56" s="30" t="s">
        <v>163</v>
      </c>
      <c r="F56" s="11" t="s">
        <v>34</v>
      </c>
      <c r="G56" s="38">
        <v>9.4</v>
      </c>
      <c r="H56" s="9" t="s">
        <v>38</v>
      </c>
      <c r="I56" s="28" t="s">
        <v>3</v>
      </c>
      <c r="J56" s="9">
        <v>3</v>
      </c>
      <c r="K56" s="8">
        <v>1443</v>
      </c>
      <c r="L56" s="8">
        <v>2778.8</v>
      </c>
      <c r="M56" s="8">
        <v>654.3</v>
      </c>
      <c r="N56" s="8">
        <v>4.2</v>
      </c>
      <c r="O56" s="8">
        <v>0</v>
      </c>
      <c r="P56" s="8">
        <v>0.5</v>
      </c>
      <c r="Q56" s="8">
        <v>0.55</v>
      </c>
      <c r="R56" s="8">
        <v>1</v>
      </c>
      <c r="S56" s="29">
        <v>0.04</v>
      </c>
      <c r="T56" s="198">
        <v>11.2</v>
      </c>
      <c r="U56" s="198">
        <v>7</v>
      </c>
      <c r="V56" s="202">
        <v>1</v>
      </c>
      <c r="W56" s="47">
        <v>436.1</v>
      </c>
      <c r="X56" s="203">
        <v>9.619001287467714</v>
      </c>
      <c r="Y56" s="7">
        <v>5</v>
      </c>
      <c r="Z56" s="27">
        <v>112.4</v>
      </c>
      <c r="AA56" s="46">
        <v>4.587188612099644</v>
      </c>
      <c r="AB56" s="12">
        <v>515.6</v>
      </c>
      <c r="AC56" s="31">
        <v>10.023603356281022</v>
      </c>
      <c r="AD56" s="28">
        <v>1</v>
      </c>
      <c r="AE56" s="51">
        <v>436.1</v>
      </c>
      <c r="AF56" s="31">
        <v>9.619001287467714</v>
      </c>
      <c r="AG56" s="162">
        <v>5.419001287467714</v>
      </c>
      <c r="AI56" s="172">
        <v>938</v>
      </c>
    </row>
    <row r="57" spans="1:35" ht="12.75">
      <c r="A57" s="161" t="s">
        <v>159</v>
      </c>
      <c r="B57" s="11" t="s">
        <v>7</v>
      </c>
      <c r="C57" s="11">
        <v>13</v>
      </c>
      <c r="D57" s="7" t="s">
        <v>162</v>
      </c>
      <c r="E57" s="30" t="s">
        <v>163</v>
      </c>
      <c r="F57" s="11" t="s">
        <v>34</v>
      </c>
      <c r="G57" s="38">
        <v>8.6</v>
      </c>
      <c r="H57" s="9" t="s">
        <v>39</v>
      </c>
      <c r="I57" s="28" t="s">
        <v>3</v>
      </c>
      <c r="J57" s="9">
        <v>3</v>
      </c>
      <c r="K57" s="8">
        <v>2154</v>
      </c>
      <c r="L57" s="8">
        <v>3756.1</v>
      </c>
      <c r="M57" s="8">
        <v>762</v>
      </c>
      <c r="N57" s="8">
        <v>4.9</v>
      </c>
      <c r="O57" s="8">
        <v>0</v>
      </c>
      <c r="P57" s="8">
        <v>0.6</v>
      </c>
      <c r="Q57" s="8">
        <v>0.55</v>
      </c>
      <c r="R57" s="8">
        <v>1</v>
      </c>
      <c r="S57" s="29">
        <v>0.05</v>
      </c>
      <c r="T57" s="198">
        <v>13.1</v>
      </c>
      <c r="U57" s="198">
        <v>8.2</v>
      </c>
      <c r="V57" s="202">
        <v>2</v>
      </c>
      <c r="W57" s="47">
        <v>645.6</v>
      </c>
      <c r="X57" s="203">
        <v>12.925208589001112</v>
      </c>
      <c r="Y57" s="7">
        <v>8</v>
      </c>
      <c r="Z57" s="27">
        <v>111.4</v>
      </c>
      <c r="AA57" s="46">
        <v>6.873258136871461</v>
      </c>
      <c r="AB57" s="12">
        <v>765.6809564474813</v>
      </c>
      <c r="AC57" s="31">
        <v>13.5359991040889</v>
      </c>
      <c r="AD57" s="28">
        <v>1</v>
      </c>
      <c r="AE57" s="51">
        <v>645.6</v>
      </c>
      <c r="AF57" s="31">
        <v>12.925208589001112</v>
      </c>
      <c r="AG57" s="162">
        <v>8.025208589001112</v>
      </c>
      <c r="AI57" s="172">
        <v>1118</v>
      </c>
    </row>
    <row r="58" spans="1:35" ht="12.75">
      <c r="A58" s="161" t="s">
        <v>164</v>
      </c>
      <c r="B58" s="11" t="s">
        <v>6</v>
      </c>
      <c r="C58" s="11">
        <v>501</v>
      </c>
      <c r="D58" s="7" t="s">
        <v>165</v>
      </c>
      <c r="E58" s="30" t="s">
        <v>166</v>
      </c>
      <c r="F58" s="11" t="s">
        <v>34</v>
      </c>
      <c r="G58" s="38">
        <v>0.7</v>
      </c>
      <c r="H58" s="9" t="s">
        <v>38</v>
      </c>
      <c r="I58" s="28" t="s">
        <v>3</v>
      </c>
      <c r="J58" s="9">
        <v>3</v>
      </c>
      <c r="K58" s="8">
        <v>6773</v>
      </c>
      <c r="L58" s="8">
        <v>19845.1</v>
      </c>
      <c r="M58" s="8">
        <v>2340</v>
      </c>
      <c r="N58" s="8">
        <v>8.5</v>
      </c>
      <c r="O58" s="8">
        <v>0</v>
      </c>
      <c r="P58" s="8">
        <v>0.3</v>
      </c>
      <c r="Q58" s="8">
        <v>0.55</v>
      </c>
      <c r="R58" s="8">
        <v>1</v>
      </c>
      <c r="S58" s="29">
        <v>0.02</v>
      </c>
      <c r="T58" s="198">
        <v>19.6</v>
      </c>
      <c r="U58" s="198">
        <v>11.1</v>
      </c>
      <c r="V58" s="202">
        <v>0</v>
      </c>
      <c r="W58" s="47">
        <v>2340</v>
      </c>
      <c r="X58" s="203">
        <v>19.6</v>
      </c>
      <c r="Y58" s="7">
        <v>12</v>
      </c>
      <c r="Z58" s="27">
        <v>501.2000000000007</v>
      </c>
      <c r="AA58" s="46">
        <v>4.482161674126517</v>
      </c>
      <c r="AB58" s="12">
        <v>2246.4594310722136</v>
      </c>
      <c r="AC58" s="31">
        <v>19.238163718767986</v>
      </c>
      <c r="AD58" s="28">
        <v>2</v>
      </c>
      <c r="AE58" s="51">
        <v>2246.4594310722136</v>
      </c>
      <c r="AF58" s="31">
        <v>19.238163718767986</v>
      </c>
      <c r="AG58" s="162">
        <v>10.738163718767986</v>
      </c>
      <c r="AI58" s="172">
        <v>7563</v>
      </c>
    </row>
    <row r="59" spans="1:35" ht="12.75">
      <c r="A59" s="161" t="s">
        <v>164</v>
      </c>
      <c r="B59" s="11" t="s">
        <v>6</v>
      </c>
      <c r="C59" s="11">
        <v>501</v>
      </c>
      <c r="D59" s="7" t="s">
        <v>165</v>
      </c>
      <c r="E59" s="30" t="s">
        <v>167</v>
      </c>
      <c r="F59" s="11" t="s">
        <v>34</v>
      </c>
      <c r="G59" s="38">
        <v>1.3</v>
      </c>
      <c r="H59" s="9" t="s">
        <v>38</v>
      </c>
      <c r="I59" s="28" t="s">
        <v>3</v>
      </c>
      <c r="J59" s="9">
        <v>3</v>
      </c>
      <c r="K59" s="8">
        <v>1266</v>
      </c>
      <c r="L59" s="8">
        <v>7561.3</v>
      </c>
      <c r="M59" s="8">
        <v>1036</v>
      </c>
      <c r="N59" s="8">
        <v>7.3</v>
      </c>
      <c r="O59" s="8">
        <v>0</v>
      </c>
      <c r="P59" s="8">
        <v>0.2</v>
      </c>
      <c r="Q59" s="8">
        <v>0.55</v>
      </c>
      <c r="R59" s="8">
        <v>1</v>
      </c>
      <c r="S59" s="29">
        <v>0.01</v>
      </c>
      <c r="T59" s="198">
        <v>12.2</v>
      </c>
      <c r="U59" s="198">
        <v>4.9</v>
      </c>
      <c r="V59" s="202">
        <v>1</v>
      </c>
      <c r="W59" s="47">
        <v>438.3</v>
      </c>
      <c r="X59" s="203">
        <v>10.494804660783656</v>
      </c>
      <c r="Y59" s="7">
        <v>6</v>
      </c>
      <c r="Z59" s="27">
        <v>558.6</v>
      </c>
      <c r="AA59" s="46">
        <v>1.5552693621624971</v>
      </c>
      <c r="AB59" s="12">
        <v>868.7734657039715</v>
      </c>
      <c r="AC59" s="31">
        <v>11.58758154225699</v>
      </c>
      <c r="AD59" s="28">
        <v>1</v>
      </c>
      <c r="AE59" s="51">
        <v>438.3</v>
      </c>
      <c r="AF59" s="31">
        <v>10.494804660783656</v>
      </c>
      <c r="AG59" s="162">
        <v>3.1948046607836558</v>
      </c>
      <c r="AI59" s="172">
        <v>4850</v>
      </c>
    </row>
    <row r="60" spans="1:35" ht="12.75">
      <c r="A60" s="161" t="s">
        <v>164</v>
      </c>
      <c r="B60" s="11" t="s">
        <v>6</v>
      </c>
      <c r="C60" s="11">
        <v>501</v>
      </c>
      <c r="D60" s="7" t="s">
        <v>165</v>
      </c>
      <c r="E60" s="30" t="s">
        <v>167</v>
      </c>
      <c r="F60" s="11" t="s">
        <v>34</v>
      </c>
      <c r="G60" s="38">
        <v>2.2</v>
      </c>
      <c r="H60" s="9" t="s">
        <v>39</v>
      </c>
      <c r="I60" s="28" t="s">
        <v>3</v>
      </c>
      <c r="J60" s="9">
        <v>3</v>
      </c>
      <c r="K60" s="8">
        <v>545</v>
      </c>
      <c r="L60" s="8">
        <v>2710</v>
      </c>
      <c r="M60" s="8">
        <v>283</v>
      </c>
      <c r="N60" s="8">
        <v>9.6</v>
      </c>
      <c r="O60" s="8">
        <v>0</v>
      </c>
      <c r="P60" s="8">
        <v>0.2</v>
      </c>
      <c r="Q60" s="8">
        <v>0.55</v>
      </c>
      <c r="R60" s="8">
        <v>1</v>
      </c>
      <c r="S60" s="29">
        <v>0.01</v>
      </c>
      <c r="T60" s="198">
        <v>12.9</v>
      </c>
      <c r="U60" s="198">
        <v>3.3</v>
      </c>
      <c r="V60" s="202">
        <v>0</v>
      </c>
      <c r="W60" s="47">
        <v>283</v>
      </c>
      <c r="X60" s="203">
        <v>12.9</v>
      </c>
      <c r="Y60" s="7">
        <v>6</v>
      </c>
      <c r="Z60" s="27">
        <v>558.6</v>
      </c>
      <c r="AA60" s="46">
        <v>0.6071967978715151</v>
      </c>
      <c r="AB60" s="12">
        <v>339.1801312910286</v>
      </c>
      <c r="AC60" s="31">
        <v>12.944785125588032</v>
      </c>
      <c r="AD60" s="28">
        <v>1</v>
      </c>
      <c r="AE60" s="51">
        <v>283</v>
      </c>
      <c r="AF60" s="31">
        <v>12.9</v>
      </c>
      <c r="AG60" s="162">
        <v>3.3</v>
      </c>
      <c r="AI60" s="172">
        <v>4940</v>
      </c>
    </row>
    <row r="61" spans="1:35" ht="12.75">
      <c r="A61" s="161" t="s">
        <v>164</v>
      </c>
      <c r="B61" s="11" t="s">
        <v>6</v>
      </c>
      <c r="C61" s="11">
        <v>501</v>
      </c>
      <c r="D61" s="7" t="s">
        <v>165</v>
      </c>
      <c r="E61" s="30" t="s">
        <v>168</v>
      </c>
      <c r="F61" s="11" t="s">
        <v>34</v>
      </c>
      <c r="G61" s="38">
        <v>0.9</v>
      </c>
      <c r="H61" s="9" t="s">
        <v>38</v>
      </c>
      <c r="I61" s="28" t="s">
        <v>3</v>
      </c>
      <c r="J61" s="9">
        <v>3</v>
      </c>
      <c r="K61" s="8">
        <v>1160</v>
      </c>
      <c r="L61" s="8">
        <v>15016.9</v>
      </c>
      <c r="M61" s="8">
        <v>2353.8</v>
      </c>
      <c r="N61" s="8">
        <v>6.4</v>
      </c>
      <c r="O61" s="8">
        <v>0</v>
      </c>
      <c r="P61" s="8">
        <v>0.1</v>
      </c>
      <c r="Q61" s="8">
        <v>0.55</v>
      </c>
      <c r="R61" s="8">
        <v>1</v>
      </c>
      <c r="S61" s="29">
        <v>0.01</v>
      </c>
      <c r="T61" s="198">
        <v>10.6</v>
      </c>
      <c r="U61" s="198">
        <v>4.2</v>
      </c>
      <c r="V61" s="202">
        <v>1</v>
      </c>
      <c r="W61" s="47">
        <v>1423.8</v>
      </c>
      <c r="X61" s="203">
        <v>11.319196793588969</v>
      </c>
      <c r="Y61" s="7">
        <v>3</v>
      </c>
      <c r="Z61" s="27">
        <v>533.2</v>
      </c>
      <c r="AA61" s="46">
        <v>2.8383345836459117</v>
      </c>
      <c r="AB61" s="12">
        <v>1513.4</v>
      </c>
      <c r="AC61" s="31">
        <v>11.449998342782553</v>
      </c>
      <c r="AD61" s="28">
        <v>1</v>
      </c>
      <c r="AE61" s="51">
        <v>1423.8</v>
      </c>
      <c r="AF61" s="31">
        <v>11.319196793588969</v>
      </c>
      <c r="AG61" s="162">
        <v>4.919196793588968</v>
      </c>
      <c r="AI61" s="172">
        <v>2800</v>
      </c>
    </row>
    <row r="62" spans="1:35" ht="12.75">
      <c r="A62" s="161" t="s">
        <v>164</v>
      </c>
      <c r="B62" s="11" t="s">
        <v>6</v>
      </c>
      <c r="C62" s="11">
        <v>501</v>
      </c>
      <c r="D62" s="7" t="s">
        <v>165</v>
      </c>
      <c r="E62" s="30" t="s">
        <v>169</v>
      </c>
      <c r="F62" s="11" t="s">
        <v>33</v>
      </c>
      <c r="G62" s="38">
        <v>0.52</v>
      </c>
      <c r="H62" s="9" t="s">
        <v>38</v>
      </c>
      <c r="I62" s="28" t="s">
        <v>3</v>
      </c>
      <c r="J62" s="9">
        <v>3</v>
      </c>
      <c r="K62" s="8">
        <v>2766</v>
      </c>
      <c r="L62" s="8">
        <v>9541.7</v>
      </c>
      <c r="M62" s="8">
        <v>1183.8</v>
      </c>
      <c r="N62" s="8">
        <v>8.1</v>
      </c>
      <c r="O62" s="8">
        <v>0</v>
      </c>
      <c r="P62" s="8">
        <v>0.3</v>
      </c>
      <c r="Q62" s="8">
        <v>0.55</v>
      </c>
      <c r="R62" s="8">
        <v>1</v>
      </c>
      <c r="S62" s="29">
        <v>0.02</v>
      </c>
      <c r="T62" s="198">
        <v>15.5</v>
      </c>
      <c r="U62" s="198">
        <v>7.4</v>
      </c>
      <c r="V62" s="202">
        <v>1</v>
      </c>
      <c r="W62" s="47">
        <v>410.7</v>
      </c>
      <c r="X62" s="203">
        <v>13.131169246128962</v>
      </c>
      <c r="Y62" s="7">
        <v>3</v>
      </c>
      <c r="Z62" s="27">
        <v>410.5</v>
      </c>
      <c r="AA62" s="46">
        <v>2.2477466504263095</v>
      </c>
      <c r="AB62" s="12">
        <v>922.7</v>
      </c>
      <c r="AC62" s="31">
        <v>15.225729444248323</v>
      </c>
      <c r="AD62" s="28">
        <v>1</v>
      </c>
      <c r="AE62" s="51">
        <v>410.7</v>
      </c>
      <c r="AF62" s="31">
        <v>13.131169246128962</v>
      </c>
      <c r="AG62" s="162">
        <v>5.031169246128963</v>
      </c>
      <c r="AI62" s="172">
        <v>1525</v>
      </c>
    </row>
    <row r="63" spans="1:35" ht="12.75">
      <c r="A63" s="161" t="s">
        <v>164</v>
      </c>
      <c r="B63" s="11" t="s">
        <v>6</v>
      </c>
      <c r="C63" s="11">
        <v>501</v>
      </c>
      <c r="D63" s="7" t="s">
        <v>165</v>
      </c>
      <c r="E63" s="30" t="s">
        <v>169</v>
      </c>
      <c r="F63" s="11" t="s">
        <v>33</v>
      </c>
      <c r="G63" s="38">
        <v>1.21</v>
      </c>
      <c r="H63" s="9" t="s">
        <v>39</v>
      </c>
      <c r="I63" s="28" t="s">
        <v>3</v>
      </c>
      <c r="J63" s="9">
        <v>3</v>
      </c>
      <c r="K63" s="8">
        <v>11104</v>
      </c>
      <c r="L63" s="8">
        <v>40093.8</v>
      </c>
      <c r="M63" s="8">
        <v>5315.9</v>
      </c>
      <c r="N63" s="8">
        <v>7.5</v>
      </c>
      <c r="O63" s="8">
        <v>0</v>
      </c>
      <c r="P63" s="8">
        <v>0.3</v>
      </c>
      <c r="Q63" s="8">
        <v>0.55</v>
      </c>
      <c r="R63" s="8">
        <v>1</v>
      </c>
      <c r="S63" s="29">
        <v>0.02</v>
      </c>
      <c r="T63" s="198">
        <v>21.1</v>
      </c>
      <c r="U63" s="198">
        <v>13.6</v>
      </c>
      <c r="V63" s="202">
        <v>1</v>
      </c>
      <c r="W63" s="47">
        <v>4264.7</v>
      </c>
      <c r="X63" s="203">
        <v>20.672063425122165</v>
      </c>
      <c r="Y63" s="7">
        <v>11</v>
      </c>
      <c r="Z63" s="27">
        <v>414.5</v>
      </c>
      <c r="AA63" s="46">
        <v>9.298673100120627</v>
      </c>
      <c r="AB63" s="12">
        <v>3854.3</v>
      </c>
      <c r="AC63" s="31">
        <v>20.111255824748525</v>
      </c>
      <c r="AD63" s="28">
        <v>1</v>
      </c>
      <c r="AE63" s="51">
        <v>4264.7</v>
      </c>
      <c r="AF63" s="31">
        <v>20.672063425122165</v>
      </c>
      <c r="AG63" s="162">
        <v>13.172063425122165</v>
      </c>
      <c r="AI63" s="172">
        <v>2535</v>
      </c>
    </row>
    <row r="64" spans="1:35" ht="12.75">
      <c r="A64" s="161" t="s">
        <v>164</v>
      </c>
      <c r="B64" s="11" t="s">
        <v>4</v>
      </c>
      <c r="C64" s="11">
        <v>22</v>
      </c>
      <c r="D64" s="7" t="s">
        <v>165</v>
      </c>
      <c r="E64" s="30" t="s">
        <v>170</v>
      </c>
      <c r="F64" s="11" t="s">
        <v>34</v>
      </c>
      <c r="G64" s="38">
        <v>0</v>
      </c>
      <c r="H64" s="9" t="s">
        <v>38</v>
      </c>
      <c r="I64" s="28" t="s">
        <v>3</v>
      </c>
      <c r="J64" s="9">
        <v>3</v>
      </c>
      <c r="K64" s="8">
        <v>919</v>
      </c>
      <c r="L64" s="8">
        <v>5166.8</v>
      </c>
      <c r="M64" s="8">
        <v>711</v>
      </c>
      <c r="N64" s="8">
        <v>7.3</v>
      </c>
      <c r="O64" s="8">
        <v>0</v>
      </c>
      <c r="P64" s="8">
        <v>0.2</v>
      </c>
      <c r="Q64" s="8">
        <v>0.55</v>
      </c>
      <c r="R64" s="8">
        <v>1</v>
      </c>
      <c r="S64" s="29">
        <v>0.01</v>
      </c>
      <c r="T64" s="198">
        <v>11.6</v>
      </c>
      <c r="U64" s="198">
        <v>4.3</v>
      </c>
      <c r="V64" s="202">
        <v>0</v>
      </c>
      <c r="W64" s="47">
        <v>711</v>
      </c>
      <c r="X64" s="203">
        <v>11.6</v>
      </c>
      <c r="Y64" s="7">
        <v>11</v>
      </c>
      <c r="Z64" s="27">
        <v>791</v>
      </c>
      <c r="AA64" s="46">
        <v>0.7505396195178273</v>
      </c>
      <c r="AB64" s="12">
        <v>593.6768390386014</v>
      </c>
      <c r="AC64" s="31">
        <v>10.940064864218083</v>
      </c>
      <c r="AD64" s="28">
        <v>2</v>
      </c>
      <c r="AE64" s="51">
        <v>593.6768390386014</v>
      </c>
      <c r="AF64" s="31">
        <v>10.940064864218083</v>
      </c>
      <c r="AG64" s="162">
        <v>3.6400648642180835</v>
      </c>
      <c r="AI64" s="172">
        <v>13068</v>
      </c>
    </row>
    <row r="65" spans="1:35" ht="12.75">
      <c r="A65" s="161" t="s">
        <v>164</v>
      </c>
      <c r="B65" s="11" t="s">
        <v>4</v>
      </c>
      <c r="C65" s="11">
        <v>22</v>
      </c>
      <c r="D65" s="7" t="s">
        <v>165</v>
      </c>
      <c r="E65" s="30" t="s">
        <v>170</v>
      </c>
      <c r="F65" s="11" t="s">
        <v>34</v>
      </c>
      <c r="G65" s="38">
        <v>0</v>
      </c>
      <c r="H65" s="9" t="s">
        <v>39</v>
      </c>
      <c r="I65" s="28" t="s">
        <v>3</v>
      </c>
      <c r="J65" s="9">
        <v>3</v>
      </c>
      <c r="K65" s="8">
        <v>479</v>
      </c>
      <c r="L65" s="8">
        <v>2599.6</v>
      </c>
      <c r="M65" s="8">
        <v>340</v>
      </c>
      <c r="N65" s="8">
        <v>7.6</v>
      </c>
      <c r="O65" s="8">
        <v>0</v>
      </c>
      <c r="P65" s="8">
        <v>0.2</v>
      </c>
      <c r="Q65" s="8">
        <v>0.55</v>
      </c>
      <c r="R65" s="8">
        <v>1</v>
      </c>
      <c r="S65" s="29">
        <v>0.01</v>
      </c>
      <c r="T65" s="198">
        <v>10.9</v>
      </c>
      <c r="U65" s="198">
        <v>3.3</v>
      </c>
      <c r="V65" s="202">
        <v>0</v>
      </c>
      <c r="W65" s="47">
        <v>340</v>
      </c>
      <c r="X65" s="203">
        <v>10.9</v>
      </c>
      <c r="Y65" s="7">
        <v>11</v>
      </c>
      <c r="Z65" s="27">
        <v>791</v>
      </c>
      <c r="AA65" s="46">
        <v>0.41765272018041444</v>
      </c>
      <c r="AB65" s="12">
        <v>330.36330166270784</v>
      </c>
      <c r="AC65" s="31">
        <v>10.49480135573338</v>
      </c>
      <c r="AD65" s="28">
        <v>2</v>
      </c>
      <c r="AE65" s="51">
        <v>330.36330166270784</v>
      </c>
      <c r="AF65" s="31">
        <v>10.49480135573338</v>
      </c>
      <c r="AG65" s="162">
        <v>2.89480135573338</v>
      </c>
      <c r="AI65" s="172">
        <v>13630</v>
      </c>
    </row>
    <row r="66" spans="1:35" ht="12.75">
      <c r="A66" s="161" t="s">
        <v>164</v>
      </c>
      <c r="B66" s="11" t="s">
        <v>4</v>
      </c>
      <c r="C66" s="11">
        <v>22</v>
      </c>
      <c r="D66" s="7" t="s">
        <v>165</v>
      </c>
      <c r="E66" s="30" t="s">
        <v>171</v>
      </c>
      <c r="F66" s="11" t="s">
        <v>34</v>
      </c>
      <c r="G66" s="38">
        <v>1.2</v>
      </c>
      <c r="H66" s="9" t="s">
        <v>38</v>
      </c>
      <c r="I66" s="28" t="s">
        <v>3</v>
      </c>
      <c r="J66" s="9">
        <v>3</v>
      </c>
      <c r="K66" s="8">
        <v>1485</v>
      </c>
      <c r="L66" s="8">
        <v>10691.6</v>
      </c>
      <c r="M66" s="8">
        <v>1772</v>
      </c>
      <c r="N66" s="8">
        <v>6</v>
      </c>
      <c r="O66" s="8">
        <v>0</v>
      </c>
      <c r="P66" s="8">
        <v>0.1</v>
      </c>
      <c r="Q66" s="8">
        <v>0.55</v>
      </c>
      <c r="R66" s="8">
        <v>1</v>
      </c>
      <c r="S66" s="29">
        <v>0.01</v>
      </c>
      <c r="T66" s="198">
        <v>11.2</v>
      </c>
      <c r="U66" s="198">
        <v>5.2</v>
      </c>
      <c r="V66" s="202">
        <v>0</v>
      </c>
      <c r="W66" s="47">
        <v>1772</v>
      </c>
      <c r="X66" s="203">
        <v>11.2</v>
      </c>
      <c r="Y66" s="7">
        <v>7</v>
      </c>
      <c r="Z66" s="27">
        <v>1129.4</v>
      </c>
      <c r="AA66" s="46">
        <v>1.4546985709660123</v>
      </c>
      <c r="AB66" s="12">
        <v>1642.9365660490137</v>
      </c>
      <c r="AC66" s="31">
        <v>11.04256728066418</v>
      </c>
      <c r="AD66" s="28">
        <v>2</v>
      </c>
      <c r="AE66" s="51">
        <v>1642.9365660490137</v>
      </c>
      <c r="AF66" s="31">
        <v>11.04256728066418</v>
      </c>
      <c r="AG66" s="162">
        <v>5.04256728066418</v>
      </c>
      <c r="AI66" s="172">
        <v>9950</v>
      </c>
    </row>
    <row r="67" spans="1:35" ht="12.75">
      <c r="A67" s="161" t="s">
        <v>164</v>
      </c>
      <c r="B67" s="11" t="s">
        <v>4</v>
      </c>
      <c r="C67" s="11">
        <v>22</v>
      </c>
      <c r="D67" s="7" t="s">
        <v>165</v>
      </c>
      <c r="E67" s="30" t="s">
        <v>171</v>
      </c>
      <c r="F67" s="11" t="s">
        <v>34</v>
      </c>
      <c r="G67" s="38">
        <v>3.3</v>
      </c>
      <c r="H67" s="9" t="s">
        <v>39</v>
      </c>
      <c r="I67" s="28" t="s">
        <v>3</v>
      </c>
      <c r="J67" s="9">
        <v>3</v>
      </c>
      <c r="K67" s="8">
        <v>1426</v>
      </c>
      <c r="L67" s="8">
        <v>9280.9</v>
      </c>
      <c r="M67" s="8">
        <v>1326</v>
      </c>
      <c r="N67" s="8">
        <v>7</v>
      </c>
      <c r="O67" s="8">
        <v>0</v>
      </c>
      <c r="P67" s="8">
        <v>0.2</v>
      </c>
      <c r="Q67" s="8">
        <v>0.55</v>
      </c>
      <c r="R67" s="8">
        <v>1</v>
      </c>
      <c r="S67" s="29">
        <v>0.01</v>
      </c>
      <c r="T67" s="198">
        <v>12.1</v>
      </c>
      <c r="U67" s="198">
        <v>5.1</v>
      </c>
      <c r="V67" s="202">
        <v>0</v>
      </c>
      <c r="W67" s="47">
        <v>1326</v>
      </c>
      <c r="X67" s="203">
        <v>12.1</v>
      </c>
      <c r="Y67" s="7">
        <v>8</v>
      </c>
      <c r="Z67" s="27">
        <v>901.8000000000011</v>
      </c>
      <c r="AA67" s="46">
        <v>1.315481281509169</v>
      </c>
      <c r="AB67" s="12">
        <v>1186.30101966497</v>
      </c>
      <c r="AC67" s="31">
        <v>11.786281505418831</v>
      </c>
      <c r="AD67" s="28">
        <v>2</v>
      </c>
      <c r="AE67" s="51">
        <v>1186.30101966497</v>
      </c>
      <c r="AF67" s="31">
        <v>11.786281505418831</v>
      </c>
      <c r="AG67" s="162">
        <v>4.786281505418831</v>
      </c>
      <c r="AI67" s="172">
        <v>11031</v>
      </c>
    </row>
    <row r="68" spans="1:35" ht="12.75">
      <c r="A68" s="161" t="s">
        <v>172</v>
      </c>
      <c r="B68" s="11" t="s">
        <v>6</v>
      </c>
      <c r="C68" s="11">
        <v>278</v>
      </c>
      <c r="D68" s="7" t="s">
        <v>173</v>
      </c>
      <c r="E68" s="30" t="s">
        <v>174</v>
      </c>
      <c r="F68" s="11" t="s">
        <v>33</v>
      </c>
      <c r="G68" s="38">
        <v>8.7</v>
      </c>
      <c r="H68" s="9" t="s">
        <v>38</v>
      </c>
      <c r="I68" s="28" t="s">
        <v>3</v>
      </c>
      <c r="J68" s="9">
        <v>3</v>
      </c>
      <c r="K68" s="8">
        <v>1107</v>
      </c>
      <c r="L68" s="8">
        <v>1991.4</v>
      </c>
      <c r="M68" s="8">
        <v>388</v>
      </c>
      <c r="N68" s="8">
        <v>5.1</v>
      </c>
      <c r="O68" s="8">
        <v>0</v>
      </c>
      <c r="P68" s="8">
        <v>0.6</v>
      </c>
      <c r="Q68" s="8">
        <v>0.55</v>
      </c>
      <c r="R68" s="8">
        <v>1</v>
      </c>
      <c r="S68" s="29">
        <v>0.04</v>
      </c>
      <c r="T68" s="198">
        <v>11.2</v>
      </c>
      <c r="U68" s="198">
        <v>6.1</v>
      </c>
      <c r="V68" s="202">
        <v>1</v>
      </c>
      <c r="W68" s="47">
        <v>243.3</v>
      </c>
      <c r="X68" s="203">
        <v>9.809786804770011</v>
      </c>
      <c r="Y68" s="7">
        <v>6</v>
      </c>
      <c r="Z68" s="27">
        <v>46.1</v>
      </c>
      <c r="AA68" s="46">
        <v>5.809110629067245</v>
      </c>
      <c r="AB68" s="12">
        <v>267.8</v>
      </c>
      <c r="AC68" s="31">
        <v>10.008159731821024</v>
      </c>
      <c r="AD68" s="28">
        <v>1</v>
      </c>
      <c r="AE68" s="51">
        <v>243.3</v>
      </c>
      <c r="AF68" s="31">
        <v>9.809786804770011</v>
      </c>
      <c r="AG68" s="162">
        <v>4.709786804770012</v>
      </c>
      <c r="AI68" s="172">
        <v>409</v>
      </c>
    </row>
    <row r="69" spans="1:35" ht="12.75">
      <c r="A69" s="161" t="s">
        <v>172</v>
      </c>
      <c r="B69" s="11" t="s">
        <v>6</v>
      </c>
      <c r="C69" s="11">
        <v>278</v>
      </c>
      <c r="D69" s="7" t="s">
        <v>173</v>
      </c>
      <c r="E69" s="30" t="s">
        <v>174</v>
      </c>
      <c r="F69" s="11" t="s">
        <v>33</v>
      </c>
      <c r="G69" s="38">
        <v>8.8</v>
      </c>
      <c r="H69" s="9" t="s">
        <v>39</v>
      </c>
      <c r="I69" s="28" t="s">
        <v>3</v>
      </c>
      <c r="J69" s="9">
        <v>3</v>
      </c>
      <c r="K69" s="8">
        <v>1979</v>
      </c>
      <c r="L69" s="8">
        <v>3696.3</v>
      </c>
      <c r="M69" s="8">
        <v>759.4</v>
      </c>
      <c r="N69" s="8">
        <v>4.9</v>
      </c>
      <c r="O69" s="8">
        <v>0</v>
      </c>
      <c r="P69" s="8">
        <v>0.5</v>
      </c>
      <c r="Q69" s="8">
        <v>0.55</v>
      </c>
      <c r="R69" s="8">
        <v>1</v>
      </c>
      <c r="S69" s="29">
        <v>0.04</v>
      </c>
      <c r="T69" s="198">
        <v>12.7</v>
      </c>
      <c r="U69" s="198">
        <v>7.8</v>
      </c>
      <c r="V69" s="202">
        <v>1</v>
      </c>
      <c r="W69" s="47">
        <v>494.2</v>
      </c>
      <c r="X69" s="203">
        <v>11.143600197365554</v>
      </c>
      <c r="Y69" s="7">
        <v>10</v>
      </c>
      <c r="Z69" s="27">
        <v>54.4</v>
      </c>
      <c r="AA69" s="46">
        <v>10.391544117647056</v>
      </c>
      <c r="AB69" s="12">
        <v>565.3</v>
      </c>
      <c r="AC69" s="31">
        <v>11.515106960787916</v>
      </c>
      <c r="AD69" s="28">
        <v>1</v>
      </c>
      <c r="AE69" s="51">
        <v>494.2</v>
      </c>
      <c r="AF69" s="31">
        <v>11.143600197365554</v>
      </c>
      <c r="AG69" s="162">
        <v>6.243600197365554</v>
      </c>
      <c r="AI69" s="172">
        <v>597</v>
      </c>
    </row>
    <row r="70" spans="1:35" ht="12.75">
      <c r="A70" s="161" t="s">
        <v>172</v>
      </c>
      <c r="B70" s="11" t="s">
        <v>6</v>
      </c>
      <c r="C70" s="11">
        <v>321</v>
      </c>
      <c r="D70" s="7" t="s">
        <v>175</v>
      </c>
      <c r="E70" s="30" t="s">
        <v>176</v>
      </c>
      <c r="F70" s="11" t="s">
        <v>33</v>
      </c>
      <c r="G70" s="38">
        <v>9</v>
      </c>
      <c r="H70" s="9" t="s">
        <v>39</v>
      </c>
      <c r="I70" s="28" t="s">
        <v>3</v>
      </c>
      <c r="J70" s="9">
        <v>3</v>
      </c>
      <c r="K70" s="8">
        <v>621</v>
      </c>
      <c r="L70" s="8">
        <v>989</v>
      </c>
      <c r="M70" s="8">
        <v>329.2</v>
      </c>
      <c r="N70" s="8">
        <v>3</v>
      </c>
      <c r="O70" s="8">
        <v>0</v>
      </c>
      <c r="P70" s="8">
        <v>0.6</v>
      </c>
      <c r="Q70" s="8">
        <v>0.55</v>
      </c>
      <c r="R70" s="8">
        <v>1</v>
      </c>
      <c r="S70" s="29">
        <v>0.06</v>
      </c>
      <c r="T70" s="198">
        <v>8.3</v>
      </c>
      <c r="U70" s="198">
        <v>5.3</v>
      </c>
      <c r="V70" s="202">
        <v>1</v>
      </c>
      <c r="W70" s="47">
        <v>222.1</v>
      </c>
      <c r="X70" s="203">
        <v>7.285838529237513</v>
      </c>
      <c r="Y70" s="7">
        <v>11</v>
      </c>
      <c r="Z70" s="27">
        <v>15.9</v>
      </c>
      <c r="AA70" s="46">
        <v>9.679245283018869</v>
      </c>
      <c r="AB70" s="12">
        <v>153.9</v>
      </c>
      <c r="AC70" s="31">
        <v>6.660433582710124</v>
      </c>
      <c r="AD70" s="28">
        <v>1</v>
      </c>
      <c r="AE70" s="51">
        <v>222.1</v>
      </c>
      <c r="AF70" s="31">
        <v>7.285838529237513</v>
      </c>
      <c r="AG70" s="162">
        <v>4.285838529237513</v>
      </c>
      <c r="AI70" s="172">
        <v>182</v>
      </c>
    </row>
    <row r="71" spans="1:35" ht="12.75">
      <c r="A71" s="161" t="s">
        <v>172</v>
      </c>
      <c r="B71" s="11" t="s">
        <v>6</v>
      </c>
      <c r="C71" s="11">
        <v>321</v>
      </c>
      <c r="D71" s="7" t="s">
        <v>219</v>
      </c>
      <c r="E71" s="30" t="s">
        <v>178</v>
      </c>
      <c r="F71" s="11" t="s">
        <v>33</v>
      </c>
      <c r="G71" s="38">
        <v>9.4</v>
      </c>
      <c r="H71" s="9" t="s">
        <v>39</v>
      </c>
      <c r="I71" s="28" t="s">
        <v>3</v>
      </c>
      <c r="J71" s="9">
        <v>3</v>
      </c>
      <c r="K71" s="8">
        <v>1226</v>
      </c>
      <c r="L71" s="8">
        <v>2722.5</v>
      </c>
      <c r="M71" s="8">
        <v>644.5</v>
      </c>
      <c r="N71" s="8">
        <v>4.2</v>
      </c>
      <c r="O71" s="8">
        <v>0</v>
      </c>
      <c r="P71" s="8">
        <v>0.5</v>
      </c>
      <c r="Q71" s="8">
        <v>0.55</v>
      </c>
      <c r="R71" s="8">
        <v>1</v>
      </c>
      <c r="S71" s="29">
        <v>0.04</v>
      </c>
      <c r="T71" s="198">
        <v>10.5</v>
      </c>
      <c r="U71" s="198">
        <v>6.3</v>
      </c>
      <c r="V71" s="202">
        <v>1</v>
      </c>
      <c r="W71" s="47">
        <v>433.7</v>
      </c>
      <c r="X71" s="203">
        <v>9.606157430366974</v>
      </c>
      <c r="Y71" s="7">
        <v>10</v>
      </c>
      <c r="Z71" s="27">
        <v>22.4</v>
      </c>
      <c r="AA71" s="46">
        <v>10.084821428571427</v>
      </c>
      <c r="AB71" s="12">
        <v>225.9</v>
      </c>
      <c r="AC71" s="31">
        <v>8.283957521615502</v>
      </c>
      <c r="AD71" s="28">
        <v>1</v>
      </c>
      <c r="AE71" s="51">
        <v>433.7</v>
      </c>
      <c r="AF71" s="31">
        <v>9.606157430366974</v>
      </c>
      <c r="AG71" s="162">
        <v>5.4061574303669735</v>
      </c>
      <c r="AI71" s="172">
        <v>498</v>
      </c>
    </row>
    <row r="72" spans="1:35" ht="12.75">
      <c r="A72" s="161" t="s">
        <v>172</v>
      </c>
      <c r="B72" s="11" t="s">
        <v>4</v>
      </c>
      <c r="C72" s="11">
        <v>3</v>
      </c>
      <c r="D72" s="7" t="s">
        <v>173</v>
      </c>
      <c r="E72" s="30" t="s">
        <v>179</v>
      </c>
      <c r="F72" s="11" t="s">
        <v>33</v>
      </c>
      <c r="G72" s="38">
        <v>10.8</v>
      </c>
      <c r="H72" s="9" t="s">
        <v>38</v>
      </c>
      <c r="I72" s="28" t="s">
        <v>3</v>
      </c>
      <c r="J72" s="9">
        <v>3</v>
      </c>
      <c r="K72" s="8">
        <v>1008</v>
      </c>
      <c r="L72" s="8">
        <v>1784.6</v>
      </c>
      <c r="M72" s="8">
        <v>445.9</v>
      </c>
      <c r="N72" s="8">
        <v>4</v>
      </c>
      <c r="O72" s="8">
        <v>0</v>
      </c>
      <c r="P72" s="8">
        <v>0.6</v>
      </c>
      <c r="Q72" s="8">
        <v>0.55</v>
      </c>
      <c r="R72" s="8">
        <v>1</v>
      </c>
      <c r="S72" s="29">
        <v>0.05</v>
      </c>
      <c r="T72" s="198">
        <v>10.1</v>
      </c>
      <c r="U72" s="198">
        <v>6.1</v>
      </c>
      <c r="V72" s="202">
        <v>1</v>
      </c>
      <c r="W72" s="47">
        <v>220.5</v>
      </c>
      <c r="X72" s="203">
        <v>8.50401823075191</v>
      </c>
      <c r="Y72" s="7">
        <v>7</v>
      </c>
      <c r="Z72" s="27">
        <v>24.8</v>
      </c>
      <c r="AA72" s="46">
        <v>6.020161290322581</v>
      </c>
      <c r="AB72" s="12">
        <v>149.3</v>
      </c>
      <c r="AC72" s="31">
        <v>7.808729780712886</v>
      </c>
      <c r="AD72" s="28">
        <v>1</v>
      </c>
      <c r="AE72" s="51">
        <v>220.5</v>
      </c>
      <c r="AF72" s="31">
        <v>8.50401823075191</v>
      </c>
      <c r="AG72" s="162">
        <v>4.50401823075191</v>
      </c>
      <c r="AI72" s="172">
        <v>614</v>
      </c>
    </row>
    <row r="73" spans="1:35" ht="12.75">
      <c r="A73" s="161" t="s">
        <v>172</v>
      </c>
      <c r="B73" s="11" t="s">
        <v>4</v>
      </c>
      <c r="C73" s="11">
        <v>3</v>
      </c>
      <c r="D73" s="7" t="s">
        <v>173</v>
      </c>
      <c r="E73" s="30" t="s">
        <v>179</v>
      </c>
      <c r="F73" s="11" t="s">
        <v>33</v>
      </c>
      <c r="G73" s="38">
        <v>14.4</v>
      </c>
      <c r="H73" s="9" t="s">
        <v>39</v>
      </c>
      <c r="I73" s="28" t="s">
        <v>3</v>
      </c>
      <c r="J73" s="9">
        <v>3</v>
      </c>
      <c r="K73" s="8">
        <v>1287</v>
      </c>
      <c r="L73" s="8">
        <v>2028.5</v>
      </c>
      <c r="M73" s="8">
        <v>426.5</v>
      </c>
      <c r="N73" s="8">
        <v>4.8</v>
      </c>
      <c r="O73" s="8">
        <v>0</v>
      </c>
      <c r="P73" s="8">
        <v>0.6</v>
      </c>
      <c r="Q73" s="8">
        <v>0.55</v>
      </c>
      <c r="R73" s="8">
        <v>1</v>
      </c>
      <c r="S73" s="29">
        <v>0.05</v>
      </c>
      <c r="T73" s="198">
        <v>11.5</v>
      </c>
      <c r="U73" s="198">
        <v>6.7</v>
      </c>
      <c r="V73" s="202">
        <v>1</v>
      </c>
      <c r="W73" s="47">
        <v>281.2</v>
      </c>
      <c r="X73" s="203">
        <v>10.348100771462605</v>
      </c>
      <c r="Y73" s="7">
        <v>13</v>
      </c>
      <c r="Z73" s="27">
        <v>27.59999999999991</v>
      </c>
      <c r="AA73" s="46">
        <v>7.699275362318842</v>
      </c>
      <c r="AB73" s="12">
        <v>212.49999999999932</v>
      </c>
      <c r="AC73" s="31">
        <v>9.71849343925015</v>
      </c>
      <c r="AD73" s="28">
        <v>1</v>
      </c>
      <c r="AE73" s="51">
        <v>281.2</v>
      </c>
      <c r="AF73" s="31">
        <v>10.348100771462605</v>
      </c>
      <c r="AG73" s="162">
        <v>5.548100771462605</v>
      </c>
      <c r="AI73" s="172">
        <v>786</v>
      </c>
    </row>
    <row r="74" spans="1:35" ht="12.75">
      <c r="A74" s="161" t="s">
        <v>172</v>
      </c>
      <c r="B74" s="11" t="s">
        <v>4</v>
      </c>
      <c r="C74" s="11">
        <v>336</v>
      </c>
      <c r="D74" s="7" t="s">
        <v>180</v>
      </c>
      <c r="E74" s="30" t="s">
        <v>181</v>
      </c>
      <c r="F74" s="11" t="s">
        <v>33</v>
      </c>
      <c r="G74" s="38">
        <v>9.8</v>
      </c>
      <c r="H74" s="9" t="s">
        <v>39</v>
      </c>
      <c r="I74" s="28" t="s">
        <v>3</v>
      </c>
      <c r="J74" s="9">
        <v>3</v>
      </c>
      <c r="K74" s="8">
        <v>1851</v>
      </c>
      <c r="L74" s="8">
        <v>3227</v>
      </c>
      <c r="M74" s="8">
        <v>604.5</v>
      </c>
      <c r="N74" s="8">
        <v>5.3</v>
      </c>
      <c r="O74" s="8">
        <v>0</v>
      </c>
      <c r="P74" s="8">
        <v>0.6</v>
      </c>
      <c r="Q74" s="8">
        <v>0.55</v>
      </c>
      <c r="R74" s="8">
        <v>1</v>
      </c>
      <c r="S74" s="29">
        <v>0.04</v>
      </c>
      <c r="T74" s="198">
        <v>12.9</v>
      </c>
      <c r="U74" s="198">
        <v>7.6</v>
      </c>
      <c r="V74" s="202">
        <v>1</v>
      </c>
      <c r="W74" s="47">
        <v>435.1</v>
      </c>
      <c r="X74" s="203">
        <v>11.481241231777982</v>
      </c>
      <c r="Y74" s="7">
        <v>10</v>
      </c>
      <c r="Z74" s="27">
        <v>42.69999999999993</v>
      </c>
      <c r="AA74" s="46">
        <v>10.793911007025763</v>
      </c>
      <c r="AB74" s="12">
        <v>460.89999999999935</v>
      </c>
      <c r="AC74" s="31">
        <v>11.636264113151801</v>
      </c>
      <c r="AD74" s="28">
        <v>1</v>
      </c>
      <c r="AE74" s="51">
        <v>435.1</v>
      </c>
      <c r="AF74" s="31">
        <v>11.481241231777982</v>
      </c>
      <c r="AG74" s="162">
        <v>6.181241231777983</v>
      </c>
      <c r="AI74" s="172">
        <v>678</v>
      </c>
    </row>
    <row r="75" spans="1:35" ht="12.75">
      <c r="A75" s="161" t="s">
        <v>172</v>
      </c>
      <c r="B75" s="11" t="s">
        <v>7</v>
      </c>
      <c r="C75" s="11">
        <v>87</v>
      </c>
      <c r="D75" s="7" t="s">
        <v>101</v>
      </c>
      <c r="E75" s="30" t="s">
        <v>182</v>
      </c>
      <c r="F75" s="11" t="s">
        <v>33</v>
      </c>
      <c r="G75" s="38">
        <v>5.8</v>
      </c>
      <c r="H75" s="9" t="s">
        <v>38</v>
      </c>
      <c r="I75" s="28" t="s">
        <v>3</v>
      </c>
      <c r="J75" s="9">
        <v>3</v>
      </c>
      <c r="K75" s="8">
        <v>3735</v>
      </c>
      <c r="L75" s="8">
        <v>5911.2</v>
      </c>
      <c r="M75" s="8">
        <v>1548.1</v>
      </c>
      <c r="N75" s="8">
        <v>3.8</v>
      </c>
      <c r="O75" s="8">
        <v>0</v>
      </c>
      <c r="P75" s="8">
        <v>0.6</v>
      </c>
      <c r="Q75" s="8">
        <v>0.55</v>
      </c>
      <c r="R75" s="8">
        <v>1</v>
      </c>
      <c r="S75" s="29">
        <v>0.06</v>
      </c>
      <c r="T75" s="198">
        <v>14.8</v>
      </c>
      <c r="U75" s="198">
        <v>11</v>
      </c>
      <c r="V75" s="202">
        <v>1</v>
      </c>
      <c r="W75" s="47">
        <v>1178.7</v>
      </c>
      <c r="X75" s="203">
        <v>13.851731317854165</v>
      </c>
      <c r="Y75" s="7">
        <v>8</v>
      </c>
      <c r="Z75" s="27">
        <v>119</v>
      </c>
      <c r="AA75" s="46">
        <v>7.189915966386554</v>
      </c>
      <c r="AB75" s="12">
        <v>855.6</v>
      </c>
      <c r="AC75" s="31">
        <v>12.558180533771305</v>
      </c>
      <c r="AD75" s="28">
        <v>1</v>
      </c>
      <c r="AE75" s="51">
        <v>1178.7</v>
      </c>
      <c r="AF75" s="31">
        <v>13.851731317854165</v>
      </c>
      <c r="AG75" s="162">
        <v>10.051731317854166</v>
      </c>
      <c r="AI75" s="172">
        <v>1901</v>
      </c>
    </row>
    <row r="76" spans="1:35" ht="12.75">
      <c r="A76" s="161" t="s">
        <v>172</v>
      </c>
      <c r="B76" s="11" t="s">
        <v>7</v>
      </c>
      <c r="C76" s="11">
        <v>87</v>
      </c>
      <c r="D76" s="7" t="s">
        <v>101</v>
      </c>
      <c r="E76" s="30" t="s">
        <v>182</v>
      </c>
      <c r="F76" s="11" t="s">
        <v>33</v>
      </c>
      <c r="G76" s="38">
        <v>6.7</v>
      </c>
      <c r="H76" s="9" t="s">
        <v>39</v>
      </c>
      <c r="I76" s="28" t="s">
        <v>3</v>
      </c>
      <c r="J76" s="9">
        <v>3</v>
      </c>
      <c r="K76" s="8">
        <v>3523</v>
      </c>
      <c r="L76" s="8">
        <v>5485.4</v>
      </c>
      <c r="M76" s="8">
        <v>1360.6</v>
      </c>
      <c r="N76" s="8">
        <v>4</v>
      </c>
      <c r="O76" s="8">
        <v>0</v>
      </c>
      <c r="P76" s="8">
        <v>0.6</v>
      </c>
      <c r="Q76" s="8">
        <v>0.55</v>
      </c>
      <c r="R76" s="8">
        <v>1</v>
      </c>
      <c r="S76" s="29">
        <v>0.06</v>
      </c>
      <c r="T76" s="198">
        <v>14.7</v>
      </c>
      <c r="U76" s="198">
        <v>10.7</v>
      </c>
      <c r="V76" s="202">
        <v>1</v>
      </c>
      <c r="W76" s="47">
        <v>923.9</v>
      </c>
      <c r="X76" s="203">
        <v>13.32081182735511</v>
      </c>
      <c r="Y76" s="7">
        <v>14</v>
      </c>
      <c r="Z76" s="27">
        <v>120</v>
      </c>
      <c r="AA76" s="46">
        <v>6.745</v>
      </c>
      <c r="AB76" s="12">
        <v>809.4</v>
      </c>
      <c r="AC76" s="31">
        <v>12.805320748695674</v>
      </c>
      <c r="AD76" s="28">
        <v>1</v>
      </c>
      <c r="AE76" s="51">
        <v>923.9</v>
      </c>
      <c r="AF76" s="31">
        <v>13.32081182735511</v>
      </c>
      <c r="AG76" s="162">
        <v>9.32081182735511</v>
      </c>
      <c r="AI76" s="172">
        <v>2431</v>
      </c>
    </row>
    <row r="77" spans="1:35" ht="12.75">
      <c r="A77" s="161" t="s">
        <v>11</v>
      </c>
      <c r="B77" s="11" t="s">
        <v>6</v>
      </c>
      <c r="C77" s="11">
        <v>1</v>
      </c>
      <c r="D77" s="7" t="s">
        <v>183</v>
      </c>
      <c r="E77" s="30" t="s">
        <v>184</v>
      </c>
      <c r="F77" s="11" t="s">
        <v>33</v>
      </c>
      <c r="G77" s="38">
        <v>2.5</v>
      </c>
      <c r="H77" s="9" t="s">
        <v>38</v>
      </c>
      <c r="I77" s="28" t="s">
        <v>3</v>
      </c>
      <c r="J77" s="9">
        <v>3</v>
      </c>
      <c r="K77" s="8">
        <v>2173</v>
      </c>
      <c r="L77" s="8">
        <v>4268.2</v>
      </c>
      <c r="M77" s="8">
        <v>1021.6</v>
      </c>
      <c r="N77" s="8">
        <v>4.2</v>
      </c>
      <c r="O77" s="8">
        <v>0</v>
      </c>
      <c r="P77" s="8">
        <v>0.5</v>
      </c>
      <c r="Q77" s="8">
        <v>0.55</v>
      </c>
      <c r="R77" s="8">
        <v>1</v>
      </c>
      <c r="S77" s="29">
        <v>0.04</v>
      </c>
      <c r="T77" s="198">
        <v>12.4</v>
      </c>
      <c r="U77" s="198">
        <v>8.2</v>
      </c>
      <c r="V77" s="202">
        <v>1</v>
      </c>
      <c r="W77" s="47">
        <v>705.1</v>
      </c>
      <c r="X77" s="203">
        <v>10.862620001252257</v>
      </c>
      <c r="Y77" s="7">
        <v>7</v>
      </c>
      <c r="Z77" s="27">
        <v>94.30000000000018</v>
      </c>
      <c r="AA77" s="46">
        <v>6.481442205726405</v>
      </c>
      <c r="AB77" s="12">
        <v>611.2000000000012</v>
      </c>
      <c r="AC77" s="31">
        <v>10.465504922406133</v>
      </c>
      <c r="AD77" s="28">
        <v>1</v>
      </c>
      <c r="AE77" s="51">
        <v>705.1</v>
      </c>
      <c r="AF77" s="31">
        <v>10.862620001252257</v>
      </c>
      <c r="AG77" s="162">
        <v>6.6626200012522565</v>
      </c>
      <c r="AI77" s="172">
        <v>1167</v>
      </c>
    </row>
    <row r="78" spans="1:35" ht="12.75">
      <c r="A78" s="161" t="s">
        <v>11</v>
      </c>
      <c r="B78" s="11" t="s">
        <v>6</v>
      </c>
      <c r="C78" s="11">
        <v>1</v>
      </c>
      <c r="D78" s="7" t="s">
        <v>183</v>
      </c>
      <c r="E78" s="30" t="s">
        <v>184</v>
      </c>
      <c r="F78" s="11" t="s">
        <v>33</v>
      </c>
      <c r="G78" s="38">
        <v>1.2</v>
      </c>
      <c r="H78" s="9" t="s">
        <v>39</v>
      </c>
      <c r="I78" s="28" t="s">
        <v>3</v>
      </c>
      <c r="J78" s="9">
        <v>3</v>
      </c>
      <c r="K78" s="8">
        <v>1626</v>
      </c>
      <c r="L78" s="8">
        <v>3159</v>
      </c>
      <c r="M78" s="8">
        <v>745.3</v>
      </c>
      <c r="N78" s="8">
        <v>4.2</v>
      </c>
      <c r="O78" s="8">
        <v>0</v>
      </c>
      <c r="P78" s="8">
        <v>0.5</v>
      </c>
      <c r="Q78" s="8">
        <v>0.55</v>
      </c>
      <c r="R78" s="8">
        <v>1</v>
      </c>
      <c r="S78" s="29">
        <v>0.04</v>
      </c>
      <c r="T78" s="198">
        <v>11.5</v>
      </c>
      <c r="U78" s="198">
        <v>7.3</v>
      </c>
      <c r="V78" s="202">
        <v>1</v>
      </c>
      <c r="W78" s="47">
        <v>313.6</v>
      </c>
      <c r="X78" s="203">
        <v>8.902609752151118</v>
      </c>
      <c r="Y78" s="7">
        <v>16</v>
      </c>
      <c r="Z78" s="27">
        <v>83.59999999999991</v>
      </c>
      <c r="AA78" s="46">
        <v>4.230861244019138</v>
      </c>
      <c r="AB78" s="12">
        <v>353.7</v>
      </c>
      <c r="AC78" s="31">
        <v>9.152338396437168</v>
      </c>
      <c r="AD78" s="28">
        <v>1</v>
      </c>
      <c r="AE78" s="51">
        <v>313.6</v>
      </c>
      <c r="AF78" s="31">
        <v>8.902609752151118</v>
      </c>
      <c r="AG78" s="162">
        <v>4.702609752151118</v>
      </c>
      <c r="AI78" s="172">
        <v>1526.3</v>
      </c>
    </row>
    <row r="79" spans="1:35" ht="12.75">
      <c r="A79" s="161" t="s">
        <v>12</v>
      </c>
      <c r="B79" s="11" t="s">
        <v>4</v>
      </c>
      <c r="C79" s="11">
        <v>113</v>
      </c>
      <c r="D79" s="7" t="s">
        <v>220</v>
      </c>
      <c r="E79" s="30" t="s">
        <v>14</v>
      </c>
      <c r="F79" s="11" t="s">
        <v>33</v>
      </c>
      <c r="G79" s="38">
        <v>0</v>
      </c>
      <c r="H79" s="9" t="s">
        <v>38</v>
      </c>
      <c r="I79" s="28" t="s">
        <v>3</v>
      </c>
      <c r="J79" s="9">
        <v>3</v>
      </c>
      <c r="K79" s="8">
        <v>494</v>
      </c>
      <c r="L79" s="8">
        <v>1461.7</v>
      </c>
      <c r="M79" s="8">
        <v>775.2</v>
      </c>
      <c r="N79" s="8">
        <v>1.9</v>
      </c>
      <c r="O79" s="8">
        <v>-20</v>
      </c>
      <c r="P79" s="8">
        <v>0.3</v>
      </c>
      <c r="Q79" s="8">
        <v>0.55</v>
      </c>
      <c r="R79" s="8">
        <v>0.97</v>
      </c>
      <c r="S79" s="29">
        <v>0.04</v>
      </c>
      <c r="T79" s="198">
        <v>6.4</v>
      </c>
      <c r="U79" s="198">
        <v>4.5</v>
      </c>
      <c r="V79" s="202">
        <v>1</v>
      </c>
      <c r="W79" s="47">
        <v>331.3</v>
      </c>
      <c r="X79" s="203">
        <v>4.871677292046737</v>
      </c>
      <c r="Y79" s="7">
        <v>3</v>
      </c>
      <c r="Z79" s="27">
        <v>134.8</v>
      </c>
      <c r="AA79" s="46">
        <v>2.913946587537093</v>
      </c>
      <c r="AB79" s="12">
        <v>392.8</v>
      </c>
      <c r="AC79" s="31">
        <v>5.097423512293724</v>
      </c>
      <c r="AD79" s="28">
        <v>1</v>
      </c>
      <c r="AE79" s="51">
        <v>331.3</v>
      </c>
      <c r="AF79" s="31">
        <v>4.871677292046737</v>
      </c>
      <c r="AG79" s="162">
        <v>2.971677292046737</v>
      </c>
      <c r="AI79" s="172">
        <v>1160</v>
      </c>
    </row>
    <row r="80" spans="1:35" ht="12.75">
      <c r="A80" s="161" t="s">
        <v>12</v>
      </c>
      <c r="B80" s="11" t="s">
        <v>4</v>
      </c>
      <c r="C80" s="11">
        <v>113</v>
      </c>
      <c r="D80" s="7" t="s">
        <v>220</v>
      </c>
      <c r="E80" s="30" t="s">
        <v>14</v>
      </c>
      <c r="F80" s="11" t="s">
        <v>33</v>
      </c>
      <c r="G80" s="38">
        <v>1.6</v>
      </c>
      <c r="H80" s="9" t="s">
        <v>39</v>
      </c>
      <c r="I80" s="28" t="s">
        <v>3</v>
      </c>
      <c r="J80" s="9">
        <v>3</v>
      </c>
      <c r="K80" s="8">
        <v>647</v>
      </c>
      <c r="L80" s="8">
        <v>1310.7</v>
      </c>
      <c r="M80" s="8">
        <v>414.5</v>
      </c>
      <c r="N80" s="8">
        <v>3.2</v>
      </c>
      <c r="O80" s="8">
        <v>20</v>
      </c>
      <c r="P80" s="8">
        <v>0.5</v>
      </c>
      <c r="Q80" s="8">
        <v>0.55</v>
      </c>
      <c r="R80" s="8">
        <v>1.03</v>
      </c>
      <c r="S80" s="29">
        <v>0.05</v>
      </c>
      <c r="T80" s="198">
        <v>8.4</v>
      </c>
      <c r="U80" s="198">
        <v>5.2</v>
      </c>
      <c r="V80" s="202">
        <v>1</v>
      </c>
      <c r="W80" s="47">
        <v>219.2</v>
      </c>
      <c r="X80" s="203">
        <v>7.274688354652122</v>
      </c>
      <c r="Y80" s="7">
        <v>17</v>
      </c>
      <c r="Z80" s="27">
        <v>58.59999999999991</v>
      </c>
      <c r="AA80" s="46">
        <v>3.648464163822527</v>
      </c>
      <c r="AB80" s="12">
        <v>213.8</v>
      </c>
      <c r="AC80" s="31">
        <v>7.231217893369051</v>
      </c>
      <c r="AD80" s="28">
        <v>1</v>
      </c>
      <c r="AE80" s="51">
        <v>219.2</v>
      </c>
      <c r="AF80" s="31">
        <v>7.274688354652122</v>
      </c>
      <c r="AG80" s="162">
        <v>4.074688354652122</v>
      </c>
      <c r="AI80" s="172">
        <v>1296</v>
      </c>
    </row>
    <row r="81" spans="1:35" ht="12.75">
      <c r="A81" s="161" t="s">
        <v>185</v>
      </c>
      <c r="B81" s="11" t="s">
        <v>6</v>
      </c>
      <c r="C81" s="11">
        <v>501</v>
      </c>
      <c r="D81" s="7" t="s">
        <v>186</v>
      </c>
      <c r="E81" s="30" t="s">
        <v>187</v>
      </c>
      <c r="F81" s="11" t="s">
        <v>33</v>
      </c>
      <c r="G81" s="38">
        <v>10</v>
      </c>
      <c r="H81" s="9" t="s">
        <v>38</v>
      </c>
      <c r="I81" s="28" t="s">
        <v>3</v>
      </c>
      <c r="J81" s="9">
        <v>3</v>
      </c>
      <c r="K81" s="8">
        <v>1018</v>
      </c>
      <c r="L81" s="8">
        <v>2093.9</v>
      </c>
      <c r="M81" s="8">
        <v>434.4</v>
      </c>
      <c r="N81" s="8">
        <v>4.8</v>
      </c>
      <c r="O81" s="8">
        <v>0</v>
      </c>
      <c r="P81" s="8">
        <v>0.5</v>
      </c>
      <c r="Q81" s="8">
        <v>0.55</v>
      </c>
      <c r="R81" s="8">
        <v>1</v>
      </c>
      <c r="S81" s="29">
        <v>0.04</v>
      </c>
      <c r="T81" s="198">
        <v>10.6</v>
      </c>
      <c r="U81" s="198">
        <v>5.8</v>
      </c>
      <c r="V81" s="202">
        <v>1</v>
      </c>
      <c r="W81" s="47">
        <v>315.8</v>
      </c>
      <c r="X81" s="203">
        <v>9.88978996039282</v>
      </c>
      <c r="Y81" s="7">
        <v>11</v>
      </c>
      <c r="Z81" s="27">
        <v>27</v>
      </c>
      <c r="AA81" s="46">
        <v>10.025925925925927</v>
      </c>
      <c r="AB81" s="12">
        <v>270.7</v>
      </c>
      <c r="AC81" s="31">
        <v>9.563460811613588</v>
      </c>
      <c r="AD81" s="28">
        <v>1</v>
      </c>
      <c r="AE81" s="51">
        <v>315.8</v>
      </c>
      <c r="AF81" s="31">
        <v>9.88978996039282</v>
      </c>
      <c r="AG81" s="162">
        <v>5.08978996039282</v>
      </c>
      <c r="AI81" s="172">
        <v>643</v>
      </c>
    </row>
    <row r="82" spans="1:35" ht="12.75">
      <c r="A82" s="161" t="s">
        <v>185</v>
      </c>
      <c r="B82" s="11" t="s">
        <v>6</v>
      </c>
      <c r="C82" s="11">
        <v>501</v>
      </c>
      <c r="D82" s="7" t="s">
        <v>188</v>
      </c>
      <c r="E82" s="30" t="s">
        <v>189</v>
      </c>
      <c r="F82" s="11" t="s">
        <v>34</v>
      </c>
      <c r="G82" s="38">
        <v>3</v>
      </c>
      <c r="H82" s="9" t="s">
        <v>38</v>
      </c>
      <c r="I82" s="28" t="s">
        <v>3</v>
      </c>
      <c r="J82" s="9">
        <v>3</v>
      </c>
      <c r="K82" s="8">
        <v>712</v>
      </c>
      <c r="L82" s="8">
        <v>5238.4</v>
      </c>
      <c r="M82" s="8">
        <v>768</v>
      </c>
      <c r="N82" s="8">
        <v>6.8</v>
      </c>
      <c r="O82" s="8">
        <v>0</v>
      </c>
      <c r="P82" s="8">
        <v>0.1</v>
      </c>
      <c r="Q82" s="8">
        <v>0.55</v>
      </c>
      <c r="R82" s="8">
        <v>1</v>
      </c>
      <c r="S82" s="29">
        <v>0.01</v>
      </c>
      <c r="T82" s="198">
        <v>10.5</v>
      </c>
      <c r="U82" s="198">
        <v>3.7</v>
      </c>
      <c r="V82" s="202">
        <v>0</v>
      </c>
      <c r="W82" s="47">
        <v>768</v>
      </c>
      <c r="X82" s="203">
        <v>10.5</v>
      </c>
      <c r="Y82" s="7">
        <v>17</v>
      </c>
      <c r="Z82" s="27">
        <v>748.2</v>
      </c>
      <c r="AA82" s="46">
        <v>0.9988895074712181</v>
      </c>
      <c r="AB82" s="12">
        <v>747.3691294899652</v>
      </c>
      <c r="AC82" s="31">
        <v>10.65956841458014</v>
      </c>
      <c r="AD82" s="28">
        <v>2</v>
      </c>
      <c r="AE82" s="51">
        <v>747.3691294899652</v>
      </c>
      <c r="AF82" s="31">
        <v>10.65956841458014</v>
      </c>
      <c r="AG82" s="162">
        <v>3.8595684145801394</v>
      </c>
      <c r="AI82" s="172">
        <v>8335</v>
      </c>
    </row>
    <row r="83" spans="1:35" ht="12.75">
      <c r="A83" s="161" t="s">
        <v>185</v>
      </c>
      <c r="B83" s="11" t="s">
        <v>6</v>
      </c>
      <c r="C83" s="11">
        <v>501</v>
      </c>
      <c r="D83" s="7" t="s">
        <v>188</v>
      </c>
      <c r="E83" s="30" t="s">
        <v>189</v>
      </c>
      <c r="F83" s="11" t="s">
        <v>34</v>
      </c>
      <c r="G83" s="38">
        <v>1.6</v>
      </c>
      <c r="H83" s="9" t="s">
        <v>39</v>
      </c>
      <c r="I83" s="28" t="s">
        <v>3</v>
      </c>
      <c r="J83" s="9">
        <v>3</v>
      </c>
      <c r="K83" s="8">
        <v>2423</v>
      </c>
      <c r="L83" s="8">
        <v>18490.9</v>
      </c>
      <c r="M83" s="8">
        <v>2864.4</v>
      </c>
      <c r="N83" s="8">
        <v>6.5</v>
      </c>
      <c r="O83" s="8">
        <v>0</v>
      </c>
      <c r="P83" s="8">
        <v>0.1</v>
      </c>
      <c r="Q83" s="8">
        <v>0.55</v>
      </c>
      <c r="R83" s="8">
        <v>1</v>
      </c>
      <c r="S83" s="29">
        <v>0.01</v>
      </c>
      <c r="T83" s="198">
        <v>12.8</v>
      </c>
      <c r="U83" s="198">
        <v>6.3</v>
      </c>
      <c r="V83" s="202">
        <v>1</v>
      </c>
      <c r="W83" s="47">
        <v>1539.2</v>
      </c>
      <c r="X83" s="203">
        <v>11.631992741958115</v>
      </c>
      <c r="Y83" s="7">
        <v>17</v>
      </c>
      <c r="Z83" s="27">
        <v>748.2</v>
      </c>
      <c r="AA83" s="46">
        <v>3.2987169206094626</v>
      </c>
      <c r="AB83" s="12">
        <v>2468.1</v>
      </c>
      <c r="AC83" s="31">
        <v>12.78731389851039</v>
      </c>
      <c r="AD83" s="28">
        <v>1</v>
      </c>
      <c r="AE83" s="51">
        <v>1539.2</v>
      </c>
      <c r="AF83" s="31">
        <v>11.631992741958115</v>
      </c>
      <c r="AG83" s="162">
        <v>5.131992741958115</v>
      </c>
      <c r="AI83" s="172">
        <v>8565</v>
      </c>
    </row>
    <row r="84" spans="1:35" ht="12.75">
      <c r="A84" s="161" t="s">
        <v>185</v>
      </c>
      <c r="B84" s="11" t="s">
        <v>6</v>
      </c>
      <c r="C84" s="11">
        <v>501</v>
      </c>
      <c r="D84" s="7" t="s">
        <v>188</v>
      </c>
      <c r="E84" s="30" t="s">
        <v>190</v>
      </c>
      <c r="F84" s="11" t="s">
        <v>34</v>
      </c>
      <c r="G84" s="38">
        <v>1.7</v>
      </c>
      <c r="H84" s="9" t="s">
        <v>38</v>
      </c>
      <c r="I84" s="28" t="s">
        <v>3</v>
      </c>
      <c r="J84" s="9">
        <v>3</v>
      </c>
      <c r="K84" s="8">
        <v>1299</v>
      </c>
      <c r="L84" s="8">
        <v>4534</v>
      </c>
      <c r="M84" s="8">
        <v>661</v>
      </c>
      <c r="N84" s="8">
        <v>6.9</v>
      </c>
      <c r="O84" s="8">
        <v>0</v>
      </c>
      <c r="P84" s="8">
        <v>0.3</v>
      </c>
      <c r="Q84" s="8">
        <v>0.55</v>
      </c>
      <c r="R84" s="8">
        <v>1</v>
      </c>
      <c r="S84" s="29">
        <v>0.02</v>
      </c>
      <c r="T84" s="198">
        <v>12.4</v>
      </c>
      <c r="U84" s="198">
        <v>5.5</v>
      </c>
      <c r="V84" s="202">
        <v>0</v>
      </c>
      <c r="W84" s="47">
        <v>661</v>
      </c>
      <c r="X84" s="203">
        <v>12.4</v>
      </c>
      <c r="Y84" s="7">
        <v>14</v>
      </c>
      <c r="Z84" s="27">
        <v>796.3</v>
      </c>
      <c r="AA84" s="46">
        <v>0.8300891623759887</v>
      </c>
      <c r="AB84" s="12">
        <v>661</v>
      </c>
      <c r="AC84" s="31">
        <v>12.4</v>
      </c>
      <c r="AD84" s="28">
        <v>1</v>
      </c>
      <c r="AE84" s="51">
        <v>661</v>
      </c>
      <c r="AF84" s="31">
        <v>12.4</v>
      </c>
      <c r="AG84" s="162">
        <v>5.5</v>
      </c>
      <c r="AI84" s="172">
        <v>6517</v>
      </c>
    </row>
    <row r="85" spans="1:35" ht="12.75">
      <c r="A85" s="161" t="s">
        <v>185</v>
      </c>
      <c r="B85" s="11" t="s">
        <v>6</v>
      </c>
      <c r="C85" s="11">
        <v>501</v>
      </c>
      <c r="D85" s="7" t="s">
        <v>188</v>
      </c>
      <c r="E85" s="30" t="s">
        <v>190</v>
      </c>
      <c r="F85" s="11" t="s">
        <v>34</v>
      </c>
      <c r="G85" s="38">
        <v>1.5</v>
      </c>
      <c r="H85" s="9" t="s">
        <v>39</v>
      </c>
      <c r="I85" s="28" t="s">
        <v>3</v>
      </c>
      <c r="J85" s="9">
        <v>3</v>
      </c>
      <c r="K85" s="8">
        <v>1709</v>
      </c>
      <c r="L85" s="8">
        <v>5837.6</v>
      </c>
      <c r="M85" s="8">
        <v>824</v>
      </c>
      <c r="N85" s="8">
        <v>7.1</v>
      </c>
      <c r="O85" s="8">
        <v>0</v>
      </c>
      <c r="P85" s="8">
        <v>0.3</v>
      </c>
      <c r="Q85" s="8">
        <v>0.55</v>
      </c>
      <c r="R85" s="8">
        <v>1</v>
      </c>
      <c r="S85" s="29">
        <v>0.02</v>
      </c>
      <c r="T85" s="198">
        <v>13.3</v>
      </c>
      <c r="U85" s="198">
        <v>6.2</v>
      </c>
      <c r="V85" s="202">
        <v>0</v>
      </c>
      <c r="W85" s="47">
        <v>824</v>
      </c>
      <c r="X85" s="203">
        <v>13.3</v>
      </c>
      <c r="Y85" s="7">
        <v>15</v>
      </c>
      <c r="Z85" s="27">
        <v>705.2</v>
      </c>
      <c r="AA85" s="46">
        <v>1.125278414240076</v>
      </c>
      <c r="AB85" s="12">
        <v>793.5463377221014</v>
      </c>
      <c r="AC85" s="31">
        <v>13.295126634860466</v>
      </c>
      <c r="AD85" s="28">
        <v>2</v>
      </c>
      <c r="AE85" s="51">
        <v>793.5463377221014</v>
      </c>
      <c r="AF85" s="31">
        <v>13.295126634860466</v>
      </c>
      <c r="AG85" s="162">
        <v>6.1951266348604666</v>
      </c>
      <c r="AI85" s="172">
        <v>6743</v>
      </c>
    </row>
    <row r="86" spans="1:35" ht="12.75">
      <c r="A86" s="161" t="s">
        <v>185</v>
      </c>
      <c r="B86" s="11" t="s">
        <v>6</v>
      </c>
      <c r="C86" s="11">
        <v>501</v>
      </c>
      <c r="D86" s="7" t="s">
        <v>188</v>
      </c>
      <c r="E86" s="30" t="s">
        <v>191</v>
      </c>
      <c r="F86" s="11" t="s">
        <v>34</v>
      </c>
      <c r="G86" s="38">
        <v>1.2</v>
      </c>
      <c r="H86" s="9" t="s">
        <v>38</v>
      </c>
      <c r="I86" s="28" t="s">
        <v>3</v>
      </c>
      <c r="J86" s="9">
        <v>3</v>
      </c>
      <c r="K86" s="8">
        <v>2234</v>
      </c>
      <c r="L86" s="8">
        <v>2696.4</v>
      </c>
      <c r="M86" s="8">
        <v>204</v>
      </c>
      <c r="N86" s="8">
        <v>13.2</v>
      </c>
      <c r="O86" s="8">
        <v>0</v>
      </c>
      <c r="P86" s="8">
        <v>0.8</v>
      </c>
      <c r="Q86" s="8">
        <v>0.55</v>
      </c>
      <c r="R86" s="8">
        <v>1</v>
      </c>
      <c r="S86" s="29">
        <v>0.04</v>
      </c>
      <c r="T86" s="198">
        <v>20.8</v>
      </c>
      <c r="U86" s="198">
        <v>7.6</v>
      </c>
      <c r="V86" s="202">
        <v>0</v>
      </c>
      <c r="W86" s="47">
        <v>204</v>
      </c>
      <c r="X86" s="203">
        <v>20.8</v>
      </c>
      <c r="Y86" s="7">
        <v>8</v>
      </c>
      <c r="Z86" s="27">
        <v>455.3</v>
      </c>
      <c r="AA86" s="46">
        <v>0.6597773287215268</v>
      </c>
      <c r="AB86" s="12">
        <v>300.39661776691116</v>
      </c>
      <c r="AC86" s="31">
        <v>22.067090658010983</v>
      </c>
      <c r="AD86" s="28">
        <v>1</v>
      </c>
      <c r="AE86" s="51">
        <v>204</v>
      </c>
      <c r="AF86" s="31">
        <v>20.8</v>
      </c>
      <c r="AG86" s="162">
        <v>7.6</v>
      </c>
      <c r="AI86" s="172">
        <v>1165</v>
      </c>
    </row>
    <row r="87" spans="1:35" ht="12.75">
      <c r="A87" s="161" t="s">
        <v>185</v>
      </c>
      <c r="B87" s="11" t="s">
        <v>6</v>
      </c>
      <c r="C87" s="11">
        <v>501</v>
      </c>
      <c r="D87" s="7" t="s">
        <v>188</v>
      </c>
      <c r="E87" s="30" t="s">
        <v>191</v>
      </c>
      <c r="F87" s="11" t="s">
        <v>34</v>
      </c>
      <c r="G87" s="38">
        <v>2.2</v>
      </c>
      <c r="H87" s="9" t="s">
        <v>39</v>
      </c>
      <c r="I87" s="28" t="s">
        <v>3</v>
      </c>
      <c r="J87" s="9">
        <v>3</v>
      </c>
      <c r="K87" s="8">
        <v>1025</v>
      </c>
      <c r="L87" s="8">
        <v>1945.3</v>
      </c>
      <c r="M87" s="8">
        <v>291</v>
      </c>
      <c r="N87" s="8">
        <v>6.7</v>
      </c>
      <c r="O87" s="8">
        <v>0</v>
      </c>
      <c r="P87" s="8">
        <v>0.5</v>
      </c>
      <c r="Q87" s="8">
        <v>0.55</v>
      </c>
      <c r="R87" s="8">
        <v>1</v>
      </c>
      <c r="S87" s="29">
        <v>0.04</v>
      </c>
      <c r="T87" s="198">
        <v>12.2</v>
      </c>
      <c r="U87" s="198">
        <v>5.5</v>
      </c>
      <c r="V87" s="202">
        <v>0</v>
      </c>
      <c r="W87" s="47">
        <v>291</v>
      </c>
      <c r="X87" s="203">
        <v>12.2</v>
      </c>
      <c r="Y87" s="7">
        <v>9</v>
      </c>
      <c r="Z87" s="27">
        <v>813.1</v>
      </c>
      <c r="AA87" s="46">
        <v>0.3578895584798918</v>
      </c>
      <c r="AB87" s="12">
        <v>291</v>
      </c>
      <c r="AC87" s="31">
        <v>12.2</v>
      </c>
      <c r="AD87" s="28">
        <v>1</v>
      </c>
      <c r="AE87" s="51">
        <v>291</v>
      </c>
      <c r="AF87" s="31">
        <v>12.2</v>
      </c>
      <c r="AG87" s="162">
        <v>5.5</v>
      </c>
      <c r="AI87" s="172">
        <v>1530</v>
      </c>
    </row>
    <row r="88" spans="1:35" ht="12.75">
      <c r="A88" s="161" t="s">
        <v>185</v>
      </c>
      <c r="B88" s="11" t="s">
        <v>6</v>
      </c>
      <c r="C88" s="11">
        <v>501</v>
      </c>
      <c r="D88" s="7" t="s">
        <v>188</v>
      </c>
      <c r="E88" s="30" t="s">
        <v>192</v>
      </c>
      <c r="F88" s="11" t="s">
        <v>34</v>
      </c>
      <c r="G88" s="38">
        <v>10.3</v>
      </c>
      <c r="H88" s="9" t="s">
        <v>38</v>
      </c>
      <c r="I88" s="28" t="s">
        <v>3</v>
      </c>
      <c r="J88" s="9">
        <v>3</v>
      </c>
      <c r="K88" s="8">
        <v>1641</v>
      </c>
      <c r="L88" s="8">
        <v>5608.9</v>
      </c>
      <c r="M88" s="8">
        <v>896</v>
      </c>
      <c r="N88" s="8">
        <v>6.3</v>
      </c>
      <c r="O88" s="8">
        <v>0</v>
      </c>
      <c r="P88" s="8">
        <v>0.3</v>
      </c>
      <c r="Q88" s="8">
        <v>0.55</v>
      </c>
      <c r="R88" s="8">
        <v>1</v>
      </c>
      <c r="S88" s="29">
        <v>0.02</v>
      </c>
      <c r="T88" s="198">
        <v>12.4</v>
      </c>
      <c r="U88" s="198">
        <v>6.1</v>
      </c>
      <c r="V88" s="202">
        <v>0</v>
      </c>
      <c r="W88" s="47">
        <v>896</v>
      </c>
      <c r="X88" s="203">
        <v>12.4</v>
      </c>
      <c r="Y88" s="7">
        <v>13</v>
      </c>
      <c r="Z88" s="27">
        <v>1056.8</v>
      </c>
      <c r="AA88" s="46">
        <v>0.9751245509359827</v>
      </c>
      <c r="AB88" s="12">
        <v>1030.5116254291468</v>
      </c>
      <c r="AC88" s="31">
        <v>12.77520768229863</v>
      </c>
      <c r="AD88" s="28">
        <v>1</v>
      </c>
      <c r="AE88" s="51">
        <v>896</v>
      </c>
      <c r="AF88" s="31">
        <v>12.4</v>
      </c>
      <c r="AG88" s="162">
        <v>6.1</v>
      </c>
      <c r="AI88" s="172">
        <v>5060</v>
      </c>
    </row>
    <row r="89" spans="1:35" ht="12.75">
      <c r="A89" s="161" t="s">
        <v>185</v>
      </c>
      <c r="B89" s="11" t="s">
        <v>6</v>
      </c>
      <c r="C89" s="11">
        <v>501</v>
      </c>
      <c r="D89" s="7" t="s">
        <v>188</v>
      </c>
      <c r="E89" s="30" t="s">
        <v>192</v>
      </c>
      <c r="F89" s="11" t="s">
        <v>34</v>
      </c>
      <c r="G89" s="38">
        <v>3.9</v>
      </c>
      <c r="H89" s="9" t="s">
        <v>39</v>
      </c>
      <c r="I89" s="28" t="s">
        <v>3</v>
      </c>
      <c r="J89" s="9">
        <v>3</v>
      </c>
      <c r="K89" s="8">
        <v>883</v>
      </c>
      <c r="L89" s="8">
        <v>3212.3</v>
      </c>
      <c r="M89" s="8">
        <v>566</v>
      </c>
      <c r="N89" s="8">
        <v>5.7</v>
      </c>
      <c r="O89" s="8">
        <v>0</v>
      </c>
      <c r="P89" s="8">
        <v>0.3</v>
      </c>
      <c r="Q89" s="8">
        <v>0.55</v>
      </c>
      <c r="R89" s="8">
        <v>1</v>
      </c>
      <c r="S89" s="29">
        <v>0.02</v>
      </c>
      <c r="T89" s="198">
        <v>10.4</v>
      </c>
      <c r="U89" s="198">
        <v>4.7</v>
      </c>
      <c r="V89" s="202">
        <v>0</v>
      </c>
      <c r="W89" s="47">
        <v>566</v>
      </c>
      <c r="X89" s="203">
        <v>10.4</v>
      </c>
      <c r="Y89" s="7">
        <v>13</v>
      </c>
      <c r="Z89" s="27">
        <v>1056.8</v>
      </c>
      <c r="AA89" s="46">
        <v>0.5663798564766283</v>
      </c>
      <c r="AB89" s="12">
        <v>598.5502323245008</v>
      </c>
      <c r="AC89" s="31">
        <v>10.541932952622771</v>
      </c>
      <c r="AD89" s="28">
        <v>1</v>
      </c>
      <c r="AE89" s="51">
        <v>566</v>
      </c>
      <c r="AF89" s="31">
        <v>10.4</v>
      </c>
      <c r="AG89" s="162">
        <v>4.7</v>
      </c>
      <c r="AI89" s="172">
        <v>5290</v>
      </c>
    </row>
    <row r="90" spans="1:35" ht="12.75">
      <c r="A90" s="161" t="s">
        <v>185</v>
      </c>
      <c r="B90" s="11" t="s">
        <v>6</v>
      </c>
      <c r="C90" s="11">
        <v>501</v>
      </c>
      <c r="D90" s="7" t="s">
        <v>188</v>
      </c>
      <c r="E90" s="30" t="s">
        <v>193</v>
      </c>
      <c r="F90" s="11" t="s">
        <v>34</v>
      </c>
      <c r="G90" s="38">
        <v>2.6</v>
      </c>
      <c r="H90" s="9" t="s">
        <v>38</v>
      </c>
      <c r="I90" s="28" t="s">
        <v>3</v>
      </c>
      <c r="J90" s="9">
        <v>3</v>
      </c>
      <c r="K90" s="8">
        <v>693</v>
      </c>
      <c r="L90" s="8">
        <v>2164.1</v>
      </c>
      <c r="M90" s="8">
        <v>294</v>
      </c>
      <c r="N90" s="8">
        <v>7.4</v>
      </c>
      <c r="O90" s="8">
        <v>0</v>
      </c>
      <c r="P90" s="8">
        <v>0.3</v>
      </c>
      <c r="Q90" s="8">
        <v>0.55</v>
      </c>
      <c r="R90" s="8">
        <v>1</v>
      </c>
      <c r="S90" s="29">
        <v>0.02</v>
      </c>
      <c r="T90" s="198">
        <v>11.6</v>
      </c>
      <c r="U90" s="198">
        <v>4.2</v>
      </c>
      <c r="V90" s="202">
        <v>0</v>
      </c>
      <c r="W90" s="47">
        <v>294</v>
      </c>
      <c r="X90" s="203">
        <v>11.6</v>
      </c>
      <c r="Y90" s="7">
        <v>9</v>
      </c>
      <c r="Z90" s="27">
        <v>813.1</v>
      </c>
      <c r="AA90" s="46">
        <v>0.3615791415570041</v>
      </c>
      <c r="AB90" s="12">
        <v>294</v>
      </c>
      <c r="AC90" s="31">
        <v>11.6</v>
      </c>
      <c r="AD90" s="28">
        <v>1</v>
      </c>
      <c r="AE90" s="51">
        <v>294</v>
      </c>
      <c r="AF90" s="31">
        <v>11.6</v>
      </c>
      <c r="AG90" s="162">
        <v>4.2</v>
      </c>
      <c r="AI90" s="172">
        <v>2115</v>
      </c>
    </row>
    <row r="91" spans="1:35" ht="12.75">
      <c r="A91" s="161" t="s">
        <v>185</v>
      </c>
      <c r="B91" s="11" t="s">
        <v>6</v>
      </c>
      <c r="C91" s="11">
        <v>501</v>
      </c>
      <c r="D91" s="7" t="s">
        <v>188</v>
      </c>
      <c r="E91" s="30" t="s">
        <v>193</v>
      </c>
      <c r="F91" s="11" t="s">
        <v>34</v>
      </c>
      <c r="G91" s="38">
        <v>12.4</v>
      </c>
      <c r="H91" s="9" t="s">
        <v>39</v>
      </c>
      <c r="I91" s="28" t="s">
        <v>3</v>
      </c>
      <c r="J91" s="9">
        <v>3</v>
      </c>
      <c r="K91" s="8">
        <v>3679</v>
      </c>
      <c r="L91" s="8">
        <v>11772.4</v>
      </c>
      <c r="M91" s="8">
        <v>1669</v>
      </c>
      <c r="N91" s="8">
        <v>7.1</v>
      </c>
      <c r="O91" s="8">
        <v>0</v>
      </c>
      <c r="P91" s="8">
        <v>0.3</v>
      </c>
      <c r="Q91" s="8">
        <v>0.55</v>
      </c>
      <c r="R91" s="8">
        <v>1</v>
      </c>
      <c r="S91" s="29">
        <v>0.02</v>
      </c>
      <c r="T91" s="198">
        <v>15.7</v>
      </c>
      <c r="U91" s="198">
        <v>8.6</v>
      </c>
      <c r="V91" s="202">
        <v>0</v>
      </c>
      <c r="W91" s="47">
        <v>1669</v>
      </c>
      <c r="X91" s="203">
        <v>15.7</v>
      </c>
      <c r="Y91" s="7">
        <v>10</v>
      </c>
      <c r="Z91" s="27">
        <v>813</v>
      </c>
      <c r="AA91" s="46">
        <v>2.1777414661799037</v>
      </c>
      <c r="AB91" s="12">
        <v>1770.5038120042618</v>
      </c>
      <c r="AC91" s="31">
        <v>15.84814061739098</v>
      </c>
      <c r="AD91" s="28">
        <v>1</v>
      </c>
      <c r="AE91" s="51">
        <v>1669</v>
      </c>
      <c r="AF91" s="31">
        <v>15.7</v>
      </c>
      <c r="AG91" s="162">
        <v>8.6</v>
      </c>
      <c r="AI91" s="172">
        <v>2495</v>
      </c>
    </row>
    <row r="92" spans="1:35" ht="12.75">
      <c r="A92" s="161" t="s">
        <v>185</v>
      </c>
      <c r="B92" s="11" t="s">
        <v>4</v>
      </c>
      <c r="C92" s="11">
        <v>41</v>
      </c>
      <c r="D92" s="7" t="s">
        <v>194</v>
      </c>
      <c r="E92" s="30" t="s">
        <v>195</v>
      </c>
      <c r="F92" s="11" t="s">
        <v>33</v>
      </c>
      <c r="G92" s="38">
        <v>13.8</v>
      </c>
      <c r="H92" s="9" t="s">
        <v>38</v>
      </c>
      <c r="I92" s="28" t="s">
        <v>3</v>
      </c>
      <c r="J92" s="9">
        <v>3</v>
      </c>
      <c r="K92" s="8">
        <v>1096</v>
      </c>
      <c r="L92" s="8">
        <v>3737.3</v>
      </c>
      <c r="M92" s="8">
        <v>669.9</v>
      </c>
      <c r="N92" s="8">
        <v>5.6</v>
      </c>
      <c r="O92" s="8">
        <v>10</v>
      </c>
      <c r="P92" s="8">
        <v>0.3</v>
      </c>
      <c r="Q92" s="8">
        <v>0.55</v>
      </c>
      <c r="R92" s="8">
        <v>1.01</v>
      </c>
      <c r="S92" s="29">
        <v>0.02</v>
      </c>
      <c r="T92" s="198">
        <v>11</v>
      </c>
      <c r="U92" s="198">
        <v>5.4</v>
      </c>
      <c r="V92" s="202">
        <v>1</v>
      </c>
      <c r="W92" s="47">
        <v>496.7</v>
      </c>
      <c r="X92" s="203">
        <v>10.068130839672778</v>
      </c>
      <c r="Y92" s="7">
        <v>11</v>
      </c>
      <c r="Z92" s="27">
        <v>47.4</v>
      </c>
      <c r="AA92" s="46">
        <v>10.168776371308015</v>
      </c>
      <c r="AB92" s="12">
        <v>474.67733695188394</v>
      </c>
      <c r="AC92" s="31">
        <v>9.981842335541513</v>
      </c>
      <c r="AD92" s="28">
        <v>1</v>
      </c>
      <c r="AE92" s="51">
        <v>496.7</v>
      </c>
      <c r="AF92" s="31">
        <v>10.068130839672778</v>
      </c>
      <c r="AG92" s="162">
        <v>4.468130839672778</v>
      </c>
      <c r="AI92" s="172">
        <v>753.7</v>
      </c>
    </row>
    <row r="93" spans="1:35" ht="12.75">
      <c r="A93" s="161" t="s">
        <v>185</v>
      </c>
      <c r="B93" s="11" t="s">
        <v>6</v>
      </c>
      <c r="C93" s="11">
        <v>576</v>
      </c>
      <c r="D93" s="7" t="s">
        <v>186</v>
      </c>
      <c r="E93" s="30" t="s">
        <v>196</v>
      </c>
      <c r="F93" s="11" t="s">
        <v>33</v>
      </c>
      <c r="G93" s="38">
        <v>11.9</v>
      </c>
      <c r="H93" s="9" t="s">
        <v>38</v>
      </c>
      <c r="I93" s="28" t="s">
        <v>3</v>
      </c>
      <c r="J93" s="9">
        <v>3</v>
      </c>
      <c r="K93" s="8">
        <v>1054</v>
      </c>
      <c r="L93" s="8">
        <v>1861.1</v>
      </c>
      <c r="M93" s="8">
        <v>428.9</v>
      </c>
      <c r="N93" s="8">
        <v>4.3</v>
      </c>
      <c r="O93" s="8">
        <v>0</v>
      </c>
      <c r="P93" s="8">
        <v>0.6</v>
      </c>
      <c r="Q93" s="8">
        <v>0.55</v>
      </c>
      <c r="R93" s="8">
        <v>1</v>
      </c>
      <c r="S93" s="29">
        <v>0.05</v>
      </c>
      <c r="T93" s="198">
        <v>10.5</v>
      </c>
      <c r="U93" s="198">
        <v>6.2</v>
      </c>
      <c r="V93" s="202">
        <v>1</v>
      </c>
      <c r="W93" s="47">
        <v>314.4</v>
      </c>
      <c r="X93" s="203">
        <v>9.76707157954036</v>
      </c>
      <c r="Y93" s="7">
        <v>11</v>
      </c>
      <c r="Z93" s="27">
        <v>25.7</v>
      </c>
      <c r="AA93" s="46">
        <v>10.396887159533074</v>
      </c>
      <c r="AB93" s="12">
        <v>267.2000000000005</v>
      </c>
      <c r="AC93" s="31">
        <v>9.39773134640153</v>
      </c>
      <c r="AD93" s="28">
        <v>1</v>
      </c>
      <c r="AE93" s="51">
        <v>314.4</v>
      </c>
      <c r="AF93" s="31">
        <v>9.76707157954036</v>
      </c>
      <c r="AG93" s="162">
        <v>5.46707157954036</v>
      </c>
      <c r="AI93" s="172">
        <v>650</v>
      </c>
    </row>
    <row r="94" spans="1:35" ht="12.75">
      <c r="A94" s="161" t="s">
        <v>197</v>
      </c>
      <c r="B94" s="11" t="s">
        <v>6</v>
      </c>
      <c r="C94" s="11">
        <v>176</v>
      </c>
      <c r="D94" s="7" t="s">
        <v>198</v>
      </c>
      <c r="E94" s="30" t="s">
        <v>199</v>
      </c>
      <c r="F94" s="11" t="s">
        <v>34</v>
      </c>
      <c r="G94" s="38">
        <v>8.4</v>
      </c>
      <c r="H94" s="9" t="s">
        <v>39</v>
      </c>
      <c r="I94" s="28" t="s">
        <v>3</v>
      </c>
      <c r="J94" s="9">
        <v>3</v>
      </c>
      <c r="K94" s="8">
        <v>611</v>
      </c>
      <c r="L94" s="8">
        <v>3094.8</v>
      </c>
      <c r="M94" s="8">
        <v>1631.7</v>
      </c>
      <c r="N94" s="8">
        <v>1.9</v>
      </c>
      <c r="O94" s="8">
        <v>0</v>
      </c>
      <c r="P94" s="8">
        <v>0.2</v>
      </c>
      <c r="Q94" s="8">
        <v>0.55</v>
      </c>
      <c r="R94" s="8">
        <v>1</v>
      </c>
      <c r="S94" s="29">
        <v>0.03</v>
      </c>
      <c r="T94" s="198">
        <v>6.5</v>
      </c>
      <c r="U94" s="198">
        <v>4.6</v>
      </c>
      <c r="V94" s="202">
        <v>1</v>
      </c>
      <c r="W94" s="47">
        <v>882</v>
      </c>
      <c r="X94" s="203">
        <v>5.816278390132606</v>
      </c>
      <c r="Y94" s="7">
        <v>11</v>
      </c>
      <c r="Z94" s="27">
        <v>91.09999999999991</v>
      </c>
      <c r="AA94" s="46">
        <v>9.266739846322725</v>
      </c>
      <c r="AB94" s="12">
        <v>844.1999999999994</v>
      </c>
      <c r="AC94" s="31">
        <v>5.74320511886545</v>
      </c>
      <c r="AD94" s="28">
        <v>1</v>
      </c>
      <c r="AE94" s="51">
        <v>882</v>
      </c>
      <c r="AF94" s="31">
        <v>5.816278390132606</v>
      </c>
      <c r="AG94" s="162">
        <v>3.916278390132606</v>
      </c>
      <c r="AI94" s="172">
        <v>1174</v>
      </c>
    </row>
    <row r="95" spans="1:35" ht="12.75">
      <c r="A95" s="161" t="s">
        <v>197</v>
      </c>
      <c r="B95" s="11" t="s">
        <v>6</v>
      </c>
      <c r="C95" s="11">
        <v>301</v>
      </c>
      <c r="D95" s="7" t="s">
        <v>137</v>
      </c>
      <c r="E95" s="30" t="s">
        <v>200</v>
      </c>
      <c r="F95" s="11" t="s">
        <v>34</v>
      </c>
      <c r="G95" s="38">
        <v>5.4</v>
      </c>
      <c r="H95" s="9" t="s">
        <v>38</v>
      </c>
      <c r="I95" s="28" t="s">
        <v>3</v>
      </c>
      <c r="J95" s="9">
        <v>1</v>
      </c>
      <c r="K95" s="8">
        <v>657</v>
      </c>
      <c r="L95" s="8">
        <v>2200.9</v>
      </c>
      <c r="M95" s="8">
        <v>651.5</v>
      </c>
      <c r="N95" s="8">
        <v>3.4</v>
      </c>
      <c r="O95" s="8">
        <v>10</v>
      </c>
      <c r="P95" s="8">
        <v>0.3</v>
      </c>
      <c r="Q95" s="8">
        <v>1</v>
      </c>
      <c r="R95" s="8">
        <v>1.01</v>
      </c>
      <c r="S95" s="29">
        <v>0.03</v>
      </c>
      <c r="T95" s="40">
        <v>11.9</v>
      </c>
      <c r="U95" s="198">
        <v>8.5</v>
      </c>
      <c r="V95" s="202">
        <v>1</v>
      </c>
      <c r="W95" s="47">
        <v>241.9</v>
      </c>
      <c r="X95" s="203">
        <v>9.145100132086496</v>
      </c>
      <c r="Y95" s="7">
        <v>3</v>
      </c>
      <c r="Z95" s="27">
        <v>135.8</v>
      </c>
      <c r="AA95" s="46">
        <v>2.273932253313697</v>
      </c>
      <c r="AB95" s="12">
        <v>304.10863413017</v>
      </c>
      <c r="AC95" s="31">
        <v>9.739230477414015</v>
      </c>
      <c r="AD95" s="28">
        <v>1</v>
      </c>
      <c r="AE95" s="51">
        <v>241.9</v>
      </c>
      <c r="AF95" s="31">
        <v>9.145100132086496</v>
      </c>
      <c r="AG95" s="162">
        <v>5.745100132086495</v>
      </c>
      <c r="AI95" s="172">
        <v>877</v>
      </c>
    </row>
    <row r="96" spans="1:35" s="6" customFormat="1" ht="12.75">
      <c r="A96" s="161" t="s">
        <v>197</v>
      </c>
      <c r="B96" s="11" t="s">
        <v>6</v>
      </c>
      <c r="C96" s="11">
        <v>301</v>
      </c>
      <c r="D96" s="6" t="s">
        <v>137</v>
      </c>
      <c r="E96" s="30" t="s">
        <v>200</v>
      </c>
      <c r="F96" s="11" t="s">
        <v>34</v>
      </c>
      <c r="G96" s="43">
        <v>11.2</v>
      </c>
      <c r="H96" s="11" t="s">
        <v>39</v>
      </c>
      <c r="I96" s="11" t="s">
        <v>3</v>
      </c>
      <c r="J96" s="11">
        <v>1</v>
      </c>
      <c r="K96" s="7">
        <v>1829</v>
      </c>
      <c r="L96" s="7">
        <v>4090.5</v>
      </c>
      <c r="M96" s="7">
        <v>785.9</v>
      </c>
      <c r="N96" s="7">
        <v>5.2</v>
      </c>
      <c r="O96" s="7">
        <v>-10</v>
      </c>
      <c r="P96" s="7">
        <v>0.4</v>
      </c>
      <c r="Q96" s="7">
        <v>1</v>
      </c>
      <c r="R96" s="7">
        <v>0.98</v>
      </c>
      <c r="S96" s="39">
        <v>0.03</v>
      </c>
      <c r="T96" s="40">
        <v>18.1</v>
      </c>
      <c r="U96" s="198">
        <v>12.9</v>
      </c>
      <c r="V96" s="202">
        <v>0</v>
      </c>
      <c r="W96" s="47">
        <v>785.9</v>
      </c>
      <c r="X96" s="203">
        <v>18.1</v>
      </c>
      <c r="Y96" s="7">
        <v>12</v>
      </c>
      <c r="Z96" s="27">
        <v>90</v>
      </c>
      <c r="AA96" s="46">
        <v>5.952654482158398</v>
      </c>
      <c r="AB96" s="12">
        <v>527.5998256529215</v>
      </c>
      <c r="AC96" s="31">
        <v>15.131361736727106</v>
      </c>
      <c r="AD96" s="28">
        <v>2</v>
      </c>
      <c r="AE96" s="51">
        <v>527.5998256529215</v>
      </c>
      <c r="AF96" s="31">
        <v>15.131361736727106</v>
      </c>
      <c r="AG96" s="162">
        <v>9.931361736727105</v>
      </c>
      <c r="AI96" s="172">
        <v>1156.1</v>
      </c>
    </row>
    <row r="97" spans="1:35" s="6" customFormat="1" ht="12.75">
      <c r="A97" s="161" t="s">
        <v>197</v>
      </c>
      <c r="B97" s="11" t="s">
        <v>6</v>
      </c>
      <c r="C97" s="11">
        <v>301</v>
      </c>
      <c r="D97" s="6" t="s">
        <v>201</v>
      </c>
      <c r="E97" s="30" t="s">
        <v>202</v>
      </c>
      <c r="F97" s="11" t="s">
        <v>33</v>
      </c>
      <c r="G97" s="43">
        <v>6.8</v>
      </c>
      <c r="H97" s="11" t="s">
        <v>38</v>
      </c>
      <c r="I97" s="11" t="s">
        <v>3</v>
      </c>
      <c r="J97" s="11">
        <v>3</v>
      </c>
      <c r="K97" s="7">
        <v>938</v>
      </c>
      <c r="L97" s="7">
        <v>1996.6</v>
      </c>
      <c r="M97" s="7">
        <v>390</v>
      </c>
      <c r="N97" s="7">
        <v>5.1</v>
      </c>
      <c r="O97" s="7">
        <v>0</v>
      </c>
      <c r="P97" s="7">
        <v>0.5</v>
      </c>
      <c r="Q97" s="7">
        <v>0.55</v>
      </c>
      <c r="R97" s="7">
        <v>1</v>
      </c>
      <c r="S97" s="39">
        <v>0.04</v>
      </c>
      <c r="T97" s="40">
        <v>10.6</v>
      </c>
      <c r="U97" s="198">
        <v>5.5</v>
      </c>
      <c r="V97" s="202">
        <v>1</v>
      </c>
      <c r="W97" s="47">
        <v>301.3</v>
      </c>
      <c r="X97" s="203">
        <v>10.263328641374555</v>
      </c>
      <c r="Y97" s="7">
        <v>13</v>
      </c>
      <c r="Z97" s="27">
        <v>8.299999999999955</v>
      </c>
      <c r="AA97" s="46">
        <v>12.108433734939757</v>
      </c>
      <c r="AB97" s="12">
        <v>100.49999999999943</v>
      </c>
      <c r="AC97" s="31">
        <v>8.320264528979328</v>
      </c>
      <c r="AD97" s="28">
        <v>1</v>
      </c>
      <c r="AE97" s="51">
        <v>301.3</v>
      </c>
      <c r="AF97" s="31">
        <v>10.263328641374555</v>
      </c>
      <c r="AG97" s="162">
        <v>5.163328641374555</v>
      </c>
      <c r="AI97" s="172">
        <v>434</v>
      </c>
    </row>
    <row r="98" spans="1:35" s="6" customFormat="1" ht="12.75">
      <c r="A98" s="161" t="s">
        <v>197</v>
      </c>
      <c r="B98" s="11" t="s">
        <v>4</v>
      </c>
      <c r="C98" s="11">
        <v>453</v>
      </c>
      <c r="D98" s="6" t="s">
        <v>222</v>
      </c>
      <c r="E98" s="30" t="s">
        <v>203</v>
      </c>
      <c r="F98" s="11" t="s">
        <v>34</v>
      </c>
      <c r="G98" s="43">
        <v>13.2</v>
      </c>
      <c r="H98" s="11" t="s">
        <v>39</v>
      </c>
      <c r="I98" s="11" t="s">
        <v>3</v>
      </c>
      <c r="J98" s="11">
        <v>3</v>
      </c>
      <c r="K98" s="7">
        <v>1643</v>
      </c>
      <c r="L98" s="7">
        <v>3706.9</v>
      </c>
      <c r="M98" s="7">
        <v>765</v>
      </c>
      <c r="N98" s="7">
        <v>4.8</v>
      </c>
      <c r="O98" s="7">
        <v>0</v>
      </c>
      <c r="P98" s="7">
        <v>0.4</v>
      </c>
      <c r="Q98" s="7">
        <v>0.55</v>
      </c>
      <c r="R98" s="7">
        <v>1</v>
      </c>
      <c r="S98" s="39">
        <v>0.04</v>
      </c>
      <c r="T98" s="40">
        <v>11.8</v>
      </c>
      <c r="U98" s="198">
        <v>7</v>
      </c>
      <c r="V98" s="202">
        <v>0</v>
      </c>
      <c r="W98" s="47">
        <v>765</v>
      </c>
      <c r="X98" s="203">
        <v>11.8</v>
      </c>
      <c r="Y98" s="7">
        <v>2</v>
      </c>
      <c r="Z98" s="27">
        <v>365.3</v>
      </c>
      <c r="AA98" s="46">
        <v>2.316893007899977</v>
      </c>
      <c r="AB98" s="12">
        <v>846.361015785862</v>
      </c>
      <c r="AC98" s="31">
        <v>12.576811577840916</v>
      </c>
      <c r="AD98" s="28">
        <v>1</v>
      </c>
      <c r="AE98" s="51">
        <v>765</v>
      </c>
      <c r="AF98" s="31">
        <v>11.8</v>
      </c>
      <c r="AG98" s="162">
        <v>7</v>
      </c>
      <c r="AI98" s="172">
        <v>1988</v>
      </c>
    </row>
    <row r="99" spans="1:35" s="6" customFormat="1" ht="12.75">
      <c r="A99" s="161" t="s">
        <v>204</v>
      </c>
      <c r="B99" s="11" t="s">
        <v>6</v>
      </c>
      <c r="C99" s="11">
        <v>401</v>
      </c>
      <c r="D99" s="6" t="s">
        <v>205</v>
      </c>
      <c r="E99" s="30" t="s">
        <v>206</v>
      </c>
      <c r="F99" s="11" t="s">
        <v>34</v>
      </c>
      <c r="G99" s="43">
        <v>11.1</v>
      </c>
      <c r="H99" s="11" t="s">
        <v>38</v>
      </c>
      <c r="I99" s="11" t="s">
        <v>3</v>
      </c>
      <c r="J99" s="11">
        <v>3</v>
      </c>
      <c r="K99" s="7">
        <v>181</v>
      </c>
      <c r="L99" s="7">
        <v>336</v>
      </c>
      <c r="M99" s="7">
        <v>86.7</v>
      </c>
      <c r="N99" s="7">
        <v>3.9</v>
      </c>
      <c r="O99" s="7">
        <v>13</v>
      </c>
      <c r="P99" s="7">
        <v>0.5</v>
      </c>
      <c r="Q99" s="7">
        <v>0.55</v>
      </c>
      <c r="R99" s="7">
        <v>1.02</v>
      </c>
      <c r="S99" s="39">
        <v>0.05</v>
      </c>
      <c r="T99" s="40">
        <v>6.8</v>
      </c>
      <c r="U99" s="198">
        <v>2.9</v>
      </c>
      <c r="V99" s="202">
        <v>0</v>
      </c>
      <c r="W99" s="47">
        <v>86.7</v>
      </c>
      <c r="X99" s="203">
        <v>6.8</v>
      </c>
      <c r="Y99" s="7">
        <v>17</v>
      </c>
      <c r="Z99" s="27">
        <v>124.6</v>
      </c>
      <c r="AA99" s="46">
        <v>0.6958266452648466</v>
      </c>
      <c r="AB99" s="12">
        <v>84.47788461687972</v>
      </c>
      <c r="AC99" s="31">
        <v>6.897552168227119</v>
      </c>
      <c r="AD99" s="28">
        <v>2</v>
      </c>
      <c r="AE99" s="51">
        <v>84.47788461687972</v>
      </c>
      <c r="AF99" s="31">
        <v>6.897552168227119</v>
      </c>
      <c r="AG99" s="162">
        <v>2.9975521682271187</v>
      </c>
      <c r="AI99" s="172">
        <v>2241.7</v>
      </c>
    </row>
    <row r="100" spans="1:35" s="6" customFormat="1" ht="12.75">
      <c r="A100" s="161" t="s">
        <v>204</v>
      </c>
      <c r="B100" s="11" t="s">
        <v>6</v>
      </c>
      <c r="C100" s="11">
        <v>401</v>
      </c>
      <c r="D100" s="6" t="s">
        <v>205</v>
      </c>
      <c r="E100" s="30" t="s">
        <v>206</v>
      </c>
      <c r="F100" s="11" t="s">
        <v>34</v>
      </c>
      <c r="G100" s="43">
        <v>10.9</v>
      </c>
      <c r="H100" s="11" t="s">
        <v>39</v>
      </c>
      <c r="I100" s="11" t="s">
        <v>3</v>
      </c>
      <c r="J100" s="11">
        <v>3</v>
      </c>
      <c r="K100" s="7">
        <v>605</v>
      </c>
      <c r="L100" s="7">
        <v>1224.9</v>
      </c>
      <c r="M100" s="7">
        <v>361</v>
      </c>
      <c r="N100" s="7">
        <v>3.4</v>
      </c>
      <c r="O100" s="7">
        <v>-13</v>
      </c>
      <c r="P100" s="7">
        <v>0.5</v>
      </c>
      <c r="Q100" s="7">
        <v>0.55</v>
      </c>
      <c r="R100" s="7">
        <v>0.98</v>
      </c>
      <c r="S100" s="39">
        <v>0.05</v>
      </c>
      <c r="T100" s="40">
        <v>8.2</v>
      </c>
      <c r="U100" s="198">
        <v>4.8</v>
      </c>
      <c r="V100" s="202">
        <v>1</v>
      </c>
      <c r="W100" s="47">
        <v>120.9</v>
      </c>
      <c r="X100" s="203">
        <v>6.507224389250816</v>
      </c>
      <c r="Y100" s="7">
        <v>19</v>
      </c>
      <c r="Z100" s="27">
        <v>143.1</v>
      </c>
      <c r="AA100" s="46">
        <v>1.8469505430084396</v>
      </c>
      <c r="AB100" s="12">
        <v>257.5246661272394</v>
      </c>
      <c r="AC100" s="31">
        <v>7.701118479063418</v>
      </c>
      <c r="AD100" s="28">
        <v>1</v>
      </c>
      <c r="AE100" s="51">
        <v>120.9</v>
      </c>
      <c r="AF100" s="31">
        <v>6.507224389250816</v>
      </c>
      <c r="AG100" s="162">
        <v>3.1072243892508165</v>
      </c>
      <c r="AI100" s="172">
        <v>2317</v>
      </c>
    </row>
    <row r="101" spans="1:35" s="6" customFormat="1" ht="12.75">
      <c r="A101" s="161" t="s">
        <v>204</v>
      </c>
      <c r="B101" s="11" t="s">
        <v>6</v>
      </c>
      <c r="C101" s="11">
        <v>401</v>
      </c>
      <c r="D101" s="6" t="s">
        <v>205</v>
      </c>
      <c r="E101" s="30" t="s">
        <v>207</v>
      </c>
      <c r="F101" s="11" t="s">
        <v>34</v>
      </c>
      <c r="G101" s="43">
        <v>9.2</v>
      </c>
      <c r="H101" s="11" t="s">
        <v>38</v>
      </c>
      <c r="I101" s="11" t="s">
        <v>3</v>
      </c>
      <c r="J101" s="11">
        <v>3</v>
      </c>
      <c r="K101" s="7">
        <v>1707</v>
      </c>
      <c r="L101" s="7">
        <v>7261.7</v>
      </c>
      <c r="M101" s="7">
        <v>1698.3</v>
      </c>
      <c r="N101" s="7">
        <v>4.3</v>
      </c>
      <c r="O101" s="7">
        <v>13</v>
      </c>
      <c r="P101" s="7">
        <v>0.2</v>
      </c>
      <c r="Q101" s="7">
        <v>0.55</v>
      </c>
      <c r="R101" s="7">
        <v>1.02</v>
      </c>
      <c r="S101" s="39">
        <v>0.02</v>
      </c>
      <c r="T101" s="40">
        <v>10.8</v>
      </c>
      <c r="U101" s="198">
        <v>6.5</v>
      </c>
      <c r="V101" s="202">
        <v>1</v>
      </c>
      <c r="W101" s="47">
        <v>1277.3</v>
      </c>
      <c r="X101" s="203">
        <v>10.12639585149288</v>
      </c>
      <c r="Y101" s="7">
        <v>13</v>
      </c>
      <c r="Z101" s="27">
        <v>132.4</v>
      </c>
      <c r="AA101" s="46">
        <v>12.65034532016066</v>
      </c>
      <c r="AB101" s="12">
        <v>1631.9779952848567</v>
      </c>
      <c r="AC101" s="31">
        <v>10.773828406202192</v>
      </c>
      <c r="AD101" s="28">
        <v>1</v>
      </c>
      <c r="AE101" s="51">
        <v>1277.3</v>
      </c>
      <c r="AF101" s="31">
        <v>10.12639585149288</v>
      </c>
      <c r="AG101" s="162">
        <v>5.82639585149288</v>
      </c>
      <c r="AI101" s="172">
        <v>1865.3</v>
      </c>
    </row>
    <row r="102" spans="1:35" s="6" customFormat="1" ht="12.75">
      <c r="A102" s="161" t="s">
        <v>204</v>
      </c>
      <c r="B102" s="11" t="s">
        <v>6</v>
      </c>
      <c r="C102" s="11">
        <v>401</v>
      </c>
      <c r="D102" s="6" t="s">
        <v>205</v>
      </c>
      <c r="E102" s="30" t="s">
        <v>207</v>
      </c>
      <c r="F102" s="11" t="s">
        <v>34</v>
      </c>
      <c r="G102" s="43">
        <v>7.2</v>
      </c>
      <c r="H102" s="11" t="s">
        <v>39</v>
      </c>
      <c r="I102" s="11" t="s">
        <v>3</v>
      </c>
      <c r="J102" s="11">
        <v>3</v>
      </c>
      <c r="K102" s="7">
        <v>98</v>
      </c>
      <c r="L102" s="7">
        <v>496.6</v>
      </c>
      <c r="M102" s="7">
        <v>149.1</v>
      </c>
      <c r="N102" s="7">
        <v>3.3</v>
      </c>
      <c r="O102" s="7">
        <v>-13</v>
      </c>
      <c r="P102" s="7">
        <v>0.2</v>
      </c>
      <c r="Q102" s="7">
        <v>0.55</v>
      </c>
      <c r="R102" s="7">
        <v>0.98</v>
      </c>
      <c r="S102" s="39">
        <v>0.02</v>
      </c>
      <c r="T102" s="40">
        <v>5.2</v>
      </c>
      <c r="U102" s="198">
        <v>1.9</v>
      </c>
      <c r="V102" s="202">
        <v>0</v>
      </c>
      <c r="W102" s="47">
        <v>149.1</v>
      </c>
      <c r="X102" s="203">
        <v>5.2</v>
      </c>
      <c r="Y102" s="7">
        <v>16</v>
      </c>
      <c r="Z102" s="27">
        <v>167.3</v>
      </c>
      <c r="AA102" s="46">
        <v>0.9366877774568981</v>
      </c>
      <c r="AB102" s="12">
        <v>152.69145273662548</v>
      </c>
      <c r="AC102" s="31">
        <v>5.231239778196495</v>
      </c>
      <c r="AD102" s="28">
        <v>1</v>
      </c>
      <c r="AE102" s="51">
        <v>149.1</v>
      </c>
      <c r="AF102" s="31">
        <v>5.2</v>
      </c>
      <c r="AG102" s="162">
        <v>1.9</v>
      </c>
      <c r="AI102" s="172">
        <v>2005.9</v>
      </c>
    </row>
    <row r="103" spans="1:35" s="6" customFormat="1" ht="12.75">
      <c r="A103" s="161" t="s">
        <v>208</v>
      </c>
      <c r="B103" s="11" t="s">
        <v>4</v>
      </c>
      <c r="C103" s="11">
        <v>261</v>
      </c>
      <c r="D103" s="6" t="s">
        <v>209</v>
      </c>
      <c r="E103" s="30" t="s">
        <v>210</v>
      </c>
      <c r="F103" s="11" t="s">
        <v>33</v>
      </c>
      <c r="G103" s="43">
        <v>12.3</v>
      </c>
      <c r="H103" s="11" t="s">
        <v>39</v>
      </c>
      <c r="I103" s="11" t="s">
        <v>3</v>
      </c>
      <c r="J103" s="11">
        <v>3</v>
      </c>
      <c r="K103" s="7">
        <v>910</v>
      </c>
      <c r="L103" s="7">
        <v>2275.5</v>
      </c>
      <c r="M103" s="7">
        <v>699.5</v>
      </c>
      <c r="N103" s="7">
        <v>3.3</v>
      </c>
      <c r="O103" s="7">
        <v>10</v>
      </c>
      <c r="P103" s="7">
        <v>0.4</v>
      </c>
      <c r="Q103" s="7">
        <v>0.55</v>
      </c>
      <c r="R103" s="7">
        <v>1.01</v>
      </c>
      <c r="S103" s="39">
        <v>0.04</v>
      </c>
      <c r="T103" s="40">
        <v>9</v>
      </c>
      <c r="U103" s="198">
        <v>5.7</v>
      </c>
      <c r="V103" s="202">
        <v>1</v>
      </c>
      <c r="W103" s="47">
        <v>378.3</v>
      </c>
      <c r="X103" s="203">
        <v>7.787341146392791</v>
      </c>
      <c r="Y103" s="7">
        <v>13</v>
      </c>
      <c r="Z103" s="27">
        <v>19.199999999999932</v>
      </c>
      <c r="AA103" s="46">
        <v>7.5625</v>
      </c>
      <c r="AB103" s="12">
        <v>145.19999999999948</v>
      </c>
      <c r="AC103" s="31">
        <v>6.272795986250509</v>
      </c>
      <c r="AD103" s="28">
        <v>1</v>
      </c>
      <c r="AE103" s="51">
        <v>378.3</v>
      </c>
      <c r="AF103" s="31">
        <v>7.787341146392791</v>
      </c>
      <c r="AG103" s="162">
        <v>4.487341146392791</v>
      </c>
      <c r="AI103" s="172">
        <v>684</v>
      </c>
    </row>
    <row r="104" spans="1:35" s="6" customFormat="1" ht="12.75">
      <c r="A104" s="161" t="s">
        <v>208</v>
      </c>
      <c r="B104" s="11" t="s">
        <v>4</v>
      </c>
      <c r="C104" s="11">
        <v>261</v>
      </c>
      <c r="D104" s="6" t="s">
        <v>211</v>
      </c>
      <c r="E104" s="30" t="s">
        <v>212</v>
      </c>
      <c r="F104" s="11" t="s">
        <v>33</v>
      </c>
      <c r="G104" s="43">
        <v>10.3</v>
      </c>
      <c r="H104" s="11" t="s">
        <v>39</v>
      </c>
      <c r="I104" s="11" t="s">
        <v>3</v>
      </c>
      <c r="J104" s="11">
        <v>3</v>
      </c>
      <c r="K104" s="7">
        <v>666</v>
      </c>
      <c r="L104" s="7">
        <v>1064.2</v>
      </c>
      <c r="M104" s="7">
        <v>370.9</v>
      </c>
      <c r="N104" s="7">
        <v>2.9</v>
      </c>
      <c r="O104" s="7">
        <v>0</v>
      </c>
      <c r="P104" s="7">
        <v>0.6</v>
      </c>
      <c r="Q104" s="7">
        <v>0.55</v>
      </c>
      <c r="R104" s="7">
        <v>1</v>
      </c>
      <c r="S104" s="39">
        <v>0.07</v>
      </c>
      <c r="T104" s="40">
        <v>8.3</v>
      </c>
      <c r="U104" s="198">
        <v>5.4</v>
      </c>
      <c r="V104" s="202">
        <v>1</v>
      </c>
      <c r="W104" s="47">
        <v>222.7</v>
      </c>
      <c r="X104" s="203">
        <v>7.523649485682967</v>
      </c>
      <c r="Y104" s="7">
        <v>11</v>
      </c>
      <c r="Z104" s="27">
        <v>9.900000000000034</v>
      </c>
      <c r="AA104" s="46">
        <v>9.515151515151516</v>
      </c>
      <c r="AB104" s="12">
        <v>94.20000000000033</v>
      </c>
      <c r="AC104" s="31">
        <v>6.093795451872823</v>
      </c>
      <c r="AD104" s="28">
        <v>1</v>
      </c>
      <c r="AE104" s="51">
        <v>222.7</v>
      </c>
      <c r="AF104" s="31">
        <v>7.523649485682967</v>
      </c>
      <c r="AG104" s="162">
        <v>4.623649485682968</v>
      </c>
      <c r="AI104" s="172">
        <v>358</v>
      </c>
    </row>
    <row r="105" spans="1:35" s="6" customFormat="1" ht="12.75">
      <c r="A105" s="161" t="s">
        <v>208</v>
      </c>
      <c r="B105" s="11" t="s">
        <v>4</v>
      </c>
      <c r="C105" s="11">
        <v>261</v>
      </c>
      <c r="D105" s="6" t="s">
        <v>213</v>
      </c>
      <c r="E105" s="30" t="s">
        <v>214</v>
      </c>
      <c r="F105" s="11" t="s">
        <v>33</v>
      </c>
      <c r="G105" s="43">
        <v>8.6</v>
      </c>
      <c r="H105" s="11" t="s">
        <v>38</v>
      </c>
      <c r="I105" s="11" t="s">
        <v>3</v>
      </c>
      <c r="J105" s="11">
        <v>3</v>
      </c>
      <c r="K105" s="7">
        <v>722</v>
      </c>
      <c r="L105" s="7">
        <v>1764.1</v>
      </c>
      <c r="M105" s="7">
        <v>394.7</v>
      </c>
      <c r="N105" s="7">
        <v>4.5</v>
      </c>
      <c r="O105" s="7">
        <v>-8</v>
      </c>
      <c r="P105" s="7">
        <v>0.4</v>
      </c>
      <c r="Q105" s="7">
        <v>0.55</v>
      </c>
      <c r="R105" s="7">
        <v>0.99</v>
      </c>
      <c r="S105" s="39">
        <v>0.03</v>
      </c>
      <c r="T105" s="40">
        <v>9.3</v>
      </c>
      <c r="U105" s="198">
        <v>4.8</v>
      </c>
      <c r="V105" s="202">
        <v>1</v>
      </c>
      <c r="W105" s="47">
        <v>294.6</v>
      </c>
      <c r="X105" s="203">
        <v>8.45520427783812</v>
      </c>
      <c r="Y105" s="7">
        <v>9</v>
      </c>
      <c r="Z105" s="27">
        <v>14</v>
      </c>
      <c r="AA105" s="46">
        <v>8.35</v>
      </c>
      <c r="AB105" s="12">
        <v>116.9</v>
      </c>
      <c r="AC105" s="31">
        <v>7.158025109808619</v>
      </c>
      <c r="AD105" s="28">
        <v>1</v>
      </c>
      <c r="AE105" s="51">
        <v>294.6</v>
      </c>
      <c r="AF105" s="31">
        <v>8.45520427783812</v>
      </c>
      <c r="AG105" s="162">
        <v>3.9552042778381207</v>
      </c>
      <c r="AI105" s="172">
        <v>399</v>
      </c>
    </row>
    <row r="106" spans="1:35" s="6" customFormat="1" ht="12.75">
      <c r="A106" s="161" t="s">
        <v>208</v>
      </c>
      <c r="B106" s="11" t="s">
        <v>7</v>
      </c>
      <c r="C106" s="11">
        <v>16</v>
      </c>
      <c r="D106" s="6" t="s">
        <v>221</v>
      </c>
      <c r="E106" s="30" t="s">
        <v>216</v>
      </c>
      <c r="F106" s="11" t="s">
        <v>33</v>
      </c>
      <c r="G106" s="43">
        <v>6.4</v>
      </c>
      <c r="H106" s="11" t="s">
        <v>38</v>
      </c>
      <c r="I106" s="11" t="s">
        <v>3</v>
      </c>
      <c r="J106" s="11">
        <v>3</v>
      </c>
      <c r="K106" s="7">
        <v>1384</v>
      </c>
      <c r="L106" s="7">
        <v>5075.6</v>
      </c>
      <c r="M106" s="7">
        <v>989.4</v>
      </c>
      <c r="N106" s="7">
        <v>5.1</v>
      </c>
      <c r="O106" s="7">
        <v>0</v>
      </c>
      <c r="P106" s="7">
        <v>0.3</v>
      </c>
      <c r="Q106" s="7">
        <v>0.55</v>
      </c>
      <c r="R106" s="7">
        <v>1</v>
      </c>
      <c r="S106" s="39">
        <v>0.02</v>
      </c>
      <c r="T106" s="40">
        <v>11</v>
      </c>
      <c r="U106" s="198">
        <v>5.9</v>
      </c>
      <c r="V106" s="202">
        <v>1</v>
      </c>
      <c r="W106" s="47">
        <v>770.6</v>
      </c>
      <c r="X106" s="203">
        <v>10.166036522627232</v>
      </c>
      <c r="Y106" s="7">
        <v>11</v>
      </c>
      <c r="Z106" s="27">
        <v>74.7</v>
      </c>
      <c r="AA106" s="46">
        <v>10.089692101740296</v>
      </c>
      <c r="AB106" s="12">
        <v>753.7</v>
      </c>
      <c r="AC106" s="31">
        <v>10.11796012609573</v>
      </c>
      <c r="AD106" s="28">
        <v>1</v>
      </c>
      <c r="AE106" s="51">
        <v>770.6</v>
      </c>
      <c r="AF106" s="31">
        <v>10.166036522627232</v>
      </c>
      <c r="AG106" s="162">
        <v>5.066036522627233</v>
      </c>
      <c r="AI106" s="172">
        <v>1179</v>
      </c>
    </row>
    <row r="107" spans="1:35" s="6" customFormat="1" ht="12.75">
      <c r="A107" s="161"/>
      <c r="B107" s="11"/>
      <c r="C107" s="11"/>
      <c r="E107" s="30"/>
      <c r="F107" s="11"/>
      <c r="G107" s="43"/>
      <c r="H107" s="11"/>
      <c r="I107" s="11"/>
      <c r="J107" s="11"/>
      <c r="K107" s="7"/>
      <c r="L107" s="7"/>
      <c r="M107" s="7"/>
      <c r="N107" s="7"/>
      <c r="O107" s="7"/>
      <c r="P107" s="7"/>
      <c r="Q107" s="7"/>
      <c r="R107" s="7"/>
      <c r="S107" s="39"/>
      <c r="T107" s="40"/>
      <c r="U107" s="198"/>
      <c r="V107" s="202"/>
      <c r="W107" s="47"/>
      <c r="X107" s="203"/>
      <c r="Y107" s="7"/>
      <c r="Z107" s="27"/>
      <c r="AA107" s="46"/>
      <c r="AB107" s="12"/>
      <c r="AC107" s="31"/>
      <c r="AD107" s="28"/>
      <c r="AE107" s="51"/>
      <c r="AF107" s="31"/>
      <c r="AG107" s="162"/>
      <c r="AI107" s="172"/>
    </row>
    <row r="108" spans="1:35" s="6" customFormat="1" ht="12.75">
      <c r="A108" s="161"/>
      <c r="B108" s="11"/>
      <c r="C108" s="11"/>
      <c r="E108" s="30"/>
      <c r="F108" s="11"/>
      <c r="G108" s="43"/>
      <c r="H108" s="11"/>
      <c r="I108" s="11"/>
      <c r="J108" s="11"/>
      <c r="K108" s="7"/>
      <c r="L108" s="7"/>
      <c r="M108" s="7"/>
      <c r="N108" s="7"/>
      <c r="O108" s="7"/>
      <c r="P108" s="7"/>
      <c r="Q108" s="7"/>
      <c r="R108" s="7"/>
      <c r="S108" s="39"/>
      <c r="T108" s="40"/>
      <c r="U108" s="198"/>
      <c r="V108" s="202"/>
      <c r="W108" s="47"/>
      <c r="X108" s="203"/>
      <c r="Y108" s="7"/>
      <c r="Z108" s="27"/>
      <c r="AA108" s="46"/>
      <c r="AB108" s="12"/>
      <c r="AC108" s="31"/>
      <c r="AD108" s="28"/>
      <c r="AE108" s="51"/>
      <c r="AF108" s="31"/>
      <c r="AG108" s="162"/>
      <c r="AI108" s="172"/>
    </row>
    <row r="109" spans="1:35" s="6" customFormat="1" ht="12.75">
      <c r="A109" s="161"/>
      <c r="B109" s="11"/>
      <c r="C109" s="11"/>
      <c r="E109" s="30"/>
      <c r="F109" s="11"/>
      <c r="G109" s="43"/>
      <c r="H109" s="11"/>
      <c r="I109" s="11"/>
      <c r="J109" s="11"/>
      <c r="K109" s="7"/>
      <c r="L109" s="7"/>
      <c r="M109" s="7"/>
      <c r="N109" s="7"/>
      <c r="O109" s="7"/>
      <c r="P109" s="7"/>
      <c r="Q109" s="7"/>
      <c r="R109" s="7"/>
      <c r="S109" s="39"/>
      <c r="T109" s="40"/>
      <c r="U109" s="198"/>
      <c r="V109" s="202"/>
      <c r="W109" s="47"/>
      <c r="X109" s="203"/>
      <c r="Y109" s="7"/>
      <c r="Z109" s="27"/>
      <c r="AA109" s="46"/>
      <c r="AB109" s="12"/>
      <c r="AC109" s="31"/>
      <c r="AD109" s="28"/>
      <c r="AE109" s="51"/>
      <c r="AF109" s="31"/>
      <c r="AG109" s="162"/>
      <c r="AI109" s="172"/>
    </row>
    <row r="110" spans="1:35" s="6" customFormat="1" ht="12.75">
      <c r="A110" s="161"/>
      <c r="B110" s="11"/>
      <c r="C110" s="11"/>
      <c r="E110" s="30"/>
      <c r="F110" s="11"/>
      <c r="G110" s="43"/>
      <c r="H110" s="11"/>
      <c r="I110" s="11"/>
      <c r="J110" s="11"/>
      <c r="K110" s="7"/>
      <c r="L110" s="7"/>
      <c r="M110" s="7"/>
      <c r="N110" s="7"/>
      <c r="O110" s="7"/>
      <c r="P110" s="7"/>
      <c r="Q110" s="7"/>
      <c r="R110" s="7"/>
      <c r="S110" s="39"/>
      <c r="T110" s="40"/>
      <c r="U110" s="198"/>
      <c r="V110" s="202"/>
      <c r="W110" s="47"/>
      <c r="X110" s="203"/>
      <c r="Y110" s="7"/>
      <c r="Z110" s="27"/>
      <c r="AA110" s="46"/>
      <c r="AB110" s="12"/>
      <c r="AC110" s="31"/>
      <c r="AD110" s="28"/>
      <c r="AE110" s="51"/>
      <c r="AF110" s="31"/>
      <c r="AG110" s="162"/>
      <c r="AI110" s="172"/>
    </row>
    <row r="111" spans="1:35" s="6" customFormat="1" ht="12.75">
      <c r="A111" s="163"/>
      <c r="B111" s="10"/>
      <c r="C111" s="10"/>
      <c r="E111" s="37"/>
      <c r="F111" s="10"/>
      <c r="G111" s="38"/>
      <c r="H111" s="10"/>
      <c r="I111" s="10"/>
      <c r="J111" s="10"/>
      <c r="S111" s="39"/>
      <c r="T111" s="40"/>
      <c r="U111" s="198"/>
      <c r="V111" s="204"/>
      <c r="W111" s="32"/>
      <c r="X111" s="203"/>
      <c r="Z111" s="41"/>
      <c r="AA111" s="45"/>
      <c r="AB111" s="39"/>
      <c r="AC111" s="42"/>
      <c r="AD111" s="10"/>
      <c r="AE111" s="52"/>
      <c r="AF111" s="42"/>
      <c r="AG111" s="162"/>
      <c r="AI111" s="172"/>
    </row>
    <row r="112" spans="1:35" s="6" customFormat="1" ht="12.75">
      <c r="A112" s="163"/>
      <c r="B112" s="10"/>
      <c r="C112" s="10"/>
      <c r="E112" s="37"/>
      <c r="F112" s="10"/>
      <c r="G112" s="38"/>
      <c r="H112" s="10"/>
      <c r="I112" s="10"/>
      <c r="J112" s="10"/>
      <c r="S112" s="39"/>
      <c r="T112" s="40"/>
      <c r="U112" s="198"/>
      <c r="V112" s="204"/>
      <c r="W112" s="32"/>
      <c r="X112" s="203"/>
      <c r="Z112" s="41"/>
      <c r="AA112" s="45"/>
      <c r="AB112" s="39"/>
      <c r="AC112" s="42"/>
      <c r="AD112" s="10"/>
      <c r="AE112" s="52"/>
      <c r="AF112" s="42"/>
      <c r="AG112" s="162"/>
      <c r="AI112" s="172"/>
    </row>
    <row r="113" spans="1:35" s="6" customFormat="1" ht="12.75">
      <c r="A113" s="163"/>
      <c r="B113" s="10"/>
      <c r="C113" s="10"/>
      <c r="E113" s="37"/>
      <c r="F113" s="10"/>
      <c r="G113" s="38"/>
      <c r="H113" s="10"/>
      <c r="I113" s="10"/>
      <c r="J113" s="10"/>
      <c r="S113" s="39"/>
      <c r="T113" s="40"/>
      <c r="U113" s="198"/>
      <c r="V113" s="204"/>
      <c r="W113" s="32"/>
      <c r="X113" s="203"/>
      <c r="Z113" s="41"/>
      <c r="AA113" s="45"/>
      <c r="AB113" s="39"/>
      <c r="AC113" s="42"/>
      <c r="AD113" s="10"/>
      <c r="AE113" s="52"/>
      <c r="AF113" s="42"/>
      <c r="AG113" s="162"/>
      <c r="AI113" s="172"/>
    </row>
    <row r="114" spans="1:35" s="6" customFormat="1" ht="12.75">
      <c r="A114" s="163"/>
      <c r="B114" s="10"/>
      <c r="C114" s="10"/>
      <c r="E114" s="37"/>
      <c r="F114" s="10"/>
      <c r="G114" s="38"/>
      <c r="H114" s="10"/>
      <c r="I114" s="10"/>
      <c r="J114" s="10"/>
      <c r="S114" s="39"/>
      <c r="T114" s="40"/>
      <c r="U114" s="198"/>
      <c r="V114" s="204"/>
      <c r="W114" s="32"/>
      <c r="X114" s="203"/>
      <c r="Z114" s="41"/>
      <c r="AA114" s="45"/>
      <c r="AB114" s="39"/>
      <c r="AC114" s="42"/>
      <c r="AD114" s="10"/>
      <c r="AE114" s="52"/>
      <c r="AF114" s="42"/>
      <c r="AG114" s="162"/>
      <c r="AI114" s="172"/>
    </row>
    <row r="115" spans="1:35" s="6" customFormat="1" ht="12.75">
      <c r="A115" s="163"/>
      <c r="B115" s="10"/>
      <c r="C115" s="10"/>
      <c r="E115" s="37"/>
      <c r="F115" s="10"/>
      <c r="G115" s="38"/>
      <c r="H115" s="10"/>
      <c r="I115" s="10"/>
      <c r="J115" s="10"/>
      <c r="S115" s="39"/>
      <c r="T115" s="40"/>
      <c r="U115" s="198"/>
      <c r="V115" s="204"/>
      <c r="W115" s="32"/>
      <c r="X115" s="203"/>
      <c r="Z115" s="41"/>
      <c r="AA115" s="45"/>
      <c r="AB115" s="39"/>
      <c r="AC115" s="42"/>
      <c r="AD115" s="10"/>
      <c r="AE115" s="52"/>
      <c r="AF115" s="42"/>
      <c r="AG115" s="162"/>
      <c r="AI115" s="172"/>
    </row>
    <row r="116" spans="1:35" s="6" customFormat="1" ht="12.75">
      <c r="A116" s="163"/>
      <c r="B116" s="10"/>
      <c r="C116" s="10"/>
      <c r="E116" s="37"/>
      <c r="F116" s="10"/>
      <c r="G116" s="38"/>
      <c r="H116" s="10"/>
      <c r="I116" s="10"/>
      <c r="J116" s="10"/>
      <c r="S116" s="39"/>
      <c r="T116" s="40"/>
      <c r="U116" s="198"/>
      <c r="V116" s="204"/>
      <c r="W116" s="32"/>
      <c r="X116" s="203"/>
      <c r="Z116" s="41"/>
      <c r="AA116" s="45"/>
      <c r="AB116" s="39"/>
      <c r="AC116" s="42"/>
      <c r="AD116" s="10"/>
      <c r="AE116" s="52"/>
      <c r="AF116" s="42"/>
      <c r="AG116" s="162"/>
      <c r="AI116" s="172"/>
    </row>
    <row r="117" spans="1:35" s="6" customFormat="1" ht="12.75">
      <c r="A117" s="163"/>
      <c r="B117" s="10"/>
      <c r="C117" s="10"/>
      <c r="E117" s="37"/>
      <c r="F117" s="10"/>
      <c r="G117" s="38"/>
      <c r="H117" s="10"/>
      <c r="I117" s="10"/>
      <c r="J117" s="10"/>
      <c r="S117" s="39"/>
      <c r="T117" s="40"/>
      <c r="U117" s="198"/>
      <c r="V117" s="204"/>
      <c r="W117" s="32"/>
      <c r="X117" s="203"/>
      <c r="Z117" s="41"/>
      <c r="AA117" s="45"/>
      <c r="AB117" s="39"/>
      <c r="AC117" s="42"/>
      <c r="AD117" s="10"/>
      <c r="AE117" s="52"/>
      <c r="AF117" s="42"/>
      <c r="AG117" s="162"/>
      <c r="AI117" s="172"/>
    </row>
    <row r="118" spans="1:35" s="6" customFormat="1" ht="12.75">
      <c r="A118" s="163"/>
      <c r="B118" s="10"/>
      <c r="C118" s="10"/>
      <c r="E118" s="37"/>
      <c r="F118" s="10"/>
      <c r="G118" s="38"/>
      <c r="H118" s="10"/>
      <c r="I118" s="10"/>
      <c r="J118" s="10"/>
      <c r="S118" s="39"/>
      <c r="T118" s="40"/>
      <c r="U118" s="198"/>
      <c r="V118" s="204"/>
      <c r="W118" s="32"/>
      <c r="X118" s="203"/>
      <c r="Z118" s="41"/>
      <c r="AA118" s="45"/>
      <c r="AB118" s="39"/>
      <c r="AC118" s="42"/>
      <c r="AD118" s="10"/>
      <c r="AE118" s="52"/>
      <c r="AF118" s="42"/>
      <c r="AG118" s="162"/>
      <c r="AI118" s="172"/>
    </row>
    <row r="119" spans="1:35" s="6" customFormat="1" ht="12.75">
      <c r="A119" s="163"/>
      <c r="B119" s="10"/>
      <c r="C119" s="10"/>
      <c r="E119" s="37"/>
      <c r="F119" s="10"/>
      <c r="G119" s="38"/>
      <c r="H119" s="10"/>
      <c r="I119" s="10"/>
      <c r="J119" s="10"/>
      <c r="S119" s="39"/>
      <c r="T119" s="40"/>
      <c r="U119" s="198"/>
      <c r="V119" s="204"/>
      <c r="W119" s="32"/>
      <c r="X119" s="203"/>
      <c r="Z119" s="41"/>
      <c r="AA119" s="45"/>
      <c r="AB119" s="39"/>
      <c r="AC119" s="42"/>
      <c r="AD119" s="10"/>
      <c r="AE119" s="52"/>
      <c r="AF119" s="42"/>
      <c r="AG119" s="162"/>
      <c r="AI119" s="172"/>
    </row>
    <row r="120" spans="1:35" s="6" customFormat="1" ht="12.75">
      <c r="A120" s="163"/>
      <c r="B120" s="10"/>
      <c r="C120" s="10"/>
      <c r="E120" s="37"/>
      <c r="F120" s="10"/>
      <c r="G120" s="38"/>
      <c r="H120" s="10"/>
      <c r="I120" s="10"/>
      <c r="J120" s="10"/>
      <c r="S120" s="39"/>
      <c r="T120" s="40"/>
      <c r="U120" s="198"/>
      <c r="V120" s="204"/>
      <c r="W120" s="32"/>
      <c r="X120" s="203"/>
      <c r="Z120" s="41"/>
      <c r="AA120" s="45"/>
      <c r="AB120" s="39"/>
      <c r="AC120" s="42"/>
      <c r="AD120" s="10"/>
      <c r="AE120" s="52"/>
      <c r="AF120" s="42"/>
      <c r="AG120" s="162"/>
      <c r="AI120" s="172"/>
    </row>
    <row r="121" spans="1:35" s="6" customFormat="1" ht="12.75">
      <c r="A121" s="163"/>
      <c r="B121" s="10"/>
      <c r="C121" s="10"/>
      <c r="E121" s="37"/>
      <c r="F121" s="10"/>
      <c r="G121" s="38"/>
      <c r="H121" s="10"/>
      <c r="I121" s="10"/>
      <c r="J121" s="10"/>
      <c r="S121" s="39"/>
      <c r="T121" s="40"/>
      <c r="U121" s="198"/>
      <c r="V121" s="204"/>
      <c r="W121" s="32"/>
      <c r="X121" s="203"/>
      <c r="Z121" s="41"/>
      <c r="AA121" s="45"/>
      <c r="AB121" s="39"/>
      <c r="AC121" s="42"/>
      <c r="AD121" s="10"/>
      <c r="AE121" s="52"/>
      <c r="AF121" s="42"/>
      <c r="AG121" s="162"/>
      <c r="AI121" s="172"/>
    </row>
  </sheetData>
  <mergeCells count="5">
    <mergeCell ref="Y1:AC1"/>
    <mergeCell ref="V1:X1"/>
    <mergeCell ref="AD1:AG1"/>
    <mergeCell ref="A1:F1"/>
    <mergeCell ref="H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5" width="8.00390625" style="26" customWidth="1"/>
    <col min="6" max="6" width="13.75390625" style="168" customWidth="1"/>
    <col min="7" max="7" width="13.25390625" style="168" customWidth="1"/>
    <col min="8" max="16384" width="8.00390625" style="26" customWidth="1"/>
  </cols>
  <sheetData>
    <row r="1" spans="1:6" ht="12.75">
      <c r="A1" s="180" t="s">
        <v>44</v>
      </c>
      <c r="B1" s="1"/>
      <c r="F1" s="167" t="s">
        <v>223</v>
      </c>
    </row>
    <row r="3" spans="6:7" ht="12.75">
      <c r="F3" s="183" t="s">
        <v>309</v>
      </c>
      <c r="G3" s="181" t="s">
        <v>50</v>
      </c>
    </row>
    <row r="4" spans="1:7" ht="12.75">
      <c r="A4" s="66">
        <v>0</v>
      </c>
      <c r="B4" s="66">
        <v>0</v>
      </c>
      <c r="F4" s="184" t="s">
        <v>51</v>
      </c>
      <c r="G4" s="182" t="s">
        <v>52</v>
      </c>
    </row>
    <row r="5" spans="1:7" ht="12.75">
      <c r="A5" s="1">
        <v>1600</v>
      </c>
      <c r="B5" s="1">
        <v>1600</v>
      </c>
      <c r="F5" s="185" t="s">
        <v>54</v>
      </c>
      <c r="G5" s="186" t="s">
        <v>54</v>
      </c>
    </row>
    <row r="6" spans="1:7" ht="12.75">
      <c r="A6" s="1"/>
      <c r="B6" s="1"/>
      <c r="F6" s="187">
        <v>0</v>
      </c>
      <c r="G6" s="188">
        <v>0</v>
      </c>
    </row>
    <row r="7" spans="1:7" ht="12.75">
      <c r="A7" s="1"/>
      <c r="B7" s="1"/>
      <c r="F7" s="187">
        <v>426.5</v>
      </c>
      <c r="G7" s="188">
        <v>14.4</v>
      </c>
    </row>
    <row r="8" spans="1:7" ht="12.75">
      <c r="A8" s="1">
        <v>0</v>
      </c>
      <c r="B8" s="1">
        <v>0</v>
      </c>
      <c r="F8" s="187">
        <v>2000</v>
      </c>
      <c r="G8" s="188">
        <f>+(((G9-G7)/(F9-F7))*(F8-F7))+G7</f>
        <v>16.463871344862493</v>
      </c>
    </row>
    <row r="9" spans="1:7" ht="12.75">
      <c r="A9" s="1">
        <v>35</v>
      </c>
      <c r="B9" s="1">
        <v>35</v>
      </c>
      <c r="F9" s="189">
        <v>7440.6</v>
      </c>
      <c r="G9" s="190">
        <v>23.6</v>
      </c>
    </row>
    <row r="10" spans="1:2" ht="12.75">
      <c r="A10" s="1"/>
      <c r="B10" s="1"/>
    </row>
    <row r="11" spans="1:2" ht="12.75">
      <c r="A11" s="1">
        <v>0</v>
      </c>
      <c r="B11" s="1">
        <v>-5</v>
      </c>
    </row>
    <row r="12" spans="1:2" ht="12.75">
      <c r="A12" s="1">
        <v>35</v>
      </c>
      <c r="B12" s="1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2002-06-13T20:51:39Z</cp:lastPrinted>
  <dcterms:created xsi:type="dcterms:W3CDTF">2001-12-25T18:32:43Z</dcterms:created>
  <dcterms:modified xsi:type="dcterms:W3CDTF">2003-06-02T22:21:22Z</dcterms:modified>
  <cp:category/>
  <cp:version/>
  <cp:contentType/>
  <cp:contentStatus/>
</cp:coreProperties>
</file>