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chartsheets/sheet8.xml" ContentType="application/vnd.openxmlformats-officedocument.spreadsheetml.chartsheet+xml"/>
  <Override PartName="/xl/drawings/drawing18.xml" ContentType="application/vnd.openxmlformats-officedocument.drawing+xml"/>
  <Override PartName="/xl/chartsheets/sheet9.xml" ContentType="application/vnd.openxmlformats-officedocument.spreadsheetml.chartsheet+xml"/>
  <Override PartName="/xl/drawings/drawing20.xml" ContentType="application/vnd.openxmlformats-officedocument.drawing+xml"/>
  <Override PartName="/xl/chartsheets/sheet10.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46" windowWidth="15030" windowHeight="4470" tabRatio="920" activeTab="0"/>
  </bookViews>
  <sheets>
    <sheet name="README" sheetId="1" r:id="rId1"/>
    <sheet name="APP VEL DATA" sheetId="2" r:id="rId2"/>
    <sheet name="BR VEL DATA" sheetId="3" r:id="rId3"/>
    <sheet name="PLOT DATA" sheetId="4" r:id="rId4"/>
    <sheet name="ABUTMENT PLOT" sheetId="5" r:id="rId5"/>
    <sheet name="CALC" sheetId="6" r:id="rId6"/>
    <sheet name="ENVELOPES" sheetId="7" r:id="rId7"/>
    <sheet name="Fig 1" sheetId="8" r:id="rId8"/>
    <sheet name="Fig 2" sheetId="9" r:id="rId9"/>
    <sheet name="Fig 3" sheetId="10" r:id="rId10"/>
    <sheet name="Fig 4" sheetId="11" r:id="rId11"/>
    <sheet name="Fig 5" sheetId="12" r:id="rId12"/>
    <sheet name="Fig 6" sheetId="13" r:id="rId13"/>
    <sheet name="Fig 7" sheetId="14" r:id="rId14"/>
    <sheet name="Fig 8" sheetId="15" r:id="rId15"/>
    <sheet name="Fig 9" sheetId="16" r:id="rId16"/>
    <sheet name="Fig 10" sheetId="17" r:id="rId17"/>
  </sheets>
  <definedNames>
    <definedName name="_xlnm.Print_Area" localSheetId="0">'README'!$A$1:$M$55</definedName>
  </definedNames>
  <calcPr fullCalcOnLoad="1"/>
</workbook>
</file>

<file path=xl/sharedStrings.xml><?xml version="1.0" encoding="utf-8"?>
<sst xmlns="http://schemas.openxmlformats.org/spreadsheetml/2006/main" count="757" uniqueCount="243">
  <si>
    <t>COUNTY</t>
  </si>
  <si>
    <t>STREAM</t>
  </si>
  <si>
    <t>BRIDGENO</t>
  </si>
  <si>
    <t>SC</t>
  </si>
  <si>
    <t>US</t>
  </si>
  <si>
    <t>S</t>
  </si>
  <si>
    <t>Station</t>
  </si>
  <si>
    <t>Area</t>
  </si>
  <si>
    <t>Velocity</t>
  </si>
  <si>
    <t>Number</t>
  </si>
  <si>
    <t>Road Number:</t>
  </si>
  <si>
    <t>Road Type:</t>
  </si>
  <si>
    <t>County:</t>
  </si>
  <si>
    <t>Stream:</t>
  </si>
  <si>
    <t>Bridge Number:</t>
  </si>
  <si>
    <t>MULTIPLE BRIDGE</t>
  </si>
  <si>
    <t>LOCATION OF BRIDGE ON APPROACH SECTION</t>
  </si>
  <si>
    <t>Approach Station</t>
  </si>
  <si>
    <t>arbitrary plot point</t>
  </si>
  <si>
    <t>APPROACH TUBE DATA FROM WSPRO MODEL</t>
  </si>
  <si>
    <t>LOCATION OF SLICE ON APPROACH SECTION</t>
  </si>
  <si>
    <t>LEFT</t>
  </si>
  <si>
    <t>RIGHT</t>
  </si>
  <si>
    <t>ADJUSTMENT TO BRIDGE STATION FOR PROJECTION ONTO APPROACH</t>
  </si>
  <si>
    <t>N</t>
  </si>
  <si>
    <t>Row Number from "BRIDGE VELOCITY DATA" sheet =</t>
  </si>
  <si>
    <t>APPROACH</t>
  </si>
  <si>
    <t>BRIDGE</t>
  </si>
  <si>
    <t>LAB</t>
  </si>
  <si>
    <t>RAB</t>
  </si>
  <si>
    <t>STATION OF TOE ON APPROACH</t>
  </si>
  <si>
    <t>TUBE NUMBER OF TOE ON APPROACH</t>
  </si>
  <si>
    <t>WIDTH OF TUBE IN WHICH TOE RESIDES</t>
  </si>
  <si>
    <t>NUMBER OF FULL AND PARTIAL BLOCKED TUBES</t>
  </si>
  <si>
    <t>ONE-TO-ONE LINE</t>
  </si>
  <si>
    <t>NUMBER OF TUBES TO DROP BY VISUAL INSPECTION</t>
  </si>
  <si>
    <t>NUMBER OF OBSERVATIONS:</t>
  </si>
  <si>
    <t>ROW NUMBER:</t>
  </si>
  <si>
    <t>LEFT AND RIGHT ABUTMENT LENGTHS (MODIFIED BY NUMBER OF TUBES X WIDTH OF TUBE AT TOE)</t>
  </si>
  <si>
    <t>LEFT AND RIGHT ABUTMENT LENGTHS (MODIFIED BY visual inspection)</t>
  </si>
  <si>
    <t xml:space="preserve">OBSERVED </t>
  </si>
  <si>
    <t>LENGTH</t>
  </si>
  <si>
    <t>SCOUR</t>
  </si>
  <si>
    <t>(feet squared)</t>
  </si>
  <si>
    <t>(feet)</t>
  </si>
  <si>
    <t>(feet per second)</t>
  </si>
  <si>
    <t>LOCATION OF SCOUR</t>
  </si>
  <si>
    <t>OBSERVED SCOUR DEPTH</t>
  </si>
  <si>
    <t>FLOW CONDITION</t>
  </si>
  <si>
    <t>ABUTMENT TYPE</t>
  </si>
  <si>
    <t>K1         SHAPE FACTOR</t>
  </si>
  <si>
    <t>K2         SKEW FACTOR</t>
  </si>
  <si>
    <t>FROUDE NUMBER FOR BLOCKED FLOW</t>
  </si>
  <si>
    <t>LEFT STATION FOR TUBE 1</t>
  </si>
  <si>
    <t>LEFT STATION FOR TUBE 2</t>
  </si>
  <si>
    <t>LEFT STATION FOR TUBE 3</t>
  </si>
  <si>
    <t>LEFT STATION FOR TUBE 4</t>
  </si>
  <si>
    <t>LEFT STATION FOR TUBE 5</t>
  </si>
  <si>
    <t>LEFT STATION FOR TUBE 6</t>
  </si>
  <si>
    <t>LEFT STATION FOR TUBE 7</t>
  </si>
  <si>
    <t>LEFT STATION FOR TUBE 8</t>
  </si>
  <si>
    <t>LEFT STATION FOR TUBE 9</t>
  </si>
  <si>
    <t>LEFT STATION FOR TUBE 10</t>
  </si>
  <si>
    <t>LEFT STATION FOR TUBE 11</t>
  </si>
  <si>
    <t>LEFT STATION FOR TUBE 12</t>
  </si>
  <si>
    <t>LEFT STATION FOR TUBE 13</t>
  </si>
  <si>
    <t>LEFT STATION FOR TUBE 14</t>
  </si>
  <si>
    <t>LEFT STATION FOR TUBE 15</t>
  </si>
  <si>
    <t>LEFT STATION FOR TUBE 16</t>
  </si>
  <si>
    <t>LEFT STATION FOR TUBE 17</t>
  </si>
  <si>
    <t>LEFT STATION FOR TUBE 18</t>
  </si>
  <si>
    <t>LEFT STATION FOR TUBE 19</t>
  </si>
  <si>
    <t>LEFT STATION FOR TUBE 20</t>
  </si>
  <si>
    <t>RIGHT STATION FOR TUBE 20</t>
  </si>
  <si>
    <t>ORIGINAL FROEHLICH (1989) EQUATION</t>
  </si>
  <si>
    <t>SITE IDENTIFICATION</t>
  </si>
  <si>
    <t>Y = yes          N = no</t>
  </si>
  <si>
    <t>LAB = left abutment   RAB = right abutment</t>
  </si>
  <si>
    <t>FIELD OBSERVATION</t>
  </si>
  <si>
    <t>arbitrary point</t>
  </si>
  <si>
    <t>SELECTED METHOD</t>
  </si>
  <si>
    <t>DESCRIPTION OF WORKSHEETS:</t>
  </si>
  <si>
    <t>APP VEL DATA:</t>
  </si>
  <si>
    <t>BRIDGE VEL DATA:</t>
  </si>
  <si>
    <t>PLOT DATA:</t>
  </si>
  <si>
    <t>CALC:</t>
  </si>
  <si>
    <t>Fig 1:</t>
  </si>
  <si>
    <t>Fig 2:</t>
  </si>
  <si>
    <t>Fig 3:</t>
  </si>
  <si>
    <t>Fig 4:</t>
  </si>
  <si>
    <t>Fig 5:</t>
  </si>
  <si>
    <t>Fig 6:</t>
  </si>
  <si>
    <t>ENVELOPES:</t>
  </si>
  <si>
    <t>ABUTMENT PLOT:</t>
  </si>
  <si>
    <t>SELECTED REFERENCES</t>
  </si>
  <si>
    <t xml:space="preserve">Froehlich, D.C., 1989, Local scour at bridge abutments: Hydraulic Engineering, Proceedings of the 1989 National Conference on </t>
  </si>
  <si>
    <t>Hydraulic Engineering: New York, American Society of Civil Engineering, p. 13-18.</t>
  </si>
  <si>
    <t xml:space="preserve">Richardson, E.V. and Davis, S.R., 2001, Evaluating scour at bridges, Fourth Edition: Federal Highway Administration Hydraulic Engineering </t>
  </si>
  <si>
    <t>Circular No. 18, Publication FHWA NHI 01-001, 378 p.</t>
  </si>
  <si>
    <t>ROAD TYPE</t>
  </si>
  <si>
    <t>ROAD NUMBER</t>
  </si>
  <si>
    <t>SOUTH CAROLINA DEPARTMENT OF TRANSPORTATION BRIDGE NUMBER</t>
  </si>
  <si>
    <t>CROSS SECTION</t>
  </si>
  <si>
    <t>WATER-SURFACE ELEVATION</t>
  </si>
  <si>
    <t>STATION FOR LEFT EDGE OF WATER</t>
  </si>
  <si>
    <t>STATION FOR RIGHT EDGE OF WATER</t>
  </si>
  <si>
    <t>FLOW</t>
  </si>
  <si>
    <t>AVERAGE FLOW VELOCITY</t>
  </si>
  <si>
    <t>STATION AT LEFT EDGE OF SLICE</t>
  </si>
  <si>
    <t>STATION AT RIGHT EDGE OF SLICE</t>
  </si>
  <si>
    <t>AREA FOR TUBE          1</t>
  </si>
  <si>
    <t>AVERAGE VELOCITY FOR TUBE 1</t>
  </si>
  <si>
    <t>AREA FOR TUBE          2</t>
  </si>
  <si>
    <t>AVERAGE VELOCITY FOR TUBE 2</t>
  </si>
  <si>
    <t>AREA FOR TUBE          3</t>
  </si>
  <si>
    <t>AVERAGE VELOCITY FOR TUBE 3</t>
  </si>
  <si>
    <t>AREA FOR TUBE          4</t>
  </si>
  <si>
    <t>AVERAGE VELOCITY FOR TUBE 4</t>
  </si>
  <si>
    <t>AREA FOR TUBE          5</t>
  </si>
  <si>
    <t>AVERAGE VELOCITY FOR TUBE 5</t>
  </si>
  <si>
    <t>AREA FOR TUBE          6</t>
  </si>
  <si>
    <t>AVERAGE VELOCITY FOR TUBE 6</t>
  </si>
  <si>
    <t>AREA FOR TUBE          7</t>
  </si>
  <si>
    <t>AVERAGE VELOCITY FOR TUBE 7</t>
  </si>
  <si>
    <t>AREA FOR TUBE          8</t>
  </si>
  <si>
    <t>AVERAGE VELOCITY FOR TUBE 8</t>
  </si>
  <si>
    <t>AREA FOR TUBE          9</t>
  </si>
  <si>
    <t>AVERAGE VELOCITY FOR TUBE 9</t>
  </si>
  <si>
    <t>AREA FOR TUBE          10</t>
  </si>
  <si>
    <t>AVERAGE VELOCITY FOR TUBE 10</t>
  </si>
  <si>
    <t>AREA FOR TUBE          11</t>
  </si>
  <si>
    <t>AVERAGE VELOCITY FOR TUBE 11</t>
  </si>
  <si>
    <t>AREA FOR TUBE          12</t>
  </si>
  <si>
    <t>AVERAGE VELOCITY FOR TUBE 12</t>
  </si>
  <si>
    <t>AREA FOR TUBE          13</t>
  </si>
  <si>
    <t>AVERAGE VELOCITY FOR TUBE 13</t>
  </si>
  <si>
    <t>AREA FOR TUBE          14</t>
  </si>
  <si>
    <t>AVERAGE VELOCITY FOR TUBE 14</t>
  </si>
  <si>
    <t>AREA FOR TUBE          15</t>
  </si>
  <si>
    <t>AVERAGE VELOCITY FOR TUBE 15</t>
  </si>
  <si>
    <t>AREA FOR TUBE          16</t>
  </si>
  <si>
    <t>AVERAGE VELOCITY FOR TUBE 16</t>
  </si>
  <si>
    <t>AREA FOR TUBE          17</t>
  </si>
  <si>
    <t>AVERAGE VELOCITY FOR TUBE 17</t>
  </si>
  <si>
    <t>AREA FOR TUBE          18</t>
  </si>
  <si>
    <t>AVERAGE VELOCITY FOR TUBE 18</t>
  </si>
  <si>
    <t>AREA FOR TUBE          19</t>
  </si>
  <si>
    <t>AVERAGE VELOCITY FOR TUBE 19</t>
  </si>
  <si>
    <t>AREA FOR TUBE          20</t>
  </si>
  <si>
    <t>AVERAGE VELOCITY FOR TUBE 20</t>
  </si>
  <si>
    <t>I - Interstate;                       US - United States Route;                            SC- South Carolina Route;                                         S - Secondary Road</t>
  </si>
  <si>
    <t>(cubic feet per second)</t>
  </si>
  <si>
    <t>Row Number from "APP VEL DATA" sheet =</t>
  </si>
  <si>
    <t>(feet per second divided by feet per second)</t>
  </si>
  <si>
    <t>FINAL METHOD USED TO MODIFY EMBANKMENT LENGTH</t>
  </si>
  <si>
    <t>EMBANKMENT LENGTH</t>
  </si>
  <si>
    <t>MODIFIED EMBANKMENT LENGTH</t>
  </si>
  <si>
    <t>MODIFIED EMBANKMENT LENGTH BY VISUAL INSPECTION</t>
  </si>
  <si>
    <t>1 = vertical             3 = spill through</t>
  </si>
  <si>
    <t>AVERAGE DEPTH OF FLOW BLOCKED BY EMBANKMENT</t>
  </si>
  <si>
    <t>EMBANKMENT SKEW</t>
  </si>
  <si>
    <t>AVERAGE VELOCITY OF FLOW BLOCKED BY EMBANKMENT</t>
  </si>
  <si>
    <t xml:space="preserve">MODIFIED EMBANKMENT LENGTHS </t>
  </si>
  <si>
    <t>FLOW BLOCKED BY EMBANKMENT</t>
  </si>
  <si>
    <t>AREA BLOCKED BY EMBANKMENT</t>
  </si>
  <si>
    <t>EMBANKMENT</t>
  </si>
  <si>
    <t>APPROACH SKEW</t>
  </si>
  <si>
    <t>Skewed Station</t>
  </si>
  <si>
    <t>Greenville</t>
  </si>
  <si>
    <t>Reedy River</t>
  </si>
  <si>
    <t>237006800100</t>
  </si>
  <si>
    <t>Laurens</t>
  </si>
  <si>
    <t>Enoree River</t>
  </si>
  <si>
    <t>304004900400</t>
  </si>
  <si>
    <t>307003600200</t>
  </si>
  <si>
    <t>307011200100</t>
  </si>
  <si>
    <t>307026300100</t>
  </si>
  <si>
    <t>Newberry</t>
  </si>
  <si>
    <t>367008100200</t>
  </si>
  <si>
    <t>Spartanburg</t>
  </si>
  <si>
    <t>South Tyger River</t>
  </si>
  <si>
    <t>422002900100</t>
  </si>
  <si>
    <t>427006200500</t>
  </si>
  <si>
    <t>427011800001</t>
  </si>
  <si>
    <t>427024200200</t>
  </si>
  <si>
    <t>Union</t>
  </si>
  <si>
    <t>444005600100</t>
  </si>
  <si>
    <t>447002200100</t>
  </si>
  <si>
    <t>Envelope of PIEDMONT Data</t>
  </si>
  <si>
    <t>LEFT AND RIGHT ABUTMENT LENGTHS (ORIGINAL)</t>
  </si>
  <si>
    <t>GREENVILLE</t>
  </si>
  <si>
    <t>REEDY RIVER</t>
  </si>
  <si>
    <t>QHIS</t>
  </si>
  <si>
    <t>LAURENS</t>
  </si>
  <si>
    <t>ENOREE RIVER</t>
  </si>
  <si>
    <t>NEWBERRY</t>
  </si>
  <si>
    <t>SPARTANBURG</t>
  </si>
  <si>
    <t>SOUTH TYGER RIVER</t>
  </si>
  <si>
    <t>UNION</t>
  </si>
  <si>
    <t>Positive skew points upstream                   -                 negative skew points downstream                          -                   (degrees)</t>
  </si>
  <si>
    <t>Fig 7:</t>
  </si>
  <si>
    <t>Fig 8:</t>
  </si>
  <si>
    <t>presented in the Fourth Edition of HEC-18 (Richardson and Davis, 2001)</t>
  </si>
  <si>
    <t>Contains hydraulic and velocity tube data generated by the WSPRO (Shearman, 1990) model for the approach cross section.</t>
  </si>
  <si>
    <t>Contains hydraulic and velocity tube data generated by the WSPRO (Shearman, 1990) model for the bridge cross section.</t>
  </si>
  <si>
    <t>Contains selected data used to develop graph on the "ABUTMENT PLOT" worksheet.</t>
  </si>
  <si>
    <t>Contains a graph showing the approach cross section velocity-distribution curve determined from the WSPRO velocity-tube</t>
  </si>
  <si>
    <t>data.  The graph also shows the approximate location of the original and modified embankment lengths and the bridge top</t>
  </si>
  <si>
    <t>width on the approach cross section.</t>
  </si>
  <si>
    <t xml:space="preserve">The graph for a given bridge site can be viewed by entering the number in cell   'D1' that corresponds to the row number </t>
  </si>
  <si>
    <t xml:space="preserve">on the "APP VEL DATA" worksheet in which the data for the bridge of interest resides.  This graph was used to visually </t>
  </si>
  <si>
    <t>determine regions of ineffective flow towards the edge of the floodplain.</t>
  </si>
  <si>
    <t>columns in the following manner:</t>
  </si>
  <si>
    <t>Site identification:                                                Columns A through F</t>
  </si>
  <si>
    <t>Field Observation:                                               Column  G</t>
  </si>
  <si>
    <t>Original Froehlich Equation:                                Columns H through U</t>
  </si>
  <si>
    <t>Contains the South Carolina field data envelope and one-to-one line used in figures 1 through 10.</t>
  </si>
  <si>
    <t>Compares the modified Froehlich equation (Richardson and Davis, 2001) with field observations.  Safety factor is included.</t>
  </si>
  <si>
    <t>Compares the modified Froehlich equation (Richardson and Davis, 2001) with field observations.  Safety factor is not included.</t>
  </si>
  <si>
    <t>Compares the modified embankment length with the original embankment length.</t>
  </si>
  <si>
    <t>Compares the modified Froehlich equation (Richardson and Davis, 2001) with the embankment-length envelope of the field data.  Safety factor is included.</t>
  </si>
  <si>
    <t>Compares the modified Froehlich equation (Richardson and Davis, 2001) with the embankment-length envelope of the field data.  Safety factor is not included.</t>
  </si>
  <si>
    <t>Fig 9:</t>
  </si>
  <si>
    <t>Fig 10:</t>
  </si>
  <si>
    <t>Shearman, J.O., 1990, User’s manual for WSPRO—A computer model for water-surface profile computations:</t>
  </si>
  <si>
    <t>Federal Highway Administration, Report no. FHWA-IP-89-027, 175 p.</t>
  </si>
  <si>
    <t>Modified Froehlich Equation (Method 1):            Columns V through X</t>
  </si>
  <si>
    <t>Modified Froehlich Equation (Method 2):            Columns Y through AC</t>
  </si>
  <si>
    <t>Selection of Method 1 or 2 for final answer:       Columns AD through AG</t>
  </si>
  <si>
    <t>Compares the original Froehlich equation (Richardson and Davis, 2001)  with the modified Froehlich equation (Richardson and Davis, 2001).  Safety factor is included.</t>
  </si>
  <si>
    <t>Compares the original Froehlich equation (Richardson and Davis, 2001) with field observations.  Safety factor is included.</t>
  </si>
  <si>
    <t>Compares the original Froehlich equation (Richardson and Davis, 2001) with field observations.  Safety factor is not included.</t>
  </si>
  <si>
    <t>Compares the original Froehlich equation (Richardson and Davis, 2001) with the embankment-length envelope of the field data.  Safety factor is included.</t>
  </si>
  <si>
    <t>Compares the original Froehlich equation (Richardson and Davis, 2001) with the embankment-length envelope of the field data.  Safety factor is not included.</t>
  </si>
  <si>
    <t>METHOD 2                                                                                                             MODIFICATION OF EMBANKMENT LENGTH BY NUMBER OF TUBES BLOCKED TIMES WIDTH OF BLOCKED TUBE AT ABUTMENT TOE</t>
  </si>
  <si>
    <t>METHOD 1                                                   MODIFICATION OF EMBANKMENT LENGTH BY VISUAL INSPECTION</t>
  </si>
  <si>
    <t>Enter row number here</t>
  </si>
  <si>
    <t xml:space="preserve">Contains the data and calculations used to compute the PREDICTED abutment scour depths.  The data is organized by </t>
  </si>
  <si>
    <t xml:space="preserve">This spreadsheet calculates PREDICTED abutment-scour depth using the original Froehlich equation and the modified Froehlich equation </t>
  </si>
  <si>
    <t>PREDICTED ABUTMENT SCOUR (FROEHLICH, 1989)</t>
  </si>
  <si>
    <t>PREDICTED ABUTMENT SCOUR (FROEHLICH, 1989)                    WITHOUT SAFETY FACTOR</t>
  </si>
  <si>
    <t>MODIFIED PREDICTED ABUTMENT SCOUR DEPTH</t>
  </si>
  <si>
    <t>MODIFIED PREDICTED ABUTMENT SCOUR DEPTH  WITHOUT SAFETY FACTOR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</si>
</sst>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s>
  <fonts count="21">
    <font>
      <sz val="10"/>
      <name val="System"/>
      <family val="0"/>
    </font>
    <font>
      <b/>
      <sz val="10"/>
      <name val="System"/>
      <family val="0"/>
    </font>
    <font>
      <i/>
      <sz val="10"/>
      <name val="System"/>
      <family val="0"/>
    </font>
    <font>
      <b/>
      <i/>
      <sz val="10"/>
      <name val="System"/>
      <family val="0"/>
    </font>
    <font>
      <b/>
      <sz val="9"/>
      <name val="Arial"/>
      <family val="2"/>
    </font>
    <font>
      <sz val="9"/>
      <name val="Arial"/>
      <family val="2"/>
    </font>
    <font>
      <u val="single"/>
      <sz val="7.5"/>
      <color indexed="36"/>
      <name val="System"/>
      <family val="0"/>
    </font>
    <font>
      <u val="single"/>
      <sz val="7.5"/>
      <color indexed="12"/>
      <name val="System"/>
      <family val="0"/>
    </font>
    <font>
      <u val="single"/>
      <sz val="10"/>
      <name val="System"/>
      <family val="2"/>
    </font>
    <font>
      <sz val="10"/>
      <color indexed="8"/>
      <name val="System"/>
      <family val="2"/>
    </font>
    <font>
      <sz val="10"/>
      <name val="Arial"/>
      <family val="0"/>
    </font>
    <font>
      <b/>
      <sz val="10"/>
      <name val="Arial"/>
      <family val="0"/>
    </font>
    <font>
      <sz val="10.5"/>
      <name val="Arial"/>
      <family val="2"/>
    </font>
    <font>
      <b/>
      <sz val="9.25"/>
      <name val="Arial"/>
      <family val="2"/>
    </font>
    <font>
      <b/>
      <sz val="9.5"/>
      <name val="Arial"/>
      <family val="2"/>
    </font>
    <font>
      <sz val="9.5"/>
      <name val="Arial"/>
      <family val="2"/>
    </font>
    <font>
      <sz val="8.25"/>
      <name val="Arial"/>
      <family val="2"/>
    </font>
    <font>
      <b/>
      <sz val="7"/>
      <name val="Arial"/>
      <family val="2"/>
    </font>
    <font>
      <sz val="7"/>
      <name val="Arial"/>
      <family val="2"/>
    </font>
    <font>
      <b/>
      <u val="single"/>
      <sz val="10"/>
      <name val="Arial"/>
      <family val="2"/>
    </font>
    <font>
      <sz val="9"/>
      <name val="System"/>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4">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color indexed="63"/>
      </left>
      <right>
        <color indexed="63"/>
      </right>
      <top>
        <color indexed="63"/>
      </top>
      <bottom style="double"/>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color indexed="63"/>
      </top>
      <bottom style="double"/>
    </border>
    <border>
      <left style="medium"/>
      <right style="medium"/>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thin"/>
      <top style="thin"/>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0" fillId="0" borderId="0">
      <alignment/>
      <protection/>
    </xf>
    <xf numFmtId="0" fontId="10" fillId="0" borderId="0">
      <alignment/>
      <protection/>
    </xf>
    <xf numFmtId="9" fontId="2" fillId="0" borderId="0" applyFont="0" applyFill="0" applyBorder="0" applyAlignment="0" applyProtection="0"/>
  </cellStyleXfs>
  <cellXfs count="207">
    <xf numFmtId="0" fontId="0" fillId="0" borderId="0" xfId="0" applyAlignment="1">
      <alignment/>
    </xf>
    <xf numFmtId="0" fontId="0" fillId="0" borderId="0" xfId="0" applyFill="1" applyAlignment="1">
      <alignment horizontal="center"/>
    </xf>
    <xf numFmtId="1" fontId="0" fillId="0" borderId="0" xfId="0" applyNumberFormat="1" applyFill="1" applyAlignment="1">
      <alignment horizontal="center"/>
    </xf>
    <xf numFmtId="0" fontId="0" fillId="0" borderId="0" xfId="0" applyAlignment="1">
      <alignment horizontal="center" wrapText="1"/>
    </xf>
    <xf numFmtId="0" fontId="0" fillId="0" borderId="0" xfId="0" applyFill="1" applyAlignment="1">
      <alignment/>
    </xf>
    <xf numFmtId="2" fontId="0" fillId="0" borderId="0" xfId="0" applyNumberFormat="1" applyFill="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2" fontId="0" fillId="0" borderId="1" xfId="0" applyNumberFormat="1" applyBorder="1" applyAlignment="1">
      <alignment/>
    </xf>
    <xf numFmtId="0" fontId="0" fillId="0" borderId="0" xfId="0" applyFill="1" applyAlignment="1">
      <alignment horizontal="center" wrapText="1"/>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horizontal="left"/>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0" fontId="0" fillId="0" borderId="0" xfId="0" applyAlignment="1" applyProtection="1">
      <alignment horizontal="center"/>
      <protection/>
    </xf>
    <xf numFmtId="0" fontId="0" fillId="2" borderId="3" xfId="0" applyFill="1" applyBorder="1" applyAlignment="1" applyProtection="1">
      <alignment/>
      <protection locked="0"/>
    </xf>
    <xf numFmtId="167" fontId="0" fillId="0" borderId="1" xfId="0" applyNumberFormat="1" applyBorder="1" applyAlignment="1">
      <alignment/>
    </xf>
    <xf numFmtId="0" fontId="0" fillId="0" borderId="4" xfId="0" applyBorder="1" applyAlignment="1">
      <alignment horizontal="center"/>
    </xf>
    <xf numFmtId="2" fontId="0" fillId="0" borderId="2" xfId="0" applyNumberFormat="1" applyBorder="1" applyAlignment="1">
      <alignment/>
    </xf>
    <xf numFmtId="170" fontId="0" fillId="0" borderId="1" xfId="0" applyNumberFormat="1" applyBorder="1" applyAlignment="1">
      <alignment horizontal="center"/>
    </xf>
    <xf numFmtId="167" fontId="0" fillId="3" borderId="1" xfId="0" applyNumberFormat="1" applyFill="1" applyBorder="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170" fontId="0" fillId="0" borderId="0" xfId="0" applyNumberFormat="1" applyBorder="1" applyAlignment="1">
      <alignment horizontal="center"/>
    </xf>
    <xf numFmtId="2" fontId="0" fillId="0" borderId="0" xfId="0" applyNumberFormat="1" applyBorder="1" applyAlignment="1">
      <alignment/>
    </xf>
    <xf numFmtId="0" fontId="0" fillId="3" borderId="0" xfId="0" applyFill="1" applyBorder="1" applyAlignment="1">
      <alignment/>
    </xf>
    <xf numFmtId="167" fontId="0" fillId="0" borderId="0" xfId="0" applyNumberFormat="1" applyBorder="1" applyAlignment="1">
      <alignment/>
    </xf>
    <xf numFmtId="167" fontId="0" fillId="3" borderId="0" xfId="0" applyNumberFormat="1" applyFill="1" applyBorder="1" applyAlignment="1">
      <alignment/>
    </xf>
    <xf numFmtId="0" fontId="0" fillId="0" borderId="4" xfId="0" applyFill="1" applyBorder="1" applyAlignment="1">
      <alignment/>
    </xf>
    <xf numFmtId="0" fontId="0" fillId="0" borderId="0" xfId="0" applyNumberFormat="1" applyBorder="1" applyAlignment="1">
      <alignment horizontal="center"/>
    </xf>
    <xf numFmtId="167" fontId="0" fillId="0" borderId="1" xfId="0" applyNumberFormat="1" applyBorder="1" applyAlignment="1">
      <alignment horizontal="center"/>
    </xf>
    <xf numFmtId="0" fontId="0" fillId="0" borderId="1" xfId="0" applyFill="1" applyBorder="1" applyAlignment="1">
      <alignment/>
    </xf>
    <xf numFmtId="0" fontId="0" fillId="0" borderId="4" xfId="0"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1" fontId="0" fillId="0" borderId="1" xfId="0" applyNumberFormat="1" applyBorder="1" applyAlignment="1">
      <alignment/>
    </xf>
    <xf numFmtId="1" fontId="0" fillId="0" borderId="0" xfId="0" applyNumberFormat="1" applyBorder="1" applyAlignment="1">
      <alignment/>
    </xf>
    <xf numFmtId="0" fontId="0" fillId="0" borderId="3"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5" xfId="0" applyFill="1" applyBorder="1" applyAlignment="1">
      <alignment horizontal="center"/>
    </xf>
    <xf numFmtId="0" fontId="0" fillId="0" borderId="6" xfId="0" applyFill="1" applyBorder="1" applyAlignment="1">
      <alignment horizontal="center"/>
    </xf>
    <xf numFmtId="0" fontId="8" fillId="0" borderId="2" xfId="0" applyFont="1" applyFill="1" applyBorder="1" applyAlignment="1">
      <alignment/>
    </xf>
    <xf numFmtId="0" fontId="8" fillId="0" borderId="0" xfId="0" applyFont="1" applyFill="1" applyAlignment="1">
      <alignment/>
    </xf>
    <xf numFmtId="0" fontId="0" fillId="0" borderId="2" xfId="0" applyFill="1" applyBorder="1" applyAlignment="1">
      <alignment/>
    </xf>
    <xf numFmtId="0" fontId="0" fillId="0" borderId="7" xfId="0" applyFill="1" applyBorder="1" applyAlignment="1">
      <alignment horizontal="center"/>
    </xf>
    <xf numFmtId="0" fontId="0" fillId="0" borderId="2" xfId="0" applyFill="1" applyBorder="1" applyAlignment="1">
      <alignment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8" fillId="0" borderId="0" xfId="0" applyFont="1" applyAlignment="1">
      <alignment/>
    </xf>
    <xf numFmtId="0" fontId="0" fillId="0" borderId="0" xfId="0" applyAlignment="1">
      <alignment horizontal="left"/>
    </xf>
    <xf numFmtId="0" fontId="9" fillId="0" borderId="0" xfId="0" applyFont="1" applyAlignment="1">
      <alignment/>
    </xf>
    <xf numFmtId="0" fontId="0" fillId="0" borderId="0" xfId="0" applyFont="1" applyAlignment="1">
      <alignment/>
    </xf>
    <xf numFmtId="0" fontId="9" fillId="0" borderId="11" xfId="0" applyFont="1" applyFill="1" applyBorder="1" applyAlignment="1" applyProtection="1">
      <alignment horizontal="center" wrapText="1"/>
      <protection/>
    </xf>
    <xf numFmtId="1" fontId="9" fillId="0" borderId="11" xfId="0" applyNumberFormat="1" applyFont="1" applyFill="1" applyBorder="1" applyAlignment="1" applyProtection="1">
      <alignment horizontal="center" wrapText="1"/>
      <protection/>
    </xf>
    <xf numFmtId="167" fontId="9" fillId="0" borderId="11" xfId="0" applyNumberFormat="1" applyFont="1" applyFill="1" applyBorder="1" applyAlignment="1" applyProtection="1">
      <alignment horizontal="center" wrapText="1"/>
      <protection/>
    </xf>
    <xf numFmtId="2" fontId="9" fillId="0" borderId="11" xfId="0" applyNumberFormat="1" applyFont="1" applyFill="1" applyBorder="1" applyAlignment="1" applyProtection="1">
      <alignment horizontal="center" wrapText="1"/>
      <protection/>
    </xf>
    <xf numFmtId="0" fontId="9" fillId="0" borderId="4" xfId="0" applyFont="1" applyFill="1" applyBorder="1" applyAlignment="1" applyProtection="1">
      <alignment/>
      <protection/>
    </xf>
    <xf numFmtId="0" fontId="9" fillId="0" borderId="4" xfId="0" applyFont="1" applyFill="1" applyBorder="1" applyAlignment="1" applyProtection="1">
      <alignment horizontal="center"/>
      <protection/>
    </xf>
    <xf numFmtId="1" fontId="9" fillId="0" borderId="4" xfId="0" applyNumberFormat="1" applyFont="1" applyFill="1" applyBorder="1" applyAlignment="1" applyProtection="1">
      <alignment horizontal="center"/>
      <protection/>
    </xf>
    <xf numFmtId="2"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 fontId="9" fillId="0" borderId="4" xfId="0" applyNumberFormat="1" applyFont="1" applyFill="1" applyBorder="1" applyAlignment="1" applyProtection="1">
      <alignment/>
      <protection/>
    </xf>
    <xf numFmtId="2" fontId="9" fillId="0" borderId="4" xfId="0" applyNumberFormat="1" applyFont="1" applyFill="1" applyBorder="1" applyAlignment="1" applyProtection="1">
      <alignment horizontal="center"/>
      <protection/>
    </xf>
    <xf numFmtId="0" fontId="0" fillId="0" borderId="11" xfId="0" applyFill="1" applyBorder="1" applyAlignment="1">
      <alignment horizontal="center"/>
    </xf>
    <xf numFmtId="1" fontId="0" fillId="0" borderId="11" xfId="0" applyNumberFormat="1" applyFill="1" applyBorder="1" applyAlignment="1" applyProtection="1">
      <alignment horizontal="center" wrapText="1"/>
      <protection locked="0"/>
    </xf>
    <xf numFmtId="0" fontId="0" fillId="0" borderId="12" xfId="0" applyFill="1" applyBorder="1" applyAlignment="1">
      <alignment/>
    </xf>
    <xf numFmtId="0" fontId="0" fillId="0" borderId="12" xfId="0" applyFill="1" applyBorder="1" applyAlignment="1" applyProtection="1">
      <alignment horizontal="center"/>
      <protection locked="0"/>
    </xf>
    <xf numFmtId="0" fontId="0" fillId="0" borderId="12" xfId="0" applyFill="1" applyBorder="1" applyAlignment="1">
      <alignment horizontal="center"/>
    </xf>
    <xf numFmtId="1" fontId="0" fillId="0" borderId="4" xfId="0" applyNumberFormat="1" applyFill="1" applyBorder="1" applyAlignment="1">
      <alignment horizontal="center"/>
    </xf>
    <xf numFmtId="2" fontId="0" fillId="0" borderId="4" xfId="0" applyNumberFormat="1" applyFill="1" applyBorder="1" applyAlignment="1" applyProtection="1">
      <alignment/>
      <protection locked="0"/>
    </xf>
    <xf numFmtId="167" fontId="0" fillId="0" borderId="4" xfId="0" applyNumberFormat="1" applyFill="1" applyBorder="1" applyAlignment="1" applyProtection="1">
      <alignment/>
      <protection locked="0"/>
    </xf>
    <xf numFmtId="1" fontId="0" fillId="0" borderId="4" xfId="0" applyNumberFormat="1" applyFill="1" applyBorder="1" applyAlignment="1">
      <alignment/>
    </xf>
    <xf numFmtId="1" fontId="0" fillId="0" borderId="4" xfId="0" applyNumberFormat="1" applyFill="1" applyBorder="1" applyAlignment="1" applyProtection="1">
      <alignment horizontal="center"/>
      <protection locked="0"/>
    </xf>
    <xf numFmtId="2" fontId="0" fillId="0" borderId="4" xfId="0" applyNumberFormat="1" applyFill="1" applyBorder="1" applyAlignment="1">
      <alignment/>
    </xf>
    <xf numFmtId="167" fontId="0" fillId="0" borderId="4" xfId="0" applyNumberFormat="1" applyFill="1" applyBorder="1" applyAlignment="1">
      <alignment/>
    </xf>
    <xf numFmtId="167" fontId="0" fillId="0" borderId="4" xfId="0" applyNumberFormat="1" applyFont="1" applyFill="1" applyBorder="1" applyAlignment="1">
      <alignment horizontal="right"/>
    </xf>
    <xf numFmtId="167" fontId="0" fillId="0" borderId="4" xfId="0" applyNumberFormat="1" applyFill="1" applyBorder="1" applyAlignment="1" applyProtection="1">
      <alignment/>
      <protection/>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167" fontId="10" fillId="0" borderId="4" xfId="22" applyNumberFormat="1" applyFont="1" applyFill="1" applyBorder="1">
      <alignment/>
      <protection/>
    </xf>
    <xf numFmtId="0" fontId="0" fillId="0" borderId="8"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3" xfId="0" applyBorder="1" applyAlignment="1">
      <alignment horizontal="center" wrapText="1"/>
    </xf>
    <xf numFmtId="167" fontId="1" fillId="3" borderId="14" xfId="0" applyNumberFormat="1" applyFont="1" applyFill="1" applyBorder="1" applyAlignment="1">
      <alignment horizontal="center" wrapText="1"/>
    </xf>
    <xf numFmtId="0" fontId="0" fillId="0" borderId="15" xfId="0" applyFill="1" applyBorder="1" applyAlignment="1">
      <alignment horizontal="center" vertical="top" wrapText="1"/>
    </xf>
    <xf numFmtId="0" fontId="9" fillId="0" borderId="16" xfId="0" applyFont="1" applyFill="1" applyBorder="1" applyAlignment="1" applyProtection="1">
      <alignment horizontal="center" vertical="top" wrapText="1"/>
      <protection/>
    </xf>
    <xf numFmtId="1" fontId="9" fillId="0" borderId="16" xfId="0" applyNumberFormat="1" applyFont="1" applyFill="1" applyBorder="1" applyAlignment="1" applyProtection="1">
      <alignment horizontal="center" vertical="top" wrapText="1"/>
      <protection/>
    </xf>
    <xf numFmtId="167" fontId="0" fillId="3" borderId="17" xfId="0" applyNumberFormat="1" applyFill="1" applyBorder="1" applyAlignment="1">
      <alignment horizontal="center" vertical="top" wrapText="1"/>
    </xf>
    <xf numFmtId="0" fontId="0" fillId="0" borderId="16" xfId="0" applyBorder="1" applyAlignment="1">
      <alignment horizontal="center" vertical="top" wrapText="1"/>
    </xf>
    <xf numFmtId="0" fontId="0" fillId="0" borderId="8" xfId="0" applyBorder="1" applyAlignment="1">
      <alignment horizontal="center" vertical="top" wrapText="1"/>
    </xf>
    <xf numFmtId="0" fontId="0" fillId="0" borderId="8" xfId="21" applyFont="1" applyBorder="1" applyAlignment="1">
      <alignment horizontal="center" vertical="top" wrapText="1"/>
      <protection/>
    </xf>
    <xf numFmtId="2" fontId="0" fillId="0" borderId="8" xfId="0" applyNumberFormat="1"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167" fontId="0" fillId="0" borderId="10" xfId="0" applyNumberFormat="1" applyBorder="1" applyAlignment="1">
      <alignment horizontal="center" vertical="top" wrapText="1"/>
    </xf>
    <xf numFmtId="0" fontId="0" fillId="0" borderId="10" xfId="0" applyNumberFormat="1" applyBorder="1" applyAlignment="1">
      <alignment horizontal="center" vertical="top" wrapText="1"/>
    </xf>
    <xf numFmtId="0" fontId="0" fillId="3" borderId="18" xfId="0" applyFill="1" applyBorder="1" applyAlignment="1">
      <alignment horizontal="center" vertical="top" wrapText="1"/>
    </xf>
    <xf numFmtId="0" fontId="0" fillId="0" borderId="10" xfId="0" applyBorder="1" applyAlignment="1">
      <alignment horizontal="center" vertical="top" wrapText="1"/>
    </xf>
    <xf numFmtId="167" fontId="0" fillId="3" borderId="18" xfId="0" applyNumberFormat="1" applyFill="1" applyBorder="1" applyAlignment="1">
      <alignment horizontal="center" vertical="top" wrapText="1"/>
    </xf>
    <xf numFmtId="1" fontId="0" fillId="0" borderId="10" xfId="0" applyNumberFormat="1" applyBorder="1" applyAlignment="1">
      <alignment horizontal="center" vertical="top" wrapText="1"/>
    </xf>
    <xf numFmtId="167" fontId="0" fillId="3" borderId="10" xfId="0" applyNumberFormat="1" applyFill="1" applyBorder="1" applyAlignment="1">
      <alignment horizontal="center" vertical="top" wrapText="1"/>
    </xf>
    <xf numFmtId="167" fontId="0" fillId="0" borderId="18" xfId="0" applyNumberFormat="1" applyFill="1" applyBorder="1" applyAlignment="1">
      <alignment horizontal="center" vertical="top" wrapText="1"/>
    </xf>
    <xf numFmtId="0" fontId="0" fillId="0" borderId="19" xfId="0" applyFill="1" applyBorder="1" applyAlignment="1">
      <alignment horizontal="center" wrapText="1"/>
    </xf>
    <xf numFmtId="167" fontId="0" fillId="3" borderId="20" xfId="0" applyNumberFormat="1" applyFill="1"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wrapText="1"/>
    </xf>
    <xf numFmtId="2" fontId="0" fillId="0" borderId="21" xfId="0" applyNumberFormat="1"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wrapText="1"/>
    </xf>
    <xf numFmtId="167" fontId="0" fillId="0" borderId="22" xfId="0" applyNumberFormat="1" applyBorder="1" applyAlignment="1">
      <alignment horizontal="center" wrapText="1"/>
    </xf>
    <xf numFmtId="0" fontId="0" fillId="0" borderId="22" xfId="0" applyNumberFormat="1" applyBorder="1" applyAlignment="1">
      <alignment horizontal="center" wrapText="1"/>
    </xf>
    <xf numFmtId="2" fontId="0" fillId="0" borderId="22" xfId="0" applyNumberFormat="1" applyBorder="1" applyAlignment="1">
      <alignment horizontal="center" wrapText="1"/>
    </xf>
    <xf numFmtId="0" fontId="0" fillId="3" borderId="23" xfId="0" applyFill="1" applyBorder="1" applyAlignment="1">
      <alignment horizontal="center" wrapText="1"/>
    </xf>
    <xf numFmtId="167" fontId="0" fillId="3" borderId="23" xfId="0" applyNumberFormat="1" applyFill="1" applyBorder="1" applyAlignment="1">
      <alignment horizontal="center" wrapText="1"/>
    </xf>
    <xf numFmtId="1" fontId="0" fillId="0" borderId="22" xfId="0" applyNumberFormat="1" applyBorder="1" applyAlignment="1">
      <alignment horizontal="center" wrapText="1"/>
    </xf>
    <xf numFmtId="167" fontId="0" fillId="3" borderId="22" xfId="0" applyNumberFormat="1" applyFill="1" applyBorder="1" applyAlignment="1">
      <alignment horizontal="center" wrapText="1"/>
    </xf>
    <xf numFmtId="167" fontId="0" fillId="0" borderId="23" xfId="0" applyNumberFormat="1" applyFill="1" applyBorder="1" applyAlignment="1">
      <alignment horizontal="center" wrapText="1"/>
    </xf>
    <xf numFmtId="0" fontId="0" fillId="0" borderId="24" xfId="0" applyFill="1" applyBorder="1" applyAlignment="1">
      <alignment/>
    </xf>
    <xf numFmtId="167" fontId="0" fillId="0" borderId="25" xfId="0" applyNumberFormat="1" applyFill="1" applyBorder="1" applyAlignment="1">
      <alignment horizontal="right"/>
    </xf>
    <xf numFmtId="0" fontId="0" fillId="0" borderId="26" xfId="0" applyFill="1" applyBorder="1" applyAlignment="1">
      <alignment/>
    </xf>
    <xf numFmtId="0" fontId="0" fillId="0" borderId="25" xfId="0" applyFill="1" applyBorder="1" applyAlignment="1">
      <alignment horizontal="right"/>
    </xf>
    <xf numFmtId="1" fontId="0" fillId="0" borderId="0" xfId="0" applyNumberFormat="1" applyFill="1" applyAlignment="1">
      <alignment horizontal="center" wrapText="1"/>
    </xf>
    <xf numFmtId="0" fontId="0" fillId="0" borderId="0" xfId="0" applyFill="1" applyAlignment="1">
      <alignment wrapText="1"/>
    </xf>
    <xf numFmtId="1" fontId="0" fillId="0" borderId="27" xfId="0" applyNumberFormat="1" applyBorder="1" applyAlignment="1">
      <alignment horizontal="center" wrapText="1"/>
    </xf>
    <xf numFmtId="1" fontId="0" fillId="0" borderId="16" xfId="0" applyNumberFormat="1" applyBorder="1" applyAlignment="1">
      <alignment horizontal="center" vertical="top" wrapText="1"/>
    </xf>
    <xf numFmtId="1" fontId="0" fillId="0" borderId="11" xfId="0" applyNumberFormat="1" applyBorder="1" applyAlignment="1">
      <alignment horizontal="center" wrapText="1"/>
    </xf>
    <xf numFmtId="1" fontId="0" fillId="0" borderId="4" xfId="0" applyNumberFormat="1" applyBorder="1" applyAlignment="1">
      <alignment/>
    </xf>
    <xf numFmtId="0" fontId="0" fillId="0" borderId="4" xfId="0" applyFill="1" applyBorder="1" applyAlignment="1" applyProtection="1">
      <alignment horizontal="center"/>
      <protection/>
    </xf>
    <xf numFmtId="167" fontId="0" fillId="0" borderId="0" xfId="0" applyNumberFormat="1" applyFill="1" applyBorder="1" applyAlignment="1">
      <alignment horizontal="center"/>
    </xf>
    <xf numFmtId="0" fontId="0" fillId="0" borderId="6" xfId="0" applyFill="1" applyBorder="1" applyAlignment="1">
      <alignment horizontal="center" wrapText="1"/>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2" fontId="0" fillId="0" borderId="0" xfId="0" applyNumberFormat="1" applyFill="1" applyAlignment="1">
      <alignment horizontal="center"/>
    </xf>
    <xf numFmtId="0" fontId="0" fillId="0" borderId="0" xfId="0" applyFill="1" applyAlignment="1">
      <alignment horizontal="left"/>
    </xf>
    <xf numFmtId="0" fontId="10" fillId="0" borderId="0" xfId="23" applyAlignment="1">
      <alignment horizontal="left"/>
      <protection/>
    </xf>
    <xf numFmtId="0" fontId="19" fillId="0" borderId="0" xfId="23" applyFont="1" applyAlignment="1">
      <alignment horizontal="left"/>
      <protection/>
    </xf>
    <xf numFmtId="0" fontId="0" fillId="0" borderId="0" xfId="0" applyFill="1" applyAlignment="1">
      <alignment horizontal="left" vertical="center"/>
    </xf>
    <xf numFmtId="0" fontId="10" fillId="0" borderId="7" xfId="23" applyBorder="1" applyAlignment="1">
      <alignment horizontal="center"/>
      <protection/>
    </xf>
    <xf numFmtId="0" fontId="10" fillId="0" borderId="1" xfId="23" applyBorder="1" applyAlignment="1">
      <alignment horizontal="center"/>
      <protection/>
    </xf>
    <xf numFmtId="0" fontId="10" fillId="0" borderId="10" xfId="23" applyBorder="1" applyAlignment="1">
      <alignment horizontal="center"/>
      <protection/>
    </xf>
    <xf numFmtId="0" fontId="10" fillId="0" borderId="28" xfId="23" applyFont="1" applyBorder="1" applyAlignment="1">
      <alignment horizontal="center"/>
      <protection/>
    </xf>
    <xf numFmtId="0" fontId="10" fillId="0" borderId="4" xfId="23" applyBorder="1" applyAlignment="1">
      <alignment horizontal="center"/>
      <protection/>
    </xf>
    <xf numFmtId="0" fontId="10" fillId="0" borderId="16" xfId="23" applyBorder="1" applyAlignment="1">
      <alignment horizontal="center"/>
      <protection/>
    </xf>
    <xf numFmtId="0" fontId="10" fillId="0" borderId="16" xfId="23" applyFont="1" applyBorder="1" applyAlignment="1">
      <alignment horizontal="center"/>
      <protection/>
    </xf>
    <xf numFmtId="0" fontId="10" fillId="0" borderId="10" xfId="23" applyFont="1" applyBorder="1" applyAlignment="1">
      <alignment horizontal="center"/>
      <protection/>
    </xf>
    <xf numFmtId="0" fontId="0" fillId="0" borderId="16" xfId="0" applyFill="1" applyBorder="1" applyAlignment="1">
      <alignment horizontal="center" wrapText="1"/>
    </xf>
    <xf numFmtId="167" fontId="9" fillId="0" borderId="16" xfId="0" applyNumberFormat="1" applyFont="1" applyFill="1" applyBorder="1" applyAlignment="1" applyProtection="1">
      <alignment horizontal="center" vertical="top" wrapText="1"/>
      <protection/>
    </xf>
    <xf numFmtId="1" fontId="0" fillId="0" borderId="16" xfId="0" applyNumberFormat="1" applyFill="1" applyBorder="1" applyAlignment="1" applyProtection="1">
      <alignment horizontal="center" wrapText="1"/>
      <protection locked="0"/>
    </xf>
    <xf numFmtId="2" fontId="9" fillId="0" borderId="16" xfId="0" applyNumberFormat="1" applyFont="1" applyFill="1" applyBorder="1" applyAlignment="1" applyProtection="1">
      <alignment horizontal="center" vertical="top" wrapText="1"/>
      <protection/>
    </xf>
    <xf numFmtId="0" fontId="0" fillId="0" borderId="9" xfId="0" applyFill="1" applyBorder="1" applyAlignment="1" applyProtection="1">
      <alignment horizontal="center" wrapText="1"/>
      <protection locked="0"/>
    </xf>
    <xf numFmtId="0" fontId="0" fillId="3" borderId="8" xfId="0" applyFill="1" applyBorder="1" applyAlignment="1">
      <alignment horizontal="center" vertical="top" wrapText="1"/>
    </xf>
    <xf numFmtId="0" fontId="0" fillId="3" borderId="21" xfId="0" applyFill="1" applyBorder="1" applyAlignment="1">
      <alignment horizontal="center" wrapText="1"/>
    </xf>
    <xf numFmtId="0" fontId="0" fillId="3" borderId="2" xfId="0" applyFill="1" applyBorder="1" applyAlignment="1">
      <alignment/>
    </xf>
    <xf numFmtId="167" fontId="0" fillId="3" borderId="8" xfId="0" applyNumberFormat="1" applyFill="1" applyBorder="1" applyAlignment="1">
      <alignment horizontal="center" vertical="top" wrapText="1"/>
    </xf>
    <xf numFmtId="167" fontId="0" fillId="3" borderId="21" xfId="0" applyNumberFormat="1" applyFill="1" applyBorder="1" applyAlignment="1">
      <alignment horizontal="center" wrapText="1"/>
    </xf>
    <xf numFmtId="0" fontId="0" fillId="0" borderId="22" xfId="0" applyBorder="1" applyAlignment="1">
      <alignment horizontal="center" wrapText="1"/>
    </xf>
    <xf numFmtId="0" fontId="0" fillId="0" borderId="24" xfId="0" applyFill="1" applyBorder="1" applyAlignment="1">
      <alignment horizontal="center"/>
    </xf>
    <xf numFmtId="167" fontId="0" fillId="3" borderId="25" xfId="0" applyNumberFormat="1" applyFill="1" applyBorder="1" applyAlignment="1">
      <alignment/>
    </xf>
    <xf numFmtId="0" fontId="0" fillId="0" borderId="26" xfId="0" applyFill="1" applyBorder="1" applyAlignment="1">
      <alignment horizontal="center"/>
    </xf>
    <xf numFmtId="0" fontId="0" fillId="0" borderId="9" xfId="0" applyBorder="1" applyAlignment="1">
      <alignment horizontal="center" wrapText="1"/>
    </xf>
    <xf numFmtId="167" fontId="0" fillId="3" borderId="29" xfId="0" applyNumberFormat="1" applyFill="1" applyBorder="1" applyAlignment="1">
      <alignment horizontal="center"/>
    </xf>
    <xf numFmtId="167" fontId="1" fillId="0" borderId="30" xfId="0" applyNumberFormat="1" applyFont="1" applyBorder="1" applyAlignment="1">
      <alignment horizontal="center" wrapText="1"/>
    </xf>
    <xf numFmtId="0" fontId="0" fillId="0" borderId="13" xfId="0" applyBorder="1" applyAlignment="1">
      <alignment horizontal="center" wrapText="1"/>
    </xf>
    <xf numFmtId="0" fontId="0" fillId="0" borderId="31" xfId="0" applyBorder="1" applyAlignment="1">
      <alignment horizontal="center" wrapText="1"/>
    </xf>
    <xf numFmtId="0" fontId="1" fillId="0" borderId="30" xfId="0" applyFont="1" applyBorder="1" applyAlignment="1">
      <alignment horizontal="center" wrapText="1"/>
    </xf>
    <xf numFmtId="0" fontId="1" fillId="0" borderId="13" xfId="0" applyFont="1" applyBorder="1" applyAlignment="1">
      <alignment horizontal="center" wrapText="1"/>
    </xf>
    <xf numFmtId="0" fontId="1" fillId="0" borderId="31" xfId="0" applyFont="1" applyBorder="1" applyAlignment="1">
      <alignment horizontal="center" wrapText="1"/>
    </xf>
    <xf numFmtId="0" fontId="1" fillId="0" borderId="31" xfId="0" applyFont="1" applyBorder="1" applyAlignment="1">
      <alignment wrapText="1"/>
    </xf>
    <xf numFmtId="0" fontId="1" fillId="0" borderId="32" xfId="0" applyFont="1" applyBorder="1" applyAlignment="1">
      <alignment horizontal="center" vertical="center" wrapText="1"/>
    </xf>
    <xf numFmtId="0" fontId="0" fillId="0" borderId="33" xfId="0"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Fig 18 (abut pied all abutlength)" xfId="21"/>
    <cellStyle name="Normal_Sheet1" xfId="22"/>
    <cellStyle name="Normal_young1.Piedmont.CW."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chartsheet" Target="chartsheets/sheet7.xml" /><Relationship Id="rId15" Type="http://schemas.openxmlformats.org/officeDocument/2006/relationships/chartsheet" Target="chartsheets/sheet8.xml" /><Relationship Id="rId16" Type="http://schemas.openxmlformats.org/officeDocument/2006/relationships/chartsheet" Target="chartsheets/sheet9.xml" /><Relationship Id="rId17" Type="http://schemas.openxmlformats.org/officeDocument/2006/relationships/chartsheet" Target="chartsheets/sheet10.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2025"/>
          <c:w val="0.91475"/>
          <c:h val="0.663"/>
        </c:manualLayout>
      </c:layout>
      <c:scatterChart>
        <c:scatterStyle val="lineMarker"/>
        <c:varyColors val="0"/>
        <c:ser>
          <c:idx val="0"/>
          <c:order val="0"/>
          <c:tx>
            <c:v>Velocity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'PLOT DATA'!$C$12:$C$51</c:f>
              <c:numCache>
                <c:ptCount val="40"/>
                <c:pt idx="0">
                  <c:v>7.2</c:v>
                </c:pt>
                <c:pt idx="1">
                  <c:v>268.9</c:v>
                </c:pt>
                <c:pt idx="2">
                  <c:v>268.9</c:v>
                </c:pt>
                <c:pt idx="3">
                  <c:v>377.2</c:v>
                </c:pt>
                <c:pt idx="4">
                  <c:v>377.2</c:v>
                </c:pt>
                <c:pt idx="5">
                  <c:v>428.2</c:v>
                </c:pt>
                <c:pt idx="6">
                  <c:v>428.2</c:v>
                </c:pt>
                <c:pt idx="7">
                  <c:v>438</c:v>
                </c:pt>
                <c:pt idx="8">
                  <c:v>438</c:v>
                </c:pt>
                <c:pt idx="9">
                  <c:v>446.9</c:v>
                </c:pt>
                <c:pt idx="10">
                  <c:v>446.9</c:v>
                </c:pt>
                <c:pt idx="11">
                  <c:v>456.6</c:v>
                </c:pt>
                <c:pt idx="12">
                  <c:v>456.6</c:v>
                </c:pt>
                <c:pt idx="13">
                  <c:v>465.9</c:v>
                </c:pt>
                <c:pt idx="14">
                  <c:v>465.9</c:v>
                </c:pt>
                <c:pt idx="15">
                  <c:v>474.9</c:v>
                </c:pt>
                <c:pt idx="16">
                  <c:v>474.9</c:v>
                </c:pt>
                <c:pt idx="17">
                  <c:v>483.7</c:v>
                </c:pt>
                <c:pt idx="18">
                  <c:v>483.7</c:v>
                </c:pt>
                <c:pt idx="19">
                  <c:v>492.6</c:v>
                </c:pt>
                <c:pt idx="20">
                  <c:v>492.6</c:v>
                </c:pt>
                <c:pt idx="21">
                  <c:v>501.5</c:v>
                </c:pt>
                <c:pt idx="22">
                  <c:v>501.5</c:v>
                </c:pt>
                <c:pt idx="23">
                  <c:v>561.3</c:v>
                </c:pt>
                <c:pt idx="24">
                  <c:v>561.3</c:v>
                </c:pt>
                <c:pt idx="25">
                  <c:v>634.4</c:v>
                </c:pt>
                <c:pt idx="26">
                  <c:v>634.4</c:v>
                </c:pt>
                <c:pt idx="27">
                  <c:v>703.7</c:v>
                </c:pt>
                <c:pt idx="28">
                  <c:v>703.7</c:v>
                </c:pt>
                <c:pt idx="29">
                  <c:v>774</c:v>
                </c:pt>
                <c:pt idx="30">
                  <c:v>774</c:v>
                </c:pt>
                <c:pt idx="31">
                  <c:v>842.3</c:v>
                </c:pt>
                <c:pt idx="32">
                  <c:v>842.3</c:v>
                </c:pt>
                <c:pt idx="33">
                  <c:v>913</c:v>
                </c:pt>
                <c:pt idx="34">
                  <c:v>913</c:v>
                </c:pt>
                <c:pt idx="35">
                  <c:v>981.7</c:v>
                </c:pt>
                <c:pt idx="36">
                  <c:v>981.7</c:v>
                </c:pt>
                <c:pt idx="37">
                  <c:v>1054.1</c:v>
                </c:pt>
                <c:pt idx="38">
                  <c:v>1054.1</c:v>
                </c:pt>
                <c:pt idx="39">
                  <c:v>1190.4</c:v>
                </c:pt>
              </c:numCache>
            </c:numRef>
          </c:xVal>
          <c:yVal>
            <c:numRef>
              <c:f>'PLOT DATA'!$E$12:$E$51</c:f>
              <c:numCache>
                <c:ptCount val="40"/>
                <c:pt idx="0">
                  <c:v>0.45</c:v>
                </c:pt>
                <c:pt idx="1">
                  <c:v>0.45</c:v>
                </c:pt>
                <c:pt idx="2">
                  <c:v>0.62</c:v>
                </c:pt>
                <c:pt idx="3">
                  <c:v>0.62</c:v>
                </c:pt>
                <c:pt idx="4">
                  <c:v>1.12</c:v>
                </c:pt>
                <c:pt idx="5">
                  <c:v>1.12</c:v>
                </c:pt>
                <c:pt idx="6">
                  <c:v>3.52</c:v>
                </c:pt>
                <c:pt idx="7">
                  <c:v>3.52</c:v>
                </c:pt>
                <c:pt idx="8">
                  <c:v>3.76</c:v>
                </c:pt>
                <c:pt idx="9">
                  <c:v>3.76</c:v>
                </c:pt>
                <c:pt idx="10">
                  <c:v>3.56</c:v>
                </c:pt>
                <c:pt idx="11">
                  <c:v>3.56</c:v>
                </c:pt>
                <c:pt idx="12">
                  <c:v>3.68</c:v>
                </c:pt>
                <c:pt idx="13">
                  <c:v>3.68</c:v>
                </c:pt>
                <c:pt idx="14">
                  <c:v>3.72</c:v>
                </c:pt>
                <c:pt idx="15">
                  <c:v>3.72</c:v>
                </c:pt>
                <c:pt idx="16">
                  <c:v>3.76</c:v>
                </c:pt>
                <c:pt idx="17">
                  <c:v>3.76</c:v>
                </c:pt>
                <c:pt idx="18">
                  <c:v>3.72</c:v>
                </c:pt>
                <c:pt idx="19">
                  <c:v>3.72</c:v>
                </c:pt>
                <c:pt idx="20">
                  <c:v>3.61</c:v>
                </c:pt>
                <c:pt idx="21">
                  <c:v>3.61</c:v>
                </c:pt>
                <c:pt idx="22">
                  <c:v>0.93</c:v>
                </c:pt>
                <c:pt idx="23">
                  <c:v>0.93</c:v>
                </c:pt>
                <c:pt idx="24">
                  <c:v>0.75</c:v>
                </c:pt>
                <c:pt idx="25">
                  <c:v>0.75</c:v>
                </c:pt>
                <c:pt idx="26">
                  <c:v>0.76</c:v>
                </c:pt>
                <c:pt idx="27">
                  <c:v>0.76</c:v>
                </c:pt>
                <c:pt idx="28">
                  <c:v>0.75</c:v>
                </c:pt>
                <c:pt idx="29">
                  <c:v>0.75</c:v>
                </c:pt>
                <c:pt idx="30">
                  <c:v>0.77</c:v>
                </c:pt>
                <c:pt idx="31">
                  <c:v>0.77</c:v>
                </c:pt>
                <c:pt idx="32">
                  <c:v>0.75</c:v>
                </c:pt>
                <c:pt idx="33">
                  <c:v>0.75</c:v>
                </c:pt>
                <c:pt idx="34">
                  <c:v>0.77</c:v>
                </c:pt>
                <c:pt idx="35">
                  <c:v>0.77</c:v>
                </c:pt>
                <c:pt idx="36">
                  <c:v>0.73</c:v>
                </c:pt>
                <c:pt idx="37">
                  <c:v>0.73</c:v>
                </c:pt>
                <c:pt idx="38">
                  <c:v>0.58</c:v>
                </c:pt>
                <c:pt idx="39">
                  <c:v>0.58</c:v>
                </c:pt>
              </c:numCache>
            </c:numRef>
          </c:yVal>
          <c:smooth val="0"/>
        </c:ser>
        <c:ser>
          <c:idx val="1"/>
          <c:order val="1"/>
          <c:tx>
            <c:v>Bridge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'PLOT DATA'!$H$12:$H$13</c:f>
              <c:numCache>
                <c:ptCount val="2"/>
                <c:pt idx="0">
                  <c:v>391.2</c:v>
                </c:pt>
                <c:pt idx="1">
                  <c:v>710</c:v>
                </c:pt>
              </c:numCache>
            </c:numRef>
          </c:xVal>
          <c:yVal>
            <c:numRef>
              <c:f>'PLOT DATA'!$I$12:$I$13</c:f>
              <c:numCache>
                <c:ptCount val="2"/>
                <c:pt idx="0">
                  <c:v>4.26</c:v>
                </c:pt>
                <c:pt idx="1">
                  <c:v>4.26</c:v>
                </c:pt>
              </c:numCache>
            </c:numRef>
          </c:yVal>
          <c:smooth val="0"/>
        </c:ser>
        <c:ser>
          <c:idx val="2"/>
          <c:order val="2"/>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xVal>
            <c:strRef>
              <c:f>'PLOT DATA'!$I$25:$I$26</c:f>
              <c:strCache>
                <c:ptCount val="2"/>
                <c:pt idx="0">
                  <c:v> </c:v>
                </c:pt>
                <c:pt idx="1">
                  <c:v> </c:v>
                </c:pt>
              </c:strCache>
            </c:strRef>
          </c:xVal>
          <c:yVal>
            <c:numRef>
              <c:f>'PLOT DATA'!$J$25:$J$26</c:f>
              <c:numCache>
                <c:ptCount val="2"/>
                <c:pt idx="0">
                  <c:v>0</c:v>
                </c:pt>
                <c:pt idx="1">
                  <c:v>0</c:v>
                </c:pt>
              </c:numCache>
            </c:numRef>
          </c:yVal>
          <c:smooth val="0"/>
        </c:ser>
        <c:ser>
          <c:idx val="3"/>
          <c:order val="3"/>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DATA'!$I$28:$I$29</c:f>
              <c:strCache>
                <c:ptCount val="2"/>
                <c:pt idx="0">
                  <c:v> </c:v>
                </c:pt>
                <c:pt idx="1">
                  <c:v> </c:v>
                </c:pt>
              </c:strCache>
            </c:strRef>
          </c:xVal>
          <c:yVal>
            <c:numRef>
              <c:f>'PLOT DATA'!$J$28:$J$29</c:f>
              <c:numCache>
                <c:ptCount val="2"/>
                <c:pt idx="0">
                  <c:v>0</c:v>
                </c:pt>
                <c:pt idx="1">
                  <c:v>0</c:v>
                </c:pt>
              </c:numCache>
            </c:numRef>
          </c:yVal>
          <c:smooth val="0"/>
        </c:ser>
        <c:ser>
          <c:idx val="4"/>
          <c:order val="4"/>
          <c:tx>
            <c:v>lab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DATA'!$I$41:$I$42</c:f>
              <c:strCache>
                <c:ptCount val="2"/>
                <c:pt idx="0">
                  <c:v>n/a</c:v>
                </c:pt>
                <c:pt idx="1">
                  <c:v>n/a</c:v>
                </c:pt>
              </c:strCache>
            </c:strRef>
          </c:xVal>
          <c:yVal>
            <c:numRef>
              <c:f>'PLOT DATA'!$J$41:$J$42</c:f>
              <c:numCache>
                <c:ptCount val="2"/>
                <c:pt idx="0">
                  <c:v>4.686</c:v>
                </c:pt>
                <c:pt idx="1">
                  <c:v>4.686</c:v>
                </c:pt>
              </c:numCache>
            </c:numRef>
          </c:yVal>
          <c:smooth val="0"/>
        </c:ser>
        <c:ser>
          <c:idx val="5"/>
          <c:order val="5"/>
          <c:tx>
            <c:v>rab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DATA'!$I$44:$I$45</c:f>
              <c:numCache>
                <c:ptCount val="2"/>
                <c:pt idx="0">
                  <c:v>681</c:v>
                </c:pt>
                <c:pt idx="1">
                  <c:v>1190.4</c:v>
                </c:pt>
              </c:numCache>
            </c:numRef>
          </c:xVal>
          <c:yVal>
            <c:numRef>
              <c:f>'PLOT DATA'!$J$44:$J$45</c:f>
              <c:numCache>
                <c:ptCount val="2"/>
                <c:pt idx="0">
                  <c:v>4.686</c:v>
                </c:pt>
                <c:pt idx="1">
                  <c:v>4.686</c:v>
                </c:pt>
              </c:numCache>
            </c:numRef>
          </c:yVal>
          <c:smooth val="0"/>
        </c:ser>
        <c:ser>
          <c:idx val="6"/>
          <c:order val="6"/>
          <c:tx>
            <c:v>lab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DATA'!$I$55:$I$56</c:f>
              <c:strCache>
                <c:ptCount val="2"/>
                <c:pt idx="0">
                  <c:v>n/a</c:v>
                </c:pt>
                <c:pt idx="1">
                  <c:v>n/a</c:v>
                </c:pt>
              </c:strCache>
            </c:strRef>
          </c:xVal>
          <c:yVal>
            <c:numRef>
              <c:f>'PLOT DATA'!$J$55:$J$56</c:f>
              <c:numCache>
                <c:ptCount val="2"/>
                <c:pt idx="0">
                  <c:v>5.111999999999999</c:v>
                </c:pt>
                <c:pt idx="1">
                  <c:v>5.111999999999999</c:v>
                </c:pt>
              </c:numCache>
            </c:numRef>
          </c:yVal>
          <c:smooth val="0"/>
        </c:ser>
        <c:ser>
          <c:idx val="7"/>
          <c:order val="7"/>
          <c:tx>
            <c:v>rab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DATA'!$I$58:$I$59</c:f>
              <c:numCache>
                <c:ptCount val="2"/>
                <c:pt idx="0">
                  <c:v>681</c:v>
                </c:pt>
                <c:pt idx="1">
                  <c:v>1119.5</c:v>
                </c:pt>
              </c:numCache>
            </c:numRef>
          </c:xVal>
          <c:yVal>
            <c:numRef>
              <c:f>'PLOT DATA'!$J$58:$J$59</c:f>
              <c:numCache>
                <c:ptCount val="2"/>
                <c:pt idx="0">
                  <c:v>5.111999999999999</c:v>
                </c:pt>
                <c:pt idx="1">
                  <c:v>5.111999999999999</c:v>
                </c:pt>
              </c:numCache>
            </c:numRef>
          </c:yVal>
          <c:smooth val="0"/>
        </c:ser>
        <c:ser>
          <c:idx val="8"/>
          <c:order val="8"/>
          <c:tx>
            <c:v>lab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DATA'!$I$69:$I$70</c:f>
              <c:strCache>
                <c:ptCount val="2"/>
                <c:pt idx="0">
                  <c:v>n/a</c:v>
                </c:pt>
                <c:pt idx="1">
                  <c:v>n/a</c:v>
                </c:pt>
              </c:strCache>
            </c:strRef>
          </c:xVal>
          <c:yVal>
            <c:numRef>
              <c:f>'PLOT DATA'!$J$69:$J$70</c:f>
              <c:numCache>
                <c:ptCount val="2"/>
                <c:pt idx="0">
                  <c:v>5.538</c:v>
                </c:pt>
                <c:pt idx="1">
                  <c:v>5.538</c:v>
                </c:pt>
              </c:numCache>
            </c:numRef>
          </c:yVal>
          <c:smooth val="0"/>
        </c:ser>
        <c:ser>
          <c:idx val="9"/>
          <c:order val="9"/>
          <c:tx>
            <c:v>rab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DATA'!$I$72:$I$73</c:f>
              <c:numCache>
                <c:ptCount val="2"/>
                <c:pt idx="0">
                  <c:v>681</c:v>
                </c:pt>
                <c:pt idx="1">
                  <c:v>1054.1</c:v>
                </c:pt>
              </c:numCache>
            </c:numRef>
          </c:xVal>
          <c:yVal>
            <c:numRef>
              <c:f>'PLOT DATA'!$J$72:$J$73</c:f>
              <c:numCache>
                <c:ptCount val="2"/>
                <c:pt idx="0">
                  <c:v>5.538</c:v>
                </c:pt>
                <c:pt idx="1">
                  <c:v>5.538</c:v>
                </c:pt>
              </c:numCache>
            </c:numRef>
          </c:yVal>
          <c:smooth val="0"/>
        </c:ser>
        <c:axId val="56965565"/>
        <c:axId val="42928038"/>
      </c:scatterChart>
      <c:valAx>
        <c:axId val="56965565"/>
        <c:scaling>
          <c:orientation val="minMax"/>
        </c:scaling>
        <c:axPos val="b"/>
        <c:title>
          <c:tx>
            <c:rich>
              <a:bodyPr vert="horz" rot="0" anchor="ctr"/>
              <a:lstStyle/>
              <a:p>
                <a:pPr algn="ctr">
                  <a:defRPr/>
                </a:pPr>
                <a:r>
                  <a:rPr lang="en-US" cap="none" sz="925" b="1" i="0" u="none" baseline="0"/>
                  <a:t>STATION FROM LEFT END OF CROSS SECTION, IN FEET</a:t>
                </a:r>
              </a:p>
            </c:rich>
          </c:tx>
          <c:layout/>
          <c:overlay val="0"/>
          <c:spPr>
            <a:noFill/>
            <a:ln>
              <a:noFill/>
            </a:ln>
          </c:spPr>
        </c:title>
        <c:delete val="0"/>
        <c:numFmt formatCode="#,##0" sourceLinked="0"/>
        <c:majorTickMark val="in"/>
        <c:minorTickMark val="in"/>
        <c:tickLblPos val="nextTo"/>
        <c:crossAx val="42928038"/>
        <c:crosses val="autoZero"/>
        <c:crossBetween val="midCat"/>
        <c:dispUnits/>
      </c:valAx>
      <c:valAx>
        <c:axId val="42928038"/>
        <c:scaling>
          <c:orientation val="minMax"/>
        </c:scaling>
        <c:axPos val="l"/>
        <c:title>
          <c:tx>
            <c:rich>
              <a:bodyPr vert="horz" rot="-5400000" anchor="ctr"/>
              <a:lstStyle/>
              <a:p>
                <a:pPr algn="ctr">
                  <a:defRPr/>
                </a:pPr>
                <a:r>
                  <a:rPr lang="en-US" cap="none" sz="900" b="1" i="0" u="none" baseline="0"/>
                  <a:t>VELOCITY IN  FEET PER SECON</a:t>
                </a:r>
                <a:r>
                  <a:rPr lang="en-US" cap="none" sz="950" b="1" i="0" u="none" baseline="0"/>
                  <a:t>D</a:t>
                </a:r>
              </a:p>
            </c:rich>
          </c:tx>
          <c:layout>
            <c:manualLayout>
              <c:xMode val="factor"/>
              <c:yMode val="factor"/>
              <c:x val="-0.00325"/>
              <c:y val="0.012"/>
            </c:manualLayout>
          </c:layout>
          <c:overlay val="0"/>
          <c:spPr>
            <a:noFill/>
            <a:ln>
              <a:noFill/>
            </a:ln>
          </c:spPr>
        </c:title>
        <c:delete val="0"/>
        <c:numFmt formatCode="General" sourceLinked="0"/>
        <c:majorTickMark val="in"/>
        <c:minorTickMark val="none"/>
        <c:tickLblPos val="nextTo"/>
        <c:crossAx val="5696556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5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CALC!$T$4:$T$200</c:f>
              <c:numCache>
                <c:ptCount val="197"/>
                <c:pt idx="0">
                  <c:v>17.3</c:v>
                </c:pt>
                <c:pt idx="1">
                  <c:v>20.9</c:v>
                </c:pt>
                <c:pt idx="2">
                  <c:v>19.7</c:v>
                </c:pt>
                <c:pt idx="3">
                  <c:v>18.7</c:v>
                </c:pt>
                <c:pt idx="4">
                  <c:v>14.6</c:v>
                </c:pt>
                <c:pt idx="5">
                  <c:v>27.4</c:v>
                </c:pt>
                <c:pt idx="6">
                  <c:v>31.8</c:v>
                </c:pt>
                <c:pt idx="7">
                  <c:v>21.1</c:v>
                </c:pt>
                <c:pt idx="8">
                  <c:v>10.1</c:v>
                </c:pt>
                <c:pt idx="9">
                  <c:v>13.2</c:v>
                </c:pt>
                <c:pt idx="10">
                  <c:v>11.9</c:v>
                </c:pt>
                <c:pt idx="11">
                  <c:v>10.6</c:v>
                </c:pt>
                <c:pt idx="12">
                  <c:v>30.3</c:v>
                </c:pt>
                <c:pt idx="13">
                  <c:v>10.5</c:v>
                </c:pt>
                <c:pt idx="14">
                  <c:v>22.5</c:v>
                </c:pt>
                <c:pt idx="15">
                  <c:v>26.2</c:v>
                </c:pt>
                <c:pt idx="16">
                  <c:v>21.4</c:v>
                </c:pt>
                <c:pt idx="17">
                  <c:v>11.9</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13339175"/>
        <c:axId val="52943712"/>
      </c:scatterChart>
      <c:valAx>
        <c:axId val="13339175"/>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52943712"/>
        <c:crosses val="autoZero"/>
        <c:crossBetween val="midCat"/>
        <c:dispUnits/>
      </c:valAx>
      <c:valAx>
        <c:axId val="52943712"/>
        <c:scaling>
          <c:orientation val="minMax"/>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3339175"/>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CALC!$U$4:$U$200</c:f>
              <c:numCache>
                <c:ptCount val="197"/>
                <c:pt idx="0">
                  <c:v>9.1</c:v>
                </c:pt>
                <c:pt idx="1">
                  <c:v>14.9</c:v>
                </c:pt>
                <c:pt idx="2">
                  <c:v>10.9</c:v>
                </c:pt>
                <c:pt idx="3">
                  <c:v>11.3</c:v>
                </c:pt>
                <c:pt idx="4">
                  <c:v>7.9</c:v>
                </c:pt>
                <c:pt idx="5">
                  <c:v>12.4</c:v>
                </c:pt>
                <c:pt idx="6">
                  <c:v>23.5</c:v>
                </c:pt>
                <c:pt idx="7">
                  <c:v>12.4</c:v>
                </c:pt>
                <c:pt idx="8">
                  <c:v>3.8</c:v>
                </c:pt>
                <c:pt idx="9">
                  <c:v>6.8</c:v>
                </c:pt>
                <c:pt idx="10">
                  <c:v>6.3</c:v>
                </c:pt>
                <c:pt idx="11">
                  <c:v>3.8</c:v>
                </c:pt>
                <c:pt idx="12">
                  <c:v>19.9</c:v>
                </c:pt>
                <c:pt idx="13">
                  <c:v>3.4</c:v>
                </c:pt>
                <c:pt idx="14">
                  <c:v>10.3</c:v>
                </c:pt>
                <c:pt idx="15">
                  <c:v>12.4</c:v>
                </c:pt>
                <c:pt idx="16">
                  <c:v>11.1</c:v>
                </c:pt>
                <c:pt idx="17">
                  <c:v>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6731361"/>
        <c:axId val="60582250"/>
      </c:scatterChart>
      <c:valAx>
        <c:axId val="6731361"/>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60582250"/>
        <c:crosses val="autoZero"/>
        <c:crossBetween val="midCat"/>
        <c:dispUnits/>
      </c:valAx>
      <c:valAx>
        <c:axId val="60582250"/>
        <c:scaling>
          <c:orientation val="minMax"/>
          <c:max val="35"/>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6731361"/>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1625"/>
          <c:w val="0.94975"/>
          <c:h val="0.8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CALC!$T$4:$T$200</c:f>
              <c:numCache>
                <c:ptCount val="107"/>
                <c:pt idx="0">
                  <c:v>17.3</c:v>
                </c:pt>
                <c:pt idx="1">
                  <c:v>20.9</c:v>
                </c:pt>
                <c:pt idx="2">
                  <c:v>19.7</c:v>
                </c:pt>
                <c:pt idx="3">
                  <c:v>18.7</c:v>
                </c:pt>
                <c:pt idx="4">
                  <c:v>14.6</c:v>
                </c:pt>
                <c:pt idx="5">
                  <c:v>27.4</c:v>
                </c:pt>
                <c:pt idx="6">
                  <c:v>31.8</c:v>
                </c:pt>
                <c:pt idx="7">
                  <c:v>21.1</c:v>
                </c:pt>
                <c:pt idx="8">
                  <c:v>10.1</c:v>
                </c:pt>
                <c:pt idx="9">
                  <c:v>13.2</c:v>
                </c:pt>
                <c:pt idx="10">
                  <c:v>11.9</c:v>
                </c:pt>
                <c:pt idx="11">
                  <c:v>10.6</c:v>
                </c:pt>
                <c:pt idx="12">
                  <c:v>30.3</c:v>
                </c:pt>
                <c:pt idx="13">
                  <c:v>10.5</c:v>
                </c:pt>
                <c:pt idx="14">
                  <c:v>22.5</c:v>
                </c:pt>
                <c:pt idx="15">
                  <c:v>26.2</c:v>
                </c:pt>
                <c:pt idx="16">
                  <c:v>21.4</c:v>
                </c:pt>
                <c:pt idx="17">
                  <c:v>11.9</c:v>
                </c:pt>
              </c:numCache>
            </c:numRef>
          </c:xVal>
          <c:yVal>
            <c:numRef>
              <c:f>CALC!$AF$4:$AF$110</c:f>
              <c:numCache>
                <c:ptCount val="107"/>
                <c:pt idx="0">
                  <c:v>15.619999813167931</c:v>
                </c:pt>
                <c:pt idx="1">
                  <c:v>15.034133021711725</c:v>
                </c:pt>
                <c:pt idx="2">
                  <c:v>15.411881414363384</c:v>
                </c:pt>
                <c:pt idx="3">
                  <c:v>17.3260856813815</c:v>
                </c:pt>
                <c:pt idx="4">
                  <c:v>14.6</c:v>
                </c:pt>
                <c:pt idx="5">
                  <c:v>23.58532852675486</c:v>
                </c:pt>
                <c:pt idx="6">
                  <c:v>25.867325742660505</c:v>
                </c:pt>
                <c:pt idx="7">
                  <c:v>18.40594228878229</c:v>
                </c:pt>
                <c:pt idx="8">
                  <c:v>7.144401451197844</c:v>
                </c:pt>
                <c:pt idx="9">
                  <c:v>11.336363418804584</c:v>
                </c:pt>
                <c:pt idx="10">
                  <c:v>7.6516184344574265</c:v>
                </c:pt>
                <c:pt idx="11">
                  <c:v>10.6</c:v>
                </c:pt>
                <c:pt idx="12">
                  <c:v>24.766954524539337</c:v>
                </c:pt>
                <c:pt idx="13">
                  <c:v>10.5</c:v>
                </c:pt>
                <c:pt idx="14">
                  <c:v>18.58725484390424</c:v>
                </c:pt>
                <c:pt idx="15">
                  <c:v>23.762457545128342</c:v>
                </c:pt>
                <c:pt idx="16">
                  <c:v>17.60314546147979</c:v>
                </c:pt>
                <c:pt idx="17">
                  <c:v>11.9</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ENVELOPES!$A$11:$A$12</c:f>
              <c:numCache>
                <c:ptCount val="2"/>
                <c:pt idx="0">
                  <c:v>0</c:v>
                </c:pt>
                <c:pt idx="1">
                  <c:v>35</c:v>
                </c:pt>
              </c:numCache>
            </c:numRef>
          </c:xVal>
          <c:yVal>
            <c:numRef>
              <c:f>ENVELOPES!$B$11:$B$12</c:f>
              <c:numCache>
                <c:ptCount val="2"/>
                <c:pt idx="0">
                  <c:v>-5</c:v>
                </c:pt>
                <c:pt idx="1">
                  <c:v>30</c:v>
                </c:pt>
              </c:numCache>
            </c:numRef>
          </c:yVal>
          <c:smooth val="0"/>
        </c:ser>
        <c:axId val="50808023"/>
        <c:axId val="54619024"/>
      </c:scatterChart>
      <c:valAx>
        <c:axId val="50808023"/>
        <c:scaling>
          <c:orientation val="minMax"/>
          <c:max val="35"/>
        </c:scaling>
        <c:axPos val="b"/>
        <c:title>
          <c:tx>
            <c:rich>
              <a:bodyPr vert="horz" rot="0" anchor="ctr"/>
              <a:lstStyle/>
              <a:p>
                <a:pPr algn="ctr">
                  <a:defRPr/>
                </a:pPr>
                <a:r>
                  <a:rPr lang="en-US" cap="none" sz="1000" b="1" i="0" u="none" baseline="0"/>
                  <a:t>ORIGINAL PREDICTED ABUTMENT-SCOUR DEPTH, IN FEET</a:t>
                </a:r>
              </a:p>
            </c:rich>
          </c:tx>
          <c:layout/>
          <c:overlay val="0"/>
          <c:spPr>
            <a:noFill/>
            <a:ln>
              <a:noFill/>
            </a:ln>
          </c:spPr>
        </c:title>
        <c:delete val="0"/>
        <c:numFmt formatCode="General" sourceLinked="1"/>
        <c:majorTickMark val="in"/>
        <c:minorTickMark val="in"/>
        <c:tickLblPos val="nextTo"/>
        <c:crossAx val="54619024"/>
        <c:crosses val="autoZero"/>
        <c:crossBetween val="midCat"/>
        <c:dispUnits/>
      </c:valAx>
      <c:valAx>
        <c:axId val="54619024"/>
        <c:scaling>
          <c:orientation val="minMax"/>
          <c:min val="0"/>
        </c:scaling>
        <c:axPos val="l"/>
        <c:title>
          <c:tx>
            <c:rich>
              <a:bodyPr vert="horz" rot="-5400000" anchor="ctr"/>
              <a:lstStyle/>
              <a:p>
                <a:pPr algn="ctr">
                  <a:defRPr/>
                </a:pPr>
                <a:r>
                  <a:rPr lang="en-US" cap="none" sz="1000" b="1" i="0" u="none" baseline="0"/>
                  <a:t>MODIFIED PREDICTED ABUTMENT-SCOUR DEPTH, IN FEET</a:t>
                </a:r>
              </a:p>
            </c:rich>
          </c:tx>
          <c:layout/>
          <c:overlay val="0"/>
          <c:spPr>
            <a:noFill/>
            <a:ln>
              <a:noFill/>
            </a:ln>
          </c:spPr>
        </c:title>
        <c:delete val="0"/>
        <c:numFmt formatCode="0" sourceLinked="0"/>
        <c:majorTickMark val="in"/>
        <c:minorTickMark val="in"/>
        <c:tickLblPos val="nextTo"/>
        <c:crossAx val="5080802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CALC!$AF$4:$AF$200</c:f>
              <c:numCache>
                <c:ptCount val="197"/>
                <c:pt idx="0">
                  <c:v>15.619999813167931</c:v>
                </c:pt>
                <c:pt idx="1">
                  <c:v>15.034133021711725</c:v>
                </c:pt>
                <c:pt idx="2">
                  <c:v>15.411881414363384</c:v>
                </c:pt>
                <c:pt idx="3">
                  <c:v>17.3260856813815</c:v>
                </c:pt>
                <c:pt idx="4">
                  <c:v>14.6</c:v>
                </c:pt>
                <c:pt idx="5">
                  <c:v>23.58532852675486</c:v>
                </c:pt>
                <c:pt idx="6">
                  <c:v>25.867325742660505</c:v>
                </c:pt>
                <c:pt idx="7">
                  <c:v>18.40594228878229</c:v>
                </c:pt>
                <c:pt idx="8">
                  <c:v>7.144401451197844</c:v>
                </c:pt>
                <c:pt idx="9">
                  <c:v>11.336363418804584</c:v>
                </c:pt>
                <c:pt idx="10">
                  <c:v>7.6516184344574265</c:v>
                </c:pt>
                <c:pt idx="11">
                  <c:v>10.6</c:v>
                </c:pt>
                <c:pt idx="12">
                  <c:v>24.766954524539337</c:v>
                </c:pt>
                <c:pt idx="13">
                  <c:v>10.5</c:v>
                </c:pt>
                <c:pt idx="14">
                  <c:v>18.58725484390424</c:v>
                </c:pt>
                <c:pt idx="15">
                  <c:v>23.762457545128342</c:v>
                </c:pt>
                <c:pt idx="16">
                  <c:v>17.60314546147979</c:v>
                </c:pt>
                <c:pt idx="17">
                  <c:v>11.9</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21809169"/>
        <c:axId val="62064794"/>
      </c:scatterChart>
      <c:valAx>
        <c:axId val="21809169"/>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62064794"/>
        <c:crosses val="autoZero"/>
        <c:crossBetween val="midCat"/>
        <c:dispUnits/>
      </c:valAx>
      <c:valAx>
        <c:axId val="62064794"/>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2180916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CALC!$AG$4:$AG$200</c:f>
              <c:numCache>
                <c:ptCount val="197"/>
                <c:pt idx="0">
                  <c:v>7.419999813167932</c:v>
                </c:pt>
                <c:pt idx="1">
                  <c:v>9.034133021711725</c:v>
                </c:pt>
                <c:pt idx="2">
                  <c:v>6.611881414363383</c:v>
                </c:pt>
                <c:pt idx="3">
                  <c:v>9.9260856813815</c:v>
                </c:pt>
                <c:pt idx="4">
                  <c:v>7.9</c:v>
                </c:pt>
                <c:pt idx="5">
                  <c:v>8.58532852675486</c:v>
                </c:pt>
                <c:pt idx="6">
                  <c:v>17.567325742660504</c:v>
                </c:pt>
                <c:pt idx="7">
                  <c:v>9.705942288782289</c:v>
                </c:pt>
                <c:pt idx="8">
                  <c:v>0.8444014511978439</c:v>
                </c:pt>
                <c:pt idx="9">
                  <c:v>4.936363418804584</c:v>
                </c:pt>
                <c:pt idx="10">
                  <c:v>2.051618434457427</c:v>
                </c:pt>
                <c:pt idx="11">
                  <c:v>3.8</c:v>
                </c:pt>
                <c:pt idx="12">
                  <c:v>14.366954524539336</c:v>
                </c:pt>
                <c:pt idx="13">
                  <c:v>3.4</c:v>
                </c:pt>
                <c:pt idx="14">
                  <c:v>6.387254843904241</c:v>
                </c:pt>
                <c:pt idx="15">
                  <c:v>9.962457545128341</c:v>
                </c:pt>
                <c:pt idx="16">
                  <c:v>7.30314546147979</c:v>
                </c:pt>
                <c:pt idx="17">
                  <c:v>6.1</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21712235"/>
        <c:axId val="61192388"/>
      </c:scatterChart>
      <c:valAx>
        <c:axId val="21712235"/>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61192388"/>
        <c:crosses val="autoZero"/>
        <c:crossBetween val="midCat"/>
        <c:dispUnits/>
      </c:valAx>
      <c:valAx>
        <c:axId val="61192388"/>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2171223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22"/>
          <c:w val="0.950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CALC!$AE$4:$AE$200</c:f>
              <c:numCache>
                <c:ptCount val="197"/>
                <c:pt idx="0">
                  <c:v>373.1</c:v>
                </c:pt>
                <c:pt idx="1">
                  <c:v>53.7</c:v>
                </c:pt>
                <c:pt idx="2">
                  <c:v>97.2000000000001</c:v>
                </c:pt>
                <c:pt idx="3">
                  <c:v>266.2</c:v>
                </c:pt>
                <c:pt idx="4">
                  <c:v>151.9</c:v>
                </c:pt>
                <c:pt idx="5">
                  <c:v>171.4</c:v>
                </c:pt>
                <c:pt idx="6">
                  <c:v>214.5</c:v>
                </c:pt>
                <c:pt idx="7">
                  <c:v>362.4</c:v>
                </c:pt>
                <c:pt idx="8">
                  <c:v>1.9000000000000057</c:v>
                </c:pt>
                <c:pt idx="9">
                  <c:v>113</c:v>
                </c:pt>
                <c:pt idx="10">
                  <c:v>14.4</c:v>
                </c:pt>
                <c:pt idx="11">
                  <c:v>56.3</c:v>
                </c:pt>
                <c:pt idx="12">
                  <c:v>138.8</c:v>
                </c:pt>
                <c:pt idx="13">
                  <c:v>33</c:v>
                </c:pt>
                <c:pt idx="14">
                  <c:v>70.3</c:v>
                </c:pt>
                <c:pt idx="15">
                  <c:v>138.9</c:v>
                </c:pt>
                <c:pt idx="16">
                  <c:v>82.2</c:v>
                </c:pt>
                <c:pt idx="17">
                  <c:v>167.2</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1600</c:v>
                </c:pt>
              </c:numCache>
            </c:numRef>
          </c:xVal>
          <c:yVal>
            <c:numRef>
              <c:f>ENVELOPES!$B$4:$B$5</c:f>
              <c:numCache>
                <c:ptCount val="2"/>
                <c:pt idx="0">
                  <c:v>0</c:v>
                </c:pt>
                <c:pt idx="1">
                  <c:v>1600</c:v>
                </c:pt>
              </c:numCache>
            </c:numRef>
          </c:yVal>
          <c:smooth val="0"/>
        </c:ser>
        <c:axId val="13860581"/>
        <c:axId val="57636366"/>
      </c:scatterChart>
      <c:valAx>
        <c:axId val="13860581"/>
        <c:scaling>
          <c:orientation val="minMax"/>
          <c:max val="1600"/>
        </c:scaling>
        <c:axPos val="b"/>
        <c:title>
          <c:tx>
            <c:rich>
              <a:bodyPr vert="horz" rot="0" anchor="ctr"/>
              <a:lstStyle/>
              <a:p>
                <a:pPr algn="ctr">
                  <a:defRPr/>
                </a:pPr>
                <a:r>
                  <a:rPr lang="en-US" cap="none" sz="1000" b="1" i="0" u="none" baseline="0"/>
                  <a:t>ORIGINAL EMBANKMENT LENGTH, IN FEET</a:t>
                </a:r>
              </a:p>
            </c:rich>
          </c:tx>
          <c:layout/>
          <c:overlay val="0"/>
          <c:spPr>
            <a:noFill/>
            <a:ln>
              <a:noFill/>
            </a:ln>
          </c:spPr>
        </c:title>
        <c:delete val="0"/>
        <c:numFmt formatCode="#,##0" sourceLinked="0"/>
        <c:majorTickMark val="in"/>
        <c:minorTickMark val="in"/>
        <c:tickLblPos val="nextTo"/>
        <c:crossAx val="57636366"/>
        <c:crosses val="autoZero"/>
        <c:crossBetween val="midCat"/>
        <c:dispUnits/>
      </c:valAx>
      <c:valAx>
        <c:axId val="57636366"/>
        <c:scaling>
          <c:orientation val="minMax"/>
          <c:max val="1600"/>
          <c:min val="0"/>
        </c:scaling>
        <c:axPos val="l"/>
        <c:title>
          <c:tx>
            <c:rich>
              <a:bodyPr vert="horz" rot="-5400000" anchor="ctr"/>
              <a:lstStyle/>
              <a:p>
                <a:pPr algn="ctr">
                  <a:defRPr/>
                </a:pPr>
                <a:r>
                  <a:rPr lang="en-US" cap="none" sz="1000" b="1" i="0" u="none" baseline="0"/>
                  <a:t>MODIFIED EMBANKMENT LENGTH, IN FEET</a:t>
                </a:r>
              </a:p>
            </c:rich>
          </c:tx>
          <c:layout/>
          <c:overlay val="0"/>
          <c:spPr>
            <a:noFill/>
            <a:ln>
              <a:noFill/>
            </a:ln>
          </c:spPr>
        </c:title>
        <c:delete val="0"/>
        <c:numFmt formatCode="#,##0" sourceLinked="0"/>
        <c:majorTickMark val="in"/>
        <c:minorTickMark val="in"/>
        <c:tickLblPos val="nextTo"/>
        <c:crossAx val="1386058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CALC!$AF$4:$AF$200</c:f>
              <c:numCache>
                <c:ptCount val="197"/>
                <c:pt idx="0">
                  <c:v>15.619999813167931</c:v>
                </c:pt>
                <c:pt idx="1">
                  <c:v>15.034133021711725</c:v>
                </c:pt>
                <c:pt idx="2">
                  <c:v>15.411881414363384</c:v>
                </c:pt>
                <c:pt idx="3">
                  <c:v>17.3260856813815</c:v>
                </c:pt>
                <c:pt idx="4">
                  <c:v>14.6</c:v>
                </c:pt>
                <c:pt idx="5">
                  <c:v>23.58532852675486</c:v>
                </c:pt>
                <c:pt idx="6">
                  <c:v>25.867325742660505</c:v>
                </c:pt>
                <c:pt idx="7">
                  <c:v>18.40594228878229</c:v>
                </c:pt>
                <c:pt idx="8">
                  <c:v>7.144401451197844</c:v>
                </c:pt>
                <c:pt idx="9">
                  <c:v>11.336363418804584</c:v>
                </c:pt>
                <c:pt idx="10">
                  <c:v>7.6516184344574265</c:v>
                </c:pt>
                <c:pt idx="11">
                  <c:v>10.6</c:v>
                </c:pt>
                <c:pt idx="12">
                  <c:v>24.766954524539337</c:v>
                </c:pt>
                <c:pt idx="13">
                  <c:v>10.5</c:v>
                </c:pt>
                <c:pt idx="14">
                  <c:v>18.58725484390424</c:v>
                </c:pt>
                <c:pt idx="15">
                  <c:v>23.762457545128342</c:v>
                </c:pt>
                <c:pt idx="16">
                  <c:v>17.60314546147979</c:v>
                </c:pt>
                <c:pt idx="17">
                  <c:v>11.9</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48965247"/>
        <c:axId val="38034040"/>
      </c:scatterChart>
      <c:valAx>
        <c:axId val="48965247"/>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38034040"/>
        <c:crosses val="autoZero"/>
        <c:crossBetween val="midCat"/>
        <c:dispUnits/>
      </c:valAx>
      <c:valAx>
        <c:axId val="38034040"/>
        <c:scaling>
          <c:orientation val="minMax"/>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48965247"/>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CALC!$AG$4:$AG$200</c:f>
              <c:numCache>
                <c:ptCount val="197"/>
                <c:pt idx="0">
                  <c:v>7.419999813167932</c:v>
                </c:pt>
                <c:pt idx="1">
                  <c:v>9.034133021711725</c:v>
                </c:pt>
                <c:pt idx="2">
                  <c:v>6.611881414363383</c:v>
                </c:pt>
                <c:pt idx="3">
                  <c:v>9.9260856813815</c:v>
                </c:pt>
                <c:pt idx="4">
                  <c:v>7.9</c:v>
                </c:pt>
                <c:pt idx="5">
                  <c:v>8.58532852675486</c:v>
                </c:pt>
                <c:pt idx="6">
                  <c:v>17.567325742660504</c:v>
                </c:pt>
                <c:pt idx="7">
                  <c:v>9.705942288782289</c:v>
                </c:pt>
                <c:pt idx="8">
                  <c:v>0.8444014511978439</c:v>
                </c:pt>
                <c:pt idx="9">
                  <c:v>4.936363418804584</c:v>
                </c:pt>
                <c:pt idx="10">
                  <c:v>2.051618434457427</c:v>
                </c:pt>
                <c:pt idx="11">
                  <c:v>3.8</c:v>
                </c:pt>
                <c:pt idx="12">
                  <c:v>14.366954524539336</c:v>
                </c:pt>
                <c:pt idx="13">
                  <c:v>3.4</c:v>
                </c:pt>
                <c:pt idx="14">
                  <c:v>6.387254843904241</c:v>
                </c:pt>
                <c:pt idx="15">
                  <c:v>9.962457545128341</c:v>
                </c:pt>
                <c:pt idx="16">
                  <c:v>7.30314546147979</c:v>
                </c:pt>
                <c:pt idx="17">
                  <c:v>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6762041"/>
        <c:axId val="60858370"/>
      </c:scatterChart>
      <c:valAx>
        <c:axId val="6762041"/>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60858370"/>
        <c:crosses val="autoZero"/>
        <c:crossBetween val="midCat"/>
        <c:dispUnits/>
      </c:valAx>
      <c:valAx>
        <c:axId val="60858370"/>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6762041"/>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8"/>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CALC!$T$4:$T$21</c:f>
              <c:numCache>
                <c:ptCount val="18"/>
                <c:pt idx="0">
                  <c:v>17.3</c:v>
                </c:pt>
                <c:pt idx="1">
                  <c:v>20.9</c:v>
                </c:pt>
                <c:pt idx="2">
                  <c:v>19.7</c:v>
                </c:pt>
                <c:pt idx="3">
                  <c:v>18.7</c:v>
                </c:pt>
                <c:pt idx="4">
                  <c:v>14.6</c:v>
                </c:pt>
                <c:pt idx="5">
                  <c:v>27.4</c:v>
                </c:pt>
                <c:pt idx="6">
                  <c:v>31.8</c:v>
                </c:pt>
                <c:pt idx="7">
                  <c:v>21.1</c:v>
                </c:pt>
                <c:pt idx="8">
                  <c:v>10.1</c:v>
                </c:pt>
                <c:pt idx="9">
                  <c:v>13.2</c:v>
                </c:pt>
                <c:pt idx="10">
                  <c:v>11.9</c:v>
                </c:pt>
                <c:pt idx="11">
                  <c:v>10.6</c:v>
                </c:pt>
                <c:pt idx="12">
                  <c:v>30.3</c:v>
                </c:pt>
                <c:pt idx="13">
                  <c:v>10.5</c:v>
                </c:pt>
                <c:pt idx="14">
                  <c:v>22.5</c:v>
                </c:pt>
                <c:pt idx="15">
                  <c:v>26.2</c:v>
                </c:pt>
                <c:pt idx="16">
                  <c:v>21.4</c:v>
                </c:pt>
                <c:pt idx="17">
                  <c:v>11.9</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10854419"/>
        <c:axId val="30580908"/>
      </c:scatterChart>
      <c:valAx>
        <c:axId val="10854419"/>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30580908"/>
        <c:crosses val="autoZero"/>
        <c:crossBetween val="midCat"/>
        <c:dispUnits/>
      </c:valAx>
      <c:valAx>
        <c:axId val="30580908"/>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1085441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8"/>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CALC!$U$4:$U$21</c:f>
              <c:numCache>
                <c:ptCount val="18"/>
                <c:pt idx="0">
                  <c:v>9.1</c:v>
                </c:pt>
                <c:pt idx="1">
                  <c:v>14.9</c:v>
                </c:pt>
                <c:pt idx="2">
                  <c:v>10.9</c:v>
                </c:pt>
                <c:pt idx="3">
                  <c:v>11.3</c:v>
                </c:pt>
                <c:pt idx="4">
                  <c:v>7.9</c:v>
                </c:pt>
                <c:pt idx="5">
                  <c:v>12.4</c:v>
                </c:pt>
                <c:pt idx="6">
                  <c:v>23.5</c:v>
                </c:pt>
                <c:pt idx="7">
                  <c:v>12.4</c:v>
                </c:pt>
                <c:pt idx="8">
                  <c:v>3.8</c:v>
                </c:pt>
                <c:pt idx="9">
                  <c:v>6.8</c:v>
                </c:pt>
                <c:pt idx="10">
                  <c:v>6.3</c:v>
                </c:pt>
                <c:pt idx="11">
                  <c:v>3.8</c:v>
                </c:pt>
                <c:pt idx="12">
                  <c:v>19.9</c:v>
                </c:pt>
                <c:pt idx="13">
                  <c:v>3.4</c:v>
                </c:pt>
                <c:pt idx="14">
                  <c:v>10.3</c:v>
                </c:pt>
                <c:pt idx="15">
                  <c:v>12.4</c:v>
                </c:pt>
                <c:pt idx="16">
                  <c:v>11.1</c:v>
                </c:pt>
                <c:pt idx="17">
                  <c:v>6.1</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6792717"/>
        <c:axId val="61134454"/>
      </c:scatterChart>
      <c:valAx>
        <c:axId val="6792717"/>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61134454"/>
        <c:crosses val="autoZero"/>
        <c:crossBetween val="midCat"/>
        <c:dispUnits/>
      </c:valAx>
      <c:valAx>
        <c:axId val="61134454"/>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679271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0.14675</cdr:y>
    </cdr:from>
    <cdr:to>
      <cdr:x>0.4475</cdr:x>
      <cdr:y>0.19225</cdr:y>
    </cdr:to>
    <cdr:sp>
      <cdr:nvSpPr>
        <cdr:cNvPr id="1" name="TextBox 1"/>
        <cdr:cNvSpPr txBox="1">
          <a:spLocks noChangeArrowheads="1"/>
        </cdr:cNvSpPr>
      </cdr:nvSpPr>
      <cdr:spPr>
        <a:xfrm>
          <a:off x="800100" y="581025"/>
          <a:ext cx="2066925" cy="180975"/>
        </a:xfrm>
        <a:prstGeom prst="rect">
          <a:avLst/>
        </a:prstGeom>
        <a:noFill/>
        <a:ln w="9525" cmpd="sng">
          <a:noFill/>
        </a:ln>
      </cdr:spPr>
      <cdr:txBody>
        <a:bodyPr vertOverflow="clip" wrap="square">
          <a:spAutoFit/>
        </a:bodyPr>
        <a:p>
          <a:pPr algn="l">
            <a:defRPr/>
          </a:pPr>
          <a:r>
            <a:rPr lang="en-US" cap="none" sz="825" b="0" i="0" u="none" baseline="0"/>
            <a:t>WSPRO slice boundary for multiple bridges</a:t>
          </a:r>
        </a:p>
      </cdr:txBody>
    </cdr:sp>
  </cdr:relSizeAnchor>
  <cdr:relSizeAnchor xmlns:cdr="http://schemas.openxmlformats.org/drawingml/2006/chartDrawing">
    <cdr:from>
      <cdr:x>0.045</cdr:x>
      <cdr:y>0.1075</cdr:y>
    </cdr:from>
    <cdr:to>
      <cdr:x>0.10275</cdr:x>
      <cdr:y>0.108</cdr:y>
    </cdr:to>
    <cdr:sp>
      <cdr:nvSpPr>
        <cdr:cNvPr id="2" name="Line 2"/>
        <cdr:cNvSpPr>
          <a:spLocks/>
        </cdr:cNvSpPr>
      </cdr:nvSpPr>
      <cdr:spPr>
        <a:xfrm>
          <a:off x="285750" y="419100"/>
          <a:ext cx="371475" cy="0"/>
        </a:xfrm>
        <a:prstGeom prst="line">
          <a:avLst/>
        </a:prstGeom>
        <a:noFill/>
        <a:ln w="9525" cmpd="sng">
          <a:solidFill>
            <a:srgbClr val="FF00FF"/>
          </a:solidFill>
          <a:headEnd type="diamond"/>
          <a:tailEnd type="diamond"/>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cdr:x>
      <cdr:y>0.17125</cdr:y>
    </cdr:from>
    <cdr:to>
      <cdr:x>0.10275</cdr:x>
      <cdr:y>0.1715</cdr:y>
    </cdr:to>
    <cdr:sp>
      <cdr:nvSpPr>
        <cdr:cNvPr id="3" name="Line 3"/>
        <cdr:cNvSpPr>
          <a:spLocks/>
        </cdr:cNvSpPr>
      </cdr:nvSpPr>
      <cdr:spPr>
        <a:xfrm>
          <a:off x="285750" y="676275"/>
          <a:ext cx="37147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0.125</cdr:x>
      <cdr:y>0.0905</cdr:y>
    </cdr:from>
    <cdr:to>
      <cdr:x>0.431</cdr:x>
      <cdr:y>0.136</cdr:y>
    </cdr:to>
    <cdr:sp>
      <cdr:nvSpPr>
        <cdr:cNvPr id="4" name="TextBox 4"/>
        <cdr:cNvSpPr txBox="1">
          <a:spLocks noChangeArrowheads="1"/>
        </cdr:cNvSpPr>
      </cdr:nvSpPr>
      <cdr:spPr>
        <a:xfrm>
          <a:off x="800100" y="352425"/>
          <a:ext cx="1962150" cy="180975"/>
        </a:xfrm>
        <a:prstGeom prst="rect">
          <a:avLst/>
        </a:prstGeom>
        <a:noFill/>
        <a:ln w="9525" cmpd="sng">
          <a:noFill/>
        </a:ln>
      </cdr:spPr>
      <cdr:txBody>
        <a:bodyPr vertOverflow="clip" wrap="square">
          <a:spAutoFit/>
        </a:bodyPr>
        <a:p>
          <a:pPr algn="l">
            <a:defRPr/>
          </a:pPr>
          <a:r>
            <a:rPr lang="en-US" cap="none" sz="825" b="0" i="0" u="none" baseline="0"/>
            <a:t>Approximate location of bridge top width</a:t>
          </a:r>
        </a:p>
      </cdr:txBody>
    </cdr:sp>
  </cdr:relSizeAnchor>
  <cdr:relSizeAnchor xmlns:cdr="http://schemas.openxmlformats.org/drawingml/2006/chartDrawing">
    <cdr:from>
      <cdr:x>0.672</cdr:x>
      <cdr:y>0.14675</cdr:y>
    </cdr:from>
    <cdr:to>
      <cdr:x>0.90825</cdr:x>
      <cdr:y>0.19225</cdr:y>
    </cdr:to>
    <cdr:sp>
      <cdr:nvSpPr>
        <cdr:cNvPr id="5" name="TextBox 5"/>
        <cdr:cNvSpPr txBox="1">
          <a:spLocks noChangeArrowheads="1"/>
        </cdr:cNvSpPr>
      </cdr:nvSpPr>
      <cdr:spPr>
        <a:xfrm>
          <a:off x="4305300" y="581025"/>
          <a:ext cx="1514475" cy="180975"/>
        </a:xfrm>
        <a:prstGeom prst="rect">
          <a:avLst/>
        </a:prstGeom>
        <a:noFill/>
        <a:ln w="9525" cmpd="sng">
          <a:noFill/>
        </a:ln>
      </cdr:spPr>
      <cdr:txBody>
        <a:bodyPr vertOverflow="clip" wrap="square">
          <a:spAutoFit/>
        </a:bodyPr>
        <a:p>
          <a:pPr algn="l">
            <a:defRPr/>
          </a:pPr>
          <a:r>
            <a:rPr lang="en-US" cap="none" sz="825" b="0" i="0" u="none" baseline="0"/>
            <a:t>Unadjusted embankment length</a:t>
          </a:r>
        </a:p>
      </cdr:txBody>
    </cdr:sp>
  </cdr:relSizeAnchor>
  <cdr:relSizeAnchor xmlns:cdr="http://schemas.openxmlformats.org/drawingml/2006/chartDrawing">
    <cdr:from>
      <cdr:x>0.59025</cdr:x>
      <cdr:y>0.17125</cdr:y>
    </cdr:from>
    <cdr:to>
      <cdr:x>0.6505</cdr:x>
      <cdr:y>0.1715</cdr:y>
    </cdr:to>
    <cdr:sp>
      <cdr:nvSpPr>
        <cdr:cNvPr id="6" name="Line 6"/>
        <cdr:cNvSpPr>
          <a:spLocks/>
        </cdr:cNvSpPr>
      </cdr:nvSpPr>
      <cdr:spPr>
        <a:xfrm>
          <a:off x="3781425" y="676275"/>
          <a:ext cx="390525" cy="0"/>
        </a:xfrm>
        <a:prstGeom prst="line">
          <a:avLst/>
        </a:prstGeom>
        <a:noFill/>
        <a:ln w="28575" cmpd="sng">
          <a:solidFill>
            <a:srgbClr val="336666"/>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0.672</cdr:x>
      <cdr:y>0.0905</cdr:y>
    </cdr:from>
    <cdr:to>
      <cdr:x>0.981</cdr:x>
      <cdr:y>0.136</cdr:y>
    </cdr:to>
    <cdr:sp>
      <cdr:nvSpPr>
        <cdr:cNvPr id="7" name="TextBox 7"/>
        <cdr:cNvSpPr txBox="1">
          <a:spLocks noChangeArrowheads="1"/>
        </cdr:cNvSpPr>
      </cdr:nvSpPr>
      <cdr:spPr>
        <a:xfrm>
          <a:off x="4305300" y="352425"/>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2</a:t>
          </a:r>
        </a:p>
      </cdr:txBody>
    </cdr:sp>
  </cdr:relSizeAnchor>
  <cdr:relSizeAnchor xmlns:cdr="http://schemas.openxmlformats.org/drawingml/2006/chartDrawing">
    <cdr:from>
      <cdr:x>0.672</cdr:x>
      <cdr:y>0.02925</cdr:y>
    </cdr:from>
    <cdr:to>
      <cdr:x>0.981</cdr:x>
      <cdr:y>0.07475</cdr:y>
    </cdr:to>
    <cdr:sp>
      <cdr:nvSpPr>
        <cdr:cNvPr id="8" name="TextBox 8"/>
        <cdr:cNvSpPr txBox="1">
          <a:spLocks noChangeArrowheads="1"/>
        </cdr:cNvSpPr>
      </cdr:nvSpPr>
      <cdr:spPr>
        <a:xfrm>
          <a:off x="4305300" y="114300"/>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1</a:t>
          </a:r>
        </a:p>
      </cdr:txBody>
    </cdr:sp>
  </cdr:relSizeAnchor>
  <cdr:relSizeAnchor xmlns:cdr="http://schemas.openxmlformats.org/drawingml/2006/chartDrawing">
    <cdr:from>
      <cdr:x>0.045</cdr:x>
      <cdr:y>0.0245</cdr:y>
    </cdr:from>
    <cdr:to>
      <cdr:x>0.10275</cdr:x>
      <cdr:y>0.02475</cdr:y>
    </cdr:to>
    <cdr:sp>
      <cdr:nvSpPr>
        <cdr:cNvPr id="9" name="Line 9"/>
        <cdr:cNvSpPr>
          <a:spLocks/>
        </cdr:cNvSpPr>
      </cdr:nvSpPr>
      <cdr:spPr>
        <a:xfrm>
          <a:off x="285750" y="95250"/>
          <a:ext cx="371475" cy="0"/>
        </a:xfrm>
        <a:prstGeom prst="line">
          <a:avLst/>
        </a:prstGeom>
        <a:noFill/>
        <a:ln w="28575" cmpd="sng">
          <a:solidFill>
            <a:srgbClr val="0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0.125</cdr:x>
      <cdr:y>0.0025</cdr:y>
    </cdr:from>
    <cdr:to>
      <cdr:x>0.57825</cdr:x>
      <cdr:y>0.08625</cdr:y>
    </cdr:to>
    <cdr:sp>
      <cdr:nvSpPr>
        <cdr:cNvPr id="10" name="TextBox 10"/>
        <cdr:cNvSpPr txBox="1">
          <a:spLocks noChangeArrowheads="1"/>
        </cdr:cNvSpPr>
      </cdr:nvSpPr>
      <cdr:spPr>
        <a:xfrm>
          <a:off x="800100" y="9525"/>
          <a:ext cx="2905125" cy="333375"/>
        </a:xfrm>
        <a:prstGeom prst="rect">
          <a:avLst/>
        </a:prstGeom>
        <a:noFill/>
        <a:ln w="9525" cmpd="sng">
          <a:noFill/>
        </a:ln>
      </cdr:spPr>
      <cdr:txBody>
        <a:bodyPr vertOverflow="clip" wrap="square">
          <a:spAutoFit/>
        </a:bodyPr>
        <a:p>
          <a:pPr algn="l">
            <a:defRPr/>
          </a:pPr>
          <a:r>
            <a:rPr lang="en-US" cap="none" sz="825" b="0" i="0" u="none" baseline="0"/>
            <a:t>Approach cross section velocity-distribution curve estimated
with the stream tube algorithm of the WSPRO model</a:t>
          </a:r>
        </a:p>
      </cdr:txBody>
    </cdr:sp>
  </cdr:relSizeAnchor>
  <cdr:relSizeAnchor xmlns:cdr="http://schemas.openxmlformats.org/drawingml/2006/chartDrawing">
    <cdr:from>
      <cdr:x>0.01925</cdr:x>
      <cdr:y>0.93325</cdr:y>
    </cdr:from>
    <cdr:to>
      <cdr:x>0.9835</cdr:x>
      <cdr:y>0.986</cdr:y>
    </cdr:to>
    <cdr:sp>
      <cdr:nvSpPr>
        <cdr:cNvPr id="11" name="TextBox 11"/>
        <cdr:cNvSpPr txBox="1">
          <a:spLocks noChangeArrowheads="1"/>
        </cdr:cNvSpPr>
      </cdr:nvSpPr>
      <cdr:spPr>
        <a:xfrm>
          <a:off x="114300" y="3714750"/>
          <a:ext cx="6181725" cy="209550"/>
        </a:xfrm>
        <a:prstGeom prst="rect">
          <a:avLst/>
        </a:prstGeom>
        <a:noFill/>
        <a:ln w="9525" cmpd="sng">
          <a:noFill/>
        </a:ln>
      </cdr:spPr>
      <cdr:txBody>
        <a:bodyPr vertOverflow="clip" wrap="square"/>
        <a:p>
          <a:pPr algn="l">
            <a:defRPr/>
          </a:pPr>
          <a:r>
            <a:rPr lang="en-US" cap="none" sz="700" b="1" i="0" u="none" baseline="0">
              <a:latin typeface="Arial"/>
              <a:ea typeface="Arial"/>
              <a:cs typeface="Arial"/>
            </a:rPr>
            <a:t>Figure 1.</a:t>
          </a:r>
          <a:r>
            <a:rPr lang="en-US" cap="none" sz="700" b="0" i="0" u="none" baseline="0">
              <a:latin typeface="Arial"/>
              <a:ea typeface="Arial"/>
              <a:cs typeface="Arial"/>
            </a:rPr>
            <a:t>  Approximate locations of embankment lengths and bridge top width on the velocity distribution curve at the Approach cross section.</a:t>
          </a:r>
        </a:p>
      </cdr:txBody>
    </cdr:sp>
  </cdr:relSizeAnchor>
  <cdr:relSizeAnchor xmlns:cdr="http://schemas.openxmlformats.org/drawingml/2006/chartDrawing">
    <cdr:from>
      <cdr:x>0.58875</cdr:x>
      <cdr:y>0.0465</cdr:y>
    </cdr:from>
    <cdr:to>
      <cdr:x>0.64525</cdr:x>
      <cdr:y>0.04675</cdr:y>
    </cdr:to>
    <cdr:sp>
      <cdr:nvSpPr>
        <cdr:cNvPr id="12" name="Line 12"/>
        <cdr:cNvSpPr>
          <a:spLocks/>
        </cdr:cNvSpPr>
      </cdr:nvSpPr>
      <cdr:spPr>
        <a:xfrm>
          <a:off x="3771900" y="180975"/>
          <a:ext cx="361950" cy="0"/>
        </a:xfrm>
        <a:prstGeom prst="line">
          <a:avLst/>
        </a:prstGeom>
        <a:noFill/>
        <a:ln w="28575" cmpd="sng">
          <a:solidFill>
            <a:srgbClr val="FFFF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0.58875</cdr:x>
      <cdr:y>0.1075</cdr:y>
    </cdr:from>
    <cdr:to>
      <cdr:x>0.64525</cdr:x>
      <cdr:y>0.10775</cdr:y>
    </cdr:to>
    <cdr:sp>
      <cdr:nvSpPr>
        <cdr:cNvPr id="13" name="Line 13"/>
        <cdr:cNvSpPr>
          <a:spLocks/>
        </cdr:cNvSpPr>
      </cdr:nvSpPr>
      <cdr:spPr>
        <a:xfrm>
          <a:off x="3771900" y="419100"/>
          <a:ext cx="361950" cy="0"/>
        </a:xfrm>
        <a:prstGeom prst="line">
          <a:avLst/>
        </a:prstGeom>
        <a:noFill/>
        <a:ln w="28575" cmpd="sng">
          <a:solidFill>
            <a:srgbClr val="8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0.578</cdr:x>
      <cdr:y>0.0875</cdr:y>
    </cdr:from>
    <cdr:to>
      <cdr:x>0.73975</cdr:x>
      <cdr:y>0.12175</cdr:y>
    </cdr:to>
    <cdr:sp>
      <cdr:nvSpPr>
        <cdr:cNvPr id="1" name="TextBox 1"/>
        <cdr:cNvSpPr txBox="1">
          <a:spLocks noChangeArrowheads="1"/>
        </cdr:cNvSpPr>
      </cdr:nvSpPr>
      <cdr:spPr>
        <a:xfrm>
          <a:off x="4991100" y="514350"/>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0.7395</cdr:x>
      <cdr:y>0.14025</cdr:y>
    </cdr:from>
    <cdr:to>
      <cdr:x>0.83175</cdr:x>
      <cdr:y>0.3645</cdr:y>
    </cdr:to>
    <cdr:sp>
      <cdr:nvSpPr>
        <cdr:cNvPr id="2" name="Line 2"/>
        <cdr:cNvSpPr>
          <a:spLocks/>
        </cdr:cNvSpPr>
      </cdr:nvSpPr>
      <cdr:spPr>
        <a:xfrm>
          <a:off x="6391275" y="828675"/>
          <a:ext cx="800100" cy="1333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Piedmont of South Carolina.  The safety factor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0.04575</cdr:x>
      <cdr:y>0.90375</cdr:y>
    </cdr:from>
    <cdr:to>
      <cdr:x>0.97025</cdr:x>
      <cdr:y>0.98875</cdr:y>
    </cdr:to>
    <cdr:sp>
      <cdr:nvSpPr>
        <cdr:cNvPr id="1" name="TextBox 3"/>
        <cdr:cNvSpPr txBox="1">
          <a:spLocks noChangeArrowheads="1"/>
        </cdr:cNvSpPr>
      </cdr:nvSpPr>
      <cdr:spPr>
        <a:xfrm>
          <a:off x="390525" y="5362575"/>
          <a:ext cx="7991475" cy="5048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Piedmont of South Carolina. The safety factor is not included.</a:t>
          </a:r>
        </a:p>
      </cdr:txBody>
    </cdr:sp>
  </cdr:relSizeAnchor>
  <cdr:relSizeAnchor xmlns:cdr="http://schemas.openxmlformats.org/drawingml/2006/chartDrawing">
    <cdr:from>
      <cdr:x>0.52775</cdr:x>
      <cdr:y>0.09275</cdr:y>
    </cdr:from>
    <cdr:to>
      <cdr:x>0.6905</cdr:x>
      <cdr:y>0.127</cdr:y>
    </cdr:to>
    <cdr:sp>
      <cdr:nvSpPr>
        <cdr:cNvPr id="2" name="TextBox 4"/>
        <cdr:cNvSpPr txBox="1">
          <a:spLocks noChangeArrowheads="1"/>
        </cdr:cNvSpPr>
      </cdr:nvSpPr>
      <cdr:spPr>
        <a:xfrm>
          <a:off x="4562475" y="542925"/>
          <a:ext cx="1409700"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0.68925</cdr:x>
      <cdr:y>0.147</cdr:y>
    </cdr:from>
    <cdr:to>
      <cdr:x>0.7815</cdr:x>
      <cdr:y>0.37125</cdr:y>
    </cdr:to>
    <cdr:sp>
      <cdr:nvSpPr>
        <cdr:cNvPr id="3" name="Line 5"/>
        <cdr:cNvSpPr>
          <a:spLocks/>
        </cdr:cNvSpPr>
      </cdr:nvSpPr>
      <cdr:spPr>
        <a:xfrm>
          <a:off x="5953125" y="866775"/>
          <a:ext cx="800100" cy="1333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0.238</cdr:y>
    </cdr:from>
    <cdr:to>
      <cdr:x>0.7435</cdr:x>
      <cdr:y>0.27225</cdr:y>
    </cdr:to>
    <cdr:sp>
      <cdr:nvSpPr>
        <cdr:cNvPr id="1" name="TextBox 1"/>
        <cdr:cNvSpPr txBox="1">
          <a:spLocks noChangeArrowheads="1"/>
        </cdr:cNvSpPr>
      </cdr:nvSpPr>
      <cdr:spPr>
        <a:xfrm>
          <a:off x="541020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Piedmont of South Carolina.  The safety factor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0.04975</cdr:x>
      <cdr:y>0.92725</cdr:y>
    </cdr:from>
    <cdr:to>
      <cdr:x>0.9755</cdr:x>
      <cdr:y>0.99275</cdr:y>
    </cdr:to>
    <cdr:sp>
      <cdr:nvSpPr>
        <cdr:cNvPr id="3" name="TextBox 3"/>
        <cdr:cNvSpPr txBox="1">
          <a:spLocks noChangeArrowheads="1"/>
        </cdr:cNvSpPr>
      </cdr:nvSpPr>
      <cdr:spPr>
        <a:xfrm>
          <a:off x="428625" y="54959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Piedmont of South Carolina. The safety factor is not included.</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0.71975</cdr:x>
      <cdr:y>0.58025</cdr:y>
    </cdr:from>
    <cdr:to>
      <cdr:x>0.8815</cdr:x>
      <cdr:y>0.6145</cdr:y>
    </cdr:to>
    <cdr:sp>
      <cdr:nvSpPr>
        <cdr:cNvPr id="1" name="TextBox 1"/>
        <cdr:cNvSpPr txBox="1">
          <a:spLocks noChangeArrowheads="1"/>
        </cdr:cNvSpPr>
      </cdr:nvSpPr>
      <cdr:spPr>
        <a:xfrm>
          <a:off x="6219825" y="343852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0.71975</cdr:x>
      <cdr:y>0.47325</cdr:y>
    </cdr:from>
    <cdr:to>
      <cdr:x>0.82725</cdr:x>
      <cdr:y>0.5535</cdr:y>
    </cdr:to>
    <cdr:sp>
      <cdr:nvSpPr>
        <cdr:cNvPr id="2" name="Line 2"/>
        <cdr:cNvSpPr>
          <a:spLocks/>
        </cdr:cNvSpPr>
      </cdr:nvSpPr>
      <cdr:spPr>
        <a:xfrm flipH="1" flipV="1">
          <a:off x="6219825" y="2800350"/>
          <a:ext cx="933450" cy="476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0.04575</cdr:x>
      <cdr:y>0.90375</cdr:y>
    </cdr:from>
    <cdr:to>
      <cdr:x>0.97025</cdr:x>
      <cdr:y>0.98875</cdr:y>
    </cdr:to>
    <cdr:sp>
      <cdr:nvSpPr>
        <cdr:cNvPr id="3" name="TextBox 3"/>
        <cdr:cNvSpPr txBox="1">
          <a:spLocks noChangeArrowheads="1"/>
        </cdr:cNvSpPr>
      </cdr:nvSpPr>
      <cdr:spPr>
        <a:xfrm>
          <a:off x="390525" y="5362575"/>
          <a:ext cx="7991475" cy="5048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9.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Piedmont of South Carolina. The safety factor is  included.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104775</xdr:rowOff>
    </xdr:from>
    <xdr:to>
      <xdr:col>5</xdr:col>
      <xdr:colOff>1038225</xdr:colOff>
      <xdr:row>34</xdr:row>
      <xdr:rowOff>38100</xdr:rowOff>
    </xdr:to>
    <xdr:graphicFrame>
      <xdr:nvGraphicFramePr>
        <xdr:cNvPr id="1" name="Chart 1"/>
        <xdr:cNvGraphicFramePr/>
      </xdr:nvGraphicFramePr>
      <xdr:xfrm>
        <a:off x="76200" y="1562100"/>
        <a:ext cx="6410325" cy="3981450"/>
      </xdr:xfrm>
      <a:graphic>
        <a:graphicData uri="http://schemas.openxmlformats.org/drawingml/2006/chart">
          <c:chart xmlns:c="http://schemas.openxmlformats.org/drawingml/2006/chart" r:id="rId1"/>
        </a:graphicData>
      </a:graphic>
    </xdr:graphicFrame>
    <xdr:clientData/>
  </xdr:twoCellAnchor>
  <xdr:oneCellAnchor>
    <xdr:from>
      <xdr:col>0</xdr:col>
      <xdr:colOff>666750</xdr:colOff>
      <xdr:row>32</xdr:row>
      <xdr:rowOff>76200</xdr:rowOff>
    </xdr:from>
    <xdr:ext cx="76200" cy="200025"/>
    <xdr:sp>
      <xdr:nvSpPr>
        <xdr:cNvPr id="2" name="TextBox 2"/>
        <xdr:cNvSpPr txBox="1">
          <a:spLocks noChangeArrowheads="1"/>
        </xdr:cNvSpPr>
      </xdr:nvSpPr>
      <xdr:spPr>
        <a:xfrm>
          <a:off x="666750" y="5257800"/>
          <a:ext cx="76200" cy="200025"/>
        </a:xfrm>
        <a:prstGeom prst="rect">
          <a:avLst/>
        </a:prstGeom>
        <a:noFill/>
        <a:ln w="9525" cmpd="sng">
          <a:noFill/>
        </a:ln>
      </xdr:spPr>
      <xdr:txBody>
        <a:bodyPr vertOverflow="clip" wrap="square">
          <a:spAutoFit/>
        </a:bodyPr>
        <a:p>
          <a:pPr algn="l">
            <a:defRPr/>
          </a:pPr>
          <a:r>
            <a:rPr lang="en-US" cap="none" u="none" baseline="0">
              <a:latin typeface="System"/>
              <a:ea typeface="System"/>
              <a:cs typeface="System"/>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0.63725</cdr:x>
      <cdr:y>0.2275</cdr:y>
    </cdr:from>
    <cdr:to>
      <cdr:x>0.799</cdr:x>
      <cdr:y>0.26175</cdr:y>
    </cdr:to>
    <cdr:sp>
      <cdr:nvSpPr>
        <cdr:cNvPr id="1" name="TextBox 1"/>
        <cdr:cNvSpPr txBox="1">
          <a:spLocks noChangeArrowheads="1"/>
        </cdr:cNvSpPr>
      </cdr:nvSpPr>
      <cdr:spPr>
        <a:xfrm>
          <a:off x="5505450" y="134302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0.79775</cdr:x>
      <cdr:y>0.28025</cdr:y>
    </cdr:from>
    <cdr:to>
      <cdr:x>0.85775</cdr:x>
      <cdr:y>0.4235</cdr:y>
    </cdr:to>
    <cdr:sp>
      <cdr:nvSpPr>
        <cdr:cNvPr id="2" name="Line 2"/>
        <cdr:cNvSpPr>
          <a:spLocks/>
        </cdr:cNvSpPr>
      </cdr:nvSpPr>
      <cdr:spPr>
        <a:xfrm>
          <a:off x="6896100" y="1657350"/>
          <a:ext cx="51435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10.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Piedmont of South Carolina.  The safety factor is not included.</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0.53225</cdr:x>
      <cdr:y>0.11425</cdr:y>
    </cdr:from>
    <cdr:to>
      <cdr:x>0.64925</cdr:x>
      <cdr:y>0.1485</cdr:y>
    </cdr:to>
    <cdr:sp>
      <cdr:nvSpPr>
        <cdr:cNvPr id="1" name="TextBox 1"/>
        <cdr:cNvSpPr txBox="1">
          <a:spLocks noChangeArrowheads="1"/>
        </cdr:cNvSpPr>
      </cdr:nvSpPr>
      <cdr:spPr>
        <a:xfrm>
          <a:off x="4600575" y="676275"/>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0.61925</cdr:x>
      <cdr:y>0.16</cdr:y>
    </cdr:from>
    <cdr:to>
      <cdr:x>0.70075</cdr:x>
      <cdr:y>0.31575</cdr:y>
    </cdr:to>
    <cdr:sp>
      <cdr:nvSpPr>
        <cdr:cNvPr id="2" name="Line 2"/>
        <cdr:cNvSpPr>
          <a:spLocks/>
        </cdr:cNvSpPr>
      </cdr:nvSpPr>
      <cdr:spPr>
        <a:xfrm>
          <a:off x="5353050" y="942975"/>
          <a:ext cx="704850" cy="923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0.81475</cdr:x>
      <cdr:y>0.51125</cdr:y>
    </cdr:from>
    <cdr:to>
      <cdr:x>0.904</cdr:x>
      <cdr:y>0.5455</cdr:y>
    </cdr:to>
    <cdr:sp>
      <cdr:nvSpPr>
        <cdr:cNvPr id="3" name="TextBox 3"/>
        <cdr:cNvSpPr txBox="1">
          <a:spLocks noChangeArrowheads="1"/>
        </cdr:cNvSpPr>
      </cdr:nvSpPr>
      <cdr:spPr>
        <a:xfrm>
          <a:off x="7038975" y="3028950"/>
          <a:ext cx="771525" cy="200025"/>
        </a:xfrm>
        <a:prstGeom prst="rect">
          <a:avLst/>
        </a:prstGeom>
        <a:noFill/>
        <a:ln w="9525" cmpd="sng">
          <a:noFill/>
        </a:ln>
      </cdr:spPr>
      <cdr:txBody>
        <a:bodyPr vertOverflow="clip" wrap="square">
          <a:spAutoFit/>
        </a:bodyPr>
        <a:p>
          <a:pPr algn="l">
            <a:defRPr/>
          </a:pPr>
          <a:r>
            <a:rPr lang="en-US" cap="none" sz="1000" b="0" i="0" u="none" baseline="0"/>
            <a:t>5-foot offset</a:t>
          </a:r>
        </a:p>
      </cdr:txBody>
    </cdr:sp>
  </cdr:relSizeAnchor>
  <cdr:relSizeAnchor xmlns:cdr="http://schemas.openxmlformats.org/drawingml/2006/chartDrawing">
    <cdr:from>
      <cdr:x>0.79025</cdr:x>
      <cdr:y>0.373</cdr:y>
    </cdr:from>
    <cdr:to>
      <cdr:x>0.83025</cdr:x>
      <cdr:y>0.50975</cdr:y>
    </cdr:to>
    <cdr:sp>
      <cdr:nvSpPr>
        <cdr:cNvPr id="4" name="Line 4"/>
        <cdr:cNvSpPr>
          <a:spLocks/>
        </cdr:cNvSpPr>
      </cdr:nvSpPr>
      <cdr:spPr>
        <a:xfrm flipH="1" flipV="1">
          <a:off x="6829425" y="2209800"/>
          <a:ext cx="342900" cy="809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0.03725</cdr:x>
      <cdr:y>0.89625</cdr:y>
    </cdr:from>
    <cdr:to>
      <cdr:x>0.963</cdr:x>
      <cdr:y>0.97975</cdr:y>
    </cdr:to>
    <cdr:sp>
      <cdr:nvSpPr>
        <cdr:cNvPr id="5" name="TextBox 5"/>
        <cdr:cNvSpPr txBox="1">
          <a:spLocks noChangeArrowheads="1"/>
        </cdr:cNvSpPr>
      </cdr:nvSpPr>
      <cdr:spPr>
        <a:xfrm>
          <a:off x="314325" y="5314950"/>
          <a:ext cx="801052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predicted abutment-scour depth for the historic flow, computed with the original Froehlich equation (Richardson and Davis, 2001) with the predicted abutment-scour depth for the historic flow, computed with the modified Froehlich equation  (Richardson and Davis, 2001) for selected sites in the Piedmont of South Carolina.  The safety factor is included for both equations.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0.238</cdr:y>
    </cdr:from>
    <cdr:to>
      <cdr:x>0.7435</cdr:x>
      <cdr:y>0.27225</cdr:y>
    </cdr:to>
    <cdr:sp>
      <cdr:nvSpPr>
        <cdr:cNvPr id="1" name="TextBox 1"/>
        <cdr:cNvSpPr txBox="1">
          <a:spLocks noChangeArrowheads="1"/>
        </cdr:cNvSpPr>
      </cdr:nvSpPr>
      <cdr:spPr>
        <a:xfrm>
          <a:off x="541020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Piedmont of South Carolina.  The safety factor is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0.04975</cdr:x>
      <cdr:y>0.92725</cdr:y>
    </cdr:from>
    <cdr:to>
      <cdr:x>0.9755</cdr:x>
      <cdr:y>0.99275</cdr:y>
    </cdr:to>
    <cdr:sp>
      <cdr:nvSpPr>
        <cdr:cNvPr id="3" name="TextBox 3"/>
        <cdr:cNvSpPr txBox="1">
          <a:spLocks noChangeArrowheads="1"/>
        </cdr:cNvSpPr>
      </cdr:nvSpPr>
      <cdr:spPr>
        <a:xfrm>
          <a:off x="428625" y="54959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Piedmont of South Carolina.   The safety factor is not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cdr:x>
      <cdr:y>0.139</cdr:y>
    </cdr:from>
    <cdr:to>
      <cdr:x>0.53225</cdr:x>
      <cdr:y>0.17325</cdr:y>
    </cdr:to>
    <cdr:sp>
      <cdr:nvSpPr>
        <cdr:cNvPr id="1" name="TextBox 2"/>
        <cdr:cNvSpPr txBox="1">
          <a:spLocks noChangeArrowheads="1"/>
        </cdr:cNvSpPr>
      </cdr:nvSpPr>
      <cdr:spPr>
        <a:xfrm>
          <a:off x="3581400" y="8191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0.499</cdr:x>
      <cdr:y>0.185</cdr:y>
    </cdr:from>
    <cdr:to>
      <cdr:x>0.57875</cdr:x>
      <cdr:y>0.34175</cdr:y>
    </cdr:to>
    <cdr:sp>
      <cdr:nvSpPr>
        <cdr:cNvPr id="2" name="Line 3"/>
        <cdr:cNvSpPr>
          <a:spLocks/>
        </cdr:cNvSpPr>
      </cdr:nvSpPr>
      <cdr:spPr>
        <a:xfrm>
          <a:off x="4305300" y="1095375"/>
          <a:ext cx="685800" cy="933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0.03725</cdr:x>
      <cdr:y>0.911</cdr:y>
    </cdr:from>
    <cdr:to>
      <cdr:x>0.96075</cdr:x>
      <cdr:y>0.9765</cdr:y>
    </cdr:to>
    <cdr:sp>
      <cdr:nvSpPr>
        <cdr:cNvPr id="3" name="TextBox 4"/>
        <cdr:cNvSpPr txBox="1">
          <a:spLocks noChangeArrowheads="1"/>
        </cdr:cNvSpPr>
      </cdr:nvSpPr>
      <cdr:spPr>
        <a:xfrm>
          <a:off x="314325" y="5400675"/>
          <a:ext cx="7981950"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the historic flow, unadjusted embankment length with the historic flow, modified embankment length for selected sites in the Piedmont of South Carolina.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tabSelected="1" zoomScale="75" zoomScaleNormal="75" workbookViewId="0" topLeftCell="A1">
      <selection activeCell="A3" sqref="A3"/>
    </sheetView>
  </sheetViews>
  <sheetFormatPr defaultColWidth="9.00390625" defaultRowHeight="12.75"/>
  <sheetData>
    <row r="1" ht="12.75">
      <c r="A1" t="s">
        <v>238</v>
      </c>
    </row>
    <row r="2" ht="12.75">
      <c r="A2" t="s">
        <v>202</v>
      </c>
    </row>
    <row r="4" ht="12.75">
      <c r="A4" s="68" t="s">
        <v>81</v>
      </c>
    </row>
    <row r="6" spans="1:3" ht="12.75">
      <c r="A6" t="s">
        <v>82</v>
      </c>
      <c r="C6" t="s">
        <v>203</v>
      </c>
    </row>
    <row r="7" spans="1:3" ht="12.75">
      <c r="A7" t="s">
        <v>83</v>
      </c>
      <c r="C7" t="s">
        <v>204</v>
      </c>
    </row>
    <row r="8" spans="1:3" ht="12.75">
      <c r="A8" t="s">
        <v>84</v>
      </c>
      <c r="C8" t="s">
        <v>205</v>
      </c>
    </row>
    <row r="9" spans="1:3" ht="12.75">
      <c r="A9" t="s">
        <v>93</v>
      </c>
      <c r="C9" t="s">
        <v>206</v>
      </c>
    </row>
    <row r="10" ht="12.75">
      <c r="C10" s="69" t="s">
        <v>207</v>
      </c>
    </row>
    <row r="11" ht="12.75">
      <c r="C11" s="71" t="s">
        <v>208</v>
      </c>
    </row>
    <row r="12" ht="12.75">
      <c r="C12" s="71"/>
    </row>
    <row r="13" ht="12.75">
      <c r="B13" s="71" t="s">
        <v>209</v>
      </c>
    </row>
    <row r="14" ht="12.75">
      <c r="B14" t="s">
        <v>210</v>
      </c>
    </row>
    <row r="15" ht="12.75">
      <c r="B15" t="s">
        <v>211</v>
      </c>
    </row>
    <row r="17" spans="1:3" ht="12.75">
      <c r="A17" t="s">
        <v>85</v>
      </c>
      <c r="C17" s="166" t="s">
        <v>237</v>
      </c>
    </row>
    <row r="18" ht="12.75">
      <c r="C18" t="s">
        <v>212</v>
      </c>
    </row>
    <row r="20" ht="12.75">
      <c r="C20" s="166" t="s">
        <v>213</v>
      </c>
    </row>
    <row r="21" ht="12.75">
      <c r="C21" s="166" t="s">
        <v>214</v>
      </c>
    </row>
    <row r="22" ht="12.75">
      <c r="C22" s="166" t="s">
        <v>215</v>
      </c>
    </row>
    <row r="23" ht="12.75">
      <c r="C23" s="166" t="s">
        <v>226</v>
      </c>
    </row>
    <row r="24" ht="12.75">
      <c r="C24" s="166" t="s">
        <v>227</v>
      </c>
    </row>
    <row r="25" ht="12.75">
      <c r="C25" s="166" t="s">
        <v>228</v>
      </c>
    </row>
    <row r="27" spans="1:3" ht="12.75">
      <c r="A27" t="s">
        <v>92</v>
      </c>
      <c r="C27" t="s">
        <v>216</v>
      </c>
    </row>
    <row r="29" spans="1:3" ht="12.75">
      <c r="A29" t="s">
        <v>86</v>
      </c>
      <c r="C29" s="167" t="s">
        <v>229</v>
      </c>
    </row>
    <row r="30" spans="1:3" ht="12.75">
      <c r="A30" t="s">
        <v>87</v>
      </c>
      <c r="C30" s="167" t="s">
        <v>217</v>
      </c>
    </row>
    <row r="31" spans="1:3" ht="12.75">
      <c r="A31" t="s">
        <v>88</v>
      </c>
      <c r="C31" s="167" t="s">
        <v>218</v>
      </c>
    </row>
    <row r="32" spans="1:3" ht="12.75">
      <c r="A32" t="s">
        <v>89</v>
      </c>
      <c r="C32" s="167" t="s">
        <v>219</v>
      </c>
    </row>
    <row r="33" spans="1:3" ht="12.75">
      <c r="A33" t="s">
        <v>90</v>
      </c>
      <c r="C33" s="167" t="s">
        <v>220</v>
      </c>
    </row>
    <row r="34" spans="1:3" ht="12.75">
      <c r="A34" t="s">
        <v>91</v>
      </c>
      <c r="C34" s="167" t="s">
        <v>221</v>
      </c>
    </row>
    <row r="35" spans="1:3" ht="12.75">
      <c r="A35" t="s">
        <v>200</v>
      </c>
      <c r="C35" s="167" t="s">
        <v>230</v>
      </c>
    </row>
    <row r="36" spans="1:3" ht="12.75">
      <c r="A36" t="s">
        <v>201</v>
      </c>
      <c r="C36" s="167" t="s">
        <v>231</v>
      </c>
    </row>
    <row r="37" spans="1:3" ht="12.75">
      <c r="A37" t="s">
        <v>222</v>
      </c>
      <c r="C37" s="167" t="s">
        <v>232</v>
      </c>
    </row>
    <row r="38" spans="1:3" ht="12.75">
      <c r="A38" t="s">
        <v>223</v>
      </c>
      <c r="C38" s="168" t="s">
        <v>233</v>
      </c>
    </row>
    <row r="41" ht="12.75">
      <c r="A41" s="68" t="s">
        <v>94</v>
      </c>
    </row>
    <row r="43" s="71" customFormat="1" ht="12.75">
      <c r="A43" s="70" t="s">
        <v>95</v>
      </c>
    </row>
    <row r="44" s="71" customFormat="1" ht="12.75">
      <c r="A44" s="71" t="s">
        <v>96</v>
      </c>
    </row>
    <row r="45" s="71" customFormat="1" ht="12.75"/>
    <row r="46" s="71" customFormat="1" ht="12.75">
      <c r="A46" s="70" t="s">
        <v>97</v>
      </c>
    </row>
    <row r="47" s="71" customFormat="1" ht="12.75">
      <c r="A47" s="71" t="s">
        <v>98</v>
      </c>
    </row>
    <row r="49" ht="12.75">
      <c r="A49" t="s">
        <v>224</v>
      </c>
    </row>
    <row r="50" ht="12.75">
      <c r="A50" t="s">
        <v>225</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CI81"/>
  <sheetViews>
    <sheetView zoomScale="75" zoomScaleNormal="75" workbookViewId="0" topLeftCell="A1">
      <selection activeCell="A1" sqref="A1"/>
    </sheetView>
  </sheetViews>
  <sheetFormatPr defaultColWidth="9.00390625" defaultRowHeight="12.75"/>
  <cols>
    <col min="1" max="1" width="11.75390625" style="76" bestFit="1" customWidth="1"/>
    <col min="2" max="2" width="16.25390625" style="77" customWidth="1"/>
    <col min="3" max="3" width="9.625" style="78" bestFit="1" customWidth="1"/>
    <col min="4" max="4" width="22.875" style="76" bestFit="1" customWidth="1"/>
    <col min="5" max="5" width="16.375" style="77" customWidth="1"/>
    <col min="6" max="6" width="11.00390625" style="77" customWidth="1"/>
    <col min="7" max="7" width="11.75390625" style="77" customWidth="1"/>
    <col min="8" max="8" width="9.75390625" style="79" customWidth="1"/>
    <col min="9" max="9" width="8.375" style="80" bestFit="1" customWidth="1"/>
    <col min="10" max="10" width="8.375" style="81" bestFit="1" customWidth="1"/>
    <col min="11" max="11" width="9.375" style="82" bestFit="1" customWidth="1"/>
    <col min="12" max="12" width="8.50390625" style="79" customWidth="1"/>
    <col min="13" max="13" width="9.00390625" style="77" customWidth="1"/>
    <col min="14" max="14" width="10.625" style="163" customWidth="1"/>
    <col min="15" max="16" width="9.00390625" style="81" customWidth="1"/>
    <col min="17" max="17" width="9.125" style="81" customWidth="1"/>
    <col min="18" max="18" width="8.25390625" style="81" customWidth="1"/>
    <col min="19" max="19" width="9.375" style="79" customWidth="1"/>
    <col min="20" max="20" width="9.125" style="81" customWidth="1"/>
    <col min="21" max="21" width="8.25390625" style="81" customWidth="1"/>
    <col min="22" max="22" width="9.375" style="79" customWidth="1"/>
    <col min="23" max="23" width="9.125" style="81" customWidth="1"/>
    <col min="24" max="24" width="8.25390625" style="81" customWidth="1"/>
    <col min="25" max="25" width="9.375" style="79" customWidth="1"/>
    <col min="26" max="26" width="9.125" style="81" customWidth="1"/>
    <col min="27" max="27" width="8.25390625" style="81" customWidth="1"/>
    <col min="28" max="28" width="9.375" style="79" customWidth="1"/>
    <col min="29" max="29" width="9.125" style="81" customWidth="1"/>
    <col min="30" max="30" width="8.25390625" style="81" customWidth="1"/>
    <col min="31" max="31" width="9.375" style="79" customWidth="1"/>
    <col min="32" max="32" width="9.125" style="81" customWidth="1"/>
    <col min="33" max="33" width="8.25390625" style="81" customWidth="1"/>
    <col min="34" max="34" width="9.375" style="79" customWidth="1"/>
    <col min="35" max="35" width="9.125" style="81" customWidth="1"/>
    <col min="36" max="36" width="8.25390625" style="81" customWidth="1"/>
    <col min="37" max="37" width="9.375" style="79" customWidth="1"/>
    <col min="38" max="38" width="9.125" style="81" customWidth="1"/>
    <col min="39" max="39" width="8.25390625" style="81" customWidth="1"/>
    <col min="40" max="40" width="9.375" style="79" customWidth="1"/>
    <col min="41" max="41" width="9.125" style="81" customWidth="1"/>
    <col min="42" max="42" width="8.25390625" style="81" customWidth="1"/>
    <col min="43" max="43" width="9.375" style="79" customWidth="1"/>
    <col min="44" max="44" width="9.125" style="81" customWidth="1"/>
    <col min="45" max="45" width="8.25390625" style="81" customWidth="1"/>
    <col min="46" max="46" width="9.375" style="79" customWidth="1"/>
    <col min="47" max="47" width="9.125" style="81" customWidth="1"/>
    <col min="48" max="48" width="8.25390625" style="81" customWidth="1"/>
    <col min="49" max="49" width="9.375" style="79" customWidth="1"/>
    <col min="50" max="50" width="9.125" style="81" customWidth="1"/>
    <col min="51" max="51" width="8.25390625" style="81" customWidth="1"/>
    <col min="52" max="52" width="9.375" style="79" customWidth="1"/>
    <col min="53" max="53" width="9.125" style="81" customWidth="1"/>
    <col min="54" max="54" width="8.25390625" style="81" customWidth="1"/>
    <col min="55" max="55" width="9.375" style="79" customWidth="1"/>
    <col min="56" max="56" width="9.125" style="81" customWidth="1"/>
    <col min="57" max="57" width="8.25390625" style="81" customWidth="1"/>
    <col min="58" max="58" width="9.375" style="79" customWidth="1"/>
    <col min="59" max="59" width="9.125" style="81" customWidth="1"/>
    <col min="60" max="60" width="8.25390625" style="81" customWidth="1"/>
    <col min="61" max="61" width="9.375" style="79" customWidth="1"/>
    <col min="62" max="62" width="9.125" style="81" customWidth="1"/>
    <col min="63" max="63" width="8.25390625" style="81" customWidth="1"/>
    <col min="64" max="64" width="9.375" style="79" customWidth="1"/>
    <col min="65" max="65" width="9.125" style="81" customWidth="1"/>
    <col min="66" max="66" width="8.25390625" style="81" customWidth="1"/>
    <col min="67" max="67" width="9.375" style="79" customWidth="1"/>
    <col min="68" max="68" width="9.125" style="81" customWidth="1"/>
    <col min="69" max="69" width="8.25390625" style="81" customWidth="1"/>
    <col min="70" max="70" width="9.375" style="79" customWidth="1"/>
    <col min="71" max="71" width="9.125" style="81" customWidth="1"/>
    <col min="72" max="72" width="8.25390625" style="81" customWidth="1"/>
    <col min="73" max="73" width="9.375" style="79" customWidth="1"/>
    <col min="74" max="74" width="9.125" style="81" customWidth="1"/>
    <col min="75" max="75" width="8.25390625" style="81" customWidth="1"/>
    <col min="76" max="76" width="9.375" style="79" customWidth="1"/>
    <col min="77" max="77" width="9.125" style="81" customWidth="1"/>
    <col min="78" max="78" width="8.25390625" style="76" customWidth="1"/>
    <col min="79" max="79" width="10.50390625" style="78" customWidth="1"/>
    <col min="80" max="80" width="10.625" style="78" customWidth="1"/>
    <col min="81" max="81" width="11.50390625" style="78" customWidth="1"/>
    <col min="82" max="82" width="11.875" style="83" customWidth="1"/>
    <col min="83" max="83" width="11.625" style="77" customWidth="1"/>
    <col min="84" max="16384" width="9.00390625" style="76" customWidth="1"/>
  </cols>
  <sheetData>
    <row r="1" spans="1:82" s="121" customFormat="1" ht="63.75">
      <c r="A1" s="121" t="s">
        <v>0</v>
      </c>
      <c r="B1" s="121" t="s">
        <v>99</v>
      </c>
      <c r="C1" s="122" t="s">
        <v>100</v>
      </c>
      <c r="D1" s="121" t="s">
        <v>1</v>
      </c>
      <c r="E1" s="121" t="s">
        <v>101</v>
      </c>
      <c r="F1" s="121" t="s">
        <v>102</v>
      </c>
      <c r="G1" s="121" t="s">
        <v>48</v>
      </c>
      <c r="H1" s="121" t="s">
        <v>103</v>
      </c>
      <c r="I1" s="183" t="s">
        <v>104</v>
      </c>
      <c r="J1" s="183" t="s">
        <v>105</v>
      </c>
      <c r="K1" s="122" t="s">
        <v>106</v>
      </c>
      <c r="L1" s="121" t="s">
        <v>107</v>
      </c>
      <c r="M1" s="121" t="s">
        <v>15</v>
      </c>
      <c r="N1" s="121" t="s">
        <v>166</v>
      </c>
      <c r="O1" s="183" t="s">
        <v>108</v>
      </c>
      <c r="P1" s="183" t="s">
        <v>109</v>
      </c>
      <c r="Q1" s="183" t="s">
        <v>53</v>
      </c>
      <c r="R1" s="183" t="s">
        <v>110</v>
      </c>
      <c r="S1" s="185" t="s">
        <v>111</v>
      </c>
      <c r="T1" s="183" t="s">
        <v>54</v>
      </c>
      <c r="U1" s="183" t="s">
        <v>112</v>
      </c>
      <c r="V1" s="185" t="s">
        <v>113</v>
      </c>
      <c r="W1" s="183" t="s">
        <v>55</v>
      </c>
      <c r="X1" s="183" t="s">
        <v>114</v>
      </c>
      <c r="Y1" s="185" t="s">
        <v>115</v>
      </c>
      <c r="Z1" s="183" t="s">
        <v>56</v>
      </c>
      <c r="AA1" s="183" t="s">
        <v>116</v>
      </c>
      <c r="AB1" s="185" t="s">
        <v>117</v>
      </c>
      <c r="AC1" s="183" t="s">
        <v>57</v>
      </c>
      <c r="AD1" s="183" t="s">
        <v>118</v>
      </c>
      <c r="AE1" s="185" t="s">
        <v>119</v>
      </c>
      <c r="AF1" s="183" t="s">
        <v>58</v>
      </c>
      <c r="AG1" s="183" t="s">
        <v>120</v>
      </c>
      <c r="AH1" s="185" t="s">
        <v>121</v>
      </c>
      <c r="AI1" s="183" t="s">
        <v>59</v>
      </c>
      <c r="AJ1" s="183" t="s">
        <v>122</v>
      </c>
      <c r="AK1" s="185" t="s">
        <v>123</v>
      </c>
      <c r="AL1" s="183" t="s">
        <v>60</v>
      </c>
      <c r="AM1" s="183" t="s">
        <v>124</v>
      </c>
      <c r="AN1" s="185" t="s">
        <v>125</v>
      </c>
      <c r="AO1" s="183" t="s">
        <v>61</v>
      </c>
      <c r="AP1" s="183" t="s">
        <v>126</v>
      </c>
      <c r="AQ1" s="185" t="s">
        <v>127</v>
      </c>
      <c r="AR1" s="183" t="s">
        <v>62</v>
      </c>
      <c r="AS1" s="183" t="s">
        <v>128</v>
      </c>
      <c r="AT1" s="185" t="s">
        <v>129</v>
      </c>
      <c r="AU1" s="183" t="s">
        <v>63</v>
      </c>
      <c r="AV1" s="183" t="s">
        <v>130</v>
      </c>
      <c r="AW1" s="185" t="s">
        <v>131</v>
      </c>
      <c r="AX1" s="183" t="s">
        <v>64</v>
      </c>
      <c r="AY1" s="183" t="s">
        <v>132</v>
      </c>
      <c r="AZ1" s="185" t="s">
        <v>133</v>
      </c>
      <c r="BA1" s="183" t="s">
        <v>65</v>
      </c>
      <c r="BB1" s="183" t="s">
        <v>134</v>
      </c>
      <c r="BC1" s="185" t="s">
        <v>135</v>
      </c>
      <c r="BD1" s="183" t="s">
        <v>66</v>
      </c>
      <c r="BE1" s="183" t="s">
        <v>136</v>
      </c>
      <c r="BF1" s="185" t="s">
        <v>137</v>
      </c>
      <c r="BG1" s="183" t="s">
        <v>67</v>
      </c>
      <c r="BH1" s="183" t="s">
        <v>138</v>
      </c>
      <c r="BI1" s="185" t="s">
        <v>139</v>
      </c>
      <c r="BJ1" s="183" t="s">
        <v>68</v>
      </c>
      <c r="BK1" s="183" t="s">
        <v>140</v>
      </c>
      <c r="BL1" s="185" t="s">
        <v>141</v>
      </c>
      <c r="BM1" s="183" t="s">
        <v>69</v>
      </c>
      <c r="BN1" s="183" t="s">
        <v>142</v>
      </c>
      <c r="BO1" s="185" t="s">
        <v>143</v>
      </c>
      <c r="BP1" s="183" t="s">
        <v>70</v>
      </c>
      <c r="BQ1" s="183" t="s">
        <v>144</v>
      </c>
      <c r="BR1" s="185" t="s">
        <v>145</v>
      </c>
      <c r="BS1" s="183" t="s">
        <v>71</v>
      </c>
      <c r="BT1" s="183" t="s">
        <v>146</v>
      </c>
      <c r="BU1" s="185" t="s">
        <v>147</v>
      </c>
      <c r="BV1" s="183" t="s">
        <v>72</v>
      </c>
      <c r="BW1" s="183" t="s">
        <v>148</v>
      </c>
      <c r="BX1" s="185" t="s">
        <v>149</v>
      </c>
      <c r="BY1" s="183" t="s">
        <v>73</v>
      </c>
      <c r="CA1" s="122"/>
      <c r="CB1" s="122"/>
      <c r="CC1" s="122"/>
      <c r="CD1" s="185"/>
    </row>
    <row r="2" spans="2:82" s="72" customFormat="1" ht="90" thickBot="1">
      <c r="B2" s="72" t="s">
        <v>150</v>
      </c>
      <c r="C2" s="73"/>
      <c r="H2" s="72" t="s">
        <v>44</v>
      </c>
      <c r="I2" s="72" t="s">
        <v>44</v>
      </c>
      <c r="J2" s="72" t="s">
        <v>44</v>
      </c>
      <c r="K2" s="72" t="s">
        <v>151</v>
      </c>
      <c r="L2" s="72" t="s">
        <v>45</v>
      </c>
      <c r="M2" s="140" t="s">
        <v>76</v>
      </c>
      <c r="O2" s="72" t="s">
        <v>44</v>
      </c>
      <c r="P2" s="72" t="s">
        <v>44</v>
      </c>
      <c r="Q2" s="72" t="s">
        <v>44</v>
      </c>
      <c r="R2" s="74" t="s">
        <v>43</v>
      </c>
      <c r="S2" s="75" t="s">
        <v>45</v>
      </c>
      <c r="T2" s="72" t="s">
        <v>44</v>
      </c>
      <c r="U2" s="74" t="s">
        <v>43</v>
      </c>
      <c r="V2" s="75" t="s">
        <v>45</v>
      </c>
      <c r="W2" s="72" t="s">
        <v>44</v>
      </c>
      <c r="X2" s="74" t="s">
        <v>43</v>
      </c>
      <c r="Y2" s="75" t="s">
        <v>45</v>
      </c>
      <c r="Z2" s="72" t="s">
        <v>44</v>
      </c>
      <c r="AA2" s="74" t="s">
        <v>43</v>
      </c>
      <c r="AB2" s="75" t="s">
        <v>45</v>
      </c>
      <c r="AC2" s="72" t="s">
        <v>44</v>
      </c>
      <c r="AD2" s="74" t="s">
        <v>43</v>
      </c>
      <c r="AE2" s="75" t="s">
        <v>45</v>
      </c>
      <c r="AF2" s="72" t="s">
        <v>44</v>
      </c>
      <c r="AG2" s="74" t="s">
        <v>43</v>
      </c>
      <c r="AH2" s="75" t="s">
        <v>45</v>
      </c>
      <c r="AI2" s="72" t="s">
        <v>44</v>
      </c>
      <c r="AJ2" s="74" t="s">
        <v>43</v>
      </c>
      <c r="AK2" s="75" t="s">
        <v>45</v>
      </c>
      <c r="AL2" s="72" t="s">
        <v>44</v>
      </c>
      <c r="AM2" s="74" t="s">
        <v>43</v>
      </c>
      <c r="AN2" s="75" t="s">
        <v>45</v>
      </c>
      <c r="AO2" s="72" t="s">
        <v>44</v>
      </c>
      <c r="AP2" s="74" t="s">
        <v>43</v>
      </c>
      <c r="AQ2" s="75" t="s">
        <v>45</v>
      </c>
      <c r="AR2" s="72" t="s">
        <v>44</v>
      </c>
      <c r="AS2" s="74" t="s">
        <v>43</v>
      </c>
      <c r="AT2" s="75" t="s">
        <v>45</v>
      </c>
      <c r="AU2" s="72" t="s">
        <v>44</v>
      </c>
      <c r="AV2" s="74" t="s">
        <v>43</v>
      </c>
      <c r="AW2" s="75" t="s">
        <v>45</v>
      </c>
      <c r="AX2" s="72" t="s">
        <v>44</v>
      </c>
      <c r="AY2" s="74" t="s">
        <v>43</v>
      </c>
      <c r="AZ2" s="75" t="s">
        <v>45</v>
      </c>
      <c r="BA2" s="72" t="s">
        <v>44</v>
      </c>
      <c r="BB2" s="74" t="s">
        <v>43</v>
      </c>
      <c r="BC2" s="75" t="s">
        <v>45</v>
      </c>
      <c r="BD2" s="72" t="s">
        <v>44</v>
      </c>
      <c r="BE2" s="74" t="s">
        <v>43</v>
      </c>
      <c r="BF2" s="75" t="s">
        <v>45</v>
      </c>
      <c r="BG2" s="72" t="s">
        <v>44</v>
      </c>
      <c r="BH2" s="74" t="s">
        <v>43</v>
      </c>
      <c r="BI2" s="75" t="s">
        <v>45</v>
      </c>
      <c r="BJ2" s="72" t="s">
        <v>44</v>
      </c>
      <c r="BK2" s="74" t="s">
        <v>43</v>
      </c>
      <c r="BL2" s="75" t="s">
        <v>45</v>
      </c>
      <c r="BM2" s="74" t="s">
        <v>44</v>
      </c>
      <c r="BN2" s="74" t="s">
        <v>43</v>
      </c>
      <c r="BO2" s="75" t="s">
        <v>45</v>
      </c>
      <c r="BP2" s="74" t="s">
        <v>44</v>
      </c>
      <c r="BQ2" s="74" t="s">
        <v>43</v>
      </c>
      <c r="BR2" s="75" t="s">
        <v>45</v>
      </c>
      <c r="BS2" s="74" t="s">
        <v>44</v>
      </c>
      <c r="BT2" s="74" t="s">
        <v>43</v>
      </c>
      <c r="BU2" s="75" t="s">
        <v>45</v>
      </c>
      <c r="BV2" s="74" t="s">
        <v>44</v>
      </c>
      <c r="BW2" s="74" t="s">
        <v>43</v>
      </c>
      <c r="BX2" s="75" t="s">
        <v>45</v>
      </c>
      <c r="BY2" s="74" t="s">
        <v>44</v>
      </c>
      <c r="CA2" s="73"/>
      <c r="CB2" s="73"/>
      <c r="CC2" s="73"/>
      <c r="CD2" s="75"/>
    </row>
    <row r="3" spans="1:87" ht="13.5" thickTop="1">
      <c r="A3" s="76" t="s">
        <v>168</v>
      </c>
      <c r="B3" s="77" t="s">
        <v>5</v>
      </c>
      <c r="C3" s="78">
        <v>68</v>
      </c>
      <c r="D3" s="76" t="s">
        <v>169</v>
      </c>
      <c r="E3" s="77" t="s">
        <v>170</v>
      </c>
      <c r="F3" s="77" t="s">
        <v>26</v>
      </c>
      <c r="G3" s="77" t="s">
        <v>192</v>
      </c>
      <c r="H3" s="79">
        <v>96.07</v>
      </c>
      <c r="I3" s="80">
        <v>7.2</v>
      </c>
      <c r="J3" s="81">
        <v>1190.4</v>
      </c>
      <c r="K3" s="82">
        <v>9530</v>
      </c>
      <c r="L3" s="79">
        <v>1.05</v>
      </c>
      <c r="M3" s="77" t="s">
        <v>24</v>
      </c>
      <c r="N3" s="77"/>
      <c r="Q3" s="81">
        <v>7.2</v>
      </c>
      <c r="R3" s="81">
        <v>1067.7</v>
      </c>
      <c r="S3" s="79">
        <v>0.45</v>
      </c>
      <c r="T3" s="81">
        <v>268.9</v>
      </c>
      <c r="U3" s="81">
        <v>773.7</v>
      </c>
      <c r="V3" s="79">
        <v>0.62</v>
      </c>
      <c r="W3" s="81">
        <v>377.2</v>
      </c>
      <c r="X3" s="81">
        <v>426.3</v>
      </c>
      <c r="Y3" s="79">
        <v>1.12</v>
      </c>
      <c r="Z3" s="81">
        <v>428.2</v>
      </c>
      <c r="AA3" s="81">
        <v>135.3</v>
      </c>
      <c r="AB3" s="79">
        <v>3.52</v>
      </c>
      <c r="AC3" s="81">
        <v>438</v>
      </c>
      <c r="AD3" s="81">
        <v>126.8</v>
      </c>
      <c r="AE3" s="79">
        <v>3.76</v>
      </c>
      <c r="AF3" s="81">
        <v>446.9</v>
      </c>
      <c r="AG3" s="81">
        <v>133.7</v>
      </c>
      <c r="AH3" s="79">
        <v>3.56</v>
      </c>
      <c r="AI3" s="81">
        <v>456.6</v>
      </c>
      <c r="AJ3" s="81">
        <v>129.6</v>
      </c>
      <c r="AK3" s="79">
        <v>3.68</v>
      </c>
      <c r="AL3" s="81">
        <v>465.9</v>
      </c>
      <c r="AM3" s="81">
        <v>128.3</v>
      </c>
      <c r="AN3" s="79">
        <v>3.72</v>
      </c>
      <c r="AO3" s="81">
        <v>474.9</v>
      </c>
      <c r="AP3" s="81">
        <v>126.8</v>
      </c>
      <c r="AQ3" s="79">
        <v>3.76</v>
      </c>
      <c r="AR3" s="81">
        <v>483.7</v>
      </c>
      <c r="AS3" s="81">
        <v>128.7</v>
      </c>
      <c r="AT3" s="79">
        <v>3.72</v>
      </c>
      <c r="AU3" s="81">
        <v>492.6</v>
      </c>
      <c r="AV3" s="81">
        <v>132</v>
      </c>
      <c r="AW3" s="79">
        <v>3.61</v>
      </c>
      <c r="AX3" s="81">
        <v>501.5</v>
      </c>
      <c r="AY3" s="81">
        <v>513.5</v>
      </c>
      <c r="AZ3" s="79">
        <v>0.93</v>
      </c>
      <c r="BA3" s="81">
        <v>561.3</v>
      </c>
      <c r="BB3" s="81">
        <v>635.8</v>
      </c>
      <c r="BC3" s="79">
        <v>0.75</v>
      </c>
      <c r="BD3" s="81">
        <v>634.4</v>
      </c>
      <c r="BE3" s="81">
        <v>626.1</v>
      </c>
      <c r="BF3" s="79">
        <v>0.76</v>
      </c>
      <c r="BG3" s="81">
        <v>703.7</v>
      </c>
      <c r="BH3" s="81">
        <v>636</v>
      </c>
      <c r="BI3" s="79">
        <v>0.75</v>
      </c>
      <c r="BJ3" s="81">
        <v>774</v>
      </c>
      <c r="BK3" s="81">
        <v>617.5</v>
      </c>
      <c r="BL3" s="79">
        <v>0.77</v>
      </c>
      <c r="BM3" s="81">
        <v>842.3</v>
      </c>
      <c r="BN3" s="81">
        <v>638.3</v>
      </c>
      <c r="BO3" s="79">
        <v>0.75</v>
      </c>
      <c r="BP3" s="81">
        <v>913</v>
      </c>
      <c r="BQ3" s="81">
        <v>621.8</v>
      </c>
      <c r="BR3" s="79">
        <v>0.77</v>
      </c>
      <c r="BS3" s="81">
        <v>981.7</v>
      </c>
      <c r="BT3" s="81">
        <v>654.3</v>
      </c>
      <c r="BU3" s="79">
        <v>0.73</v>
      </c>
      <c r="BV3" s="81">
        <v>1054.1</v>
      </c>
      <c r="BW3" s="81">
        <v>823.4</v>
      </c>
      <c r="BX3" s="79">
        <v>0.58</v>
      </c>
      <c r="BY3" s="81">
        <v>1190.4</v>
      </c>
      <c r="CF3" s="79"/>
      <c r="CG3" s="79"/>
      <c r="CH3" s="79"/>
      <c r="CI3" s="79"/>
    </row>
    <row r="4" spans="1:87" ht="12.75">
      <c r="A4" s="76" t="s">
        <v>171</v>
      </c>
      <c r="B4" s="77" t="s">
        <v>3</v>
      </c>
      <c r="C4" s="78">
        <v>49</v>
      </c>
      <c r="D4" s="76" t="s">
        <v>172</v>
      </c>
      <c r="E4" s="77" t="s">
        <v>173</v>
      </c>
      <c r="F4" s="77" t="s">
        <v>26</v>
      </c>
      <c r="G4" s="77" t="s">
        <v>192</v>
      </c>
      <c r="H4" s="79">
        <v>85.32</v>
      </c>
      <c r="I4" s="80">
        <v>-5.1</v>
      </c>
      <c r="J4" s="81">
        <v>736.3</v>
      </c>
      <c r="K4" s="82">
        <v>43800</v>
      </c>
      <c r="L4" s="79">
        <v>5.94</v>
      </c>
      <c r="M4" s="77" t="s">
        <v>24</v>
      </c>
      <c r="N4" s="77"/>
      <c r="Q4" s="81">
        <v>-5.1</v>
      </c>
      <c r="R4" s="81">
        <v>606.4</v>
      </c>
      <c r="S4" s="79">
        <v>3.61</v>
      </c>
      <c r="T4" s="81">
        <v>116.3</v>
      </c>
      <c r="U4" s="81">
        <v>479.8</v>
      </c>
      <c r="V4" s="79">
        <v>4.56</v>
      </c>
      <c r="W4" s="81">
        <v>175</v>
      </c>
      <c r="X4" s="81">
        <v>297.9</v>
      </c>
      <c r="Y4" s="79">
        <v>7.35</v>
      </c>
      <c r="Z4" s="81">
        <v>203.2</v>
      </c>
      <c r="AA4" s="81">
        <v>202.6</v>
      </c>
      <c r="AB4" s="79">
        <v>10.81</v>
      </c>
      <c r="AC4" s="81">
        <v>217.1</v>
      </c>
      <c r="AD4" s="81">
        <v>206.1</v>
      </c>
      <c r="AE4" s="79">
        <v>10.63</v>
      </c>
      <c r="AF4" s="81">
        <v>231.3</v>
      </c>
      <c r="AG4" s="81">
        <v>200.8</v>
      </c>
      <c r="AH4" s="79">
        <v>10.91</v>
      </c>
      <c r="AI4" s="81">
        <v>245.1</v>
      </c>
      <c r="AJ4" s="81">
        <v>202.2</v>
      </c>
      <c r="AK4" s="79">
        <v>10.83</v>
      </c>
      <c r="AL4" s="81">
        <v>259.2</v>
      </c>
      <c r="AM4" s="81">
        <v>199.2</v>
      </c>
      <c r="AN4" s="79">
        <v>10.99</v>
      </c>
      <c r="AO4" s="81">
        <v>273</v>
      </c>
      <c r="AP4" s="81">
        <v>203.2</v>
      </c>
      <c r="AQ4" s="79">
        <v>10.78</v>
      </c>
      <c r="AR4" s="81">
        <v>286.9</v>
      </c>
      <c r="AS4" s="81">
        <v>193.3</v>
      </c>
      <c r="AT4" s="79">
        <v>11.33</v>
      </c>
      <c r="AU4" s="81">
        <v>299.5</v>
      </c>
      <c r="AV4" s="81">
        <v>192.3</v>
      </c>
      <c r="AW4" s="79">
        <v>11.39</v>
      </c>
      <c r="AX4" s="81">
        <v>312</v>
      </c>
      <c r="AY4" s="81">
        <v>193.2</v>
      </c>
      <c r="AZ4" s="79">
        <v>11.33</v>
      </c>
      <c r="BA4" s="81">
        <v>324.5</v>
      </c>
      <c r="BB4" s="81">
        <v>191.6</v>
      </c>
      <c r="BC4" s="79">
        <v>11.43</v>
      </c>
      <c r="BD4" s="81">
        <v>336.7</v>
      </c>
      <c r="BE4" s="81">
        <v>187.5</v>
      </c>
      <c r="BF4" s="79">
        <v>11.68</v>
      </c>
      <c r="BG4" s="81">
        <v>348.3</v>
      </c>
      <c r="BH4" s="81">
        <v>186.1</v>
      </c>
      <c r="BI4" s="79">
        <v>11.77</v>
      </c>
      <c r="BJ4" s="81">
        <v>359.6</v>
      </c>
      <c r="BK4" s="81">
        <v>183.3</v>
      </c>
      <c r="BL4" s="79">
        <v>11.95</v>
      </c>
      <c r="BM4" s="81">
        <v>370.4</v>
      </c>
      <c r="BN4" s="81">
        <v>180.3</v>
      </c>
      <c r="BO4" s="79">
        <v>12.15</v>
      </c>
      <c r="BP4" s="81">
        <v>380.5</v>
      </c>
      <c r="BQ4" s="81">
        <v>216.5</v>
      </c>
      <c r="BR4" s="79">
        <v>10.12</v>
      </c>
      <c r="BS4" s="81">
        <v>395.5</v>
      </c>
      <c r="BT4" s="81">
        <v>1446.2</v>
      </c>
      <c r="BU4" s="79">
        <v>1.51</v>
      </c>
      <c r="BV4" s="81">
        <v>545.2</v>
      </c>
      <c r="BW4" s="81">
        <v>1604.8</v>
      </c>
      <c r="BX4" s="79">
        <v>1.36</v>
      </c>
      <c r="BY4" s="81">
        <v>736.3</v>
      </c>
      <c r="CF4" s="79"/>
      <c r="CG4" s="79"/>
      <c r="CH4" s="79"/>
      <c r="CI4" s="79"/>
    </row>
    <row r="5" spans="1:87" ht="12.75">
      <c r="A5" s="76" t="s">
        <v>171</v>
      </c>
      <c r="B5" s="77" t="s">
        <v>5</v>
      </c>
      <c r="C5" s="78">
        <v>36</v>
      </c>
      <c r="D5" s="76" t="s">
        <v>169</v>
      </c>
      <c r="E5" s="77" t="s">
        <v>174</v>
      </c>
      <c r="F5" s="77" t="s">
        <v>26</v>
      </c>
      <c r="G5" s="77" t="s">
        <v>192</v>
      </c>
      <c r="H5" s="79">
        <v>18.91</v>
      </c>
      <c r="I5" s="80">
        <v>-36.8</v>
      </c>
      <c r="J5" s="81">
        <v>501.5</v>
      </c>
      <c r="K5" s="82">
        <v>9870</v>
      </c>
      <c r="L5" s="79">
        <v>1.99</v>
      </c>
      <c r="M5" s="77" t="s">
        <v>24</v>
      </c>
      <c r="N5" s="77"/>
      <c r="Q5" s="81">
        <v>-36.8</v>
      </c>
      <c r="R5" s="81">
        <v>410.6</v>
      </c>
      <c r="S5" s="79">
        <v>1.2</v>
      </c>
      <c r="T5" s="81">
        <v>33.8</v>
      </c>
      <c r="U5" s="81">
        <v>339.5</v>
      </c>
      <c r="V5" s="79">
        <v>1.45</v>
      </c>
      <c r="W5" s="81">
        <v>77.5</v>
      </c>
      <c r="X5" s="81">
        <v>337.8</v>
      </c>
      <c r="Y5" s="79">
        <v>1.46</v>
      </c>
      <c r="Z5" s="81">
        <v>121.7</v>
      </c>
      <c r="AA5" s="81">
        <v>348.1</v>
      </c>
      <c r="AB5" s="79">
        <v>1.42</v>
      </c>
      <c r="AC5" s="81">
        <v>170.8</v>
      </c>
      <c r="AD5" s="81">
        <v>361.6</v>
      </c>
      <c r="AE5" s="79">
        <v>1.36</v>
      </c>
      <c r="AF5" s="81">
        <v>222.3</v>
      </c>
      <c r="AG5" s="81">
        <v>316.7</v>
      </c>
      <c r="AH5" s="79">
        <v>1.56</v>
      </c>
      <c r="AI5" s="81">
        <v>258.8</v>
      </c>
      <c r="AJ5" s="81">
        <v>296.8</v>
      </c>
      <c r="AK5" s="79">
        <v>1.66</v>
      </c>
      <c r="AL5" s="81">
        <v>290</v>
      </c>
      <c r="AM5" s="81">
        <v>294.6</v>
      </c>
      <c r="AN5" s="79">
        <v>1.67</v>
      </c>
      <c r="AO5" s="81">
        <v>320.7</v>
      </c>
      <c r="AP5" s="81">
        <v>475.8</v>
      </c>
      <c r="AQ5" s="79">
        <v>1.04</v>
      </c>
      <c r="AR5" s="81">
        <v>373.2</v>
      </c>
      <c r="AS5" s="81">
        <v>164.6</v>
      </c>
      <c r="AT5" s="79">
        <v>3</v>
      </c>
      <c r="AU5" s="81">
        <v>383.5</v>
      </c>
      <c r="AV5" s="81">
        <v>150</v>
      </c>
      <c r="AW5" s="79">
        <v>3.29</v>
      </c>
      <c r="AX5" s="81">
        <v>392.3</v>
      </c>
      <c r="AY5" s="81">
        <v>151.5</v>
      </c>
      <c r="AZ5" s="79">
        <v>3.26</v>
      </c>
      <c r="BA5" s="81">
        <v>401.5</v>
      </c>
      <c r="BB5" s="81">
        <v>153.1</v>
      </c>
      <c r="BC5" s="79">
        <v>3.22</v>
      </c>
      <c r="BD5" s="81">
        <v>410.9</v>
      </c>
      <c r="BE5" s="81">
        <v>153.8</v>
      </c>
      <c r="BF5" s="79">
        <v>3.21</v>
      </c>
      <c r="BG5" s="81">
        <v>420.4</v>
      </c>
      <c r="BH5" s="81">
        <v>145.6</v>
      </c>
      <c r="BI5" s="79">
        <v>3.39</v>
      </c>
      <c r="BJ5" s="81">
        <v>428.3</v>
      </c>
      <c r="BK5" s="81">
        <v>137.8</v>
      </c>
      <c r="BL5" s="79">
        <v>3.58</v>
      </c>
      <c r="BM5" s="81">
        <v>435.2</v>
      </c>
      <c r="BN5" s="81">
        <v>136.2</v>
      </c>
      <c r="BO5" s="79">
        <v>3.62</v>
      </c>
      <c r="BP5" s="81">
        <v>441.8</v>
      </c>
      <c r="BQ5" s="81">
        <v>139.5</v>
      </c>
      <c r="BR5" s="79">
        <v>3.54</v>
      </c>
      <c r="BS5" s="81">
        <v>448.4</v>
      </c>
      <c r="BT5" s="81">
        <v>154.5</v>
      </c>
      <c r="BU5" s="79">
        <v>3.19</v>
      </c>
      <c r="BV5" s="81">
        <v>456.1</v>
      </c>
      <c r="BW5" s="81">
        <v>281</v>
      </c>
      <c r="BX5" s="79">
        <v>1.76</v>
      </c>
      <c r="BY5" s="81">
        <v>501.5</v>
      </c>
      <c r="CF5" s="79"/>
      <c r="CG5" s="79"/>
      <c r="CH5" s="79"/>
      <c r="CI5" s="79"/>
    </row>
    <row r="6" spans="1:87" ht="12.75">
      <c r="A6" s="76" t="s">
        <v>171</v>
      </c>
      <c r="B6" s="77" t="s">
        <v>5</v>
      </c>
      <c r="C6" s="78">
        <v>112</v>
      </c>
      <c r="D6" s="76" t="s">
        <v>172</v>
      </c>
      <c r="E6" s="77" t="s">
        <v>175</v>
      </c>
      <c r="F6" s="77" t="s">
        <v>26</v>
      </c>
      <c r="G6" s="77" t="s">
        <v>192</v>
      </c>
      <c r="H6" s="79">
        <v>95.07</v>
      </c>
      <c r="I6" s="80">
        <v>74.6</v>
      </c>
      <c r="J6" s="81">
        <v>548.5</v>
      </c>
      <c r="K6" s="82">
        <v>50000</v>
      </c>
      <c r="L6" s="79">
        <v>7.72</v>
      </c>
      <c r="M6" s="77" t="s">
        <v>24</v>
      </c>
      <c r="N6" s="77"/>
      <c r="Q6" s="81">
        <v>74.6</v>
      </c>
      <c r="R6" s="81">
        <v>878.2</v>
      </c>
      <c r="S6" s="79">
        <v>2.85</v>
      </c>
      <c r="T6" s="81">
        <v>174.9</v>
      </c>
      <c r="U6" s="81">
        <v>257.8</v>
      </c>
      <c r="V6" s="79">
        <v>9.7</v>
      </c>
      <c r="W6" s="81">
        <v>188.2</v>
      </c>
      <c r="X6" s="81">
        <v>235.1</v>
      </c>
      <c r="Y6" s="79">
        <v>10.63</v>
      </c>
      <c r="Z6" s="81">
        <v>198.7</v>
      </c>
      <c r="AA6" s="81">
        <v>220.1</v>
      </c>
      <c r="AB6" s="79">
        <v>11.36</v>
      </c>
      <c r="AC6" s="81">
        <v>207.8</v>
      </c>
      <c r="AD6" s="81">
        <v>204.9</v>
      </c>
      <c r="AE6" s="79">
        <v>12.2</v>
      </c>
      <c r="AF6" s="81">
        <v>215.7</v>
      </c>
      <c r="AG6" s="81">
        <v>199.6</v>
      </c>
      <c r="AH6" s="79">
        <v>12.52</v>
      </c>
      <c r="AI6" s="81">
        <v>223</v>
      </c>
      <c r="AJ6" s="81">
        <v>198.3</v>
      </c>
      <c r="AK6" s="79">
        <v>12.61</v>
      </c>
      <c r="AL6" s="81">
        <v>230</v>
      </c>
      <c r="AM6" s="81">
        <v>185.6</v>
      </c>
      <c r="AN6" s="79">
        <v>13.47</v>
      </c>
      <c r="AO6" s="81">
        <v>236.3</v>
      </c>
      <c r="AP6" s="81">
        <v>190</v>
      </c>
      <c r="AQ6" s="79">
        <v>13.16</v>
      </c>
      <c r="AR6" s="81">
        <v>242.8</v>
      </c>
      <c r="AS6" s="81">
        <v>189.6</v>
      </c>
      <c r="AT6" s="79">
        <v>13.19</v>
      </c>
      <c r="AU6" s="81">
        <v>249.2</v>
      </c>
      <c r="AV6" s="81">
        <v>187.6</v>
      </c>
      <c r="AW6" s="79">
        <v>13.33</v>
      </c>
      <c r="AX6" s="81">
        <v>255.6</v>
      </c>
      <c r="AY6" s="81">
        <v>187.2</v>
      </c>
      <c r="AZ6" s="79">
        <v>13.36</v>
      </c>
      <c r="BA6" s="81">
        <v>262</v>
      </c>
      <c r="BB6" s="81">
        <v>189.1</v>
      </c>
      <c r="BC6" s="79">
        <v>13.22</v>
      </c>
      <c r="BD6" s="81">
        <v>268.5</v>
      </c>
      <c r="BE6" s="81">
        <v>191.4</v>
      </c>
      <c r="BF6" s="79">
        <v>13.06</v>
      </c>
      <c r="BG6" s="81">
        <v>275.1</v>
      </c>
      <c r="BH6" s="81">
        <v>192</v>
      </c>
      <c r="BI6" s="79">
        <v>13.02</v>
      </c>
      <c r="BJ6" s="81">
        <v>281.6</v>
      </c>
      <c r="BK6" s="81">
        <v>196.1</v>
      </c>
      <c r="BL6" s="79">
        <v>12.75</v>
      </c>
      <c r="BM6" s="81">
        <v>288.4</v>
      </c>
      <c r="BN6" s="81">
        <v>213.7</v>
      </c>
      <c r="BO6" s="79">
        <v>11.7</v>
      </c>
      <c r="BP6" s="81">
        <v>295.8</v>
      </c>
      <c r="BQ6" s="81">
        <v>239.9</v>
      </c>
      <c r="BR6" s="79">
        <v>10.42</v>
      </c>
      <c r="BS6" s="81">
        <v>305.5</v>
      </c>
      <c r="BT6" s="81">
        <v>645.9</v>
      </c>
      <c r="BU6" s="79">
        <v>3.87</v>
      </c>
      <c r="BV6" s="81">
        <v>356.8</v>
      </c>
      <c r="BW6" s="81">
        <v>1472.9</v>
      </c>
      <c r="BX6" s="79">
        <v>1.7</v>
      </c>
      <c r="BY6" s="81">
        <v>548.5</v>
      </c>
      <c r="CF6" s="79"/>
      <c r="CG6" s="79"/>
      <c r="CH6" s="79"/>
      <c r="CI6" s="79"/>
    </row>
    <row r="7" spans="1:87" ht="12.75">
      <c r="A7" s="76" t="s">
        <v>171</v>
      </c>
      <c r="B7" s="77" t="s">
        <v>5</v>
      </c>
      <c r="C7" s="78">
        <v>263</v>
      </c>
      <c r="D7" s="76" t="s">
        <v>172</v>
      </c>
      <c r="E7" s="77" t="s">
        <v>176</v>
      </c>
      <c r="F7" s="77" t="s">
        <v>26</v>
      </c>
      <c r="G7" s="77" t="s">
        <v>192</v>
      </c>
      <c r="H7" s="79">
        <v>31.53</v>
      </c>
      <c r="I7" s="80">
        <v>148.3</v>
      </c>
      <c r="J7" s="81">
        <v>1124.4</v>
      </c>
      <c r="K7" s="82">
        <v>50400</v>
      </c>
      <c r="L7" s="79">
        <v>3.71</v>
      </c>
      <c r="M7" s="77" t="s">
        <v>24</v>
      </c>
      <c r="N7" s="77"/>
      <c r="Q7" s="81">
        <v>148.3</v>
      </c>
      <c r="R7" s="81">
        <v>2597.9</v>
      </c>
      <c r="S7" s="79">
        <v>0.97</v>
      </c>
      <c r="T7" s="81">
        <v>362.6</v>
      </c>
      <c r="U7" s="81">
        <v>2070.3</v>
      </c>
      <c r="V7" s="79">
        <v>1.22</v>
      </c>
      <c r="W7" s="81">
        <v>475.2</v>
      </c>
      <c r="X7" s="81">
        <v>1837.2</v>
      </c>
      <c r="Y7" s="79">
        <v>1.37</v>
      </c>
      <c r="Z7" s="81">
        <v>573.4</v>
      </c>
      <c r="AA7" s="81">
        <v>364.5</v>
      </c>
      <c r="AB7" s="79">
        <v>6.91</v>
      </c>
      <c r="AC7" s="81">
        <v>584.6</v>
      </c>
      <c r="AD7" s="81">
        <v>283.6</v>
      </c>
      <c r="AE7" s="79">
        <v>8.89</v>
      </c>
      <c r="AF7" s="81">
        <v>592.8</v>
      </c>
      <c r="AG7" s="81">
        <v>270.3</v>
      </c>
      <c r="AH7" s="79">
        <v>9.32</v>
      </c>
      <c r="AI7" s="81">
        <v>600.5</v>
      </c>
      <c r="AJ7" s="81">
        <v>267.6</v>
      </c>
      <c r="AK7" s="79">
        <v>9.42</v>
      </c>
      <c r="AL7" s="81">
        <v>608</v>
      </c>
      <c r="AM7" s="81">
        <v>260.8</v>
      </c>
      <c r="AN7" s="79">
        <v>9.66</v>
      </c>
      <c r="AO7" s="81">
        <v>615.2</v>
      </c>
      <c r="AP7" s="81">
        <v>258.9</v>
      </c>
      <c r="AQ7" s="79">
        <v>9.73</v>
      </c>
      <c r="AR7" s="81">
        <v>622.3</v>
      </c>
      <c r="AS7" s="81">
        <v>262.1</v>
      </c>
      <c r="AT7" s="79">
        <v>9.61</v>
      </c>
      <c r="AU7" s="81">
        <v>629.5</v>
      </c>
      <c r="AV7" s="81">
        <v>265.1</v>
      </c>
      <c r="AW7" s="79">
        <v>9.5</v>
      </c>
      <c r="AX7" s="81">
        <v>636.6</v>
      </c>
      <c r="AY7" s="81">
        <v>273.6</v>
      </c>
      <c r="AZ7" s="79">
        <v>9.21</v>
      </c>
      <c r="BA7" s="81">
        <v>644</v>
      </c>
      <c r="BB7" s="81">
        <v>304</v>
      </c>
      <c r="BC7" s="79">
        <v>8.29</v>
      </c>
      <c r="BD7" s="81">
        <v>652.5</v>
      </c>
      <c r="BE7" s="81">
        <v>558.5</v>
      </c>
      <c r="BF7" s="79">
        <v>4.51</v>
      </c>
      <c r="BG7" s="81">
        <v>682.1</v>
      </c>
      <c r="BH7" s="81">
        <v>450.6</v>
      </c>
      <c r="BI7" s="79">
        <v>5.59</v>
      </c>
      <c r="BJ7" s="81">
        <v>724.4</v>
      </c>
      <c r="BK7" s="81">
        <v>453.6</v>
      </c>
      <c r="BL7" s="79">
        <v>5.56</v>
      </c>
      <c r="BM7" s="81">
        <v>767.6</v>
      </c>
      <c r="BN7" s="81">
        <v>467.5</v>
      </c>
      <c r="BO7" s="79">
        <v>5.39</v>
      </c>
      <c r="BP7" s="81">
        <v>813.6</v>
      </c>
      <c r="BQ7" s="81">
        <v>478</v>
      </c>
      <c r="BR7" s="79">
        <v>5.27</v>
      </c>
      <c r="BS7" s="81">
        <v>862.8</v>
      </c>
      <c r="BT7" s="81">
        <v>507.2</v>
      </c>
      <c r="BU7" s="79">
        <v>4.97</v>
      </c>
      <c r="BV7" s="81">
        <v>919.5</v>
      </c>
      <c r="BW7" s="81">
        <v>1354.1</v>
      </c>
      <c r="BX7" s="79">
        <v>1.86</v>
      </c>
      <c r="BY7" s="81">
        <v>1124.4</v>
      </c>
      <c r="CF7" s="79"/>
      <c r="CG7" s="79"/>
      <c r="CH7" s="79"/>
      <c r="CI7" s="79"/>
    </row>
    <row r="8" spans="1:87" ht="12.75">
      <c r="A8" s="76" t="s">
        <v>177</v>
      </c>
      <c r="B8" s="77" t="s">
        <v>5</v>
      </c>
      <c r="C8" s="78">
        <v>81</v>
      </c>
      <c r="D8" s="76" t="s">
        <v>172</v>
      </c>
      <c r="E8" s="77" t="s">
        <v>178</v>
      </c>
      <c r="F8" s="77" t="s">
        <v>26</v>
      </c>
      <c r="G8" s="77" t="s">
        <v>192</v>
      </c>
      <c r="H8" s="79">
        <v>95.25</v>
      </c>
      <c r="I8" s="80">
        <v>210</v>
      </c>
      <c r="J8" s="81">
        <v>1119.1</v>
      </c>
      <c r="K8" s="82">
        <v>23400</v>
      </c>
      <c r="L8" s="79">
        <v>2.48</v>
      </c>
      <c r="M8" s="77" t="s">
        <v>24</v>
      </c>
      <c r="N8" s="77"/>
      <c r="Q8" s="81">
        <v>210</v>
      </c>
      <c r="R8" s="81">
        <v>617.2</v>
      </c>
      <c r="S8" s="79">
        <v>1.9</v>
      </c>
      <c r="T8" s="81">
        <v>284.9</v>
      </c>
      <c r="U8" s="81">
        <v>210.4</v>
      </c>
      <c r="V8" s="79">
        <v>5.56</v>
      </c>
      <c r="W8" s="81">
        <v>294.3</v>
      </c>
      <c r="X8" s="81">
        <v>190.1</v>
      </c>
      <c r="Y8" s="79">
        <v>6.16</v>
      </c>
      <c r="Z8" s="81">
        <v>302.9</v>
      </c>
      <c r="AA8" s="81">
        <v>192.1</v>
      </c>
      <c r="AB8" s="79">
        <v>6.09</v>
      </c>
      <c r="AC8" s="81">
        <v>311.6</v>
      </c>
      <c r="AD8" s="81">
        <v>186.3</v>
      </c>
      <c r="AE8" s="79">
        <v>6.28</v>
      </c>
      <c r="AF8" s="81">
        <v>320.2</v>
      </c>
      <c r="AG8" s="81">
        <v>188.9</v>
      </c>
      <c r="AH8" s="79">
        <v>6.19</v>
      </c>
      <c r="AI8" s="81">
        <v>329</v>
      </c>
      <c r="AJ8" s="81">
        <v>186.6</v>
      </c>
      <c r="AK8" s="79">
        <v>6.27</v>
      </c>
      <c r="AL8" s="81">
        <v>337.8</v>
      </c>
      <c r="AM8" s="81">
        <v>189.7</v>
      </c>
      <c r="AN8" s="79">
        <v>6.17</v>
      </c>
      <c r="AO8" s="81">
        <v>346.8</v>
      </c>
      <c r="AP8" s="81">
        <v>192.2</v>
      </c>
      <c r="AQ8" s="79">
        <v>6.09</v>
      </c>
      <c r="AR8" s="81">
        <v>356</v>
      </c>
      <c r="AS8" s="81">
        <v>190.1</v>
      </c>
      <c r="AT8" s="79">
        <v>6.15</v>
      </c>
      <c r="AU8" s="81">
        <v>365.2</v>
      </c>
      <c r="AV8" s="81">
        <v>195.4</v>
      </c>
      <c r="AW8" s="79">
        <v>5.99</v>
      </c>
      <c r="AX8" s="81">
        <v>374.8</v>
      </c>
      <c r="AY8" s="81">
        <v>193.2</v>
      </c>
      <c r="AZ8" s="79">
        <v>6.06</v>
      </c>
      <c r="BA8" s="81">
        <v>384.4</v>
      </c>
      <c r="BB8" s="81">
        <v>200</v>
      </c>
      <c r="BC8" s="79">
        <v>5.85</v>
      </c>
      <c r="BD8" s="81">
        <v>394.4</v>
      </c>
      <c r="BE8" s="81">
        <v>218.4</v>
      </c>
      <c r="BF8" s="79">
        <v>5.36</v>
      </c>
      <c r="BG8" s="81">
        <v>406.1</v>
      </c>
      <c r="BH8" s="81">
        <v>760.8</v>
      </c>
      <c r="BI8" s="79">
        <v>1.54</v>
      </c>
      <c r="BJ8" s="81">
        <v>482.7</v>
      </c>
      <c r="BK8" s="81">
        <v>1059.6</v>
      </c>
      <c r="BL8" s="79">
        <v>1.1</v>
      </c>
      <c r="BM8" s="81">
        <v>600.2</v>
      </c>
      <c r="BN8" s="81">
        <v>973.7</v>
      </c>
      <c r="BO8" s="79">
        <v>1.2</v>
      </c>
      <c r="BP8" s="81">
        <v>685.2</v>
      </c>
      <c r="BQ8" s="81">
        <v>987.3</v>
      </c>
      <c r="BR8" s="79">
        <v>1.19</v>
      </c>
      <c r="BS8" s="81">
        <v>774.7</v>
      </c>
      <c r="BT8" s="81">
        <v>1105.3</v>
      </c>
      <c r="BU8" s="79">
        <v>1.06</v>
      </c>
      <c r="BV8" s="81">
        <v>889.4</v>
      </c>
      <c r="BW8" s="81">
        <v>1392.8</v>
      </c>
      <c r="BX8" s="79">
        <v>0.84</v>
      </c>
      <c r="BY8" s="81">
        <v>1119.1</v>
      </c>
      <c r="CF8" s="79"/>
      <c r="CG8" s="79"/>
      <c r="CH8" s="79"/>
      <c r="CI8" s="79"/>
    </row>
    <row r="9" spans="1:87" ht="12.75">
      <c r="A9" s="76" t="s">
        <v>179</v>
      </c>
      <c r="B9" s="77" t="s">
        <v>4</v>
      </c>
      <c r="C9" s="78">
        <v>29</v>
      </c>
      <c r="D9" s="76" t="s">
        <v>180</v>
      </c>
      <c r="E9" s="77" t="s">
        <v>181</v>
      </c>
      <c r="F9" s="77" t="s">
        <v>26</v>
      </c>
      <c r="G9" s="77" t="s">
        <v>192</v>
      </c>
      <c r="H9" s="79">
        <v>77.18</v>
      </c>
      <c r="I9" s="80">
        <v>61.5</v>
      </c>
      <c r="J9" s="81">
        <v>517.5</v>
      </c>
      <c r="K9" s="82">
        <v>6500</v>
      </c>
      <c r="L9" s="79">
        <v>1.76</v>
      </c>
      <c r="M9" s="77" t="s">
        <v>24</v>
      </c>
      <c r="N9" s="77"/>
      <c r="Q9" s="81">
        <v>61.5</v>
      </c>
      <c r="R9" s="81">
        <v>367.7</v>
      </c>
      <c r="S9" s="79">
        <v>0.88</v>
      </c>
      <c r="T9" s="81">
        <v>121.1</v>
      </c>
      <c r="U9" s="81">
        <v>286.4</v>
      </c>
      <c r="V9" s="79">
        <v>1.13</v>
      </c>
      <c r="W9" s="81">
        <v>153</v>
      </c>
      <c r="X9" s="81">
        <v>194</v>
      </c>
      <c r="Y9" s="79">
        <v>1.68</v>
      </c>
      <c r="Z9" s="81">
        <v>174.2</v>
      </c>
      <c r="AA9" s="81">
        <v>88.7</v>
      </c>
      <c r="AB9" s="79">
        <v>3.67</v>
      </c>
      <c r="AC9" s="81">
        <v>179</v>
      </c>
      <c r="AD9" s="81">
        <v>77.6</v>
      </c>
      <c r="AE9" s="79">
        <v>4.19</v>
      </c>
      <c r="AF9" s="81">
        <v>183.2</v>
      </c>
      <c r="AG9" s="81">
        <v>73.8</v>
      </c>
      <c r="AH9" s="79">
        <v>4.4</v>
      </c>
      <c r="AI9" s="81">
        <v>187.1</v>
      </c>
      <c r="AJ9" s="81">
        <v>72.3</v>
      </c>
      <c r="AK9" s="79">
        <v>4.5</v>
      </c>
      <c r="AL9" s="81">
        <v>191</v>
      </c>
      <c r="AM9" s="81">
        <v>72.7</v>
      </c>
      <c r="AN9" s="79">
        <v>4.47</v>
      </c>
      <c r="AO9" s="81">
        <v>195</v>
      </c>
      <c r="AP9" s="81">
        <v>71.8</v>
      </c>
      <c r="AQ9" s="79">
        <v>4.53</v>
      </c>
      <c r="AR9" s="81">
        <v>198.9</v>
      </c>
      <c r="AS9" s="81">
        <v>71.7</v>
      </c>
      <c r="AT9" s="79">
        <v>4.53</v>
      </c>
      <c r="AU9" s="81">
        <v>202.8</v>
      </c>
      <c r="AV9" s="81">
        <v>73.2</v>
      </c>
      <c r="AW9" s="79">
        <v>4.44</v>
      </c>
      <c r="AX9" s="81">
        <v>206.7</v>
      </c>
      <c r="AY9" s="81">
        <v>73.1</v>
      </c>
      <c r="AZ9" s="79">
        <v>4.45</v>
      </c>
      <c r="BA9" s="81">
        <v>210.7</v>
      </c>
      <c r="BB9" s="81">
        <v>76.4</v>
      </c>
      <c r="BC9" s="79">
        <v>4.25</v>
      </c>
      <c r="BD9" s="81">
        <v>214.9</v>
      </c>
      <c r="BE9" s="81">
        <v>83.5</v>
      </c>
      <c r="BF9" s="79">
        <v>3.89</v>
      </c>
      <c r="BG9" s="81">
        <v>219.4</v>
      </c>
      <c r="BH9" s="81">
        <v>278.3</v>
      </c>
      <c r="BI9" s="79">
        <v>1.17</v>
      </c>
      <c r="BJ9" s="81">
        <v>253.8</v>
      </c>
      <c r="BK9" s="81">
        <v>320.8</v>
      </c>
      <c r="BL9" s="79">
        <v>1.01</v>
      </c>
      <c r="BM9" s="81">
        <v>297.5</v>
      </c>
      <c r="BN9" s="81">
        <v>315.7</v>
      </c>
      <c r="BO9" s="79">
        <v>1.03</v>
      </c>
      <c r="BP9" s="81">
        <v>337.6</v>
      </c>
      <c r="BQ9" s="81">
        <v>306</v>
      </c>
      <c r="BR9" s="79">
        <v>1.06</v>
      </c>
      <c r="BS9" s="81">
        <v>373.6</v>
      </c>
      <c r="BT9" s="81">
        <v>328.4</v>
      </c>
      <c r="BU9" s="79">
        <v>0.99</v>
      </c>
      <c r="BV9" s="81">
        <v>413</v>
      </c>
      <c r="BW9" s="81">
        <v>456.9</v>
      </c>
      <c r="BX9" s="79">
        <v>0.71</v>
      </c>
      <c r="BY9" s="81">
        <v>517.5</v>
      </c>
      <c r="CF9" s="79"/>
      <c r="CG9" s="79"/>
      <c r="CH9" s="79"/>
      <c r="CI9" s="79"/>
    </row>
    <row r="10" spans="1:87" ht="12.75">
      <c r="A10" s="76" t="s">
        <v>179</v>
      </c>
      <c r="B10" s="77" t="s">
        <v>5</v>
      </c>
      <c r="C10" s="78">
        <v>62</v>
      </c>
      <c r="D10" s="76" t="s">
        <v>180</v>
      </c>
      <c r="E10" s="77" t="s">
        <v>182</v>
      </c>
      <c r="F10" s="77" t="s">
        <v>26</v>
      </c>
      <c r="G10" s="77" t="s">
        <v>192</v>
      </c>
      <c r="H10" s="79">
        <v>87.9</v>
      </c>
      <c r="I10" s="80">
        <v>87.9</v>
      </c>
      <c r="J10" s="81">
        <v>525.5</v>
      </c>
      <c r="K10" s="82">
        <v>13900</v>
      </c>
      <c r="L10" s="79">
        <v>3.41</v>
      </c>
      <c r="M10" s="77" t="s">
        <v>24</v>
      </c>
      <c r="N10" s="77"/>
      <c r="Q10" s="81">
        <v>87.9</v>
      </c>
      <c r="R10" s="81">
        <v>900.1</v>
      </c>
      <c r="S10" s="79">
        <v>0.77</v>
      </c>
      <c r="T10" s="81">
        <v>264.9</v>
      </c>
      <c r="U10" s="81">
        <v>273.1</v>
      </c>
      <c r="V10" s="79">
        <v>2.55</v>
      </c>
      <c r="W10" s="81">
        <v>288.5</v>
      </c>
      <c r="X10" s="81">
        <v>116.5</v>
      </c>
      <c r="Y10" s="79">
        <v>5.96</v>
      </c>
      <c r="Z10" s="81">
        <v>298.1</v>
      </c>
      <c r="AA10" s="81">
        <v>117.6</v>
      </c>
      <c r="AB10" s="79">
        <v>5.91</v>
      </c>
      <c r="AC10" s="81">
        <v>307.6</v>
      </c>
      <c r="AD10" s="81">
        <v>114.1</v>
      </c>
      <c r="AE10" s="79">
        <v>6.09</v>
      </c>
      <c r="AF10" s="81">
        <v>316.8</v>
      </c>
      <c r="AG10" s="81">
        <v>115.5</v>
      </c>
      <c r="AH10" s="79">
        <v>6.02</v>
      </c>
      <c r="AI10" s="81">
        <v>326.1</v>
      </c>
      <c r="AJ10" s="81">
        <v>115.7</v>
      </c>
      <c r="AK10" s="79">
        <v>6.01</v>
      </c>
      <c r="AL10" s="81">
        <v>335.4</v>
      </c>
      <c r="AM10" s="81">
        <v>114.9</v>
      </c>
      <c r="AN10" s="79">
        <v>6.05</v>
      </c>
      <c r="AO10" s="81">
        <v>344.5</v>
      </c>
      <c r="AP10" s="81">
        <v>114</v>
      </c>
      <c r="AQ10" s="79">
        <v>6.1</v>
      </c>
      <c r="AR10" s="81">
        <v>353.5</v>
      </c>
      <c r="AS10" s="81">
        <v>114</v>
      </c>
      <c r="AT10" s="79">
        <v>6.1</v>
      </c>
      <c r="AU10" s="81">
        <v>362.5</v>
      </c>
      <c r="AV10" s="81">
        <v>159.7</v>
      </c>
      <c r="AW10" s="79">
        <v>4.35</v>
      </c>
      <c r="AX10" s="81">
        <v>373.7</v>
      </c>
      <c r="AY10" s="81">
        <v>133.5</v>
      </c>
      <c r="AZ10" s="79">
        <v>5.21</v>
      </c>
      <c r="BA10" s="81">
        <v>380.6</v>
      </c>
      <c r="BB10" s="81">
        <v>126.1</v>
      </c>
      <c r="BC10" s="79">
        <v>5.51</v>
      </c>
      <c r="BD10" s="81">
        <v>387.2</v>
      </c>
      <c r="BE10" s="81">
        <v>126.9</v>
      </c>
      <c r="BF10" s="79">
        <v>5.48</v>
      </c>
      <c r="BG10" s="81">
        <v>393.8</v>
      </c>
      <c r="BH10" s="81">
        <v>124.9</v>
      </c>
      <c r="BI10" s="79">
        <v>5.56</v>
      </c>
      <c r="BJ10" s="81">
        <v>400.3</v>
      </c>
      <c r="BK10" s="81">
        <v>126.2</v>
      </c>
      <c r="BL10" s="79">
        <v>5.51</v>
      </c>
      <c r="BM10" s="81">
        <v>406.9</v>
      </c>
      <c r="BN10" s="81">
        <v>133.8</v>
      </c>
      <c r="BO10" s="79">
        <v>5.2</v>
      </c>
      <c r="BP10" s="81">
        <v>414.1</v>
      </c>
      <c r="BQ10" s="81">
        <v>137.1</v>
      </c>
      <c r="BR10" s="79">
        <v>5.07</v>
      </c>
      <c r="BS10" s="81">
        <v>422.1</v>
      </c>
      <c r="BT10" s="81">
        <v>249.2</v>
      </c>
      <c r="BU10" s="79">
        <v>2.79</v>
      </c>
      <c r="BV10" s="81">
        <v>442.7</v>
      </c>
      <c r="BW10" s="81">
        <v>668.8</v>
      </c>
      <c r="BX10" s="79">
        <v>1.04</v>
      </c>
      <c r="BY10" s="81">
        <v>525.5</v>
      </c>
      <c r="CF10" s="79"/>
      <c r="CG10" s="79"/>
      <c r="CH10" s="79"/>
      <c r="CI10" s="79"/>
    </row>
    <row r="11" spans="1:87" ht="12.75">
      <c r="A11" s="76" t="s">
        <v>179</v>
      </c>
      <c r="B11" s="77" t="s">
        <v>5</v>
      </c>
      <c r="C11" s="78">
        <v>118</v>
      </c>
      <c r="D11" s="76" t="s">
        <v>172</v>
      </c>
      <c r="E11" s="77" t="s">
        <v>183</v>
      </c>
      <c r="F11" s="77" t="s">
        <v>26</v>
      </c>
      <c r="G11" s="77" t="s">
        <v>192</v>
      </c>
      <c r="H11" s="79">
        <v>98.42</v>
      </c>
      <c r="I11" s="80">
        <v>-119.3</v>
      </c>
      <c r="J11" s="81">
        <v>873.6</v>
      </c>
      <c r="K11" s="82">
        <v>64200</v>
      </c>
      <c r="L11" s="79">
        <v>4.93</v>
      </c>
      <c r="M11" s="77" t="s">
        <v>24</v>
      </c>
      <c r="N11" s="77"/>
      <c r="Q11" s="81">
        <v>-119.3</v>
      </c>
      <c r="R11" s="81">
        <v>1459</v>
      </c>
      <c r="S11" s="79">
        <v>2.2</v>
      </c>
      <c r="T11" s="81">
        <v>76</v>
      </c>
      <c r="U11" s="81">
        <v>1039.8</v>
      </c>
      <c r="V11" s="79">
        <v>3.09</v>
      </c>
      <c r="W11" s="81">
        <v>147.1</v>
      </c>
      <c r="X11" s="81">
        <v>1027.1</v>
      </c>
      <c r="Y11" s="79">
        <v>3.13</v>
      </c>
      <c r="Z11" s="81">
        <v>220.8</v>
      </c>
      <c r="AA11" s="81">
        <v>936.5</v>
      </c>
      <c r="AB11" s="79">
        <v>3.43</v>
      </c>
      <c r="AC11" s="81">
        <v>283.6</v>
      </c>
      <c r="AD11" s="81">
        <v>329.8</v>
      </c>
      <c r="AE11" s="79">
        <v>9.73</v>
      </c>
      <c r="AF11" s="81">
        <v>296.5</v>
      </c>
      <c r="AG11" s="81">
        <v>277.3</v>
      </c>
      <c r="AH11" s="79">
        <v>11.57</v>
      </c>
      <c r="AI11" s="81">
        <v>305.7</v>
      </c>
      <c r="AJ11" s="81">
        <v>265.9</v>
      </c>
      <c r="AK11" s="79">
        <v>12.07</v>
      </c>
      <c r="AL11" s="81">
        <v>314.6</v>
      </c>
      <c r="AM11" s="81">
        <v>270</v>
      </c>
      <c r="AN11" s="79">
        <v>11.89</v>
      </c>
      <c r="AO11" s="81">
        <v>323.9</v>
      </c>
      <c r="AP11" s="81">
        <v>280</v>
      </c>
      <c r="AQ11" s="79">
        <v>11.46</v>
      </c>
      <c r="AR11" s="81">
        <v>333.7</v>
      </c>
      <c r="AS11" s="81">
        <v>275.5</v>
      </c>
      <c r="AT11" s="79">
        <v>11.65</v>
      </c>
      <c r="AU11" s="81">
        <v>343.6</v>
      </c>
      <c r="AV11" s="81">
        <v>280.1</v>
      </c>
      <c r="AW11" s="79">
        <v>11.46</v>
      </c>
      <c r="AX11" s="81">
        <v>353.7</v>
      </c>
      <c r="AY11" s="81">
        <v>290.4</v>
      </c>
      <c r="AZ11" s="79">
        <v>11.05</v>
      </c>
      <c r="BA11" s="81">
        <v>364.4</v>
      </c>
      <c r="BB11" s="81">
        <v>346.8</v>
      </c>
      <c r="BC11" s="79">
        <v>9.26</v>
      </c>
      <c r="BD11" s="81">
        <v>378.6</v>
      </c>
      <c r="BE11" s="81">
        <v>709.9</v>
      </c>
      <c r="BF11" s="79">
        <v>4.52</v>
      </c>
      <c r="BG11" s="81">
        <v>420.9</v>
      </c>
      <c r="BH11" s="81">
        <v>766</v>
      </c>
      <c r="BI11" s="79">
        <v>4.19</v>
      </c>
      <c r="BJ11" s="81">
        <v>473.8</v>
      </c>
      <c r="BK11" s="81">
        <v>771.1</v>
      </c>
      <c r="BL11" s="79">
        <v>4.16</v>
      </c>
      <c r="BM11" s="81">
        <v>528.8</v>
      </c>
      <c r="BN11" s="81">
        <v>824.1</v>
      </c>
      <c r="BO11" s="79">
        <v>3.9</v>
      </c>
      <c r="BP11" s="81">
        <v>590.5</v>
      </c>
      <c r="BQ11" s="81">
        <v>812.2</v>
      </c>
      <c r="BR11" s="79">
        <v>3.95</v>
      </c>
      <c r="BS11" s="81">
        <v>647.5</v>
      </c>
      <c r="BT11" s="81">
        <v>826</v>
      </c>
      <c r="BU11" s="79">
        <v>3.89</v>
      </c>
      <c r="BV11" s="81">
        <v>703.8</v>
      </c>
      <c r="BW11" s="81">
        <v>1224.5</v>
      </c>
      <c r="BX11" s="79">
        <v>2.62</v>
      </c>
      <c r="BY11" s="81">
        <v>873.6</v>
      </c>
      <c r="CF11" s="79"/>
      <c r="CG11" s="79"/>
      <c r="CH11" s="79"/>
      <c r="CI11" s="79"/>
    </row>
    <row r="12" spans="1:87" ht="12.75">
      <c r="A12" s="76" t="s">
        <v>179</v>
      </c>
      <c r="B12" s="77" t="s">
        <v>5</v>
      </c>
      <c r="C12" s="78">
        <v>242</v>
      </c>
      <c r="D12" s="76" t="s">
        <v>180</v>
      </c>
      <c r="E12" s="77" t="s">
        <v>184</v>
      </c>
      <c r="F12" s="77" t="s">
        <v>26</v>
      </c>
      <c r="G12" s="77" t="s">
        <v>192</v>
      </c>
      <c r="H12" s="79">
        <v>80.73</v>
      </c>
      <c r="I12" s="80">
        <v>69</v>
      </c>
      <c r="J12" s="81">
        <v>260.4</v>
      </c>
      <c r="K12" s="82">
        <v>8400</v>
      </c>
      <c r="L12" s="79">
        <v>3.49</v>
      </c>
      <c r="M12" s="77" t="s">
        <v>24</v>
      </c>
      <c r="N12" s="77"/>
      <c r="Q12" s="81">
        <v>69</v>
      </c>
      <c r="R12" s="81">
        <v>347.7</v>
      </c>
      <c r="S12" s="79">
        <v>1.21</v>
      </c>
      <c r="T12" s="81">
        <v>111.3</v>
      </c>
      <c r="U12" s="81">
        <v>260.3</v>
      </c>
      <c r="V12" s="79">
        <v>1.61</v>
      </c>
      <c r="W12" s="81">
        <v>130.8</v>
      </c>
      <c r="X12" s="81">
        <v>243.4</v>
      </c>
      <c r="Y12" s="79">
        <v>1.73</v>
      </c>
      <c r="Z12" s="81">
        <v>148.7</v>
      </c>
      <c r="AA12" s="81">
        <v>176.7</v>
      </c>
      <c r="AB12" s="79">
        <v>2.38</v>
      </c>
      <c r="AC12" s="81">
        <v>161.6</v>
      </c>
      <c r="AD12" s="81">
        <v>82.7</v>
      </c>
      <c r="AE12" s="79">
        <v>5.08</v>
      </c>
      <c r="AF12" s="81">
        <v>167</v>
      </c>
      <c r="AG12" s="81">
        <v>76.4</v>
      </c>
      <c r="AH12" s="79">
        <v>5.49</v>
      </c>
      <c r="AI12" s="81">
        <v>171.6</v>
      </c>
      <c r="AJ12" s="81">
        <v>73</v>
      </c>
      <c r="AK12" s="79">
        <v>5.76</v>
      </c>
      <c r="AL12" s="81">
        <v>175.7</v>
      </c>
      <c r="AM12" s="81">
        <v>71.4</v>
      </c>
      <c r="AN12" s="79">
        <v>5.88</v>
      </c>
      <c r="AO12" s="81">
        <v>179.5</v>
      </c>
      <c r="AP12" s="81">
        <v>69.2</v>
      </c>
      <c r="AQ12" s="79">
        <v>6.07</v>
      </c>
      <c r="AR12" s="81">
        <v>183.1</v>
      </c>
      <c r="AS12" s="81">
        <v>69</v>
      </c>
      <c r="AT12" s="79">
        <v>6.09</v>
      </c>
      <c r="AU12" s="81">
        <v>186.8</v>
      </c>
      <c r="AV12" s="81">
        <v>68.4</v>
      </c>
      <c r="AW12" s="79">
        <v>6.14</v>
      </c>
      <c r="AX12" s="81">
        <v>190.4</v>
      </c>
      <c r="AY12" s="81">
        <v>69.3</v>
      </c>
      <c r="AZ12" s="79">
        <v>6.06</v>
      </c>
      <c r="BA12" s="81">
        <v>194</v>
      </c>
      <c r="BB12" s="81">
        <v>68.8</v>
      </c>
      <c r="BC12" s="79">
        <v>6.1</v>
      </c>
      <c r="BD12" s="81">
        <v>197.5</v>
      </c>
      <c r="BE12" s="81">
        <v>69</v>
      </c>
      <c r="BF12" s="79">
        <v>6.09</v>
      </c>
      <c r="BG12" s="81">
        <v>201</v>
      </c>
      <c r="BH12" s="81">
        <v>72.3</v>
      </c>
      <c r="BI12" s="79">
        <v>5.81</v>
      </c>
      <c r="BJ12" s="81">
        <v>204.8</v>
      </c>
      <c r="BK12" s="81">
        <v>71.9</v>
      </c>
      <c r="BL12" s="79">
        <v>5.84</v>
      </c>
      <c r="BM12" s="81">
        <v>208.8</v>
      </c>
      <c r="BN12" s="81">
        <v>78.9</v>
      </c>
      <c r="BO12" s="79">
        <v>5.32</v>
      </c>
      <c r="BP12" s="81">
        <v>213.5</v>
      </c>
      <c r="BQ12" s="81">
        <v>89.6</v>
      </c>
      <c r="BR12" s="79">
        <v>4.69</v>
      </c>
      <c r="BS12" s="81">
        <v>219.7</v>
      </c>
      <c r="BT12" s="81">
        <v>85.9</v>
      </c>
      <c r="BU12" s="79">
        <v>4.89</v>
      </c>
      <c r="BV12" s="81">
        <v>226.1</v>
      </c>
      <c r="BW12" s="81">
        <v>260.4</v>
      </c>
      <c r="BX12" s="79">
        <v>1.61</v>
      </c>
      <c r="BY12" s="81">
        <v>260.4</v>
      </c>
      <c r="CF12" s="79"/>
      <c r="CG12" s="79"/>
      <c r="CH12" s="79"/>
      <c r="CI12" s="79"/>
    </row>
    <row r="13" spans="1:87" ht="12.75">
      <c r="A13" s="76" t="s">
        <v>185</v>
      </c>
      <c r="B13" s="77" t="s">
        <v>3</v>
      </c>
      <c r="C13" s="78">
        <v>56</v>
      </c>
      <c r="D13" s="76" t="s">
        <v>172</v>
      </c>
      <c r="E13" s="77" t="s">
        <v>186</v>
      </c>
      <c r="F13" s="77" t="s">
        <v>26</v>
      </c>
      <c r="G13" s="77" t="s">
        <v>192</v>
      </c>
      <c r="H13" s="79">
        <v>91.51</v>
      </c>
      <c r="I13" s="80">
        <v>3.1</v>
      </c>
      <c r="J13" s="81">
        <v>1066.4</v>
      </c>
      <c r="K13" s="82">
        <v>37500</v>
      </c>
      <c r="L13" s="79">
        <v>2.48</v>
      </c>
      <c r="M13" s="77" t="s">
        <v>24</v>
      </c>
      <c r="N13" s="77"/>
      <c r="Q13" s="81">
        <v>3.1</v>
      </c>
      <c r="R13" s="81">
        <v>1406.3</v>
      </c>
      <c r="S13" s="79">
        <v>1.33</v>
      </c>
      <c r="T13" s="81">
        <v>133.7</v>
      </c>
      <c r="U13" s="81">
        <v>1151</v>
      </c>
      <c r="V13" s="79">
        <v>1.63</v>
      </c>
      <c r="W13" s="81">
        <v>211.9</v>
      </c>
      <c r="X13" s="81">
        <v>1166.3</v>
      </c>
      <c r="Y13" s="79">
        <v>1.61</v>
      </c>
      <c r="Z13" s="81">
        <v>294.9</v>
      </c>
      <c r="AA13" s="81">
        <v>1246.9</v>
      </c>
      <c r="AB13" s="79">
        <v>1.5</v>
      </c>
      <c r="AC13" s="81">
        <v>392.1</v>
      </c>
      <c r="AD13" s="81">
        <v>974.1</v>
      </c>
      <c r="AE13" s="79">
        <v>1.92</v>
      </c>
      <c r="AF13" s="81">
        <v>469.7</v>
      </c>
      <c r="AG13" s="81">
        <v>315.2</v>
      </c>
      <c r="AH13" s="79">
        <v>5.95</v>
      </c>
      <c r="AI13" s="81">
        <v>484.5</v>
      </c>
      <c r="AJ13" s="81">
        <v>284.7</v>
      </c>
      <c r="AK13" s="79">
        <v>6.59</v>
      </c>
      <c r="AL13" s="81">
        <v>496.9</v>
      </c>
      <c r="AM13" s="81">
        <v>283.5</v>
      </c>
      <c r="AN13" s="79">
        <v>6.61</v>
      </c>
      <c r="AO13" s="81">
        <v>509.3</v>
      </c>
      <c r="AP13" s="81">
        <v>281.2</v>
      </c>
      <c r="AQ13" s="79">
        <v>6.67</v>
      </c>
      <c r="AR13" s="81">
        <v>521.7</v>
      </c>
      <c r="AS13" s="81">
        <v>284.1</v>
      </c>
      <c r="AT13" s="79">
        <v>6.6</v>
      </c>
      <c r="AU13" s="81">
        <v>534</v>
      </c>
      <c r="AV13" s="81">
        <v>274.9</v>
      </c>
      <c r="AW13" s="79">
        <v>6.82</v>
      </c>
      <c r="AX13" s="81">
        <v>545.6</v>
      </c>
      <c r="AY13" s="81">
        <v>274.4</v>
      </c>
      <c r="AZ13" s="79">
        <v>6.83</v>
      </c>
      <c r="BA13" s="81">
        <v>557</v>
      </c>
      <c r="BB13" s="81">
        <v>268</v>
      </c>
      <c r="BC13" s="79">
        <v>7</v>
      </c>
      <c r="BD13" s="81">
        <v>567.8</v>
      </c>
      <c r="BE13" s="81">
        <v>289.2</v>
      </c>
      <c r="BF13" s="79">
        <v>6.48</v>
      </c>
      <c r="BG13" s="81">
        <v>579.5</v>
      </c>
      <c r="BH13" s="81">
        <v>683</v>
      </c>
      <c r="BI13" s="79">
        <v>2.75</v>
      </c>
      <c r="BJ13" s="81">
        <v>629.5</v>
      </c>
      <c r="BK13" s="81">
        <v>1271.2</v>
      </c>
      <c r="BL13" s="79">
        <v>1.47</v>
      </c>
      <c r="BM13" s="81">
        <v>731.3</v>
      </c>
      <c r="BN13" s="81">
        <v>1125.5</v>
      </c>
      <c r="BO13" s="79">
        <v>1.67</v>
      </c>
      <c r="BP13" s="81">
        <v>808.5</v>
      </c>
      <c r="BQ13" s="81">
        <v>1091.7</v>
      </c>
      <c r="BR13" s="79">
        <v>1.72</v>
      </c>
      <c r="BS13" s="81">
        <v>878.5</v>
      </c>
      <c r="BT13" s="81">
        <v>1130.3</v>
      </c>
      <c r="BU13" s="79">
        <v>1.66</v>
      </c>
      <c r="BV13" s="81">
        <v>949.9</v>
      </c>
      <c r="BW13" s="81">
        <v>1330.9</v>
      </c>
      <c r="BX13" s="79">
        <v>1.41</v>
      </c>
      <c r="BY13" s="81">
        <v>1066.4</v>
      </c>
      <c r="CF13" s="79"/>
      <c r="CG13" s="79"/>
      <c r="CH13" s="79"/>
      <c r="CI13" s="79"/>
    </row>
    <row r="14" spans="1:87" ht="12.75">
      <c r="A14" s="76" t="s">
        <v>185</v>
      </c>
      <c r="B14" s="77" t="s">
        <v>5</v>
      </c>
      <c r="C14" s="78">
        <v>22</v>
      </c>
      <c r="D14" s="76" t="s">
        <v>172</v>
      </c>
      <c r="E14" s="77" t="s">
        <v>187</v>
      </c>
      <c r="F14" s="77" t="s">
        <v>26</v>
      </c>
      <c r="G14" s="77" t="s">
        <v>192</v>
      </c>
      <c r="H14" s="79">
        <v>390.28</v>
      </c>
      <c r="I14" s="80">
        <v>0</v>
      </c>
      <c r="J14" s="81">
        <v>860.1</v>
      </c>
      <c r="K14" s="82">
        <v>35700</v>
      </c>
      <c r="L14" s="79">
        <v>3.44</v>
      </c>
      <c r="M14" s="77" t="s">
        <v>24</v>
      </c>
      <c r="N14" s="77"/>
      <c r="Q14" s="81">
        <v>0</v>
      </c>
      <c r="R14" s="81">
        <v>1258.3</v>
      </c>
      <c r="S14" s="79">
        <v>1.42</v>
      </c>
      <c r="T14" s="81">
        <v>142.6</v>
      </c>
      <c r="U14" s="81">
        <v>996.8</v>
      </c>
      <c r="V14" s="79">
        <v>1.79</v>
      </c>
      <c r="W14" s="81">
        <v>221.2</v>
      </c>
      <c r="X14" s="81">
        <v>939</v>
      </c>
      <c r="Y14" s="79">
        <v>1.9</v>
      </c>
      <c r="Z14" s="81">
        <v>290.2</v>
      </c>
      <c r="AA14" s="81">
        <v>941.7</v>
      </c>
      <c r="AB14" s="79">
        <v>1.9</v>
      </c>
      <c r="AC14" s="81">
        <v>359.6</v>
      </c>
      <c r="AD14" s="81">
        <v>926.5</v>
      </c>
      <c r="AE14" s="79">
        <v>1.93</v>
      </c>
      <c r="AF14" s="81">
        <v>428.9</v>
      </c>
      <c r="AG14" s="81">
        <v>926.5</v>
      </c>
      <c r="AH14" s="79">
        <v>1.93</v>
      </c>
      <c r="AI14" s="81">
        <v>498.1</v>
      </c>
      <c r="AJ14" s="81">
        <v>224.7</v>
      </c>
      <c r="AK14" s="79">
        <v>7.94</v>
      </c>
      <c r="AL14" s="81">
        <v>510.2</v>
      </c>
      <c r="AM14" s="81">
        <v>180.7</v>
      </c>
      <c r="AN14" s="79">
        <v>9.98</v>
      </c>
      <c r="AO14" s="81">
        <v>519.2</v>
      </c>
      <c r="AP14" s="81">
        <v>178</v>
      </c>
      <c r="AQ14" s="79">
        <v>10.03</v>
      </c>
      <c r="AR14" s="81">
        <v>528</v>
      </c>
      <c r="AS14" s="81">
        <v>176.9</v>
      </c>
      <c r="AT14" s="79">
        <v>10.09</v>
      </c>
      <c r="AU14" s="81">
        <v>536.9</v>
      </c>
      <c r="AV14" s="81">
        <v>179.8</v>
      </c>
      <c r="AW14" s="79">
        <v>9.93</v>
      </c>
      <c r="AX14" s="81">
        <v>545.9</v>
      </c>
      <c r="AY14" s="81">
        <v>179.4</v>
      </c>
      <c r="AZ14" s="79">
        <v>9.95</v>
      </c>
      <c r="BA14" s="81">
        <v>555</v>
      </c>
      <c r="BB14" s="81">
        <v>175.1</v>
      </c>
      <c r="BC14" s="79">
        <v>10.19</v>
      </c>
      <c r="BD14" s="81">
        <v>563.8</v>
      </c>
      <c r="BE14" s="81">
        <v>178.2</v>
      </c>
      <c r="BF14" s="79">
        <v>10.02</v>
      </c>
      <c r="BG14" s="81">
        <v>572.8</v>
      </c>
      <c r="BH14" s="81">
        <v>182</v>
      </c>
      <c r="BI14" s="79">
        <v>9.81</v>
      </c>
      <c r="BJ14" s="81">
        <v>581.9</v>
      </c>
      <c r="BK14" s="81">
        <v>175.6</v>
      </c>
      <c r="BL14" s="79">
        <v>10.16</v>
      </c>
      <c r="BM14" s="81">
        <v>590.7</v>
      </c>
      <c r="BN14" s="81">
        <v>180.2</v>
      </c>
      <c r="BO14" s="79">
        <v>9.91</v>
      </c>
      <c r="BP14" s="81">
        <v>599.8</v>
      </c>
      <c r="BQ14" s="81">
        <v>182.9</v>
      </c>
      <c r="BR14" s="79">
        <v>9.76</v>
      </c>
      <c r="BS14" s="81">
        <v>609.2</v>
      </c>
      <c r="BT14" s="81">
        <v>762.4</v>
      </c>
      <c r="BU14" s="79">
        <v>2.34</v>
      </c>
      <c r="BV14" s="81">
        <v>660.6</v>
      </c>
      <c r="BW14" s="81">
        <v>1431.9</v>
      </c>
      <c r="BX14" s="79">
        <v>1.25</v>
      </c>
      <c r="BY14" s="81">
        <v>860.1</v>
      </c>
      <c r="CF14" s="79"/>
      <c r="CG14" s="79"/>
      <c r="CH14" s="79"/>
      <c r="CI14" s="79"/>
    </row>
    <row r="15" spans="14:87" ht="12.75">
      <c r="N15" s="77"/>
      <c r="CF15" s="79"/>
      <c r="CG15" s="79"/>
      <c r="CH15" s="79"/>
      <c r="CI15" s="79"/>
    </row>
    <row r="16" spans="14:87" ht="12.75">
      <c r="N16" s="77"/>
      <c r="CF16" s="79"/>
      <c r="CG16" s="79"/>
      <c r="CH16" s="79"/>
      <c r="CI16" s="79"/>
    </row>
    <row r="17" spans="14:87" ht="12.75">
      <c r="N17" s="77"/>
      <c r="CF17" s="79"/>
      <c r="CG17" s="79"/>
      <c r="CH17" s="79"/>
      <c r="CI17" s="79"/>
    </row>
    <row r="18" spans="14:87" ht="12.75">
      <c r="N18" s="77"/>
      <c r="CF18" s="79"/>
      <c r="CG18" s="79"/>
      <c r="CH18" s="79"/>
      <c r="CI18" s="79"/>
    </row>
    <row r="19" spans="14:87" ht="12.75">
      <c r="N19" s="77"/>
      <c r="CF19" s="79"/>
      <c r="CG19" s="79"/>
      <c r="CH19" s="79"/>
      <c r="CI19" s="79"/>
    </row>
    <row r="20" spans="14:87" ht="12.75">
      <c r="N20" s="77"/>
      <c r="CF20" s="79"/>
      <c r="CG20" s="79"/>
      <c r="CH20" s="79"/>
      <c r="CI20" s="79"/>
    </row>
    <row r="21" spans="14:87" ht="12.75">
      <c r="N21" s="77"/>
      <c r="CF21" s="79"/>
      <c r="CG21" s="79"/>
      <c r="CH21" s="79"/>
      <c r="CI21" s="79"/>
    </row>
    <row r="22" spans="14:87" ht="12.75">
      <c r="N22" s="77"/>
      <c r="CF22" s="79"/>
      <c r="CG22" s="79"/>
      <c r="CH22" s="79"/>
      <c r="CI22" s="79"/>
    </row>
    <row r="23" spans="14:87" ht="12.75">
      <c r="N23" s="77"/>
      <c r="CF23" s="79"/>
      <c r="CG23" s="79"/>
      <c r="CH23" s="79"/>
      <c r="CI23" s="79"/>
    </row>
    <row r="24" spans="8:87" ht="12.75">
      <c r="H24" s="76"/>
      <c r="N24" s="77"/>
      <c r="CF24" s="79"/>
      <c r="CG24" s="79"/>
      <c r="CH24" s="79"/>
      <c r="CI24" s="79"/>
    </row>
    <row r="25" spans="14:87" ht="12.75">
      <c r="N25" s="77"/>
      <c r="CF25" s="79"/>
      <c r="CG25" s="79"/>
      <c r="CH25" s="79"/>
      <c r="CI25" s="79"/>
    </row>
    <row r="26" spans="14:87" ht="12.75">
      <c r="N26" s="77"/>
      <c r="CF26" s="79"/>
      <c r="CG26" s="79"/>
      <c r="CH26" s="79"/>
      <c r="CI26" s="79"/>
    </row>
    <row r="27" spans="8:87" ht="12.75">
      <c r="H27" s="76"/>
      <c r="N27" s="77"/>
      <c r="CF27" s="79"/>
      <c r="CG27" s="79"/>
      <c r="CH27" s="79"/>
      <c r="CI27" s="79"/>
    </row>
    <row r="28" spans="8:87" ht="12.75">
      <c r="H28" s="76"/>
      <c r="N28" s="77"/>
      <c r="CF28" s="79"/>
      <c r="CG28" s="79"/>
      <c r="CH28" s="79"/>
      <c r="CI28" s="79"/>
    </row>
    <row r="29" spans="14:87" ht="12.75">
      <c r="N29" s="77"/>
      <c r="CF29" s="79"/>
      <c r="CG29" s="79"/>
      <c r="CH29" s="79"/>
      <c r="CI29" s="79"/>
    </row>
    <row r="30" spans="8:87" ht="12.75">
      <c r="H30" s="76"/>
      <c r="N30" s="77"/>
      <c r="CF30" s="79"/>
      <c r="CG30" s="79"/>
      <c r="CH30" s="79"/>
      <c r="CI30" s="79"/>
    </row>
    <row r="31" spans="8:87" ht="12.75">
      <c r="H31" s="76"/>
      <c r="K31" s="76"/>
      <c r="L31" s="76"/>
      <c r="N31" s="77"/>
      <c r="CF31" s="79"/>
      <c r="CG31" s="79"/>
      <c r="CH31" s="79"/>
      <c r="CI31" s="79"/>
    </row>
    <row r="32" spans="8:87" ht="12.75">
      <c r="H32" s="76"/>
      <c r="N32" s="77"/>
      <c r="CF32" s="79"/>
      <c r="CG32" s="79"/>
      <c r="CH32" s="79"/>
      <c r="CI32" s="79"/>
    </row>
    <row r="33" spans="8:87" ht="12.75">
      <c r="H33" s="76"/>
      <c r="N33" s="77"/>
      <c r="CF33" s="79"/>
      <c r="CG33" s="79"/>
      <c r="CH33" s="79"/>
      <c r="CI33" s="79"/>
    </row>
    <row r="34" spans="14:87" ht="12.75">
      <c r="N34" s="77"/>
      <c r="CF34" s="79"/>
      <c r="CG34" s="79"/>
      <c r="CH34" s="79"/>
      <c r="CI34" s="79"/>
    </row>
    <row r="35" spans="14:87" ht="12.75">
      <c r="N35" s="77"/>
      <c r="CF35" s="79"/>
      <c r="CG35" s="79"/>
      <c r="CH35" s="79"/>
      <c r="CI35" s="79"/>
    </row>
    <row r="36" spans="8:87" ht="12.75">
      <c r="H36" s="76"/>
      <c r="K36" s="76"/>
      <c r="L36" s="76"/>
      <c r="N36" s="77"/>
      <c r="CF36" s="79"/>
      <c r="CG36" s="79"/>
      <c r="CH36" s="79"/>
      <c r="CI36" s="79"/>
    </row>
    <row r="37" spans="8:87" ht="12.75">
      <c r="H37" s="76"/>
      <c r="N37" s="77"/>
      <c r="CF37" s="79"/>
      <c r="CG37" s="79"/>
      <c r="CH37" s="79"/>
      <c r="CI37" s="79"/>
    </row>
    <row r="38" spans="8:87" ht="12.75">
      <c r="H38" s="76"/>
      <c r="K38" s="76"/>
      <c r="L38" s="76"/>
      <c r="N38" s="77"/>
      <c r="CF38" s="79"/>
      <c r="CG38" s="79"/>
      <c r="CH38" s="79"/>
      <c r="CI38" s="79"/>
    </row>
    <row r="39" spans="8:87" ht="12.75">
      <c r="H39" s="76"/>
      <c r="K39" s="76"/>
      <c r="L39" s="76"/>
      <c r="N39" s="77"/>
      <c r="CF39" s="79"/>
      <c r="CG39" s="79"/>
      <c r="CH39" s="79"/>
      <c r="CI39" s="79"/>
    </row>
    <row r="40" spans="14:87" ht="12.75">
      <c r="N40" s="77"/>
      <c r="CF40" s="79"/>
      <c r="CG40" s="79"/>
      <c r="CH40" s="79"/>
      <c r="CI40" s="79"/>
    </row>
    <row r="41" spans="14:87" ht="12.75">
      <c r="N41" s="77"/>
      <c r="CF41" s="79"/>
      <c r="CG41" s="79"/>
      <c r="CH41" s="79"/>
      <c r="CI41" s="79"/>
    </row>
    <row r="42" spans="14:87" ht="12.75">
      <c r="N42" s="77"/>
      <c r="CF42" s="79"/>
      <c r="CG42" s="79"/>
      <c r="CH42" s="79"/>
      <c r="CI42" s="79"/>
    </row>
    <row r="43" spans="14:87" ht="12.75">
      <c r="N43" s="77"/>
      <c r="CF43" s="79"/>
      <c r="CG43" s="79"/>
      <c r="CH43" s="79"/>
      <c r="CI43" s="79"/>
    </row>
    <row r="44" spans="14:87" ht="12.75">
      <c r="N44" s="77"/>
      <c r="CF44" s="79"/>
      <c r="CG44" s="79"/>
      <c r="CH44" s="79"/>
      <c r="CI44" s="79"/>
    </row>
    <row r="45" spans="14:87" ht="12.75">
      <c r="N45" s="77"/>
      <c r="CF45" s="79"/>
      <c r="CG45" s="79"/>
      <c r="CH45" s="79"/>
      <c r="CI45" s="79"/>
    </row>
    <row r="46" spans="14:87" ht="12.75">
      <c r="N46" s="77"/>
      <c r="CF46" s="79"/>
      <c r="CG46" s="79"/>
      <c r="CH46" s="79"/>
      <c r="CI46" s="79"/>
    </row>
    <row r="47" spans="8:87" ht="12.75">
      <c r="H47" s="76"/>
      <c r="N47" s="77"/>
      <c r="CF47" s="79"/>
      <c r="CG47" s="79"/>
      <c r="CH47" s="79"/>
      <c r="CI47" s="79"/>
    </row>
    <row r="48" spans="8:87" ht="12.75">
      <c r="H48" s="76"/>
      <c r="N48" s="77"/>
      <c r="CF48" s="79"/>
      <c r="CG48" s="79"/>
      <c r="CH48" s="79"/>
      <c r="CI48" s="79"/>
    </row>
    <row r="49" spans="14:87" ht="12.75">
      <c r="N49" s="77"/>
      <c r="CF49" s="79"/>
      <c r="CG49" s="79"/>
      <c r="CH49" s="79"/>
      <c r="CI49" s="79"/>
    </row>
    <row r="50" spans="8:87" ht="12.75">
      <c r="H50" s="76"/>
      <c r="N50" s="77"/>
      <c r="CF50" s="79"/>
      <c r="CG50" s="79"/>
      <c r="CH50" s="79"/>
      <c r="CI50" s="79"/>
    </row>
    <row r="51" spans="8:87" ht="12.75">
      <c r="H51" s="76"/>
      <c r="N51" s="77"/>
      <c r="CF51" s="79"/>
      <c r="CG51" s="79"/>
      <c r="CH51" s="79"/>
      <c r="CI51" s="79"/>
    </row>
    <row r="52" spans="8:87" ht="12.75">
      <c r="H52" s="76"/>
      <c r="N52" s="77"/>
      <c r="CF52" s="79"/>
      <c r="CG52" s="79"/>
      <c r="CH52" s="79"/>
      <c r="CI52" s="79"/>
    </row>
    <row r="53" spans="8:87" ht="12.75">
      <c r="H53" s="76"/>
      <c r="N53" s="77"/>
      <c r="CF53" s="79"/>
      <c r="CG53" s="79"/>
      <c r="CH53" s="79"/>
      <c r="CI53" s="79"/>
    </row>
    <row r="54" spans="8:87" ht="12.75">
      <c r="H54" s="76"/>
      <c r="N54" s="77"/>
      <c r="CF54" s="79"/>
      <c r="CG54" s="79"/>
      <c r="CH54" s="79"/>
      <c r="CI54" s="79"/>
    </row>
    <row r="55" spans="8:87" ht="12.75">
      <c r="H55" s="76"/>
      <c r="N55" s="77"/>
      <c r="CF55" s="79"/>
      <c r="CG55" s="79"/>
      <c r="CH55" s="79"/>
      <c r="CI55" s="79"/>
    </row>
    <row r="56" spans="14:87" ht="12.75">
      <c r="N56" s="77"/>
      <c r="CF56" s="79"/>
      <c r="CG56" s="79"/>
      <c r="CH56" s="79"/>
      <c r="CI56" s="79"/>
    </row>
    <row r="57" spans="14:87" ht="12.75">
      <c r="N57" s="77"/>
      <c r="CF57" s="79"/>
      <c r="CG57" s="79"/>
      <c r="CH57" s="79"/>
      <c r="CI57" s="79"/>
    </row>
    <row r="58" spans="14:87" ht="12.75">
      <c r="N58" s="77"/>
      <c r="CF58" s="79"/>
      <c r="CG58" s="79"/>
      <c r="CH58" s="79"/>
      <c r="CI58" s="79"/>
    </row>
    <row r="59" spans="14:87" ht="12.75">
      <c r="N59" s="77"/>
      <c r="CF59" s="79"/>
      <c r="CG59" s="79"/>
      <c r="CH59" s="79"/>
      <c r="CI59" s="79"/>
    </row>
    <row r="60" spans="14:87" ht="12.75">
      <c r="N60" s="77"/>
      <c r="CF60" s="79"/>
      <c r="CG60" s="79"/>
      <c r="CH60" s="79"/>
      <c r="CI60" s="79"/>
    </row>
    <row r="61" spans="8:87" ht="12.75">
      <c r="H61" s="76"/>
      <c r="N61" s="77"/>
      <c r="CF61" s="79"/>
      <c r="CG61" s="79"/>
      <c r="CH61" s="79"/>
      <c r="CI61" s="79"/>
    </row>
    <row r="62" spans="8:87" ht="12.75">
      <c r="H62" s="76"/>
      <c r="N62" s="77"/>
      <c r="CF62" s="79"/>
      <c r="CG62" s="79"/>
      <c r="CH62" s="79"/>
      <c r="CI62" s="79"/>
    </row>
    <row r="63" spans="14:87" ht="12.75">
      <c r="N63" s="77"/>
      <c r="CF63" s="79"/>
      <c r="CG63" s="79"/>
      <c r="CH63" s="79"/>
      <c r="CI63" s="79"/>
    </row>
    <row r="64" spans="14:87" ht="12.75">
      <c r="N64" s="77"/>
      <c r="CF64" s="79"/>
      <c r="CG64" s="79"/>
      <c r="CH64" s="79"/>
      <c r="CI64" s="79"/>
    </row>
    <row r="65" spans="14:87" ht="12.75">
      <c r="N65" s="77"/>
      <c r="CF65" s="79"/>
      <c r="CG65" s="79"/>
      <c r="CH65" s="79"/>
      <c r="CI65" s="79"/>
    </row>
    <row r="66" spans="14:87" ht="12.75">
      <c r="N66" s="77"/>
      <c r="CF66" s="79"/>
      <c r="CG66" s="79"/>
      <c r="CH66" s="79"/>
      <c r="CI66" s="79"/>
    </row>
    <row r="67" spans="14:87" ht="12.75">
      <c r="N67" s="77"/>
      <c r="CF67" s="79"/>
      <c r="CG67" s="79"/>
      <c r="CH67" s="79"/>
      <c r="CI67" s="79"/>
    </row>
    <row r="68" spans="14:87" ht="12.75">
      <c r="N68" s="77"/>
      <c r="CF68" s="79"/>
      <c r="CG68" s="79"/>
      <c r="CH68" s="79"/>
      <c r="CI68" s="79"/>
    </row>
    <row r="69" spans="14:87" ht="12.75">
      <c r="N69" s="77"/>
      <c r="CF69" s="79"/>
      <c r="CG69" s="79"/>
      <c r="CH69" s="79"/>
      <c r="CI69" s="79"/>
    </row>
    <row r="70" spans="14:87" ht="12.75">
      <c r="N70" s="77"/>
      <c r="CF70" s="79"/>
      <c r="CG70" s="79"/>
      <c r="CH70" s="79"/>
      <c r="CI70" s="79"/>
    </row>
    <row r="71" spans="14:87" ht="12.75">
      <c r="N71" s="77"/>
      <c r="CF71" s="79"/>
      <c r="CG71" s="79"/>
      <c r="CH71" s="79"/>
      <c r="CI71" s="79"/>
    </row>
    <row r="72" spans="14:87" ht="12.75">
      <c r="N72" s="77"/>
      <c r="CF72" s="79"/>
      <c r="CG72" s="79"/>
      <c r="CH72" s="79"/>
      <c r="CI72" s="79"/>
    </row>
    <row r="73" spans="14:87" ht="12.75">
      <c r="N73" s="77"/>
      <c r="CF73" s="79"/>
      <c r="CG73" s="79"/>
      <c r="CH73" s="79"/>
      <c r="CI73" s="79"/>
    </row>
    <row r="74" spans="14:87" ht="12.75">
      <c r="N74" s="77"/>
      <c r="CF74" s="79"/>
      <c r="CG74" s="79"/>
      <c r="CH74" s="79"/>
      <c r="CI74" s="79"/>
    </row>
    <row r="75" spans="14:87" ht="12.75">
      <c r="N75" s="77"/>
      <c r="CF75" s="79"/>
      <c r="CG75" s="79"/>
      <c r="CH75" s="79"/>
      <c r="CI75" s="79"/>
    </row>
    <row r="80" spans="14:87" ht="12.75">
      <c r="N80" s="77"/>
      <c r="CF80" s="79"/>
      <c r="CG80" s="79"/>
      <c r="CH80" s="79"/>
      <c r="CI80" s="79"/>
    </row>
    <row r="81" spans="14:87" ht="12.75">
      <c r="N81" s="77"/>
      <c r="CF81" s="79"/>
      <c r="CG81" s="79"/>
      <c r="CH81" s="79"/>
      <c r="CI81" s="7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T80"/>
  <sheetViews>
    <sheetView zoomScale="75" zoomScaleNormal="75" workbookViewId="0" topLeftCell="A1">
      <selection activeCell="A1" sqref="A1"/>
    </sheetView>
  </sheetViews>
  <sheetFormatPr defaultColWidth="9.00390625" defaultRowHeight="12.75"/>
  <cols>
    <col min="1" max="1" width="11.75390625" style="40" bestFit="1" customWidth="1"/>
    <col min="2" max="2" width="16.25390625" style="44" customWidth="1"/>
    <col min="3" max="3" width="9.625" style="89" bestFit="1" customWidth="1"/>
    <col min="4" max="4" width="22.875" style="40" bestFit="1" customWidth="1"/>
    <col min="5" max="5" width="16.375" style="44" customWidth="1"/>
    <col min="6" max="6" width="9.00390625" style="44" customWidth="1"/>
    <col min="7" max="7" width="11.75390625" style="44" customWidth="1"/>
    <col min="8" max="8" width="9.00390625" style="40" customWidth="1"/>
    <col min="9" max="9" width="9.75390625" style="90" customWidth="1"/>
    <col min="10" max="11" width="8.375" style="91" bestFit="1" customWidth="1"/>
    <col min="12" max="12" width="9.375" style="92" bestFit="1" customWidth="1"/>
    <col min="13" max="13" width="8.50390625" style="90" customWidth="1"/>
    <col min="14" max="14" width="12.25390625" style="93" customWidth="1"/>
    <col min="15" max="15" width="8.375" style="94" bestFit="1" customWidth="1"/>
    <col min="16" max="16" width="9.125" style="91" customWidth="1"/>
    <col min="17" max="17" width="8.25390625" style="91" customWidth="1"/>
    <col min="18" max="18" width="9.375" style="91" customWidth="1"/>
    <col min="19" max="19" width="9.125" style="91" customWidth="1"/>
    <col min="20" max="20" width="8.25390625" style="91" customWidth="1"/>
    <col min="21" max="21" width="9.375" style="91" customWidth="1"/>
    <col min="22" max="22" width="9.125" style="91" customWidth="1"/>
    <col min="23" max="23" width="8.25390625" style="91" customWidth="1"/>
    <col min="24" max="24" width="9.375" style="91" customWidth="1"/>
    <col min="25" max="25" width="9.125" style="91" customWidth="1"/>
    <col min="26" max="26" width="8.25390625" style="91" customWidth="1"/>
    <col min="27" max="27" width="9.375" style="91" customWidth="1"/>
    <col min="28" max="28" width="9.125" style="91" customWidth="1"/>
    <col min="29" max="29" width="8.25390625" style="91" customWidth="1"/>
    <col min="30" max="30" width="9.375" style="91" customWidth="1"/>
    <col min="31" max="31" width="9.125" style="91" customWidth="1"/>
    <col min="32" max="32" width="8.25390625" style="91" customWidth="1"/>
    <col min="33" max="33" width="9.375" style="91" customWidth="1"/>
    <col min="34" max="34" width="9.125" style="91" customWidth="1"/>
    <col min="35" max="35" width="8.25390625" style="91" customWidth="1"/>
    <col min="36" max="36" width="9.375" style="91" customWidth="1"/>
    <col min="37" max="37" width="9.125" style="91" customWidth="1"/>
    <col min="38" max="38" width="8.25390625" style="91" customWidth="1"/>
    <col min="39" max="39" width="9.375" style="91" customWidth="1"/>
    <col min="40" max="40" width="9.125" style="91" customWidth="1"/>
    <col min="41" max="41" width="8.25390625" style="91" customWidth="1"/>
    <col min="42" max="42" width="9.375" style="91" customWidth="1"/>
    <col min="43" max="43" width="9.125" style="91" customWidth="1"/>
    <col min="44" max="44" width="8.25390625" style="91" customWidth="1"/>
    <col min="45" max="45" width="9.375" style="91" customWidth="1"/>
    <col min="46" max="46" width="9.125" style="91" customWidth="1"/>
    <col min="47" max="47" width="8.25390625" style="91" customWidth="1"/>
    <col min="48" max="48" width="9.375" style="91" customWidth="1"/>
    <col min="49" max="49" width="9.125" style="91" customWidth="1"/>
    <col min="50" max="50" width="8.25390625" style="91" customWidth="1"/>
    <col min="51" max="51" width="9.375" style="91" customWidth="1"/>
    <col min="52" max="52" width="9.125" style="91" customWidth="1"/>
    <col min="53" max="53" width="8.25390625" style="91" customWidth="1"/>
    <col min="54" max="54" width="9.375" style="91" customWidth="1"/>
    <col min="55" max="55" width="9.125" style="91" customWidth="1"/>
    <col min="56" max="56" width="8.25390625" style="91" customWidth="1"/>
    <col min="57" max="57" width="9.375" style="91" customWidth="1"/>
    <col min="58" max="58" width="9.125" style="91" customWidth="1"/>
    <col min="59" max="59" width="8.25390625" style="91" customWidth="1"/>
    <col min="60" max="60" width="9.375" style="91" customWidth="1"/>
    <col min="61" max="61" width="9.125" style="91" customWidth="1"/>
    <col min="62" max="62" width="8.25390625" style="91" customWidth="1"/>
    <col min="63" max="63" width="9.375" style="91" customWidth="1"/>
    <col min="64" max="64" width="9.125" style="91" customWidth="1"/>
    <col min="65" max="65" width="8.25390625" style="91" customWidth="1"/>
    <col min="66" max="66" width="9.375" style="91" customWidth="1"/>
    <col min="67" max="67" width="9.125" style="91" customWidth="1"/>
    <col min="68" max="68" width="8.25390625" style="91" customWidth="1"/>
    <col min="69" max="69" width="9.375" style="91" customWidth="1"/>
    <col min="70" max="70" width="9.125" style="91" customWidth="1"/>
    <col min="71" max="71" width="8.25390625" style="91" customWidth="1"/>
    <col min="72" max="72" width="9.375" style="91" customWidth="1"/>
    <col min="73" max="73" width="9.125" style="91" customWidth="1"/>
    <col min="74" max="74" width="8.25390625" style="91" customWidth="1"/>
    <col min="75" max="75" width="9.375" style="91" customWidth="1"/>
    <col min="76" max="76" width="9.125" style="91" customWidth="1"/>
    <col min="77" max="77" width="9.00390625" style="4" customWidth="1"/>
    <col min="78" max="79" width="10.625" style="4" customWidth="1"/>
    <col min="80" max="80" width="11.50390625" style="4" customWidth="1"/>
    <col min="81" max="81" width="11.875" style="4" customWidth="1"/>
    <col min="82" max="82" width="11.625" style="4" customWidth="1"/>
    <col min="83" max="86" width="9.00390625" style="4" customWidth="1"/>
    <col min="87" max="96" width="9.00390625" style="14" customWidth="1"/>
    <col min="97" max="124" width="9.00390625" style="15" customWidth="1"/>
    <col min="125" max="16384" width="9.00390625" style="4" customWidth="1"/>
  </cols>
  <sheetData>
    <row r="1" spans="1:124" s="116" customFormat="1" ht="76.5">
      <c r="A1" s="121" t="s">
        <v>0</v>
      </c>
      <c r="B1" s="121" t="s">
        <v>99</v>
      </c>
      <c r="C1" s="122" t="s">
        <v>100</v>
      </c>
      <c r="D1" s="121" t="s">
        <v>1</v>
      </c>
      <c r="E1" s="121" t="s">
        <v>101</v>
      </c>
      <c r="F1" s="121" t="s">
        <v>102</v>
      </c>
      <c r="G1" s="121" t="s">
        <v>48</v>
      </c>
      <c r="H1" s="182"/>
      <c r="I1" s="121" t="s">
        <v>103</v>
      </c>
      <c r="J1" s="183" t="s">
        <v>104</v>
      </c>
      <c r="K1" s="183" t="s">
        <v>105</v>
      </c>
      <c r="L1" s="122" t="s">
        <v>106</v>
      </c>
      <c r="M1" s="121" t="s">
        <v>107</v>
      </c>
      <c r="N1" s="184" t="s">
        <v>23</v>
      </c>
      <c r="O1" s="182"/>
      <c r="P1" s="183" t="s">
        <v>53</v>
      </c>
      <c r="Q1" s="183" t="s">
        <v>110</v>
      </c>
      <c r="R1" s="185" t="s">
        <v>111</v>
      </c>
      <c r="S1" s="183" t="s">
        <v>54</v>
      </c>
      <c r="T1" s="183" t="s">
        <v>112</v>
      </c>
      <c r="U1" s="185" t="s">
        <v>113</v>
      </c>
      <c r="V1" s="183" t="s">
        <v>55</v>
      </c>
      <c r="W1" s="183" t="s">
        <v>114</v>
      </c>
      <c r="X1" s="185" t="s">
        <v>115</v>
      </c>
      <c r="Y1" s="183" t="s">
        <v>56</v>
      </c>
      <c r="Z1" s="183" t="s">
        <v>116</v>
      </c>
      <c r="AA1" s="185" t="s">
        <v>117</v>
      </c>
      <c r="AB1" s="183" t="s">
        <v>57</v>
      </c>
      <c r="AC1" s="183" t="s">
        <v>118</v>
      </c>
      <c r="AD1" s="185" t="s">
        <v>119</v>
      </c>
      <c r="AE1" s="183" t="s">
        <v>58</v>
      </c>
      <c r="AF1" s="183" t="s">
        <v>120</v>
      </c>
      <c r="AG1" s="185" t="s">
        <v>121</v>
      </c>
      <c r="AH1" s="183" t="s">
        <v>59</v>
      </c>
      <c r="AI1" s="183" t="s">
        <v>122</v>
      </c>
      <c r="AJ1" s="185" t="s">
        <v>123</v>
      </c>
      <c r="AK1" s="183" t="s">
        <v>60</v>
      </c>
      <c r="AL1" s="183" t="s">
        <v>124</v>
      </c>
      <c r="AM1" s="185" t="s">
        <v>125</v>
      </c>
      <c r="AN1" s="183" t="s">
        <v>61</v>
      </c>
      <c r="AO1" s="183" t="s">
        <v>126</v>
      </c>
      <c r="AP1" s="185" t="s">
        <v>127</v>
      </c>
      <c r="AQ1" s="183" t="s">
        <v>62</v>
      </c>
      <c r="AR1" s="183" t="s">
        <v>128</v>
      </c>
      <c r="AS1" s="185" t="s">
        <v>129</v>
      </c>
      <c r="AT1" s="183" t="s">
        <v>63</v>
      </c>
      <c r="AU1" s="183" t="s">
        <v>130</v>
      </c>
      <c r="AV1" s="185" t="s">
        <v>131</v>
      </c>
      <c r="AW1" s="183" t="s">
        <v>64</v>
      </c>
      <c r="AX1" s="183" t="s">
        <v>132</v>
      </c>
      <c r="AY1" s="185" t="s">
        <v>133</v>
      </c>
      <c r="AZ1" s="183" t="s">
        <v>65</v>
      </c>
      <c r="BA1" s="183" t="s">
        <v>134</v>
      </c>
      <c r="BB1" s="185" t="s">
        <v>135</v>
      </c>
      <c r="BC1" s="183" t="s">
        <v>66</v>
      </c>
      <c r="BD1" s="183" t="s">
        <v>136</v>
      </c>
      <c r="BE1" s="185" t="s">
        <v>137</v>
      </c>
      <c r="BF1" s="183" t="s">
        <v>67</v>
      </c>
      <c r="BG1" s="183" t="s">
        <v>138</v>
      </c>
      <c r="BH1" s="185" t="s">
        <v>139</v>
      </c>
      <c r="BI1" s="183" t="s">
        <v>68</v>
      </c>
      <c r="BJ1" s="183" t="s">
        <v>140</v>
      </c>
      <c r="BK1" s="185" t="s">
        <v>141</v>
      </c>
      <c r="BL1" s="183" t="s">
        <v>69</v>
      </c>
      <c r="BM1" s="183" t="s">
        <v>142</v>
      </c>
      <c r="BN1" s="185" t="s">
        <v>143</v>
      </c>
      <c r="BO1" s="183" t="s">
        <v>70</v>
      </c>
      <c r="BP1" s="183" t="s">
        <v>144</v>
      </c>
      <c r="BQ1" s="185" t="s">
        <v>145</v>
      </c>
      <c r="BR1" s="183" t="s">
        <v>71</v>
      </c>
      <c r="BS1" s="183" t="s">
        <v>146</v>
      </c>
      <c r="BT1" s="185" t="s">
        <v>147</v>
      </c>
      <c r="BU1" s="183" t="s">
        <v>72</v>
      </c>
      <c r="BV1" s="183" t="s">
        <v>148</v>
      </c>
      <c r="BW1" s="185" t="s">
        <v>149</v>
      </c>
      <c r="BX1" s="183" t="s">
        <v>73</v>
      </c>
      <c r="BY1" s="66"/>
      <c r="BZ1" s="66"/>
      <c r="CA1" s="66"/>
      <c r="CB1" s="66"/>
      <c r="CC1" s="66"/>
      <c r="CD1" s="66"/>
      <c r="CE1" s="66"/>
      <c r="CF1" s="66"/>
      <c r="CG1" s="66"/>
      <c r="CH1" s="6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row>
    <row r="2" spans="1:124" s="88" customFormat="1" ht="90" thickBot="1">
      <c r="A2" s="84"/>
      <c r="B2" s="72" t="s">
        <v>150</v>
      </c>
      <c r="C2" s="73"/>
      <c r="D2" s="72"/>
      <c r="E2" s="72"/>
      <c r="F2" s="84"/>
      <c r="G2" s="84"/>
      <c r="H2" s="84"/>
      <c r="I2" s="72" t="s">
        <v>44</v>
      </c>
      <c r="J2" s="72" t="s">
        <v>44</v>
      </c>
      <c r="K2" s="72" t="s">
        <v>44</v>
      </c>
      <c r="L2" s="72" t="s">
        <v>151</v>
      </c>
      <c r="M2" s="72" t="s">
        <v>45</v>
      </c>
      <c r="N2" s="85" t="s">
        <v>44</v>
      </c>
      <c r="O2" s="84"/>
      <c r="P2" s="72" t="s">
        <v>44</v>
      </c>
      <c r="Q2" s="74" t="s">
        <v>43</v>
      </c>
      <c r="R2" s="75" t="s">
        <v>45</v>
      </c>
      <c r="S2" s="72" t="s">
        <v>44</v>
      </c>
      <c r="T2" s="74" t="s">
        <v>43</v>
      </c>
      <c r="U2" s="75" t="s">
        <v>45</v>
      </c>
      <c r="V2" s="72" t="s">
        <v>44</v>
      </c>
      <c r="W2" s="74" t="s">
        <v>43</v>
      </c>
      <c r="X2" s="75" t="s">
        <v>45</v>
      </c>
      <c r="Y2" s="72" t="s">
        <v>44</v>
      </c>
      <c r="Z2" s="74" t="s">
        <v>43</v>
      </c>
      <c r="AA2" s="75" t="s">
        <v>45</v>
      </c>
      <c r="AB2" s="72" t="s">
        <v>44</v>
      </c>
      <c r="AC2" s="74" t="s">
        <v>43</v>
      </c>
      <c r="AD2" s="75" t="s">
        <v>45</v>
      </c>
      <c r="AE2" s="72" t="s">
        <v>44</v>
      </c>
      <c r="AF2" s="74" t="s">
        <v>43</v>
      </c>
      <c r="AG2" s="75" t="s">
        <v>45</v>
      </c>
      <c r="AH2" s="72" t="s">
        <v>44</v>
      </c>
      <c r="AI2" s="74" t="s">
        <v>43</v>
      </c>
      <c r="AJ2" s="75" t="s">
        <v>45</v>
      </c>
      <c r="AK2" s="72" t="s">
        <v>44</v>
      </c>
      <c r="AL2" s="74" t="s">
        <v>43</v>
      </c>
      <c r="AM2" s="75" t="s">
        <v>45</v>
      </c>
      <c r="AN2" s="72" t="s">
        <v>44</v>
      </c>
      <c r="AO2" s="74" t="s">
        <v>43</v>
      </c>
      <c r="AP2" s="75" t="s">
        <v>45</v>
      </c>
      <c r="AQ2" s="72" t="s">
        <v>44</v>
      </c>
      <c r="AR2" s="74" t="s">
        <v>43</v>
      </c>
      <c r="AS2" s="75" t="s">
        <v>45</v>
      </c>
      <c r="AT2" s="72" t="s">
        <v>44</v>
      </c>
      <c r="AU2" s="74" t="s">
        <v>43</v>
      </c>
      <c r="AV2" s="75" t="s">
        <v>45</v>
      </c>
      <c r="AW2" s="72" t="s">
        <v>44</v>
      </c>
      <c r="AX2" s="74" t="s">
        <v>43</v>
      </c>
      <c r="AY2" s="75" t="s">
        <v>45</v>
      </c>
      <c r="AZ2" s="72" t="s">
        <v>44</v>
      </c>
      <c r="BA2" s="74" t="s">
        <v>43</v>
      </c>
      <c r="BB2" s="75" t="s">
        <v>45</v>
      </c>
      <c r="BC2" s="72" t="s">
        <v>44</v>
      </c>
      <c r="BD2" s="74" t="s">
        <v>43</v>
      </c>
      <c r="BE2" s="75" t="s">
        <v>45</v>
      </c>
      <c r="BF2" s="72" t="s">
        <v>44</v>
      </c>
      <c r="BG2" s="74" t="s">
        <v>43</v>
      </c>
      <c r="BH2" s="75" t="s">
        <v>45</v>
      </c>
      <c r="BI2" s="72" t="s">
        <v>44</v>
      </c>
      <c r="BJ2" s="74" t="s">
        <v>43</v>
      </c>
      <c r="BK2" s="75" t="s">
        <v>45</v>
      </c>
      <c r="BL2" s="74" t="s">
        <v>44</v>
      </c>
      <c r="BM2" s="74" t="s">
        <v>43</v>
      </c>
      <c r="BN2" s="75" t="s">
        <v>45</v>
      </c>
      <c r="BO2" s="74" t="s">
        <v>44</v>
      </c>
      <c r="BP2" s="74" t="s">
        <v>43</v>
      </c>
      <c r="BQ2" s="75" t="s">
        <v>45</v>
      </c>
      <c r="BR2" s="74" t="s">
        <v>44</v>
      </c>
      <c r="BS2" s="74" t="s">
        <v>43</v>
      </c>
      <c r="BT2" s="75" t="s">
        <v>45</v>
      </c>
      <c r="BU2" s="74" t="s">
        <v>44</v>
      </c>
      <c r="BV2" s="74" t="s">
        <v>43</v>
      </c>
      <c r="BW2" s="75" t="s">
        <v>45</v>
      </c>
      <c r="BX2" s="74" t="s">
        <v>44</v>
      </c>
      <c r="BY2" s="86"/>
      <c r="BZ2" s="86"/>
      <c r="CA2" s="86"/>
      <c r="CB2" s="86"/>
      <c r="CC2" s="86"/>
      <c r="CD2" s="86"/>
      <c r="CE2" s="86"/>
      <c r="CF2" s="86"/>
      <c r="CG2" s="86"/>
      <c r="CH2" s="86"/>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row>
    <row r="3" spans="1:76" ht="13.5" thickTop="1">
      <c r="A3" s="40" t="s">
        <v>168</v>
      </c>
      <c r="B3" s="44" t="s">
        <v>5</v>
      </c>
      <c r="C3" s="89">
        <v>68</v>
      </c>
      <c r="D3" s="40" t="s">
        <v>169</v>
      </c>
      <c r="E3" s="44" t="s">
        <v>170</v>
      </c>
      <c r="F3" s="44" t="s">
        <v>27</v>
      </c>
      <c r="G3" s="44" t="s">
        <v>192</v>
      </c>
      <c r="I3" s="90">
        <v>95.61</v>
      </c>
      <c r="J3" s="91">
        <v>10.2</v>
      </c>
      <c r="K3" s="91">
        <v>329</v>
      </c>
      <c r="L3" s="92">
        <v>9530</v>
      </c>
      <c r="M3" s="90">
        <v>3.31</v>
      </c>
      <c r="N3" s="93">
        <v>381</v>
      </c>
      <c r="P3" s="91">
        <v>10.2</v>
      </c>
      <c r="Q3" s="91">
        <v>201.4</v>
      </c>
      <c r="R3" s="91">
        <v>2.37</v>
      </c>
      <c r="S3" s="91">
        <v>44</v>
      </c>
      <c r="T3" s="91">
        <v>137.4</v>
      </c>
      <c r="U3" s="91">
        <v>3.47</v>
      </c>
      <c r="V3" s="91">
        <v>54.3</v>
      </c>
      <c r="W3" s="91">
        <v>126.4</v>
      </c>
      <c r="X3" s="91">
        <v>3.77</v>
      </c>
      <c r="Y3" s="91">
        <v>63.4</v>
      </c>
      <c r="Z3" s="91">
        <v>128.8</v>
      </c>
      <c r="AA3" s="91">
        <v>3.7</v>
      </c>
      <c r="AB3" s="91">
        <v>72.8</v>
      </c>
      <c r="AC3" s="91">
        <v>126</v>
      </c>
      <c r="AD3" s="91">
        <v>3.78</v>
      </c>
      <c r="AE3" s="91">
        <v>82</v>
      </c>
      <c r="AF3" s="91">
        <v>125.3</v>
      </c>
      <c r="AG3" s="91">
        <v>3.8</v>
      </c>
      <c r="AH3" s="91">
        <v>91</v>
      </c>
      <c r="AI3" s="91">
        <v>126.1</v>
      </c>
      <c r="AJ3" s="91">
        <v>3.78</v>
      </c>
      <c r="AK3" s="91">
        <v>100</v>
      </c>
      <c r="AL3" s="91">
        <v>123.3</v>
      </c>
      <c r="AM3" s="91">
        <v>3.87</v>
      </c>
      <c r="AN3" s="91">
        <v>108.7</v>
      </c>
      <c r="AO3" s="91">
        <v>123.9</v>
      </c>
      <c r="AP3" s="91">
        <v>3.85</v>
      </c>
      <c r="AQ3" s="91">
        <v>117.2</v>
      </c>
      <c r="AR3" s="91">
        <v>162.7</v>
      </c>
      <c r="AS3" s="91">
        <v>2.93</v>
      </c>
      <c r="AT3" s="91">
        <v>132</v>
      </c>
      <c r="AU3" s="91">
        <v>142</v>
      </c>
      <c r="AV3" s="91">
        <v>3.35</v>
      </c>
      <c r="AW3" s="91">
        <v>149.6</v>
      </c>
      <c r="AX3" s="91">
        <v>144.7</v>
      </c>
      <c r="AY3" s="91">
        <v>3.29</v>
      </c>
      <c r="AZ3" s="91">
        <v>167.1</v>
      </c>
      <c r="BA3" s="91">
        <v>140.1</v>
      </c>
      <c r="BB3" s="91">
        <v>3.4</v>
      </c>
      <c r="BC3" s="91">
        <v>183.7</v>
      </c>
      <c r="BD3" s="91">
        <v>136.7</v>
      </c>
      <c r="BE3" s="91">
        <v>3.48</v>
      </c>
      <c r="BF3" s="91">
        <v>199.6</v>
      </c>
      <c r="BG3" s="91">
        <v>140.5</v>
      </c>
      <c r="BH3" s="91">
        <v>3.39</v>
      </c>
      <c r="BI3" s="91">
        <v>215.6</v>
      </c>
      <c r="BJ3" s="91">
        <v>136.5</v>
      </c>
      <c r="BK3" s="91">
        <v>3.49</v>
      </c>
      <c r="BL3" s="91">
        <v>231.1</v>
      </c>
      <c r="BM3" s="91">
        <v>142.9</v>
      </c>
      <c r="BN3" s="91">
        <v>3.33</v>
      </c>
      <c r="BO3" s="91">
        <v>247.3</v>
      </c>
      <c r="BP3" s="91">
        <v>145.2</v>
      </c>
      <c r="BQ3" s="91">
        <v>3.28</v>
      </c>
      <c r="BR3" s="91">
        <v>263.8</v>
      </c>
      <c r="BS3" s="91">
        <v>154.2</v>
      </c>
      <c r="BT3" s="91">
        <v>3.09</v>
      </c>
      <c r="BU3" s="91">
        <v>281.3</v>
      </c>
      <c r="BV3" s="91">
        <v>216.5</v>
      </c>
      <c r="BW3" s="91">
        <v>2.2</v>
      </c>
      <c r="BX3" s="91">
        <v>329</v>
      </c>
    </row>
    <row r="4" spans="1:76" ht="12.75">
      <c r="A4" s="40" t="s">
        <v>171</v>
      </c>
      <c r="B4" s="44" t="s">
        <v>3</v>
      </c>
      <c r="C4" s="89">
        <v>49</v>
      </c>
      <c r="D4" s="40" t="s">
        <v>172</v>
      </c>
      <c r="E4" s="44" t="s">
        <v>173</v>
      </c>
      <c r="F4" s="44" t="s">
        <v>27</v>
      </c>
      <c r="G4" s="44" t="s">
        <v>192</v>
      </c>
      <c r="I4" s="90">
        <v>83.95</v>
      </c>
      <c r="J4" s="91">
        <v>24.1</v>
      </c>
      <c r="K4" s="91">
        <v>359.6</v>
      </c>
      <c r="L4" s="92">
        <v>43800</v>
      </c>
      <c r="M4" s="90">
        <v>11.44</v>
      </c>
      <c r="N4" s="93">
        <v>125</v>
      </c>
      <c r="P4" s="91">
        <v>24.1</v>
      </c>
      <c r="Q4" s="91">
        <v>329.9</v>
      </c>
      <c r="R4" s="91">
        <v>6.64</v>
      </c>
      <c r="S4" s="91">
        <v>61.3</v>
      </c>
      <c r="T4" s="91">
        <v>188.2</v>
      </c>
      <c r="U4" s="91">
        <v>11.63</v>
      </c>
      <c r="V4" s="91">
        <v>76.7</v>
      </c>
      <c r="W4" s="91">
        <v>168.7</v>
      </c>
      <c r="X4" s="91">
        <v>12.98</v>
      </c>
      <c r="Y4" s="91">
        <v>90.6</v>
      </c>
      <c r="Z4" s="91">
        <v>167.2</v>
      </c>
      <c r="AA4" s="91">
        <v>13.1</v>
      </c>
      <c r="AB4" s="91">
        <v>104.2</v>
      </c>
      <c r="AC4" s="91">
        <v>158.3</v>
      </c>
      <c r="AD4" s="91">
        <v>13.83</v>
      </c>
      <c r="AE4" s="91">
        <v>116.5</v>
      </c>
      <c r="AF4" s="91">
        <v>160.5</v>
      </c>
      <c r="AG4" s="91">
        <v>13.65</v>
      </c>
      <c r="AH4" s="91">
        <v>129</v>
      </c>
      <c r="AI4" s="91">
        <v>159.5</v>
      </c>
      <c r="AJ4" s="91">
        <v>13.73</v>
      </c>
      <c r="AK4" s="91">
        <v>141.4</v>
      </c>
      <c r="AL4" s="91">
        <v>159.4</v>
      </c>
      <c r="AM4" s="91">
        <v>13.74</v>
      </c>
      <c r="AN4" s="91">
        <v>153.6</v>
      </c>
      <c r="AO4" s="91">
        <v>158.6</v>
      </c>
      <c r="AP4" s="91">
        <v>13.81</v>
      </c>
      <c r="AQ4" s="91">
        <v>165.7</v>
      </c>
      <c r="AR4" s="91">
        <v>157.8</v>
      </c>
      <c r="AS4" s="91">
        <v>13.88</v>
      </c>
      <c r="AT4" s="91">
        <v>177.8</v>
      </c>
      <c r="AU4" s="91">
        <v>157.8</v>
      </c>
      <c r="AV4" s="91">
        <v>13.88</v>
      </c>
      <c r="AW4" s="91">
        <v>190</v>
      </c>
      <c r="AX4" s="91">
        <v>164.3</v>
      </c>
      <c r="AY4" s="91">
        <v>13.33</v>
      </c>
      <c r="AZ4" s="91">
        <v>203.1</v>
      </c>
      <c r="BA4" s="91">
        <v>163</v>
      </c>
      <c r="BB4" s="91">
        <v>13.43</v>
      </c>
      <c r="BC4" s="91">
        <v>216.4</v>
      </c>
      <c r="BD4" s="91">
        <v>164.5</v>
      </c>
      <c r="BE4" s="91">
        <v>13.31</v>
      </c>
      <c r="BF4" s="91">
        <v>229.8</v>
      </c>
      <c r="BG4" s="91">
        <v>163.2</v>
      </c>
      <c r="BH4" s="91">
        <v>13.42</v>
      </c>
      <c r="BI4" s="91">
        <v>242.4</v>
      </c>
      <c r="BJ4" s="91">
        <v>156.5</v>
      </c>
      <c r="BK4" s="91">
        <v>13.99</v>
      </c>
      <c r="BL4" s="91">
        <v>254.4</v>
      </c>
      <c r="BM4" s="91">
        <v>161.7</v>
      </c>
      <c r="BN4" s="91">
        <v>13.54</v>
      </c>
      <c r="BO4" s="91">
        <v>267</v>
      </c>
      <c r="BP4" s="91">
        <v>164.2</v>
      </c>
      <c r="BQ4" s="91">
        <v>13.34</v>
      </c>
      <c r="BR4" s="91">
        <v>280.2</v>
      </c>
      <c r="BS4" s="91">
        <v>168.2</v>
      </c>
      <c r="BT4" s="91">
        <v>13.02</v>
      </c>
      <c r="BU4" s="91">
        <v>294.3</v>
      </c>
      <c r="BV4" s="91">
        <v>556.1</v>
      </c>
      <c r="BW4" s="91">
        <v>3.94</v>
      </c>
      <c r="BX4" s="91">
        <v>359.6</v>
      </c>
    </row>
    <row r="5" spans="1:76" ht="12.75">
      <c r="A5" s="40" t="s">
        <v>171</v>
      </c>
      <c r="B5" s="44" t="s">
        <v>5</v>
      </c>
      <c r="C5" s="89">
        <v>36</v>
      </c>
      <c r="D5" s="40" t="s">
        <v>169</v>
      </c>
      <c r="E5" s="44" t="s">
        <v>174</v>
      </c>
      <c r="F5" s="44" t="s">
        <v>27</v>
      </c>
      <c r="G5" s="44" t="s">
        <v>192</v>
      </c>
      <c r="I5" s="90">
        <v>18.55</v>
      </c>
      <c r="J5" s="91">
        <v>5.1</v>
      </c>
      <c r="K5" s="91">
        <v>232.2</v>
      </c>
      <c r="L5" s="92">
        <v>9870</v>
      </c>
      <c r="M5" s="90">
        <v>3.7</v>
      </c>
      <c r="N5" s="93">
        <v>280</v>
      </c>
      <c r="P5" s="91">
        <v>5.1</v>
      </c>
      <c r="Q5" s="91">
        <v>248.3</v>
      </c>
      <c r="R5" s="91">
        <v>1.99</v>
      </c>
      <c r="S5" s="91">
        <v>41.6</v>
      </c>
      <c r="T5" s="91">
        <v>201</v>
      </c>
      <c r="U5" s="91">
        <v>2.46</v>
      </c>
      <c r="V5" s="91">
        <v>63.3</v>
      </c>
      <c r="W5" s="91">
        <v>200</v>
      </c>
      <c r="X5" s="91">
        <v>2.47</v>
      </c>
      <c r="Y5" s="91">
        <v>86.3</v>
      </c>
      <c r="Z5" s="91">
        <v>160.1</v>
      </c>
      <c r="AA5" s="91">
        <v>3.08</v>
      </c>
      <c r="AB5" s="91">
        <v>99.4</v>
      </c>
      <c r="AC5" s="91">
        <v>116.3</v>
      </c>
      <c r="AD5" s="91">
        <v>4.24</v>
      </c>
      <c r="AE5" s="91">
        <v>106.4</v>
      </c>
      <c r="AF5" s="91">
        <v>112.3</v>
      </c>
      <c r="AG5" s="91">
        <v>4.4</v>
      </c>
      <c r="AH5" s="91">
        <v>113.1</v>
      </c>
      <c r="AI5" s="91">
        <v>110.3</v>
      </c>
      <c r="AJ5" s="91">
        <v>4.48</v>
      </c>
      <c r="AK5" s="91">
        <v>119.8</v>
      </c>
      <c r="AL5" s="91">
        <v>111.5</v>
      </c>
      <c r="AM5" s="91">
        <v>4.43</v>
      </c>
      <c r="AN5" s="91">
        <v>126.6</v>
      </c>
      <c r="AO5" s="91">
        <v>112.4</v>
      </c>
      <c r="AP5" s="91">
        <v>4.39</v>
      </c>
      <c r="AQ5" s="91">
        <v>133.7</v>
      </c>
      <c r="AR5" s="91">
        <v>113.3</v>
      </c>
      <c r="AS5" s="91">
        <v>4.35</v>
      </c>
      <c r="AT5" s="91">
        <v>140.7</v>
      </c>
      <c r="AU5" s="91">
        <v>108.7</v>
      </c>
      <c r="AV5" s="91">
        <v>4.54</v>
      </c>
      <c r="AW5" s="91">
        <v>146.7</v>
      </c>
      <c r="AX5" s="91">
        <v>101.1</v>
      </c>
      <c r="AY5" s="91">
        <v>4.88</v>
      </c>
      <c r="AZ5" s="91">
        <v>151.8</v>
      </c>
      <c r="BA5" s="91">
        <v>98.4</v>
      </c>
      <c r="BB5" s="91">
        <v>5.02</v>
      </c>
      <c r="BC5" s="91">
        <v>156.7</v>
      </c>
      <c r="BD5" s="91">
        <v>96.4</v>
      </c>
      <c r="BE5" s="91">
        <v>5.12</v>
      </c>
      <c r="BF5" s="91">
        <v>161.4</v>
      </c>
      <c r="BG5" s="91">
        <v>100</v>
      </c>
      <c r="BH5" s="91">
        <v>4.93</v>
      </c>
      <c r="BI5" s="91">
        <v>166.2</v>
      </c>
      <c r="BJ5" s="91">
        <v>97.5</v>
      </c>
      <c r="BK5" s="91">
        <v>5.06</v>
      </c>
      <c r="BL5" s="91">
        <v>170.7</v>
      </c>
      <c r="BM5" s="91">
        <v>105.3</v>
      </c>
      <c r="BN5" s="91">
        <v>4.69</v>
      </c>
      <c r="BO5" s="91">
        <v>176</v>
      </c>
      <c r="BP5" s="91">
        <v>116</v>
      </c>
      <c r="BQ5" s="91">
        <v>4.25</v>
      </c>
      <c r="BR5" s="91">
        <v>182.5</v>
      </c>
      <c r="BS5" s="91">
        <v>130.6</v>
      </c>
      <c r="BT5" s="91">
        <v>3.78</v>
      </c>
      <c r="BU5" s="91">
        <v>191.4</v>
      </c>
      <c r="BV5" s="91">
        <v>226.8</v>
      </c>
      <c r="BW5" s="91">
        <v>2.18</v>
      </c>
      <c r="BX5" s="91">
        <v>232.2</v>
      </c>
    </row>
    <row r="6" spans="1:76" ht="12.75">
      <c r="A6" s="40" t="s">
        <v>171</v>
      </c>
      <c r="B6" s="44" t="s">
        <v>5</v>
      </c>
      <c r="C6" s="89">
        <v>112</v>
      </c>
      <c r="D6" s="40" t="s">
        <v>172</v>
      </c>
      <c r="E6" s="44" t="s">
        <v>175</v>
      </c>
      <c r="F6" s="44" t="s">
        <v>27</v>
      </c>
      <c r="G6" s="44" t="s">
        <v>192</v>
      </c>
      <c r="I6" s="90">
        <v>95.15</v>
      </c>
      <c r="J6" s="91">
        <v>5.4</v>
      </c>
      <c r="K6" s="91">
        <v>297.3</v>
      </c>
      <c r="L6" s="92">
        <v>50000</v>
      </c>
      <c r="M6" s="90">
        <v>9.57</v>
      </c>
      <c r="N6" s="93">
        <v>127</v>
      </c>
      <c r="P6" s="91">
        <v>5.4</v>
      </c>
      <c r="Q6" s="91">
        <v>446.9</v>
      </c>
      <c r="R6" s="91">
        <v>5.59</v>
      </c>
      <c r="S6" s="91">
        <v>52.5</v>
      </c>
      <c r="T6" s="91">
        <v>264.2</v>
      </c>
      <c r="U6" s="91">
        <v>9.46</v>
      </c>
      <c r="V6" s="91">
        <v>65.1</v>
      </c>
      <c r="W6" s="91">
        <v>234</v>
      </c>
      <c r="X6" s="91">
        <v>10.69</v>
      </c>
      <c r="Y6" s="91">
        <v>75.1</v>
      </c>
      <c r="Z6" s="91">
        <v>225.3</v>
      </c>
      <c r="AA6" s="91">
        <v>11.1</v>
      </c>
      <c r="AB6" s="91">
        <v>84</v>
      </c>
      <c r="AC6" s="91">
        <v>210.4</v>
      </c>
      <c r="AD6" s="91">
        <v>11.88</v>
      </c>
      <c r="AE6" s="91">
        <v>91.9</v>
      </c>
      <c r="AF6" s="91">
        <v>209.8</v>
      </c>
      <c r="AG6" s="91">
        <v>11.92</v>
      </c>
      <c r="AH6" s="91">
        <v>99.3</v>
      </c>
      <c r="AI6" s="91">
        <v>201.8</v>
      </c>
      <c r="AJ6" s="91">
        <v>12.39</v>
      </c>
      <c r="AK6" s="91">
        <v>106.2</v>
      </c>
      <c r="AL6" s="91">
        <v>197.7</v>
      </c>
      <c r="AM6" s="91">
        <v>12.65</v>
      </c>
      <c r="AN6" s="91">
        <v>112.8</v>
      </c>
      <c r="AO6" s="91">
        <v>194.9</v>
      </c>
      <c r="AP6" s="91">
        <v>12.82</v>
      </c>
      <c r="AQ6" s="91">
        <v>119.4</v>
      </c>
      <c r="AR6" s="91">
        <v>194.5</v>
      </c>
      <c r="AS6" s="91">
        <v>12.85</v>
      </c>
      <c r="AT6" s="91">
        <v>125.9</v>
      </c>
      <c r="AU6" s="91">
        <v>197.3</v>
      </c>
      <c r="AV6" s="91">
        <v>12.67</v>
      </c>
      <c r="AW6" s="91">
        <v>132.6</v>
      </c>
      <c r="AX6" s="91">
        <v>196.9</v>
      </c>
      <c r="AY6" s="91">
        <v>12.7</v>
      </c>
      <c r="AZ6" s="91">
        <v>139.3</v>
      </c>
      <c r="BA6" s="91">
        <v>199</v>
      </c>
      <c r="BB6" s="91">
        <v>12.56</v>
      </c>
      <c r="BC6" s="91">
        <v>146</v>
      </c>
      <c r="BD6" s="91">
        <v>197.3</v>
      </c>
      <c r="BE6" s="91">
        <v>12.67</v>
      </c>
      <c r="BF6" s="91">
        <v>152.7</v>
      </c>
      <c r="BG6" s="91">
        <v>201.1</v>
      </c>
      <c r="BH6" s="91">
        <v>12.43</v>
      </c>
      <c r="BI6" s="91">
        <v>159.5</v>
      </c>
      <c r="BJ6" s="91">
        <v>204.7</v>
      </c>
      <c r="BK6" s="91">
        <v>12.21</v>
      </c>
      <c r="BL6" s="91">
        <v>166.5</v>
      </c>
      <c r="BM6" s="91">
        <v>235.2</v>
      </c>
      <c r="BN6" s="91">
        <v>10.63</v>
      </c>
      <c r="BO6" s="91">
        <v>175.4</v>
      </c>
      <c r="BP6" s="91">
        <v>307.4</v>
      </c>
      <c r="BQ6" s="91">
        <v>8.13</v>
      </c>
      <c r="BR6" s="91">
        <v>191.2</v>
      </c>
      <c r="BS6" s="91">
        <v>506.8</v>
      </c>
      <c r="BT6" s="91">
        <v>4.93</v>
      </c>
      <c r="BU6" s="91">
        <v>233</v>
      </c>
      <c r="BV6" s="91">
        <v>601.5</v>
      </c>
      <c r="BW6" s="91">
        <v>4.16</v>
      </c>
      <c r="BX6" s="91">
        <v>297.3</v>
      </c>
    </row>
    <row r="7" spans="1:76" ht="12.75">
      <c r="A7" s="40" t="s">
        <v>171</v>
      </c>
      <c r="B7" s="44" t="s">
        <v>5</v>
      </c>
      <c r="C7" s="89">
        <v>263</v>
      </c>
      <c r="D7" s="40" t="s">
        <v>172</v>
      </c>
      <c r="E7" s="44" t="s">
        <v>176</v>
      </c>
      <c r="F7" s="44" t="s">
        <v>27</v>
      </c>
      <c r="G7" s="44" t="s">
        <v>192</v>
      </c>
      <c r="I7" s="90">
        <v>27.64</v>
      </c>
      <c r="J7" s="91">
        <v>0</v>
      </c>
      <c r="K7" s="91">
        <v>270</v>
      </c>
      <c r="L7" s="92">
        <v>47339</v>
      </c>
      <c r="M7" s="90">
        <v>8.31</v>
      </c>
      <c r="N7" s="93">
        <v>508</v>
      </c>
      <c r="P7" s="91">
        <v>0</v>
      </c>
      <c r="Q7" s="91">
        <v>550.7</v>
      </c>
      <c r="R7" s="91">
        <v>4.3</v>
      </c>
      <c r="S7" s="91">
        <v>51.1</v>
      </c>
      <c r="T7" s="91">
        <v>405.3</v>
      </c>
      <c r="U7" s="91">
        <v>5.84</v>
      </c>
      <c r="V7" s="91">
        <v>73.8</v>
      </c>
      <c r="W7" s="91">
        <v>258.8</v>
      </c>
      <c r="X7" s="91">
        <v>9.15</v>
      </c>
      <c r="Y7" s="91">
        <v>84</v>
      </c>
      <c r="Z7" s="91">
        <v>251.8</v>
      </c>
      <c r="AA7" s="91">
        <v>9.4</v>
      </c>
      <c r="AB7" s="91">
        <v>93.3</v>
      </c>
      <c r="AC7" s="91">
        <v>234.6</v>
      </c>
      <c r="AD7" s="91">
        <v>10.09</v>
      </c>
      <c r="AE7" s="91">
        <v>101.5</v>
      </c>
      <c r="AF7" s="91">
        <v>233.2</v>
      </c>
      <c r="AG7" s="91">
        <v>10.15</v>
      </c>
      <c r="AH7" s="91">
        <v>109.6</v>
      </c>
      <c r="AI7" s="91">
        <v>231.1</v>
      </c>
      <c r="AJ7" s="91">
        <v>10.24</v>
      </c>
      <c r="AK7" s="91">
        <v>117.5</v>
      </c>
      <c r="AL7" s="91">
        <v>223.2</v>
      </c>
      <c r="AM7" s="91">
        <v>10.61</v>
      </c>
      <c r="AN7" s="91">
        <v>124.7</v>
      </c>
      <c r="AO7" s="91">
        <v>221.1</v>
      </c>
      <c r="AP7" s="91">
        <v>10.71</v>
      </c>
      <c r="AQ7" s="91">
        <v>131.8</v>
      </c>
      <c r="AR7" s="91">
        <v>294.7</v>
      </c>
      <c r="AS7" s="91">
        <v>8.03</v>
      </c>
      <c r="AT7" s="91">
        <v>142.1</v>
      </c>
      <c r="AU7" s="91">
        <v>221.6</v>
      </c>
      <c r="AV7" s="91">
        <v>10.68</v>
      </c>
      <c r="AW7" s="91">
        <v>149.2</v>
      </c>
      <c r="AX7" s="91">
        <v>215.3</v>
      </c>
      <c r="AY7" s="91">
        <v>10.99</v>
      </c>
      <c r="AZ7" s="91">
        <v>155.8</v>
      </c>
      <c r="BA7" s="91">
        <v>215</v>
      </c>
      <c r="BB7" s="91">
        <v>11.01</v>
      </c>
      <c r="BC7" s="91">
        <v>162.2</v>
      </c>
      <c r="BD7" s="91">
        <v>219.2</v>
      </c>
      <c r="BE7" s="91">
        <v>10.8</v>
      </c>
      <c r="BF7" s="91">
        <v>168.9</v>
      </c>
      <c r="BG7" s="91">
        <v>221.9</v>
      </c>
      <c r="BH7" s="91">
        <v>10.67</v>
      </c>
      <c r="BI7" s="91">
        <v>175.8</v>
      </c>
      <c r="BJ7" s="91">
        <v>222.3</v>
      </c>
      <c r="BK7" s="91">
        <v>10.65</v>
      </c>
      <c r="BL7" s="91">
        <v>182.4</v>
      </c>
      <c r="BM7" s="91">
        <v>237.2</v>
      </c>
      <c r="BN7" s="91">
        <v>9.98</v>
      </c>
      <c r="BO7" s="91">
        <v>189.6</v>
      </c>
      <c r="BP7" s="91">
        <v>266</v>
      </c>
      <c r="BQ7" s="91">
        <v>8.9</v>
      </c>
      <c r="BR7" s="91">
        <v>198.9</v>
      </c>
      <c r="BS7" s="91">
        <v>354.2</v>
      </c>
      <c r="BT7" s="91">
        <v>6.68</v>
      </c>
      <c r="BU7" s="91">
        <v>215.6</v>
      </c>
      <c r="BV7" s="91">
        <v>618.3</v>
      </c>
      <c r="BW7" s="91">
        <v>3.83</v>
      </c>
      <c r="BX7" s="91">
        <v>270</v>
      </c>
    </row>
    <row r="8" spans="1:76" ht="12.75">
      <c r="A8" s="40" t="s">
        <v>177</v>
      </c>
      <c r="B8" s="44" t="s">
        <v>5</v>
      </c>
      <c r="C8" s="89">
        <v>81</v>
      </c>
      <c r="D8" s="40" t="s">
        <v>172</v>
      </c>
      <c r="E8" s="44" t="s">
        <v>178</v>
      </c>
      <c r="F8" s="44" t="s">
        <v>27</v>
      </c>
      <c r="G8" s="44" t="s">
        <v>192</v>
      </c>
      <c r="I8" s="90">
        <v>97.76</v>
      </c>
      <c r="J8" s="91">
        <v>21.2</v>
      </c>
      <c r="K8" s="91">
        <v>321.4</v>
      </c>
      <c r="L8" s="92">
        <v>23400</v>
      </c>
      <c r="M8" s="90">
        <v>5.36</v>
      </c>
      <c r="N8" s="93">
        <v>230</v>
      </c>
      <c r="P8" s="91">
        <v>21.2</v>
      </c>
      <c r="Q8" s="91">
        <v>317.7</v>
      </c>
      <c r="R8" s="91">
        <v>3.68</v>
      </c>
      <c r="S8" s="91">
        <v>60.1</v>
      </c>
      <c r="T8" s="91">
        <v>227.7</v>
      </c>
      <c r="U8" s="91">
        <v>5.14</v>
      </c>
      <c r="V8" s="91">
        <v>71.1</v>
      </c>
      <c r="W8" s="91">
        <v>189.7</v>
      </c>
      <c r="X8" s="91">
        <v>6.17</v>
      </c>
      <c r="Y8" s="91">
        <v>78.5</v>
      </c>
      <c r="Z8" s="91">
        <v>176</v>
      </c>
      <c r="AA8" s="91">
        <v>6.65</v>
      </c>
      <c r="AB8" s="91">
        <v>85.5</v>
      </c>
      <c r="AC8" s="91">
        <v>179.6</v>
      </c>
      <c r="AD8" s="91">
        <v>6.51</v>
      </c>
      <c r="AE8" s="91">
        <v>93</v>
      </c>
      <c r="AF8" s="91">
        <v>170.7</v>
      </c>
      <c r="AG8" s="91">
        <v>6.86</v>
      </c>
      <c r="AH8" s="91">
        <v>99.9</v>
      </c>
      <c r="AI8" s="91">
        <v>173.6</v>
      </c>
      <c r="AJ8" s="91">
        <v>6.74</v>
      </c>
      <c r="AK8" s="91">
        <v>106.7</v>
      </c>
      <c r="AL8" s="91">
        <v>166.3</v>
      </c>
      <c r="AM8" s="91">
        <v>7.04</v>
      </c>
      <c r="AN8" s="91">
        <v>113.2</v>
      </c>
      <c r="AO8" s="91">
        <v>173</v>
      </c>
      <c r="AP8" s="91">
        <v>6.76</v>
      </c>
      <c r="AQ8" s="91">
        <v>120.1</v>
      </c>
      <c r="AR8" s="91">
        <v>169.2</v>
      </c>
      <c r="AS8" s="91">
        <v>6.92</v>
      </c>
      <c r="AT8" s="91">
        <v>127.1</v>
      </c>
      <c r="AU8" s="91">
        <v>178.1</v>
      </c>
      <c r="AV8" s="91">
        <v>6.57</v>
      </c>
      <c r="AW8" s="91">
        <v>134.5</v>
      </c>
      <c r="AX8" s="91">
        <v>174.1</v>
      </c>
      <c r="AY8" s="91">
        <v>6.72</v>
      </c>
      <c r="AZ8" s="91">
        <v>142</v>
      </c>
      <c r="BA8" s="91">
        <v>179.2</v>
      </c>
      <c r="BB8" s="91">
        <v>6.53</v>
      </c>
      <c r="BC8" s="91">
        <v>149.8</v>
      </c>
      <c r="BD8" s="91">
        <v>185</v>
      </c>
      <c r="BE8" s="91">
        <v>6.32</v>
      </c>
      <c r="BF8" s="91">
        <v>158.1</v>
      </c>
      <c r="BG8" s="91">
        <v>186.6</v>
      </c>
      <c r="BH8" s="91">
        <v>6.27</v>
      </c>
      <c r="BI8" s="91">
        <v>166.6</v>
      </c>
      <c r="BJ8" s="91">
        <v>204.2</v>
      </c>
      <c r="BK8" s="91">
        <v>5.73</v>
      </c>
      <c r="BL8" s="91">
        <v>176.6</v>
      </c>
      <c r="BM8" s="91">
        <v>234</v>
      </c>
      <c r="BN8" s="91">
        <v>5</v>
      </c>
      <c r="BO8" s="91">
        <v>189.9</v>
      </c>
      <c r="BP8" s="91">
        <v>337.6</v>
      </c>
      <c r="BQ8" s="91">
        <v>3.47</v>
      </c>
      <c r="BR8" s="91">
        <v>226.4</v>
      </c>
      <c r="BS8" s="91">
        <v>344.4</v>
      </c>
      <c r="BT8" s="91">
        <v>3.4</v>
      </c>
      <c r="BU8" s="91">
        <v>266.7</v>
      </c>
      <c r="BV8" s="91">
        <v>395.2</v>
      </c>
      <c r="BW8" s="91">
        <v>2.96</v>
      </c>
      <c r="BX8" s="91">
        <v>321.4</v>
      </c>
    </row>
    <row r="9" spans="1:76" ht="12.75">
      <c r="A9" s="40" t="s">
        <v>179</v>
      </c>
      <c r="B9" s="44" t="s">
        <v>4</v>
      </c>
      <c r="C9" s="89">
        <v>29</v>
      </c>
      <c r="D9" s="40" t="s">
        <v>180</v>
      </c>
      <c r="E9" s="44" t="s">
        <v>181</v>
      </c>
      <c r="F9" s="44" t="s">
        <v>27</v>
      </c>
      <c r="G9" s="44" t="s">
        <v>192</v>
      </c>
      <c r="I9" s="90">
        <v>76.93</v>
      </c>
      <c r="J9" s="91">
        <v>34.4</v>
      </c>
      <c r="K9" s="91">
        <v>244.6</v>
      </c>
      <c r="L9" s="92">
        <v>6500</v>
      </c>
      <c r="M9" s="90">
        <v>2.82</v>
      </c>
      <c r="N9" s="93">
        <v>75</v>
      </c>
      <c r="P9" s="91">
        <v>34.4</v>
      </c>
      <c r="Q9" s="91">
        <v>182.1</v>
      </c>
      <c r="R9" s="91">
        <v>1.78</v>
      </c>
      <c r="S9" s="91">
        <v>64.1</v>
      </c>
      <c r="T9" s="91">
        <v>136.1</v>
      </c>
      <c r="U9" s="91">
        <v>2.39</v>
      </c>
      <c r="V9" s="91">
        <v>76.3</v>
      </c>
      <c r="W9" s="91">
        <v>116.5</v>
      </c>
      <c r="X9" s="91">
        <v>2.79</v>
      </c>
      <c r="Y9" s="91">
        <v>85.4</v>
      </c>
      <c r="Z9" s="91">
        <v>113.2</v>
      </c>
      <c r="AA9" s="91">
        <v>2.87</v>
      </c>
      <c r="AB9" s="91">
        <v>93.7</v>
      </c>
      <c r="AC9" s="91">
        <v>95.2</v>
      </c>
      <c r="AD9" s="91">
        <v>3.42</v>
      </c>
      <c r="AE9" s="91">
        <v>99.5</v>
      </c>
      <c r="AF9" s="91">
        <v>88.1</v>
      </c>
      <c r="AG9" s="91">
        <v>3.69</v>
      </c>
      <c r="AH9" s="91">
        <v>104.5</v>
      </c>
      <c r="AI9" s="91">
        <v>86.3</v>
      </c>
      <c r="AJ9" s="91">
        <v>3.77</v>
      </c>
      <c r="AK9" s="91">
        <v>109.2</v>
      </c>
      <c r="AL9" s="91">
        <v>84.1</v>
      </c>
      <c r="AM9" s="91">
        <v>3.87</v>
      </c>
      <c r="AN9" s="91">
        <v>113.8</v>
      </c>
      <c r="AO9" s="91">
        <v>83.8</v>
      </c>
      <c r="AP9" s="91">
        <v>3.88</v>
      </c>
      <c r="AQ9" s="91">
        <v>118.3</v>
      </c>
      <c r="AR9" s="91">
        <v>84.6</v>
      </c>
      <c r="AS9" s="91">
        <v>3.84</v>
      </c>
      <c r="AT9" s="91">
        <v>122.8</v>
      </c>
      <c r="AU9" s="91">
        <v>85</v>
      </c>
      <c r="AV9" s="91">
        <v>3.83</v>
      </c>
      <c r="AW9" s="91">
        <v>127.3</v>
      </c>
      <c r="AX9" s="91">
        <v>87.5</v>
      </c>
      <c r="AY9" s="91">
        <v>3.71</v>
      </c>
      <c r="AZ9" s="91">
        <v>132.1</v>
      </c>
      <c r="BA9" s="91">
        <v>91.2</v>
      </c>
      <c r="BB9" s="91">
        <v>3.56</v>
      </c>
      <c r="BC9" s="91">
        <v>137.4</v>
      </c>
      <c r="BD9" s="91">
        <v>94.6</v>
      </c>
      <c r="BE9" s="91">
        <v>3.44</v>
      </c>
      <c r="BF9" s="91">
        <v>143.1</v>
      </c>
      <c r="BG9" s="91">
        <v>136.2</v>
      </c>
      <c r="BH9" s="91">
        <v>2.39</v>
      </c>
      <c r="BI9" s="91">
        <v>154.4</v>
      </c>
      <c r="BJ9" s="91">
        <v>125.3</v>
      </c>
      <c r="BK9" s="91">
        <v>2.59</v>
      </c>
      <c r="BL9" s="91">
        <v>166.3</v>
      </c>
      <c r="BM9" s="91">
        <v>140.3</v>
      </c>
      <c r="BN9" s="91">
        <v>2.32</v>
      </c>
      <c r="BO9" s="91">
        <v>181.4</v>
      </c>
      <c r="BP9" s="91">
        <v>145.1</v>
      </c>
      <c r="BQ9" s="91">
        <v>2.24</v>
      </c>
      <c r="BR9" s="91">
        <v>199.3</v>
      </c>
      <c r="BS9" s="91">
        <v>147</v>
      </c>
      <c r="BT9" s="91">
        <v>2.21</v>
      </c>
      <c r="BU9" s="91">
        <v>216.6</v>
      </c>
      <c r="BV9" s="91">
        <v>179.2</v>
      </c>
      <c r="BW9" s="91">
        <v>1.81</v>
      </c>
      <c r="BX9" s="91">
        <v>244.6</v>
      </c>
    </row>
    <row r="10" spans="1:76" ht="12.75">
      <c r="A10" s="40" t="s">
        <v>179</v>
      </c>
      <c r="B10" s="44" t="s">
        <v>5</v>
      </c>
      <c r="C10" s="89">
        <v>62</v>
      </c>
      <c r="D10" s="40" t="s">
        <v>180</v>
      </c>
      <c r="E10" s="44" t="s">
        <v>182</v>
      </c>
      <c r="F10" s="44" t="s">
        <v>27</v>
      </c>
      <c r="G10" s="44" t="s">
        <v>192</v>
      </c>
      <c r="I10" s="90">
        <v>87.46</v>
      </c>
      <c r="J10" s="91">
        <v>17.7</v>
      </c>
      <c r="K10" s="91">
        <v>245.3</v>
      </c>
      <c r="L10" s="92">
        <v>13900</v>
      </c>
      <c r="M10" s="90">
        <v>5.6</v>
      </c>
      <c r="N10" s="93">
        <v>250</v>
      </c>
      <c r="P10" s="91">
        <v>17.7</v>
      </c>
      <c r="Q10" s="91">
        <v>253.1</v>
      </c>
      <c r="R10" s="91">
        <v>2.75</v>
      </c>
      <c r="S10" s="91">
        <v>56</v>
      </c>
      <c r="T10" s="91">
        <v>194.7</v>
      </c>
      <c r="U10" s="91">
        <v>3.57</v>
      </c>
      <c r="V10" s="91">
        <v>76.5</v>
      </c>
      <c r="W10" s="91">
        <v>190.5</v>
      </c>
      <c r="X10" s="91">
        <v>3.65</v>
      </c>
      <c r="Y10" s="91">
        <v>95.5</v>
      </c>
      <c r="Z10" s="91">
        <v>180.4</v>
      </c>
      <c r="AA10" s="91">
        <v>3.85</v>
      </c>
      <c r="AB10" s="91">
        <v>113.4</v>
      </c>
      <c r="AC10" s="91">
        <v>143.8</v>
      </c>
      <c r="AD10" s="91">
        <v>4.83</v>
      </c>
      <c r="AE10" s="91">
        <v>125.9</v>
      </c>
      <c r="AF10" s="91">
        <v>88.4</v>
      </c>
      <c r="AG10" s="91">
        <v>7.86</v>
      </c>
      <c r="AH10" s="91">
        <v>131.5</v>
      </c>
      <c r="AI10" s="91">
        <v>82.5</v>
      </c>
      <c r="AJ10" s="91">
        <v>8.43</v>
      </c>
      <c r="AK10" s="91">
        <v>136.3</v>
      </c>
      <c r="AL10" s="91">
        <v>78.7</v>
      </c>
      <c r="AM10" s="91">
        <v>8.84</v>
      </c>
      <c r="AN10" s="91">
        <v>140.6</v>
      </c>
      <c r="AO10" s="91">
        <v>80.6</v>
      </c>
      <c r="AP10" s="91">
        <v>8.62</v>
      </c>
      <c r="AQ10" s="91">
        <v>145.2</v>
      </c>
      <c r="AR10" s="91">
        <v>81</v>
      </c>
      <c r="AS10" s="91">
        <v>8.58</v>
      </c>
      <c r="AT10" s="91">
        <v>150</v>
      </c>
      <c r="AU10" s="91">
        <v>81.9</v>
      </c>
      <c r="AV10" s="91">
        <v>8.49</v>
      </c>
      <c r="AW10" s="91">
        <v>154.9</v>
      </c>
      <c r="AX10" s="91">
        <v>83.4</v>
      </c>
      <c r="AY10" s="91">
        <v>8.33</v>
      </c>
      <c r="AZ10" s="91">
        <v>160.1</v>
      </c>
      <c r="BA10" s="91">
        <v>81.9</v>
      </c>
      <c r="BB10" s="91">
        <v>8.49</v>
      </c>
      <c r="BC10" s="91">
        <v>165.2</v>
      </c>
      <c r="BD10" s="91">
        <v>84.3</v>
      </c>
      <c r="BE10" s="91">
        <v>8.24</v>
      </c>
      <c r="BF10" s="91">
        <v>170.4</v>
      </c>
      <c r="BG10" s="91">
        <v>85.3</v>
      </c>
      <c r="BH10" s="91">
        <v>8.15</v>
      </c>
      <c r="BI10" s="91">
        <v>175.9</v>
      </c>
      <c r="BJ10" s="91">
        <v>85.5</v>
      </c>
      <c r="BK10" s="91">
        <v>8.13</v>
      </c>
      <c r="BL10" s="91">
        <v>181.4</v>
      </c>
      <c r="BM10" s="91">
        <v>88.1</v>
      </c>
      <c r="BN10" s="91">
        <v>7.89</v>
      </c>
      <c r="BO10" s="91">
        <v>187.3</v>
      </c>
      <c r="BP10" s="91">
        <v>99.5</v>
      </c>
      <c r="BQ10" s="91">
        <v>6.98</v>
      </c>
      <c r="BR10" s="91">
        <v>194.4</v>
      </c>
      <c r="BS10" s="91">
        <v>178.5</v>
      </c>
      <c r="BT10" s="91">
        <v>3.89</v>
      </c>
      <c r="BU10" s="91">
        <v>211.1</v>
      </c>
      <c r="BV10" s="91">
        <v>239.1</v>
      </c>
      <c r="BW10" s="91">
        <v>2.91</v>
      </c>
      <c r="BX10" s="91">
        <v>245.3</v>
      </c>
    </row>
    <row r="11" spans="1:76" ht="12.75">
      <c r="A11" s="40" t="s">
        <v>179</v>
      </c>
      <c r="B11" s="44" t="s">
        <v>5</v>
      </c>
      <c r="C11" s="89">
        <v>118</v>
      </c>
      <c r="D11" s="40" t="s">
        <v>172</v>
      </c>
      <c r="E11" s="44" t="s">
        <v>183</v>
      </c>
      <c r="F11" s="44" t="s">
        <v>27</v>
      </c>
      <c r="G11" s="44" t="s">
        <v>192</v>
      </c>
      <c r="I11" s="90">
        <v>95.87</v>
      </c>
      <c r="J11" s="91">
        <v>3.6</v>
      </c>
      <c r="K11" s="91">
        <v>368.7</v>
      </c>
      <c r="L11" s="92">
        <v>64200</v>
      </c>
      <c r="M11" s="90">
        <v>11.17</v>
      </c>
      <c r="N11" s="93">
        <v>242</v>
      </c>
      <c r="P11" s="91">
        <v>3.6</v>
      </c>
      <c r="Q11" s="91">
        <v>416.6</v>
      </c>
      <c r="R11" s="91">
        <v>7.71</v>
      </c>
      <c r="S11" s="91">
        <v>46.7</v>
      </c>
      <c r="T11" s="91">
        <v>250.7</v>
      </c>
      <c r="U11" s="91">
        <v>12.81</v>
      </c>
      <c r="V11" s="91">
        <v>56.9</v>
      </c>
      <c r="W11" s="91">
        <v>264.6</v>
      </c>
      <c r="X11" s="91">
        <v>12.13</v>
      </c>
      <c r="Y11" s="91">
        <v>67</v>
      </c>
      <c r="Z11" s="91">
        <v>242.2</v>
      </c>
      <c r="AA11" s="91">
        <v>13.25</v>
      </c>
      <c r="AB11" s="91">
        <v>76.2</v>
      </c>
      <c r="AC11" s="91">
        <v>231.3</v>
      </c>
      <c r="AD11" s="91">
        <v>13.88</v>
      </c>
      <c r="AE11" s="91">
        <v>85.3</v>
      </c>
      <c r="AF11" s="91">
        <v>243</v>
      </c>
      <c r="AG11" s="91">
        <v>13.21</v>
      </c>
      <c r="AH11" s="91">
        <v>95</v>
      </c>
      <c r="AI11" s="91">
        <v>245.6</v>
      </c>
      <c r="AJ11" s="91">
        <v>13.07</v>
      </c>
      <c r="AK11" s="91">
        <v>104.9</v>
      </c>
      <c r="AL11" s="91">
        <v>244.9</v>
      </c>
      <c r="AM11" s="91">
        <v>13.11</v>
      </c>
      <c r="AN11" s="91">
        <v>115</v>
      </c>
      <c r="AO11" s="91">
        <v>253.7</v>
      </c>
      <c r="AP11" s="91">
        <v>12.65</v>
      </c>
      <c r="AQ11" s="91">
        <v>125.7</v>
      </c>
      <c r="AR11" s="91">
        <v>305.8</v>
      </c>
      <c r="AS11" s="91">
        <v>10.5</v>
      </c>
      <c r="AT11" s="91">
        <v>140.5</v>
      </c>
      <c r="AU11" s="91">
        <v>362.6</v>
      </c>
      <c r="AV11" s="91">
        <v>8.85</v>
      </c>
      <c r="AW11" s="91">
        <v>164.5</v>
      </c>
      <c r="AX11" s="91">
        <v>444.1</v>
      </c>
      <c r="AY11" s="91">
        <v>7.23</v>
      </c>
      <c r="AZ11" s="91">
        <v>198.4</v>
      </c>
      <c r="BA11" s="91">
        <v>263.5</v>
      </c>
      <c r="BB11" s="91">
        <v>12.18</v>
      </c>
      <c r="BC11" s="91">
        <v>216.9</v>
      </c>
      <c r="BD11" s="91">
        <v>286.2</v>
      </c>
      <c r="BE11" s="91">
        <v>11.21</v>
      </c>
      <c r="BF11" s="91">
        <v>237.9</v>
      </c>
      <c r="BG11" s="91">
        <v>277.1</v>
      </c>
      <c r="BH11" s="91">
        <v>11.58</v>
      </c>
      <c r="BI11" s="91">
        <v>258.1</v>
      </c>
      <c r="BJ11" s="91">
        <v>248.4</v>
      </c>
      <c r="BK11" s="91">
        <v>12.92</v>
      </c>
      <c r="BL11" s="91">
        <v>274.2</v>
      </c>
      <c r="BM11" s="91">
        <v>265.5</v>
      </c>
      <c r="BN11" s="91">
        <v>12.09</v>
      </c>
      <c r="BO11" s="91">
        <v>290.7</v>
      </c>
      <c r="BP11" s="91">
        <v>244</v>
      </c>
      <c r="BQ11" s="91">
        <v>13.16</v>
      </c>
      <c r="BR11" s="91">
        <v>306.9</v>
      </c>
      <c r="BS11" s="91">
        <v>294.6</v>
      </c>
      <c r="BT11" s="91">
        <v>10.9</v>
      </c>
      <c r="BU11" s="91">
        <v>328.2</v>
      </c>
      <c r="BV11" s="91">
        <v>364.8</v>
      </c>
      <c r="BW11" s="91">
        <v>8.8</v>
      </c>
      <c r="BX11" s="91">
        <v>368.7</v>
      </c>
    </row>
    <row r="12" spans="1:76" ht="12.75">
      <c r="A12" s="40" t="s">
        <v>179</v>
      </c>
      <c r="B12" s="44" t="s">
        <v>5</v>
      </c>
      <c r="C12" s="89">
        <v>242</v>
      </c>
      <c r="D12" s="40" t="s">
        <v>180</v>
      </c>
      <c r="E12" s="44" t="s">
        <v>184</v>
      </c>
      <c r="F12" s="44" t="s">
        <v>27</v>
      </c>
      <c r="G12" s="44" t="s">
        <v>192</v>
      </c>
      <c r="I12" s="90">
        <v>80.56</v>
      </c>
      <c r="J12" s="91">
        <v>38.8</v>
      </c>
      <c r="K12" s="91">
        <v>230.8</v>
      </c>
      <c r="L12" s="92">
        <v>8400</v>
      </c>
      <c r="M12" s="90">
        <v>3.2</v>
      </c>
      <c r="N12" s="93">
        <v>41</v>
      </c>
      <c r="P12" s="91">
        <v>38.8</v>
      </c>
      <c r="Q12" s="91">
        <v>242.2</v>
      </c>
      <c r="R12" s="91">
        <v>1.73</v>
      </c>
      <c r="S12" s="91">
        <v>69.8</v>
      </c>
      <c r="T12" s="91">
        <v>171.5</v>
      </c>
      <c r="U12" s="91">
        <v>2.45</v>
      </c>
      <c r="V12" s="91">
        <v>83.1</v>
      </c>
      <c r="W12" s="91">
        <v>162.7</v>
      </c>
      <c r="X12" s="91">
        <v>2.58</v>
      </c>
      <c r="Y12" s="91">
        <v>95</v>
      </c>
      <c r="Z12" s="91">
        <v>156.5</v>
      </c>
      <c r="AA12" s="91">
        <v>2.68</v>
      </c>
      <c r="AB12" s="91">
        <v>106.2</v>
      </c>
      <c r="AC12" s="91">
        <v>151.1</v>
      </c>
      <c r="AD12" s="91">
        <v>2.78</v>
      </c>
      <c r="AE12" s="91">
        <v>116.9</v>
      </c>
      <c r="AF12" s="91">
        <v>133.7</v>
      </c>
      <c r="AG12" s="91">
        <v>3.14</v>
      </c>
      <c r="AH12" s="91">
        <v>124.9</v>
      </c>
      <c r="AI12" s="91">
        <v>109.2</v>
      </c>
      <c r="AJ12" s="91">
        <v>3.85</v>
      </c>
      <c r="AK12" s="91">
        <v>131.1</v>
      </c>
      <c r="AL12" s="91">
        <v>108.2</v>
      </c>
      <c r="AM12" s="91">
        <v>3.88</v>
      </c>
      <c r="AN12" s="91">
        <v>137.3</v>
      </c>
      <c r="AO12" s="91">
        <v>107.5</v>
      </c>
      <c r="AP12" s="91">
        <v>3.91</v>
      </c>
      <c r="AQ12" s="91">
        <v>143.4</v>
      </c>
      <c r="AR12" s="91">
        <v>105.4</v>
      </c>
      <c r="AS12" s="91">
        <v>3.98</v>
      </c>
      <c r="AT12" s="91">
        <v>149</v>
      </c>
      <c r="AU12" s="91">
        <v>101.7</v>
      </c>
      <c r="AV12" s="91">
        <v>4.13</v>
      </c>
      <c r="AW12" s="91">
        <v>154.4</v>
      </c>
      <c r="AX12" s="91">
        <v>101.8</v>
      </c>
      <c r="AY12" s="91">
        <v>4.13</v>
      </c>
      <c r="AZ12" s="91">
        <v>159.7</v>
      </c>
      <c r="BA12" s="91">
        <v>102.4</v>
      </c>
      <c r="BB12" s="91">
        <v>4.1</v>
      </c>
      <c r="BC12" s="91">
        <v>165.1</v>
      </c>
      <c r="BD12" s="91">
        <v>104.7</v>
      </c>
      <c r="BE12" s="91">
        <v>4.01</v>
      </c>
      <c r="BF12" s="91">
        <v>170.7</v>
      </c>
      <c r="BG12" s="91">
        <v>102.9</v>
      </c>
      <c r="BH12" s="91">
        <v>4.08</v>
      </c>
      <c r="BI12" s="91">
        <v>176.2</v>
      </c>
      <c r="BJ12" s="91">
        <v>104.6</v>
      </c>
      <c r="BK12" s="91">
        <v>4.01</v>
      </c>
      <c r="BL12" s="91">
        <v>181.8</v>
      </c>
      <c r="BM12" s="91">
        <v>106</v>
      </c>
      <c r="BN12" s="91">
        <v>3.96</v>
      </c>
      <c r="BO12" s="91">
        <v>187.7</v>
      </c>
      <c r="BP12" s="91">
        <v>112.3</v>
      </c>
      <c r="BQ12" s="91">
        <v>3.74</v>
      </c>
      <c r="BR12" s="91">
        <v>194.3</v>
      </c>
      <c r="BS12" s="91">
        <v>116.3</v>
      </c>
      <c r="BT12" s="91">
        <v>3.61</v>
      </c>
      <c r="BU12" s="91">
        <v>201.4</v>
      </c>
      <c r="BV12" s="91">
        <v>221.2</v>
      </c>
      <c r="BW12" s="91">
        <v>1.9</v>
      </c>
      <c r="BX12" s="91">
        <v>230.8</v>
      </c>
    </row>
    <row r="13" spans="1:76" ht="12.75">
      <c r="A13" s="40" t="s">
        <v>185</v>
      </c>
      <c r="B13" s="44" t="s">
        <v>3</v>
      </c>
      <c r="C13" s="89">
        <v>56</v>
      </c>
      <c r="D13" s="40" t="s">
        <v>172</v>
      </c>
      <c r="E13" s="44" t="s">
        <v>186</v>
      </c>
      <c r="F13" s="44" t="s">
        <v>27</v>
      </c>
      <c r="G13" s="44" t="s">
        <v>192</v>
      </c>
      <c r="I13" s="90">
        <v>90.49</v>
      </c>
      <c r="J13" s="91">
        <v>17.3</v>
      </c>
      <c r="K13" s="91">
        <v>678.3</v>
      </c>
      <c r="L13" s="92">
        <v>37500</v>
      </c>
      <c r="M13" s="90">
        <v>4.04</v>
      </c>
      <c r="N13" s="93">
        <v>162</v>
      </c>
      <c r="P13" s="91">
        <v>17.3</v>
      </c>
      <c r="Q13" s="91">
        <v>628.3</v>
      </c>
      <c r="R13" s="91">
        <v>2.98</v>
      </c>
      <c r="S13" s="91">
        <v>78.4</v>
      </c>
      <c r="T13" s="91">
        <v>499.5</v>
      </c>
      <c r="U13" s="91">
        <v>3.75</v>
      </c>
      <c r="V13" s="91">
        <v>115.4</v>
      </c>
      <c r="W13" s="91">
        <v>509.6</v>
      </c>
      <c r="X13" s="91">
        <v>3.68</v>
      </c>
      <c r="Y13" s="91">
        <v>153.2</v>
      </c>
      <c r="Z13" s="91">
        <v>507</v>
      </c>
      <c r="AA13" s="91">
        <v>3.7</v>
      </c>
      <c r="AB13" s="91">
        <v>191.4</v>
      </c>
      <c r="AC13" s="91">
        <v>534.6</v>
      </c>
      <c r="AD13" s="91">
        <v>3.51</v>
      </c>
      <c r="AE13" s="91">
        <v>234.2</v>
      </c>
      <c r="AF13" s="91">
        <v>529</v>
      </c>
      <c r="AG13" s="91">
        <v>3.54</v>
      </c>
      <c r="AH13" s="91">
        <v>276.5</v>
      </c>
      <c r="AI13" s="91">
        <v>493.7</v>
      </c>
      <c r="AJ13" s="91">
        <v>3.8</v>
      </c>
      <c r="AK13" s="91">
        <v>311.8</v>
      </c>
      <c r="AL13" s="91">
        <v>349.9</v>
      </c>
      <c r="AM13" s="91">
        <v>5.36</v>
      </c>
      <c r="AN13" s="91">
        <v>327.4</v>
      </c>
      <c r="AO13" s="91">
        <v>333.7</v>
      </c>
      <c r="AP13" s="91">
        <v>5.62</v>
      </c>
      <c r="AQ13" s="91">
        <v>342.3</v>
      </c>
      <c r="AR13" s="91">
        <v>332.2</v>
      </c>
      <c r="AS13" s="91">
        <v>5.64</v>
      </c>
      <c r="AT13" s="91">
        <v>357.2</v>
      </c>
      <c r="AU13" s="91">
        <v>328.3</v>
      </c>
      <c r="AV13" s="91">
        <v>5.71</v>
      </c>
      <c r="AW13" s="91">
        <v>371.7</v>
      </c>
      <c r="AX13" s="91">
        <v>326</v>
      </c>
      <c r="AY13" s="91">
        <v>5.75</v>
      </c>
      <c r="AZ13" s="91">
        <v>385.8</v>
      </c>
      <c r="BA13" s="91">
        <v>323.4</v>
      </c>
      <c r="BB13" s="91">
        <v>5.8</v>
      </c>
      <c r="BC13" s="91">
        <v>399.4</v>
      </c>
      <c r="BD13" s="91">
        <v>348.4</v>
      </c>
      <c r="BE13" s="91">
        <v>5.38</v>
      </c>
      <c r="BF13" s="91">
        <v>414.6</v>
      </c>
      <c r="BG13" s="91">
        <v>525.9</v>
      </c>
      <c r="BH13" s="91">
        <v>3.57</v>
      </c>
      <c r="BI13" s="91">
        <v>454.5</v>
      </c>
      <c r="BJ13" s="91">
        <v>534.3</v>
      </c>
      <c r="BK13" s="91">
        <v>3.51</v>
      </c>
      <c r="BL13" s="91">
        <v>498.8</v>
      </c>
      <c r="BM13" s="91">
        <v>525.1</v>
      </c>
      <c r="BN13" s="91">
        <v>3.57</v>
      </c>
      <c r="BO13" s="91">
        <v>540.3</v>
      </c>
      <c r="BP13" s="91">
        <v>510.1</v>
      </c>
      <c r="BQ13" s="91">
        <v>3.68</v>
      </c>
      <c r="BR13" s="91">
        <v>578.3</v>
      </c>
      <c r="BS13" s="91">
        <v>506.5</v>
      </c>
      <c r="BT13" s="91">
        <v>3.7</v>
      </c>
      <c r="BU13" s="91">
        <v>615.6</v>
      </c>
      <c r="BV13" s="91">
        <v>637.1</v>
      </c>
      <c r="BW13" s="91">
        <v>2.94</v>
      </c>
      <c r="BX13" s="91">
        <v>678.3</v>
      </c>
    </row>
    <row r="14" spans="1:76" ht="12.75">
      <c r="A14" s="40" t="s">
        <v>185</v>
      </c>
      <c r="B14" s="44" t="s">
        <v>5</v>
      </c>
      <c r="C14" s="89">
        <v>22</v>
      </c>
      <c r="D14" s="40" t="s">
        <v>172</v>
      </c>
      <c r="E14" s="44" t="s">
        <v>187</v>
      </c>
      <c r="F14" s="44" t="s">
        <v>27</v>
      </c>
      <c r="G14" s="44" t="s">
        <v>192</v>
      </c>
      <c r="I14" s="90">
        <v>390.05</v>
      </c>
      <c r="J14" s="91">
        <v>0.2</v>
      </c>
      <c r="K14" s="91">
        <v>528.5</v>
      </c>
      <c r="L14" s="92">
        <v>35700</v>
      </c>
      <c r="M14" s="90">
        <v>4.55</v>
      </c>
      <c r="N14" s="93">
        <v>198</v>
      </c>
      <c r="P14" s="91">
        <v>0.2</v>
      </c>
      <c r="Q14" s="91">
        <v>585.1</v>
      </c>
      <c r="R14" s="91">
        <v>3.05</v>
      </c>
      <c r="S14" s="91">
        <v>58.6</v>
      </c>
      <c r="T14" s="91">
        <v>454.4</v>
      </c>
      <c r="U14" s="91">
        <v>3.93</v>
      </c>
      <c r="V14" s="91">
        <v>91.1</v>
      </c>
      <c r="W14" s="91">
        <v>455.2</v>
      </c>
      <c r="X14" s="91">
        <v>3.92</v>
      </c>
      <c r="Y14" s="91">
        <v>123</v>
      </c>
      <c r="Z14" s="91">
        <v>438.5</v>
      </c>
      <c r="AA14" s="91">
        <v>4.07</v>
      </c>
      <c r="AB14" s="91">
        <v>153.5</v>
      </c>
      <c r="AC14" s="91">
        <v>448.5</v>
      </c>
      <c r="AD14" s="91">
        <v>3.98</v>
      </c>
      <c r="AE14" s="91">
        <v>184.4</v>
      </c>
      <c r="AF14" s="91">
        <v>428.2</v>
      </c>
      <c r="AG14" s="91">
        <v>4.17</v>
      </c>
      <c r="AH14" s="91">
        <v>212.6</v>
      </c>
      <c r="AI14" s="91">
        <v>401.9</v>
      </c>
      <c r="AJ14" s="91">
        <v>4.44</v>
      </c>
      <c r="AK14" s="91">
        <v>236.6</v>
      </c>
      <c r="AL14" s="91">
        <v>448.5</v>
      </c>
      <c r="AM14" s="91">
        <v>3.98</v>
      </c>
      <c r="AN14" s="91">
        <v>268.5</v>
      </c>
      <c r="AO14" s="91">
        <v>472.7</v>
      </c>
      <c r="AP14" s="91">
        <v>3.78</v>
      </c>
      <c r="AQ14" s="91">
        <v>303.9</v>
      </c>
      <c r="AR14" s="91">
        <v>294.4</v>
      </c>
      <c r="AS14" s="91">
        <v>6.06</v>
      </c>
      <c r="AT14" s="91">
        <v>318.3</v>
      </c>
      <c r="AU14" s="91">
        <v>278.3</v>
      </c>
      <c r="AV14" s="91">
        <v>6.41</v>
      </c>
      <c r="AW14" s="91">
        <v>331.8</v>
      </c>
      <c r="AX14" s="91">
        <v>276.1</v>
      </c>
      <c r="AY14" s="91">
        <v>6.46</v>
      </c>
      <c r="AZ14" s="91">
        <v>345.3</v>
      </c>
      <c r="BA14" s="91">
        <v>278.4</v>
      </c>
      <c r="BB14" s="91">
        <v>6.41</v>
      </c>
      <c r="BC14" s="91">
        <v>358.9</v>
      </c>
      <c r="BD14" s="91">
        <v>276.3</v>
      </c>
      <c r="BE14" s="91">
        <v>6.46</v>
      </c>
      <c r="BF14" s="91">
        <v>372.5</v>
      </c>
      <c r="BG14" s="91">
        <v>282.4</v>
      </c>
      <c r="BH14" s="91">
        <v>6.32</v>
      </c>
      <c r="BI14" s="91">
        <v>386.3</v>
      </c>
      <c r="BJ14" s="91">
        <v>279.7</v>
      </c>
      <c r="BK14" s="91">
        <v>6.38</v>
      </c>
      <c r="BL14" s="91">
        <v>400.1</v>
      </c>
      <c r="BM14" s="91">
        <v>289.1</v>
      </c>
      <c r="BN14" s="91">
        <v>6.17</v>
      </c>
      <c r="BO14" s="91">
        <v>414.3</v>
      </c>
      <c r="BP14" s="91">
        <v>436.3</v>
      </c>
      <c r="BQ14" s="91">
        <v>4.09</v>
      </c>
      <c r="BR14" s="91">
        <v>442.5</v>
      </c>
      <c r="BS14" s="91">
        <v>444.9</v>
      </c>
      <c r="BT14" s="91">
        <v>4.01</v>
      </c>
      <c r="BU14" s="91">
        <v>472.6</v>
      </c>
      <c r="BV14" s="91">
        <v>573.5</v>
      </c>
      <c r="BW14" s="91">
        <v>3.11</v>
      </c>
      <c r="BX14" s="91">
        <v>528.5</v>
      </c>
    </row>
    <row r="21" spans="16:76" ht="12.75">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row>
    <row r="22" spans="1:124" s="16" customFormat="1" ht="12.75">
      <c r="A22" s="98"/>
      <c r="B22" s="99"/>
      <c r="C22" s="100"/>
      <c r="D22" s="98"/>
      <c r="E22" s="99"/>
      <c r="F22" s="44"/>
      <c r="G22" s="99"/>
      <c r="H22" s="98"/>
      <c r="I22" s="101"/>
      <c r="J22" s="102"/>
      <c r="K22" s="102"/>
      <c r="L22" s="103"/>
      <c r="M22" s="101"/>
      <c r="N22" s="104"/>
      <c r="O22" s="105"/>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4"/>
      <c r="BZ22" s="4"/>
      <c r="CA22" s="4"/>
      <c r="CB22" s="4"/>
      <c r="CC22" s="4"/>
      <c r="CD22" s="4"/>
      <c r="CE22" s="4"/>
      <c r="CF22" s="4"/>
      <c r="CG22" s="4"/>
      <c r="CH22" s="4"/>
      <c r="CI22" s="17"/>
      <c r="CJ22" s="17"/>
      <c r="CK22" s="17"/>
      <c r="CL22" s="17"/>
      <c r="CM22" s="17"/>
      <c r="CN22" s="17"/>
      <c r="CO22" s="17"/>
      <c r="CP22" s="17"/>
      <c r="CQ22" s="17"/>
      <c r="CR22" s="17"/>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row>
    <row r="23" spans="1:124" s="16" customFormat="1" ht="12.75">
      <c r="A23" s="98"/>
      <c r="B23" s="99"/>
      <c r="C23" s="100"/>
      <c r="D23" s="98"/>
      <c r="E23" s="99"/>
      <c r="F23" s="44"/>
      <c r="G23" s="99"/>
      <c r="H23" s="98"/>
      <c r="I23" s="101"/>
      <c r="J23" s="102"/>
      <c r="K23" s="102"/>
      <c r="L23" s="103"/>
      <c r="M23" s="101"/>
      <c r="N23" s="104"/>
      <c r="O23" s="105"/>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4"/>
      <c r="BZ23" s="4"/>
      <c r="CA23" s="4"/>
      <c r="CB23" s="4"/>
      <c r="CC23" s="4"/>
      <c r="CD23" s="4"/>
      <c r="CE23" s="4"/>
      <c r="CF23" s="4"/>
      <c r="CG23" s="4"/>
      <c r="CH23" s="4"/>
      <c r="CI23" s="17"/>
      <c r="CJ23" s="17"/>
      <c r="CK23" s="17"/>
      <c r="CL23" s="17"/>
      <c r="CM23" s="17"/>
      <c r="CN23" s="17"/>
      <c r="CO23" s="17"/>
      <c r="CP23" s="17"/>
      <c r="CQ23" s="17"/>
      <c r="CR23" s="17"/>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row>
    <row r="24" spans="9:76" ht="12.75">
      <c r="I24" s="40"/>
      <c r="J24" s="95"/>
      <c r="K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7" spans="9:76" ht="12.75">
      <c r="I27" s="40"/>
      <c r="J27" s="95"/>
      <c r="K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9:76" ht="12.75">
      <c r="I28" s="40"/>
      <c r="J28" s="95"/>
      <c r="K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9:76" ht="12.75">
      <c r="I29" s="40"/>
      <c r="J29" s="95"/>
      <c r="K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spans="9:76" ht="12.75">
      <c r="I30" s="40"/>
      <c r="J30" s="95"/>
      <c r="K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row>
    <row r="31" spans="16:114" ht="12.75">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CI31" s="31"/>
      <c r="CJ31" s="31"/>
      <c r="CK31" s="31"/>
      <c r="CL31" s="31"/>
      <c r="CM31" s="31"/>
      <c r="CN31" s="31"/>
      <c r="CO31" s="31"/>
      <c r="CS31" s="14"/>
      <c r="CT31" s="14"/>
      <c r="CU31" s="14"/>
      <c r="CV31" s="14"/>
      <c r="CW31" s="14"/>
      <c r="CX31" s="14"/>
      <c r="CY31" s="14"/>
      <c r="CZ31" s="14"/>
      <c r="DA31" s="14"/>
      <c r="DB31" s="14"/>
      <c r="DC31" s="14"/>
      <c r="DD31" s="14"/>
      <c r="DE31" s="14"/>
      <c r="DF31" s="14"/>
      <c r="DG31" s="14"/>
      <c r="DH31" s="14"/>
      <c r="DI31" s="14"/>
      <c r="DJ31" s="14"/>
    </row>
    <row r="32" spans="9:76" ht="12.75">
      <c r="I32" s="40"/>
      <c r="J32" s="95"/>
      <c r="K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9:76" ht="12.75">
      <c r="I33" s="40"/>
      <c r="J33" s="95"/>
      <c r="K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row>
    <row r="34" spans="1:124" s="32" customFormat="1" ht="12.75">
      <c r="A34" s="106"/>
      <c r="B34" s="107"/>
      <c r="C34" s="108"/>
      <c r="D34" s="106"/>
      <c r="E34" s="107"/>
      <c r="F34" s="44"/>
      <c r="G34" s="107"/>
      <c r="H34" s="106"/>
      <c r="I34" s="109"/>
      <c r="J34" s="110"/>
      <c r="K34" s="110"/>
      <c r="L34" s="111"/>
      <c r="M34" s="109"/>
      <c r="N34" s="112"/>
      <c r="O34" s="113"/>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4"/>
      <c r="BZ34" s="4"/>
      <c r="CA34" s="4"/>
      <c r="CB34" s="4"/>
      <c r="CC34" s="4"/>
      <c r="CD34" s="4"/>
      <c r="CE34" s="4"/>
      <c r="CF34" s="4"/>
      <c r="CG34" s="4"/>
      <c r="CH34" s="4"/>
      <c r="CI34" s="33"/>
      <c r="CJ34" s="33"/>
      <c r="CK34" s="33"/>
      <c r="CL34" s="33"/>
      <c r="CM34" s="33"/>
      <c r="CN34" s="33"/>
      <c r="CO34" s="33"/>
      <c r="CP34" s="33"/>
      <c r="CQ34" s="33"/>
      <c r="CR34" s="33"/>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row>
    <row r="35" spans="1:124" s="32" customFormat="1" ht="12.75">
      <c r="A35" s="106"/>
      <c r="B35" s="107"/>
      <c r="C35" s="108"/>
      <c r="D35" s="106"/>
      <c r="E35" s="107"/>
      <c r="F35" s="44"/>
      <c r="G35" s="107"/>
      <c r="H35" s="106"/>
      <c r="I35" s="109"/>
      <c r="J35" s="110"/>
      <c r="K35" s="110"/>
      <c r="L35" s="111"/>
      <c r="M35" s="109"/>
      <c r="N35" s="112"/>
      <c r="O35" s="113"/>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4"/>
      <c r="BS35" s="110"/>
      <c r="BT35" s="110"/>
      <c r="BU35" s="110"/>
      <c r="BV35" s="110"/>
      <c r="BW35" s="110"/>
      <c r="BX35" s="110"/>
      <c r="BY35" s="4"/>
      <c r="BZ35" s="4"/>
      <c r="CA35" s="4"/>
      <c r="CB35" s="4"/>
      <c r="CC35" s="4"/>
      <c r="CD35" s="4"/>
      <c r="CE35" s="4"/>
      <c r="CF35" s="4"/>
      <c r="CG35" s="4"/>
      <c r="CH35" s="4"/>
      <c r="CI35" s="33"/>
      <c r="CJ35" s="33"/>
      <c r="CK35" s="33"/>
      <c r="CL35" s="33"/>
      <c r="CM35" s="33"/>
      <c r="CN35" s="33"/>
      <c r="CO35" s="33"/>
      <c r="CP35" s="33"/>
      <c r="CQ35" s="33"/>
      <c r="CR35" s="33"/>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row>
    <row r="36" spans="9:76" ht="12.75">
      <c r="I36" s="40"/>
      <c r="J36" s="95"/>
      <c r="K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row>
    <row r="37" spans="16:76" ht="12.75">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row>
    <row r="38" spans="16:76" ht="12.7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row>
    <row r="39" spans="16:76" ht="12.7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row>
    <row r="40" spans="9:76" ht="12.75">
      <c r="I40" s="40"/>
      <c r="J40" s="95"/>
      <c r="K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row>
    <row r="47" spans="9:76" ht="12.75">
      <c r="I47" s="40"/>
      <c r="J47" s="95"/>
      <c r="K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row>
    <row r="48" spans="9:76" ht="12.75">
      <c r="I48" s="40"/>
      <c r="J48" s="95"/>
      <c r="K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row>
    <row r="49" spans="1:124" s="16" customFormat="1" ht="12.75">
      <c r="A49" s="98"/>
      <c r="B49" s="99"/>
      <c r="C49" s="100"/>
      <c r="D49" s="98"/>
      <c r="E49" s="99"/>
      <c r="F49" s="44"/>
      <c r="G49" s="99"/>
      <c r="H49" s="98"/>
      <c r="I49" s="101"/>
      <c r="J49" s="102"/>
      <c r="K49" s="102"/>
      <c r="L49" s="103"/>
      <c r="M49" s="101"/>
      <c r="N49" s="104"/>
      <c r="O49" s="105"/>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4"/>
      <c r="BZ49" s="4"/>
      <c r="CA49" s="4"/>
      <c r="CB49" s="4"/>
      <c r="CC49" s="4"/>
      <c r="CD49" s="4"/>
      <c r="CE49" s="4"/>
      <c r="CF49" s="4"/>
      <c r="CG49" s="4"/>
      <c r="CH49" s="4"/>
      <c r="CI49" s="17"/>
      <c r="CJ49" s="17"/>
      <c r="CK49" s="17"/>
      <c r="CL49" s="17"/>
      <c r="CM49" s="17"/>
      <c r="CN49" s="17"/>
      <c r="CO49" s="17"/>
      <c r="CP49" s="17"/>
      <c r="CQ49" s="17"/>
      <c r="CR49" s="17"/>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row>
    <row r="50" spans="9:76" ht="12.75">
      <c r="I50" s="40"/>
      <c r="J50" s="95"/>
      <c r="K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row>
    <row r="51" spans="16:76" ht="12.75">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row>
    <row r="52" spans="16:76" ht="12.7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row>
    <row r="53" spans="9:76" ht="12.75">
      <c r="I53" s="40"/>
      <c r="J53" s="95"/>
      <c r="K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row>
    <row r="54" spans="9:76" ht="12.75">
      <c r="I54" s="40"/>
      <c r="J54" s="95"/>
      <c r="K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row>
    <row r="55" spans="9:76" ht="12.75">
      <c r="I55" s="40"/>
      <c r="J55" s="95"/>
      <c r="K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row>
    <row r="61" spans="9:76" ht="12.75">
      <c r="I61" s="40"/>
      <c r="J61" s="95"/>
      <c r="K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row>
    <row r="62" spans="9:76" ht="12.75">
      <c r="I62" s="40"/>
      <c r="J62" s="95"/>
      <c r="K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row>
    <row r="63" spans="16:76" ht="12.75">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row>
    <row r="64" spans="16:76" ht="12.75">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row>
    <row r="65" spans="16:76" ht="12.75">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row>
    <row r="66" spans="16:76" ht="12.75">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row>
    <row r="69" spans="16:75" ht="12.7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row>
    <row r="71" spans="16:76" ht="12.75">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row>
    <row r="72" spans="16:76" ht="12.75">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row>
    <row r="73" spans="16:76" ht="12.75">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row>
    <row r="74" spans="16:76" ht="12.75">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row>
    <row r="75" spans="16:76" ht="12.75">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row>
    <row r="76" spans="16:76" ht="12.75">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row>
    <row r="77" spans="16:76" ht="12.75">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row>
    <row r="79" spans="16:76" ht="12.75">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row>
    <row r="80" spans="16:76" ht="12.75">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R75"/>
  <sheetViews>
    <sheetView zoomScale="75" zoomScaleNormal="75" workbookViewId="0" topLeftCell="A1">
      <selection activeCell="A1" sqref="A1"/>
    </sheetView>
  </sheetViews>
  <sheetFormatPr defaultColWidth="9.00390625" defaultRowHeight="12.75"/>
  <cols>
    <col min="1" max="1" width="9.00390625" style="4" customWidth="1"/>
    <col min="2" max="3" width="10.625" style="4" customWidth="1"/>
    <col min="4" max="4" width="21.625" style="4" customWidth="1"/>
    <col min="5" max="5" width="13.00390625" style="1" customWidth="1"/>
    <col min="6" max="6" width="11.125" style="1" customWidth="1"/>
    <col min="7" max="7" width="8.75390625" style="1" customWidth="1"/>
    <col min="8" max="8" width="9.625" style="4" customWidth="1"/>
    <col min="9" max="9" width="8.625" style="4" customWidth="1"/>
    <col min="10" max="10" width="9.625" style="4" customWidth="1"/>
    <col min="11" max="11" width="9.00390625" style="4" customWidth="1"/>
    <col min="12" max="12" width="9.875" style="4" customWidth="1"/>
    <col min="18" max="16384" width="9.00390625" style="4" customWidth="1"/>
  </cols>
  <sheetData>
    <row r="1" spans="1:5" ht="12.75">
      <c r="A1" s="4" t="s">
        <v>25</v>
      </c>
      <c r="E1" s="49">
        <f>'ABUTMENT PLOT'!D1</f>
        <v>3</v>
      </c>
    </row>
    <row r="2" ht="12.75">
      <c r="E2" s="4"/>
    </row>
    <row r="4" spans="1:7" s="158" customFormat="1" ht="25.5">
      <c r="A4" s="13" t="s">
        <v>0</v>
      </c>
      <c r="B4" s="13" t="s">
        <v>99</v>
      </c>
      <c r="C4" s="157" t="s">
        <v>100</v>
      </c>
      <c r="D4" s="13" t="s">
        <v>1</v>
      </c>
      <c r="E4" s="13" t="s">
        <v>2</v>
      </c>
      <c r="F4" s="13"/>
      <c r="G4" s="13"/>
    </row>
    <row r="5" spans="1:5" ht="12.75">
      <c r="A5" s="1" t="str">
        <f>INDEX('APP VEL DATA'!$A$1:$BY$200,$E$1,1)</f>
        <v>Greenville</v>
      </c>
      <c r="B5" s="1" t="str">
        <f>INDEX('APP VEL DATA'!$A$1:$BY$200,$E$1,2)</f>
        <v>S</v>
      </c>
      <c r="C5" s="1">
        <f>INDEX('APP VEL DATA'!$A$1:$BY$200,$E$1,3)</f>
        <v>68</v>
      </c>
      <c r="D5" s="1" t="str">
        <f>INDEX('APP VEL DATA'!$A$1:$BY$200,$E$1,4)</f>
        <v>Reedy River</v>
      </c>
      <c r="E5" s="2" t="str">
        <f>INDEX('APP VEL DATA'!$A$1:$BY$200,$E$1,5)</f>
        <v>237006800100</v>
      </c>
    </row>
    <row r="7" spans="1:18" ht="12.75">
      <c r="A7" s="50"/>
      <c r="B7" s="51"/>
      <c r="C7" s="51"/>
      <c r="D7" s="51"/>
      <c r="E7" s="52"/>
      <c r="F7"/>
      <c r="G7"/>
      <c r="H7"/>
      <c r="I7"/>
      <c r="J7"/>
      <c r="K7"/>
      <c r="L7"/>
      <c r="R7"/>
    </row>
    <row r="8" spans="1:8" ht="12.75">
      <c r="A8" s="55" t="s">
        <v>19</v>
      </c>
      <c r="B8" s="31"/>
      <c r="C8" s="31"/>
      <c r="D8" s="31"/>
      <c r="E8" s="43"/>
      <c r="F8"/>
      <c r="G8"/>
      <c r="H8" s="56" t="s">
        <v>16</v>
      </c>
    </row>
    <row r="9" spans="1:7" ht="12.75">
      <c r="A9" s="57"/>
      <c r="B9" s="31"/>
      <c r="C9" s="31"/>
      <c r="D9" s="31" t="s">
        <v>166</v>
      </c>
      <c r="E9" s="2">
        <f>INDEX('APP VEL DATA'!$A$1:$BY$200,$E$1,14)</f>
        <v>0</v>
      </c>
      <c r="F9"/>
      <c r="G9"/>
    </row>
    <row r="10" spans="1:9" s="1" customFormat="1" ht="25.5">
      <c r="A10" s="53" t="s">
        <v>6</v>
      </c>
      <c r="B10" s="54" t="s">
        <v>6</v>
      </c>
      <c r="C10" s="165" t="s">
        <v>167</v>
      </c>
      <c r="D10" s="54" t="s">
        <v>7</v>
      </c>
      <c r="E10" s="58" t="s">
        <v>8</v>
      </c>
      <c r="F10"/>
      <c r="G10"/>
      <c r="H10" s="13" t="s">
        <v>17</v>
      </c>
      <c r="I10" s="13" t="s">
        <v>18</v>
      </c>
    </row>
    <row r="11" spans="1:8" s="13" customFormat="1" ht="25.5">
      <c r="A11" s="115" t="s">
        <v>9</v>
      </c>
      <c r="B11" s="116" t="s">
        <v>44</v>
      </c>
      <c r="C11" s="116" t="s">
        <v>44</v>
      </c>
      <c r="D11" s="116" t="s">
        <v>43</v>
      </c>
      <c r="E11" s="117" t="s">
        <v>45</v>
      </c>
      <c r="F11"/>
      <c r="G11"/>
      <c r="H11" s="13" t="s">
        <v>44</v>
      </c>
    </row>
    <row r="12" spans="1:9" ht="12.75">
      <c r="A12" s="57">
        <v>1</v>
      </c>
      <c r="B12" s="46">
        <f>INDEX('APP VEL DATA'!$A$1:$BY$200,$E$1,(14+(3*$A$12)))</f>
        <v>7.2</v>
      </c>
      <c r="C12" s="164">
        <f>B12</f>
        <v>7.2</v>
      </c>
      <c r="D12" s="46">
        <f>INDEX('APP VEL DATA'!$A$1:$BY$200,$E$1,(15+(3*A12)))</f>
        <v>1067.7</v>
      </c>
      <c r="E12" s="45">
        <f>INDEX('APP VEL DATA'!$A$1:$BY$200,$E$1,(16+(3*A12)))</f>
        <v>0.45</v>
      </c>
      <c r="F12"/>
      <c r="G12"/>
      <c r="H12" s="169">
        <f>IF(ISNUMBER(INDEX('BR VEL DATA'!$A$1:$BX$200,$E$1,14)),COS(PI()*E9/180)*((INDEX('BR VEL DATA'!A1:BX200,E1,14)+INDEX('BR VEL DATA'!A1:BX200,E1,16))-B12)+B12,"N/A")</f>
        <v>391.2</v>
      </c>
      <c r="I12" s="1">
        <f>IF(ISNUMBER(H12),MAX($E$12:$E$51)+0.5,"n/a")</f>
        <v>4.26</v>
      </c>
    </row>
    <row r="13" spans="1:9" ht="12.75">
      <c r="A13" s="57">
        <v>1</v>
      </c>
      <c r="B13" s="46">
        <f>INDEX('APP VEL DATA'!$A$1:$BY$200,$E$1,(14+(3*(A13+1))))</f>
        <v>268.9</v>
      </c>
      <c r="C13" s="164">
        <f>COS(PI()*$E$9/180)*(B13-$B$12)+$B$12</f>
        <v>268.9</v>
      </c>
      <c r="D13" s="46">
        <f>INDEX('APP VEL DATA'!$A$1:$BY$200,$E$1,(15+(3*A13)))</f>
        <v>1067.7</v>
      </c>
      <c r="E13" s="45">
        <f>INDEX('APP VEL DATA'!$A$1:$BY$200,$E$1,(16+(3*A13)))</f>
        <v>0.45</v>
      </c>
      <c r="F13"/>
      <c r="G13"/>
      <c r="H13" s="169">
        <f>(INDEX('BR VEL DATA'!$A$1:$BX$200,$E$1,11))-(INDEX('BR VEL DATA'!$A$1:$BX$200,$E$1,10))+H12</f>
        <v>710</v>
      </c>
      <c r="I13" s="1">
        <f>IF(ISNUMBER(H13),MAX($E$12:$E$51)+0.5,"n/a")</f>
        <v>4.26</v>
      </c>
    </row>
    <row r="14" spans="1:7" ht="12.75">
      <c r="A14" s="57">
        <v>2</v>
      </c>
      <c r="B14" s="46">
        <f>INDEX('APP VEL DATA'!$A$1:$BY$200,$E$1,(14+(3*A14)))</f>
        <v>268.9</v>
      </c>
      <c r="C14" s="164">
        <f aca="true" t="shared" si="0" ref="C14:C51">COS(PI()*$E$9/180)*(B14-$B$12)+$B$12</f>
        <v>268.9</v>
      </c>
      <c r="D14" s="46">
        <f>INDEX('APP VEL DATA'!$A$1:$BY$200,$E$1,(15+(3*A14)))</f>
        <v>773.7</v>
      </c>
      <c r="E14" s="45">
        <f>INDEX('APP VEL DATA'!$A$1:$BY$200,$E$1,(16+(3*A14)))</f>
        <v>0.62</v>
      </c>
      <c r="F14"/>
      <c r="G14"/>
    </row>
    <row r="15" spans="1:7" ht="12.75">
      <c r="A15" s="57">
        <v>2</v>
      </c>
      <c r="B15" s="46">
        <f>INDEX('APP VEL DATA'!$A$1:$BY$200,$E$1,(14+(3*(A15+1))))</f>
        <v>377.2</v>
      </c>
      <c r="C15" s="164">
        <f t="shared" si="0"/>
        <v>377.2</v>
      </c>
      <c r="D15" s="46">
        <f>INDEX('APP VEL DATA'!$A$1:$BY$200,$E$1,(15+(3*A15)))</f>
        <v>773.7</v>
      </c>
      <c r="E15" s="45">
        <f>INDEX('APP VEL DATA'!$A$1:$BY$200,$E$1,(16+(3*A15)))</f>
        <v>0.62</v>
      </c>
      <c r="F15"/>
      <c r="G15"/>
    </row>
    <row r="16" spans="1:7" ht="12.75">
      <c r="A16" s="57">
        <v>3</v>
      </c>
      <c r="B16" s="46">
        <f>INDEX('APP VEL DATA'!$A$1:$BY$200,$E$1,(14+(3*A16)))</f>
        <v>377.2</v>
      </c>
      <c r="C16" s="164">
        <f t="shared" si="0"/>
        <v>377.2</v>
      </c>
      <c r="D16" s="46">
        <f>INDEX('APP VEL DATA'!$A$1:$BY$200,$E$1,(15+(3*A16)))</f>
        <v>426.3</v>
      </c>
      <c r="E16" s="45">
        <f>INDEX('APP VEL DATA'!$A$1:$BY$200,$E$1,(16+(3*A16)))</f>
        <v>1.12</v>
      </c>
      <c r="F16"/>
      <c r="G16"/>
    </row>
    <row r="17" spans="1:7" ht="12.75">
      <c r="A17" s="57">
        <v>3</v>
      </c>
      <c r="B17" s="46">
        <f>INDEX('APP VEL DATA'!$A$1:$BY$200,$E$1,(14+(3*(A17+1))))</f>
        <v>428.2</v>
      </c>
      <c r="C17" s="164">
        <f t="shared" si="0"/>
        <v>428.2</v>
      </c>
      <c r="D17" s="46">
        <f>INDEX('APP VEL DATA'!$A$1:$BY$200,$E$1,(15+(3*A17)))</f>
        <v>426.3</v>
      </c>
      <c r="E17" s="45">
        <f>INDEX('APP VEL DATA'!$A$1:$BY$200,$E$1,(16+(3*A17)))</f>
        <v>1.12</v>
      </c>
      <c r="F17"/>
      <c r="G17"/>
    </row>
    <row r="18" spans="1:7" ht="12.75">
      <c r="A18" s="57">
        <v>4</v>
      </c>
      <c r="B18" s="46">
        <f>INDEX('APP VEL DATA'!$A$1:$BY$200,$E$1,(14+(3*A18)))</f>
        <v>428.2</v>
      </c>
      <c r="C18" s="164">
        <f t="shared" si="0"/>
        <v>428.2</v>
      </c>
      <c r="D18" s="46">
        <f>INDEX('APP VEL DATA'!$A$1:$BY$200,$E$1,(15+(3*A18)))</f>
        <v>135.3</v>
      </c>
      <c r="E18" s="45">
        <f>INDEX('APP VEL DATA'!$A$1:$BY$200,$E$1,(16+(3*A18)))</f>
        <v>3.52</v>
      </c>
      <c r="F18"/>
      <c r="G18"/>
    </row>
    <row r="19" spans="1:7" ht="12.75">
      <c r="A19" s="57">
        <v>4</v>
      </c>
      <c r="B19" s="46">
        <f>INDEX('APP VEL DATA'!$A$1:$BY$200,$E$1,(14+(3*(A19+1))))</f>
        <v>438</v>
      </c>
      <c r="C19" s="164">
        <f t="shared" si="0"/>
        <v>438</v>
      </c>
      <c r="D19" s="46">
        <f>INDEX('APP VEL DATA'!$A$1:$BY$200,$E$1,(15+(3*A19)))</f>
        <v>135.3</v>
      </c>
      <c r="E19" s="45">
        <f>INDEX('APP VEL DATA'!$A$1:$BY$200,$E$1,(16+(3*A19)))</f>
        <v>3.52</v>
      </c>
      <c r="F19"/>
      <c r="G19"/>
    </row>
    <row r="20" spans="1:7" ht="12.75">
      <c r="A20" s="57">
        <v>5</v>
      </c>
      <c r="B20" s="46">
        <f>INDEX('APP VEL DATA'!$A$1:$BY$200,$E$1,(14+(3*A20)))</f>
        <v>438</v>
      </c>
      <c r="C20" s="164">
        <f t="shared" si="0"/>
        <v>438</v>
      </c>
      <c r="D20" s="46">
        <f>INDEX('APP VEL DATA'!$A$1:$BY$200,$E$1,(15+(3*A20)))</f>
        <v>126.8</v>
      </c>
      <c r="E20" s="45">
        <f>INDEX('APP VEL DATA'!$A$1:$BY$200,$E$1,(16+(3*A20)))</f>
        <v>3.76</v>
      </c>
      <c r="F20"/>
      <c r="G20"/>
    </row>
    <row r="21" spans="1:8" ht="12.75">
      <c r="A21" s="57">
        <v>5</v>
      </c>
      <c r="B21" s="46">
        <f>INDEX('APP VEL DATA'!$A$1:$BY$200,$E$1,(14+(3*(A21+1))))</f>
        <v>446.9</v>
      </c>
      <c r="C21" s="164">
        <f t="shared" si="0"/>
        <v>446.9</v>
      </c>
      <c r="D21" s="46">
        <f>INDEX('APP VEL DATA'!$A$1:$BY$200,$E$1,(15+(3*A21)))</f>
        <v>126.8</v>
      </c>
      <c r="E21" s="45">
        <f>INDEX('APP VEL DATA'!$A$1:$BY$200,$E$1,(16+(3*A21)))</f>
        <v>3.76</v>
      </c>
      <c r="F21"/>
      <c r="G21"/>
      <c r="H21" s="56" t="s">
        <v>20</v>
      </c>
    </row>
    <row r="22" spans="1:7" ht="12.75">
      <c r="A22" s="57">
        <v>6</v>
      </c>
      <c r="B22" s="46">
        <f>INDEX('APP VEL DATA'!$A$1:$BY$200,$E$1,(14+(3*A22)))</f>
        <v>446.9</v>
      </c>
      <c r="C22" s="164">
        <f t="shared" si="0"/>
        <v>446.9</v>
      </c>
      <c r="D22" s="46">
        <f>INDEX('APP VEL DATA'!$A$1:$BY$200,$E$1,(15+(3*A22)))</f>
        <v>133.7</v>
      </c>
      <c r="E22" s="45">
        <f>INDEX('APP VEL DATA'!$A$1:$BY$200,$E$1,(16+(3*A22)))</f>
        <v>3.56</v>
      </c>
      <c r="F22"/>
      <c r="G22"/>
    </row>
    <row r="23" spans="1:10" ht="25.5">
      <c r="A23" s="57">
        <v>6</v>
      </c>
      <c r="B23" s="46">
        <f>INDEX('APP VEL DATA'!$A$1:$BY$200,$E$1,(14+(3*(A23+1))))</f>
        <v>456.6</v>
      </c>
      <c r="C23" s="164">
        <f t="shared" si="0"/>
        <v>456.6</v>
      </c>
      <c r="D23" s="46">
        <f>INDEX('APP VEL DATA'!$A$1:$BY$200,$E$1,(15+(3*A23)))</f>
        <v>133.7</v>
      </c>
      <c r="E23" s="45">
        <f>INDEX('APP VEL DATA'!$A$1:$BY$200,$E$1,(16+(3*A23)))</f>
        <v>3.56</v>
      </c>
      <c r="F23"/>
      <c r="G23"/>
      <c r="I23" s="13" t="s">
        <v>17</v>
      </c>
      <c r="J23" s="13" t="s">
        <v>18</v>
      </c>
    </row>
    <row r="24" spans="1:10" ht="12.75">
      <c r="A24" s="57">
        <v>7</v>
      </c>
      <c r="B24" s="46">
        <f>INDEX('APP VEL DATA'!$A$1:$BY$200,$E$1,(14+(3*A24)))</f>
        <v>456.6</v>
      </c>
      <c r="C24" s="164">
        <f t="shared" si="0"/>
        <v>456.6</v>
      </c>
      <c r="D24" s="46">
        <f>INDEX('APP VEL DATA'!$A$1:$BY$200,$E$1,(15+(3*A24)))</f>
        <v>129.6</v>
      </c>
      <c r="E24" s="45">
        <f>INDEX('APP VEL DATA'!$A$1:$BY$200,$E$1,(16+(3*A24)))</f>
        <v>3.68</v>
      </c>
      <c r="F24"/>
      <c r="G24"/>
      <c r="I24" s="1" t="s">
        <v>44</v>
      </c>
      <c r="J24" s="1"/>
    </row>
    <row r="25" spans="1:10" ht="12.75">
      <c r="A25" s="57">
        <v>7</v>
      </c>
      <c r="B25" s="46">
        <f>INDEX('APP VEL DATA'!$A$1:$BY$200,$E$1,(14+(3*(A25+1))))</f>
        <v>465.9</v>
      </c>
      <c r="C25" s="164">
        <f t="shared" si="0"/>
        <v>465.9</v>
      </c>
      <c r="D25" s="46">
        <f>INDEX('APP VEL DATA'!$A$1:$BY$200,$E$1,(15+(3*A25)))</f>
        <v>129.6</v>
      </c>
      <c r="E25" s="45">
        <f>INDEX('APP VEL DATA'!$A$1:$BY$200,$E$1,(16+(3*A25)))</f>
        <v>3.68</v>
      </c>
      <c r="F25"/>
      <c r="G25"/>
      <c r="H25" s="4" t="s">
        <v>21</v>
      </c>
      <c r="I25" s="1" t="str">
        <f>IF(ISNUMBER(INDEX('APP VEL DATA'!$A$1:$BY$200,$E$1,15)),COS(PI()*$E$9/180)*(INDEX('APP VEL DATA'!$A$1:$BY$200,$E$1,15)-$B$12)+B12," ")</f>
        <v> </v>
      </c>
      <c r="J25" s="1" t="str">
        <f>IF(ISNUMBER(I25),MAX($E$12:$E$51)+0.5,"n/a")</f>
        <v>n/a</v>
      </c>
    </row>
    <row r="26" spans="1:10" ht="12.75">
      <c r="A26" s="57">
        <v>8</v>
      </c>
      <c r="B26" s="46">
        <f>INDEX('APP VEL DATA'!$A$1:$BY$200,$E$1,(14+(3*A26)))</f>
        <v>465.9</v>
      </c>
      <c r="C26" s="164">
        <f t="shared" si="0"/>
        <v>465.9</v>
      </c>
      <c r="D26" s="46">
        <f>INDEX('APP VEL DATA'!$A$1:$BY$200,$E$1,(15+(3*A26)))</f>
        <v>128.3</v>
      </c>
      <c r="E26" s="45">
        <f>INDEX('APP VEL DATA'!$A$1:$BY$200,$E$1,(16+(3*A26)))</f>
        <v>3.72</v>
      </c>
      <c r="F26"/>
      <c r="G26"/>
      <c r="H26" s="4" t="s">
        <v>21</v>
      </c>
      <c r="I26" s="1" t="str">
        <f>IF(ISNUMBER(INDEX('APP VEL DATA'!$A$1:$BY$200,$E$1,15)),COS(PI()*$E$9/180)*(INDEX('APP VEL DATA'!$A$1:$BY$200,$E$1,15)-$B$12)+B12," ")</f>
        <v> </v>
      </c>
      <c r="J26" s="1" t="str">
        <f>IF(ISNUMBER(I26),(MIN($E$12:$E$51)+MAX($E$12:$E$51))/2,"n/a")</f>
        <v>n/a</v>
      </c>
    </row>
    <row r="27" spans="1:10" ht="12.75">
      <c r="A27" s="57">
        <v>8</v>
      </c>
      <c r="B27" s="46">
        <f>INDEX('APP VEL DATA'!$A$1:$BY$200,$E$1,(14+(3*(A27+1))))</f>
        <v>474.9</v>
      </c>
      <c r="C27" s="164">
        <f t="shared" si="0"/>
        <v>474.9</v>
      </c>
      <c r="D27" s="46">
        <f>INDEX('APP VEL DATA'!$A$1:$BY$200,$E$1,(15+(3*A27)))</f>
        <v>128.3</v>
      </c>
      <c r="E27" s="45">
        <f>INDEX('APP VEL DATA'!$A$1:$BY$200,$E$1,(16+(3*A27)))</f>
        <v>3.72</v>
      </c>
      <c r="F27"/>
      <c r="G27"/>
      <c r="J27" s="1"/>
    </row>
    <row r="28" spans="1:10" ht="12.75">
      <c r="A28" s="57">
        <v>9</v>
      </c>
      <c r="B28" s="46">
        <f>INDEX('APP VEL DATA'!$A$1:$BY$200,$E$1,(14+(3*A28)))</f>
        <v>474.9</v>
      </c>
      <c r="C28" s="164">
        <f t="shared" si="0"/>
        <v>474.9</v>
      </c>
      <c r="D28" s="46">
        <f>INDEX('APP VEL DATA'!$A$1:$BY$200,$E$1,(15+(3*A28)))</f>
        <v>126.8</v>
      </c>
      <c r="E28" s="45">
        <f>INDEX('APP VEL DATA'!$A$1:$BY$200,$E$1,(16+(3*A28)))</f>
        <v>3.76</v>
      </c>
      <c r="F28"/>
      <c r="G28"/>
      <c r="H28" s="4" t="s">
        <v>22</v>
      </c>
      <c r="I28" s="1" t="str">
        <f>IF(ISNUMBER(INDEX('APP VEL DATA'!$A$1:$BY$200,$E$1,16)),COS(PI()*$E$9/180)*(INDEX('APP VEL DATA'!$A$1:$BY$200,$E$1,16)-$B$12)+B12," ")</f>
        <v> </v>
      </c>
      <c r="J28" s="1" t="str">
        <f>IF(ISNUMBER(I28),MAX($E$12:$E$51)+0.5,"n/a")</f>
        <v>n/a</v>
      </c>
    </row>
    <row r="29" spans="1:10" ht="12.75">
      <c r="A29" s="57">
        <v>9</v>
      </c>
      <c r="B29" s="46">
        <f>INDEX('APP VEL DATA'!$A$1:$BY$200,$E$1,(14+(3*(A29+1))))</f>
        <v>483.7</v>
      </c>
      <c r="C29" s="164">
        <f t="shared" si="0"/>
        <v>483.7</v>
      </c>
      <c r="D29" s="46">
        <f>INDEX('APP VEL DATA'!$A$1:$BY$200,$E$1,(15+(3*A29)))</f>
        <v>126.8</v>
      </c>
      <c r="E29" s="45">
        <f>INDEX('APP VEL DATA'!$A$1:$BY$200,$E$1,(16+(3*A29)))</f>
        <v>3.76</v>
      </c>
      <c r="F29"/>
      <c r="G29"/>
      <c r="H29" s="4" t="s">
        <v>22</v>
      </c>
      <c r="I29" s="1" t="str">
        <f>IF(ISNUMBER(INDEX('APP VEL DATA'!$A$1:$BY$200,$E$1,16)),COS(PI()*$E$9/180)*(INDEX('APP VEL DATA'!$A$1:$BY$200,$E$1,16)-$B$12)+B12," ")</f>
        <v> </v>
      </c>
      <c r="J29" s="1" t="str">
        <f>IF(ISNUMBER(I29),(MIN($E$12:$E$51)+MAX($E$12:$E$51))/2,"n/a")</f>
        <v>n/a</v>
      </c>
    </row>
    <row r="30" spans="1:7" ht="12.75">
      <c r="A30" s="57">
        <v>10</v>
      </c>
      <c r="B30" s="46">
        <f>INDEX('APP VEL DATA'!$A$1:$BY$200,$E$1,(14+(3*A30)))</f>
        <v>483.7</v>
      </c>
      <c r="C30" s="164">
        <f t="shared" si="0"/>
        <v>483.7</v>
      </c>
      <c r="D30" s="46">
        <f>INDEX('APP VEL DATA'!$A$1:$BY$200,$E$1,(15+(3*A30)))</f>
        <v>128.7</v>
      </c>
      <c r="E30" s="45">
        <f>INDEX('APP VEL DATA'!$A$1:$BY$200,$E$1,(16+(3*A30)))</f>
        <v>3.72</v>
      </c>
      <c r="F30"/>
      <c r="G30"/>
    </row>
    <row r="31" spans="1:7" ht="12.75">
      <c r="A31" s="57">
        <v>10</v>
      </c>
      <c r="B31" s="46">
        <f>INDEX('APP VEL DATA'!$A$1:$BY$200,$E$1,(14+(3*(A31+1))))</f>
        <v>492.6</v>
      </c>
      <c r="C31" s="164">
        <f t="shared" si="0"/>
        <v>492.6</v>
      </c>
      <c r="D31" s="46">
        <f>INDEX('APP VEL DATA'!$A$1:$BY$200,$E$1,(15+(3*A31)))</f>
        <v>128.7</v>
      </c>
      <c r="E31" s="45">
        <f>INDEX('APP VEL DATA'!$A$1:$BY$200,$E$1,(16+(3*A31)))</f>
        <v>3.72</v>
      </c>
      <c r="F31"/>
      <c r="G31"/>
    </row>
    <row r="32" spans="1:7" ht="12.75">
      <c r="A32" s="57">
        <v>11</v>
      </c>
      <c r="B32" s="46">
        <f>INDEX('APP VEL DATA'!$A$1:$BY$200,$E$1,(14+(3*A32)))</f>
        <v>492.6</v>
      </c>
      <c r="C32" s="164">
        <f t="shared" si="0"/>
        <v>492.6</v>
      </c>
      <c r="D32" s="46">
        <f>INDEX('APP VEL DATA'!$A$1:$BY$200,$E$1,(15+(3*A32)))</f>
        <v>132</v>
      </c>
      <c r="E32" s="45">
        <f>INDEX('APP VEL DATA'!$A$1:$BY$200,$E$1,(16+(3*A32)))</f>
        <v>3.61</v>
      </c>
      <c r="F32"/>
      <c r="G32"/>
    </row>
    <row r="33" spans="1:7" ht="12.75">
      <c r="A33" s="57">
        <v>11</v>
      </c>
      <c r="B33" s="46">
        <f>INDEX('APP VEL DATA'!$A$1:$BY$200,$E$1,(14+(3*(A33+1))))</f>
        <v>501.5</v>
      </c>
      <c r="C33" s="164">
        <f t="shared" si="0"/>
        <v>501.5</v>
      </c>
      <c r="D33" s="46">
        <f>INDEX('APP VEL DATA'!$A$1:$BY$200,$E$1,(15+(3*A33)))</f>
        <v>132</v>
      </c>
      <c r="E33" s="45">
        <f>INDEX('APP VEL DATA'!$A$1:$BY$200,$E$1,(16+(3*A33)))</f>
        <v>3.61</v>
      </c>
      <c r="F33"/>
      <c r="G33"/>
    </row>
    <row r="34" spans="1:8" ht="12.75">
      <c r="A34" s="57">
        <v>12</v>
      </c>
      <c r="B34" s="46">
        <f>INDEX('APP VEL DATA'!$A$1:$BY$200,$E$1,(14+(3*A34)))</f>
        <v>501.5</v>
      </c>
      <c r="C34" s="164">
        <f t="shared" si="0"/>
        <v>501.5</v>
      </c>
      <c r="D34" s="46">
        <f>INDEX('APP VEL DATA'!$A$1:$BY$200,$E$1,(15+(3*A34)))</f>
        <v>513.5</v>
      </c>
      <c r="E34" s="45">
        <f>INDEX('APP VEL DATA'!$A$1:$BY$200,$E$1,(16+(3*A34)))</f>
        <v>0.93</v>
      </c>
      <c r="F34"/>
      <c r="G34"/>
      <c r="H34" s="56" t="s">
        <v>189</v>
      </c>
    </row>
    <row r="35" spans="1:7" ht="12.75">
      <c r="A35" s="57">
        <v>12</v>
      </c>
      <c r="B35" s="46">
        <f>INDEX('APP VEL DATA'!$A$1:$BY$200,$E$1,(14+(3*(A35+1))))</f>
        <v>561.3</v>
      </c>
      <c r="C35" s="164">
        <f t="shared" si="0"/>
        <v>561.3</v>
      </c>
      <c r="D35" s="46">
        <f>INDEX('APP VEL DATA'!$A$1:$BY$200,$E$1,(15+(3*A35)))</f>
        <v>513.5</v>
      </c>
      <c r="E35" s="45">
        <f>INDEX('APP VEL DATA'!$A$1:$BY$200,$E$1,(16+(3*A35)))</f>
        <v>0.93</v>
      </c>
      <c r="F35"/>
      <c r="G35"/>
    </row>
    <row r="36" spans="1:11" ht="12.75">
      <c r="A36" s="57">
        <v>13</v>
      </c>
      <c r="B36" s="46">
        <f>INDEX('APP VEL DATA'!$A$1:$BY$200,$E$1,(14+(3*A36)))</f>
        <v>561.3</v>
      </c>
      <c r="C36" s="164">
        <f t="shared" si="0"/>
        <v>561.3</v>
      </c>
      <c r="D36" s="46">
        <f>INDEX('APP VEL DATA'!$A$1:$BY$200,$E$1,(15+(3*A36)))</f>
        <v>635.8</v>
      </c>
      <c r="E36" s="45">
        <f>INDEX('APP VEL DATA'!$A$1:$BY$200,$E$1,(16+(3*A36)))</f>
        <v>0.75</v>
      </c>
      <c r="H36" s="4" t="s">
        <v>36</v>
      </c>
      <c r="K36" s="4">
        <f>COUNTIF(CALC!E4:E200,E5)</f>
        <v>1</v>
      </c>
    </row>
    <row r="37" spans="1:10" ht="12.75">
      <c r="A37" s="57">
        <v>13</v>
      </c>
      <c r="B37" s="46">
        <f>INDEX('APP VEL DATA'!$A$1:$BY$200,$E$1,(14+(3*(A37+1))))</f>
        <v>634.4</v>
      </c>
      <c r="C37" s="164">
        <f t="shared" si="0"/>
        <v>634.4</v>
      </c>
      <c r="D37" s="46">
        <f>INDEX('APP VEL DATA'!$A$1:$BY$200,$E$1,(15+(3*A37)))</f>
        <v>635.8</v>
      </c>
      <c r="E37" s="45">
        <f>INDEX('APP VEL DATA'!$A$1:$BY$200,$E$1,(16+(3*A37)))</f>
        <v>0.75</v>
      </c>
      <c r="H37" s="4" t="s">
        <v>37</v>
      </c>
      <c r="J37" s="4">
        <f>MATCH(E5,CALC!E2:E200,0)</f>
        <v>3</v>
      </c>
    </row>
    <row r="38" spans="1:5" ht="12.75">
      <c r="A38" s="57">
        <v>14</v>
      </c>
      <c r="B38" s="46">
        <f>INDEX('APP VEL DATA'!$A$1:$BY$200,$E$1,(14+(3*A38)))</f>
        <v>634.4</v>
      </c>
      <c r="C38" s="164">
        <f t="shared" si="0"/>
        <v>634.4</v>
      </c>
      <c r="D38" s="46">
        <f>INDEX('APP VEL DATA'!$A$1:$BY$200,$E$1,(15+(3*A38)))</f>
        <v>626.1</v>
      </c>
      <c r="E38" s="45">
        <f>INDEX('APP VEL DATA'!$A$1:$BY$200,$E$1,(16+(3*A38)))</f>
        <v>0.76</v>
      </c>
    </row>
    <row r="39" spans="1:10" s="63" customFormat="1" ht="25.5">
      <c r="A39" s="59">
        <v>14</v>
      </c>
      <c r="B39" s="60">
        <f>INDEX('APP VEL DATA'!$A$1:$BY$200,$E$1,(14+(3*(A39+1))))</f>
        <v>703.7</v>
      </c>
      <c r="C39" s="164">
        <f t="shared" si="0"/>
        <v>703.7</v>
      </c>
      <c r="D39" s="60">
        <f>INDEX('APP VEL DATA'!$A$1:$BY$200,$E$1,(15+(3*A39)))</f>
        <v>626.1</v>
      </c>
      <c r="E39" s="61">
        <f>INDEX('APP VEL DATA'!$A$1:$BY$200,$E$1,(16+(3*A39)))</f>
        <v>0.76</v>
      </c>
      <c r="F39" s="62"/>
      <c r="G39" s="62"/>
      <c r="I39" s="63" t="s">
        <v>6</v>
      </c>
      <c r="J39" s="64" t="s">
        <v>79</v>
      </c>
    </row>
    <row r="40" spans="1:9" ht="12.75">
      <c r="A40" s="57">
        <v>15</v>
      </c>
      <c r="B40" s="46">
        <f>INDEX('APP VEL DATA'!$A$1:$BY$200,$E$1,(14+(3*A40)))</f>
        <v>703.7</v>
      </c>
      <c r="C40" s="164">
        <f t="shared" si="0"/>
        <v>703.7</v>
      </c>
      <c r="D40" s="46">
        <f>INDEX('APP VEL DATA'!$A$1:$BY$200,$E$1,(15+(3*A40)))</f>
        <v>636</v>
      </c>
      <c r="E40" s="45">
        <f>INDEX('APP VEL DATA'!$A$1:$BY$200,$E$1,(16+(3*A40)))</f>
        <v>0.75</v>
      </c>
      <c r="I40" s="1" t="s">
        <v>44</v>
      </c>
    </row>
    <row r="41" spans="1:10" ht="12.75">
      <c r="A41" s="57">
        <v>15</v>
      </c>
      <c r="B41" s="46">
        <f>INDEX('APP VEL DATA'!$A$1:$BY$200,$E$1,(14+(3*(A41+1))))</f>
        <v>774</v>
      </c>
      <c r="C41" s="164">
        <f t="shared" si="0"/>
        <v>774</v>
      </c>
      <c r="D41" s="46">
        <f>INDEX('APP VEL DATA'!$A$1:$BY$200,$E$1,(15+(3*A41)))</f>
        <v>636</v>
      </c>
      <c r="E41" s="45">
        <f>INDEX('APP VEL DATA'!$A$1:$BY$200,$E$1,(16+(3*A41)))</f>
        <v>0.75</v>
      </c>
      <c r="H41" s="4" t="s">
        <v>21</v>
      </c>
      <c r="I41" s="5" t="str">
        <f>IF(I42="n/a","n/a",IF(INDEX(CALC!F2:F200,J37,1)="N",B12,I25))</f>
        <v>n/a</v>
      </c>
      <c r="J41" s="5">
        <f>I12*1.1</f>
        <v>4.686</v>
      </c>
    </row>
    <row r="42" spans="1:10" ht="12.75">
      <c r="A42" s="57">
        <v>16</v>
      </c>
      <c r="B42" s="46">
        <f>INDEX('APP VEL DATA'!$A$1:$BY$200,$E$1,(14+(3*A42)))</f>
        <v>774</v>
      </c>
      <c r="C42" s="164">
        <f t="shared" si="0"/>
        <v>774</v>
      </c>
      <c r="D42" s="46">
        <f>INDEX('APP VEL DATA'!$A$1:$BY$200,$E$1,(15+(3*A42)))</f>
        <v>617.5</v>
      </c>
      <c r="E42" s="45">
        <f>INDEX('APP VEL DATA'!$A$1:$BY$200,$E$1,(16+(3*A42)))</f>
        <v>0.77</v>
      </c>
      <c r="H42" s="4" t="s">
        <v>21</v>
      </c>
      <c r="I42" s="5" t="str">
        <f>IF(INDEX(CALC!H2:H200,J37,1)="LAB",COS(PI()*E9/180)*(INDEX(CALC!AI2:AI200,J37,1)-B12)+B12,"n/a")</f>
        <v>n/a</v>
      </c>
      <c r="J42" s="5">
        <f>I13*1.1</f>
        <v>4.686</v>
      </c>
    </row>
    <row r="43" spans="1:9" ht="12.75">
      <c r="A43" s="57">
        <v>16</v>
      </c>
      <c r="B43" s="46">
        <f>INDEX('APP VEL DATA'!$A$1:$BY$200,$E$1,(14+(3*(A43+1))))</f>
        <v>842.3</v>
      </c>
      <c r="C43" s="164">
        <f t="shared" si="0"/>
        <v>842.3</v>
      </c>
      <c r="D43" s="46">
        <f>INDEX('APP VEL DATA'!$A$1:$BY$200,$E$1,(15+(3*A43)))</f>
        <v>617.5</v>
      </c>
      <c r="E43" s="45">
        <f>INDEX('APP VEL DATA'!$A$1:$BY$200,$E$1,(16+(3*A43)))</f>
        <v>0.77</v>
      </c>
      <c r="I43" s="5"/>
    </row>
    <row r="44" spans="1:10" ht="12.75">
      <c r="A44" s="57">
        <v>17</v>
      </c>
      <c r="B44" s="46">
        <f>INDEX('APP VEL DATA'!$A$1:$BY$200,$E$1,(14+(3*A44)))</f>
        <v>842.3</v>
      </c>
      <c r="C44" s="164">
        <f t="shared" si="0"/>
        <v>842.3</v>
      </c>
      <c r="D44" s="46">
        <f>INDEX('APP VEL DATA'!$A$1:$BY$200,$E$1,(15+(3*A44)))</f>
        <v>638.3</v>
      </c>
      <c r="E44" s="45">
        <f>INDEX('APP VEL DATA'!$A$1:$BY$200,$E$1,(16+(3*A44)))</f>
        <v>0.75</v>
      </c>
      <c r="H44" s="4" t="s">
        <v>22</v>
      </c>
      <c r="I44" s="5">
        <f>IF(I42="n/a",COS(PI()*E9/180)*(INDEX(CALC!AI2:AI200,J37,1)-B12)+B12,IF(AND(INDEX(CALC!H2:H200,J37+1,1)="RAB",K36=2),COS(PI()*E9/180)*(INDEX(CALC!AI2:AI200,J37+1,1)-B12)+B12,"n/a"))</f>
        <v>681</v>
      </c>
      <c r="J44" s="5">
        <f>I12*1.1</f>
        <v>4.686</v>
      </c>
    </row>
    <row r="45" spans="1:10" ht="12.75">
      <c r="A45" s="57">
        <v>17</v>
      </c>
      <c r="B45" s="46">
        <f>INDEX('APP VEL DATA'!$A$1:$BY$200,$E$1,(14+(3*(A45+1))))</f>
        <v>913</v>
      </c>
      <c r="C45" s="164">
        <f t="shared" si="0"/>
        <v>913</v>
      </c>
      <c r="D45" s="46">
        <f>INDEX('APP VEL DATA'!$A$1:$BY$200,$E$1,(15+(3*A45)))</f>
        <v>638.3</v>
      </c>
      <c r="E45" s="45">
        <f>INDEX('APP VEL DATA'!$A$1:$BY$200,$E$1,(16+(3*A45)))</f>
        <v>0.75</v>
      </c>
      <c r="H45" s="4" t="s">
        <v>22</v>
      </c>
      <c r="I45" s="5">
        <f>IF(I44="n/a","n/a",IF(INDEX(CALC!F2:F200,J37,1)="N",B51,I29))</f>
        <v>1190.4</v>
      </c>
      <c r="J45" s="5">
        <f>I13*1.1</f>
        <v>4.686</v>
      </c>
    </row>
    <row r="46" spans="1:5" ht="12.75">
      <c r="A46" s="57">
        <v>18</v>
      </c>
      <c r="B46" s="46">
        <f>INDEX('APP VEL DATA'!$A$1:$BY$200,$E$1,(14+(3*A46)))</f>
        <v>913</v>
      </c>
      <c r="C46" s="164">
        <f t="shared" si="0"/>
        <v>913</v>
      </c>
      <c r="D46" s="46">
        <f>INDEX('APP VEL DATA'!$A$1:$BY$200,$E$1,(15+(3*A46)))</f>
        <v>621.8</v>
      </c>
      <c r="E46" s="45">
        <f>INDEX('APP VEL DATA'!$A$1:$BY$200,$E$1,(16+(3*A46)))</f>
        <v>0.77</v>
      </c>
    </row>
    <row r="47" spans="1:5" ht="12.75">
      <c r="A47" s="57">
        <v>18</v>
      </c>
      <c r="B47" s="46">
        <f>INDEX('APP VEL DATA'!$A$1:$BY$200,$E$1,(14+(3*(A47+1))))</f>
        <v>981.7</v>
      </c>
      <c r="C47" s="164">
        <f t="shared" si="0"/>
        <v>981.7</v>
      </c>
      <c r="D47" s="46">
        <f>INDEX('APP VEL DATA'!$A$1:$BY$200,$E$1,(15+(3*A47)))</f>
        <v>621.8</v>
      </c>
      <c r="E47" s="45">
        <f>INDEX('APP VEL DATA'!$A$1:$BY$200,$E$1,(16+(3*A47)))</f>
        <v>0.77</v>
      </c>
    </row>
    <row r="48" spans="1:8" ht="12.75">
      <c r="A48" s="57">
        <v>19</v>
      </c>
      <c r="B48" s="46">
        <f>INDEX('APP VEL DATA'!$A$1:$BY$200,$E$1,(14+(3*A48)))</f>
        <v>981.7</v>
      </c>
      <c r="C48" s="164">
        <f t="shared" si="0"/>
        <v>981.7</v>
      </c>
      <c r="D48" s="46">
        <f>INDEX('APP VEL DATA'!$A$1:$BY$200,$E$1,(15+(3*A48)))</f>
        <v>654.3</v>
      </c>
      <c r="E48" s="45">
        <f>INDEX('APP VEL DATA'!$A$1:$BY$200,$E$1,(16+(3*A48)))</f>
        <v>0.73</v>
      </c>
      <c r="H48" s="56" t="s">
        <v>38</v>
      </c>
    </row>
    <row r="49" spans="1:5" ht="12.75">
      <c r="A49" s="57">
        <v>19</v>
      </c>
      <c r="B49" s="46">
        <f>INDEX('APP VEL DATA'!$A$1:$BY$200,$E$1,(14+(3*(A49+1))))</f>
        <v>1054.1</v>
      </c>
      <c r="C49" s="164">
        <f t="shared" si="0"/>
        <v>1054.1</v>
      </c>
      <c r="D49" s="46">
        <f>INDEX('APP VEL DATA'!$A$1:$BY$200,$E$1,(15+(3*A49)))</f>
        <v>654.3</v>
      </c>
      <c r="E49" s="45">
        <f>INDEX('APP VEL DATA'!$A$1:$BY$200,$E$1,(16+(3*A49)))</f>
        <v>0.73</v>
      </c>
    </row>
    <row r="50" spans="1:11" ht="12.75">
      <c r="A50" s="57">
        <v>20</v>
      </c>
      <c r="B50" s="46">
        <f>INDEX('APP VEL DATA'!$A$1:$BY$200,$E$1,(14+(3*A50)))</f>
        <v>1054.1</v>
      </c>
      <c r="C50" s="164">
        <f t="shared" si="0"/>
        <v>1054.1</v>
      </c>
      <c r="D50" s="46">
        <f>INDEX('APP VEL DATA'!$A$1:$BY$200,$E$1,(15+(3*A50)))</f>
        <v>823.4</v>
      </c>
      <c r="E50" s="45">
        <f>INDEX('APP VEL DATA'!$A$1:$BY$200,$E$1,(16+(3*A50)))</f>
        <v>0.58</v>
      </c>
      <c r="H50" s="4" t="s">
        <v>36</v>
      </c>
      <c r="K50" s="4">
        <f>COUNTIF(CALC!E4:E200,E5)</f>
        <v>1</v>
      </c>
    </row>
    <row r="51" spans="1:10" ht="12.75">
      <c r="A51" s="57">
        <v>20</v>
      </c>
      <c r="B51" s="46">
        <f>INDEX('APP VEL DATA'!$A$1:$BY$200,$E$1,(14+(3*(A51+1))))</f>
        <v>1190.4</v>
      </c>
      <c r="C51" s="164">
        <f t="shared" si="0"/>
        <v>1190.4</v>
      </c>
      <c r="D51" s="46">
        <f>INDEX('APP VEL DATA'!$A$1:$BY$200,$E$1,(15+(3*A51)))</f>
        <v>823.4</v>
      </c>
      <c r="E51" s="45">
        <f>INDEX('APP VEL DATA'!$A$1:$BY$200,$E$1,(16+(3*A51)))</f>
        <v>0.58</v>
      </c>
      <c r="H51" s="4" t="s">
        <v>37</v>
      </c>
      <c r="J51" s="4">
        <f>MATCH(E5,CALC!E2:E200,0)</f>
        <v>3</v>
      </c>
    </row>
    <row r="52" spans="1:5" ht="12.75">
      <c r="A52" s="65"/>
      <c r="B52" s="66"/>
      <c r="C52" s="66"/>
      <c r="D52" s="66"/>
      <c r="E52" s="67"/>
    </row>
    <row r="53" ht="12.75">
      <c r="E53" s="4"/>
    </row>
    <row r="54" ht="12.75">
      <c r="E54" s="4"/>
    </row>
    <row r="55" spans="5:10" ht="12.75">
      <c r="E55" s="4"/>
      <c r="H55" s="4" t="s">
        <v>21</v>
      </c>
      <c r="I55" s="5" t="str">
        <f>IF(I56="n/a","n/a",IF(INDEX(CALC!H2:H200,J51,1)="LAB",I56-INDEX(CALC!AB2:AB200,J51,1),"n/a"))</f>
        <v>n/a</v>
      </c>
      <c r="J55" s="5">
        <f>I12*1.2</f>
        <v>5.111999999999999</v>
      </c>
    </row>
    <row r="56" spans="5:10" ht="12.75">
      <c r="E56" s="4"/>
      <c r="H56" s="4" t="s">
        <v>21</v>
      </c>
      <c r="I56" s="5" t="str">
        <f>I42</f>
        <v>n/a</v>
      </c>
      <c r="J56" s="5">
        <f>I12*1.2</f>
        <v>5.111999999999999</v>
      </c>
    </row>
    <row r="57" spans="5:9" ht="12.75">
      <c r="E57" s="4"/>
      <c r="I57" s="5"/>
    </row>
    <row r="58" spans="5:10" ht="12.75">
      <c r="E58" s="4"/>
      <c r="H58" s="4" t="s">
        <v>22</v>
      </c>
      <c r="I58" s="5">
        <f>I44</f>
        <v>681</v>
      </c>
      <c r="J58" s="5">
        <f>I12*1.2</f>
        <v>5.111999999999999</v>
      </c>
    </row>
    <row r="59" spans="5:10" ht="12.75">
      <c r="E59" s="4"/>
      <c r="H59" s="4" t="s">
        <v>22</v>
      </c>
      <c r="I59" s="5">
        <f>IF(I58="n/a","n/a",IF(AND(INDEX(CALC!H2:H200,J51,1)="RAB",K50=1),I58+INDEX(CALC!AB2:AB200,J51,1),IF(AND(INDEX(CALC!H2:H200,J51+1,1)="RAB",K50=2),I58+INDEX(CALC!AB2:AB200,J51+1,1),"n/a")))</f>
        <v>1119.5</v>
      </c>
      <c r="J59" s="5">
        <f>I12*1.2</f>
        <v>5.111999999999999</v>
      </c>
    </row>
    <row r="60" ht="12.75">
      <c r="E60" s="4"/>
    </row>
    <row r="61" ht="12.75">
      <c r="E61" s="4"/>
    </row>
    <row r="62" spans="5:8" ht="12.75">
      <c r="E62" s="4"/>
      <c r="H62" s="56" t="s">
        <v>39</v>
      </c>
    </row>
    <row r="63" ht="12.75">
      <c r="E63" s="4"/>
    </row>
    <row r="64" spans="5:11" ht="12.75">
      <c r="E64" s="4"/>
      <c r="H64" s="4" t="s">
        <v>36</v>
      </c>
      <c r="K64" s="4">
        <f>COUNTIF(CALC!E4:E200,E5)</f>
        <v>1</v>
      </c>
    </row>
    <row r="65" spans="5:10" ht="12.75">
      <c r="E65" s="4"/>
      <c r="H65" s="4" t="s">
        <v>37</v>
      </c>
      <c r="J65" s="4">
        <f>MATCH(E5,CALC!E2:E200,0)</f>
        <v>3</v>
      </c>
    </row>
    <row r="66" ht="12.75">
      <c r="E66" s="4"/>
    </row>
    <row r="67" ht="12.75">
      <c r="E67" s="4"/>
    </row>
    <row r="68" ht="12.75">
      <c r="E68" s="4"/>
    </row>
    <row r="69" spans="5:10" ht="12.75">
      <c r="E69" s="4"/>
      <c r="H69" s="4" t="s">
        <v>21</v>
      </c>
      <c r="I69" s="5" t="str">
        <f>IF(I70="n/a","n/a",IF(INDEX(CALC!H2:H200,J65,1)="LAB",I70-INDEX(CALC!W2:W200,J65,1),"n/a"))</f>
        <v>n/a</v>
      </c>
      <c r="J69" s="5">
        <f>I12*1.3</f>
        <v>5.538</v>
      </c>
    </row>
    <row r="70" spans="5:10" ht="12.75">
      <c r="E70" s="4"/>
      <c r="H70" s="4" t="s">
        <v>21</v>
      </c>
      <c r="I70" s="5" t="str">
        <f>I56</f>
        <v>n/a</v>
      </c>
      <c r="J70" s="5">
        <f>I13*1.3</f>
        <v>5.538</v>
      </c>
    </row>
    <row r="71" spans="5:9" ht="12.75">
      <c r="E71" s="4"/>
      <c r="I71" s="5"/>
    </row>
    <row r="72" spans="5:10" ht="12.75">
      <c r="E72" s="4"/>
      <c r="H72" s="4" t="s">
        <v>22</v>
      </c>
      <c r="I72" s="5">
        <f>I58</f>
        <v>681</v>
      </c>
      <c r="J72" s="5">
        <f>I12*1.3</f>
        <v>5.538</v>
      </c>
    </row>
    <row r="73" spans="5:10" ht="12.75">
      <c r="E73" s="4"/>
      <c r="H73" s="4" t="s">
        <v>22</v>
      </c>
      <c r="I73" s="5">
        <f>IF(I72="n/a","n/a",IF(AND(INDEX(CALC!H2:H200,J65,1)="RAB",K64=1),I72+INDEX(CALC!W2:W200,J65,1),IF(AND(INDEX(CALC!H2:H200,J65+1,1)="RAB",K64=2),I72+INDEX(CALC!W2:W200,J65+1,1),"n/a")))</f>
        <v>1054.1</v>
      </c>
      <c r="J73" s="5">
        <f>I13*1.3</f>
        <v>5.538</v>
      </c>
    </row>
    <row r="74" ht="12.75">
      <c r="E74" s="4"/>
    </row>
    <row r="75" ht="12.75">
      <c r="E75" s="4"/>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8"/>
  <sheetViews>
    <sheetView workbookViewId="0" topLeftCell="A1">
      <selection activeCell="D1" sqref="D1"/>
    </sheetView>
  </sheetViews>
  <sheetFormatPr defaultColWidth="9.00390625" defaultRowHeight="12.75"/>
  <cols>
    <col min="1" max="1" width="18.75390625" style="19" customWidth="1"/>
    <col min="2" max="2" width="14.25390625" style="19" customWidth="1"/>
    <col min="3" max="3" width="10.125" style="19" bestFit="1" customWidth="1"/>
    <col min="4" max="4" width="9.625" style="19" bestFit="1" customWidth="1"/>
    <col min="5" max="5" width="18.75390625" style="19" customWidth="1"/>
    <col min="6" max="6" width="15.125" style="19" customWidth="1"/>
    <col min="7" max="16384" width="9.00390625" style="19" customWidth="1"/>
  </cols>
  <sheetData>
    <row r="1" spans="1:5" ht="12.75">
      <c r="A1" s="19" t="s">
        <v>152</v>
      </c>
      <c r="D1" s="25">
        <v>3</v>
      </c>
      <c r="E1" s="19" t="s">
        <v>236</v>
      </c>
    </row>
    <row r="2" ht="12.75">
      <c r="B2" s="20"/>
    </row>
    <row r="4" spans="1:2" ht="12.75">
      <c r="A4" s="21" t="s">
        <v>12</v>
      </c>
      <c r="B4" s="21" t="str">
        <f>INDEX('APP VEL DATA'!$A$1:$BY$200,$D$1,1)</f>
        <v>Greenville</v>
      </c>
    </row>
    <row r="5" spans="1:2" ht="12.75">
      <c r="A5" s="21" t="s">
        <v>11</v>
      </c>
      <c r="B5" s="21" t="str">
        <f>INDEX('APP VEL DATA'!$A$1:$BY$200,$D$1,2)</f>
        <v>S</v>
      </c>
    </row>
    <row r="6" spans="1:6" s="24" customFormat="1" ht="12.75">
      <c r="A6" s="21" t="s">
        <v>10</v>
      </c>
      <c r="B6" s="21">
        <f>INDEX('APP VEL DATA'!$A$1:$BY$200,$D$1,3)</f>
        <v>68</v>
      </c>
      <c r="C6" s="22"/>
      <c r="D6" s="23"/>
      <c r="E6" s="22"/>
      <c r="F6" s="22"/>
    </row>
    <row r="7" spans="1:2" s="24" customFormat="1" ht="12.75">
      <c r="A7" s="21" t="s">
        <v>13</v>
      </c>
      <c r="B7" s="21" t="str">
        <f>INDEX('APP VEL DATA'!$A$1:$BY$200,$D$1,4)</f>
        <v>Reedy River</v>
      </c>
    </row>
    <row r="8" spans="1:2" ht="12.75">
      <c r="A8" s="21" t="s">
        <v>14</v>
      </c>
      <c r="B8" s="21" t="str">
        <f>INDEX('APP VEL DATA'!$A$1:$BY$200,$D$1,5)</f>
        <v>237006800100</v>
      </c>
    </row>
  </sheetData>
  <sheetProtection sheet="1" objects="1" scenarios="1"/>
  <printOptions/>
  <pageMargins left="0.75" right="0.75" top="1" bottom="1" header="0.5" footer="0.5"/>
  <pageSetup orientation="portrait" r:id="rId2"/>
  <drawing r:id="rId1"/>
</worksheet>
</file>

<file path=xl/worksheets/sheet6.xml><?xml version="1.0" encoding="utf-8"?>
<worksheet xmlns="http://schemas.openxmlformats.org/spreadsheetml/2006/main" xmlns:r="http://schemas.openxmlformats.org/officeDocument/2006/relationships">
  <dimension ref="A1:AI121"/>
  <sheetViews>
    <sheetView zoomScale="75" zoomScaleNormal="75" workbookViewId="0" topLeftCell="A1">
      <selection activeCell="A4" sqref="A4"/>
    </sheetView>
  </sheetViews>
  <sheetFormatPr defaultColWidth="9.00390625" defaultRowHeight="12.75"/>
  <cols>
    <col min="1" max="1" width="10.75390625" style="155" bestFit="1" customWidth="1"/>
    <col min="2" max="2" width="16.25390625" style="10" customWidth="1"/>
    <col min="3" max="3" width="9.625" style="10" bestFit="1" customWidth="1"/>
    <col min="4" max="4" width="22.875" style="6" bestFit="1" customWidth="1"/>
    <col min="5" max="5" width="16.375" style="35" customWidth="1"/>
    <col min="6" max="6" width="8.75390625" style="10" customWidth="1"/>
    <col min="7" max="7" width="14.125" style="197" customWidth="1"/>
    <col min="8" max="8" width="8.75390625" style="10" customWidth="1"/>
    <col min="9" max="9" width="10.375" style="10" customWidth="1"/>
    <col min="10" max="10" width="11.25390625" style="10" customWidth="1"/>
    <col min="11" max="14" width="13.375" style="6" customWidth="1"/>
    <col min="15" max="15" width="12.625" style="6" customWidth="1"/>
    <col min="16" max="16" width="13.375" style="6" customWidth="1"/>
    <col min="17" max="17" width="10.00390625" style="6" customWidth="1"/>
    <col min="18" max="18" width="9.00390625" style="6" customWidth="1"/>
    <col min="19" max="19" width="9.00390625" style="36" customWidth="1"/>
    <col min="20" max="20" width="12.875" style="37" customWidth="1"/>
    <col min="21" max="21" width="12.875" style="189" customWidth="1"/>
    <col min="22" max="22" width="11.625" style="195" customWidth="1"/>
    <col min="23" max="23" width="12.625" style="31" customWidth="1"/>
    <col min="24" max="24" width="11.75390625" style="194" customWidth="1"/>
    <col min="25" max="25" width="11.125" style="6" customWidth="1"/>
    <col min="26" max="26" width="9.00390625" style="38" customWidth="1"/>
    <col min="27" max="27" width="15.875" style="41" customWidth="1"/>
    <col min="28" max="28" width="13.625" style="36" customWidth="1"/>
    <col min="29" max="29" width="11.875" style="37" customWidth="1"/>
    <col min="30" max="30" width="10.00390625" style="10" customWidth="1"/>
    <col min="31" max="31" width="13.875" style="48" customWidth="1"/>
    <col min="32" max="32" width="12.00390625" style="39" customWidth="1"/>
    <col min="33" max="33" width="11.875" style="156" customWidth="1"/>
    <col min="35" max="35" width="10.125" style="162" customWidth="1"/>
  </cols>
  <sheetData>
    <row r="1" spans="1:35" s="118" customFormat="1" ht="51" customHeight="1" thickBot="1">
      <c r="A1" s="201" t="s">
        <v>75</v>
      </c>
      <c r="B1" s="199">
        <v>0</v>
      </c>
      <c r="C1" s="199">
        <v>0</v>
      </c>
      <c r="D1" s="199">
        <v>0</v>
      </c>
      <c r="E1" s="199">
        <v>0</v>
      </c>
      <c r="F1" s="200">
        <v>0</v>
      </c>
      <c r="G1" s="119" t="s">
        <v>78</v>
      </c>
      <c r="H1" s="205" t="s">
        <v>74</v>
      </c>
      <c r="I1" s="206">
        <v>0</v>
      </c>
      <c r="J1" s="206">
        <v>0</v>
      </c>
      <c r="K1" s="206">
        <v>0</v>
      </c>
      <c r="L1" s="206">
        <v>0</v>
      </c>
      <c r="M1" s="206">
        <v>0</v>
      </c>
      <c r="N1" s="206">
        <v>0</v>
      </c>
      <c r="O1" s="206">
        <v>0</v>
      </c>
      <c r="P1" s="206">
        <v>0</v>
      </c>
      <c r="Q1" s="206">
        <v>0</v>
      </c>
      <c r="R1" s="206">
        <v>0</v>
      </c>
      <c r="S1" s="206">
        <v>0</v>
      </c>
      <c r="T1" s="206">
        <v>0</v>
      </c>
      <c r="U1" s="196"/>
      <c r="V1" s="201" t="s">
        <v>235</v>
      </c>
      <c r="W1" s="202">
        <v>0</v>
      </c>
      <c r="X1" s="203">
        <v>0</v>
      </c>
      <c r="Y1" s="198" t="s">
        <v>234</v>
      </c>
      <c r="Z1" s="199">
        <v>0</v>
      </c>
      <c r="AA1" s="199">
        <v>0</v>
      </c>
      <c r="AB1" s="199">
        <v>0</v>
      </c>
      <c r="AC1" s="200">
        <v>0</v>
      </c>
      <c r="AD1" s="201" t="s">
        <v>154</v>
      </c>
      <c r="AE1" s="202">
        <v>0</v>
      </c>
      <c r="AF1" s="202">
        <v>0</v>
      </c>
      <c r="AG1" s="204">
        <v>0</v>
      </c>
      <c r="AI1" s="159"/>
    </row>
    <row r="2" spans="1:35" s="128" customFormat="1" ht="102">
      <c r="A2" s="120" t="s">
        <v>0</v>
      </c>
      <c r="B2" s="121" t="s">
        <v>99</v>
      </c>
      <c r="C2" s="122" t="s">
        <v>100</v>
      </c>
      <c r="D2" s="121" t="s">
        <v>1</v>
      </c>
      <c r="E2" s="121" t="s">
        <v>101</v>
      </c>
      <c r="F2" s="128" t="s">
        <v>15</v>
      </c>
      <c r="G2" s="123" t="s">
        <v>47</v>
      </c>
      <c r="H2" s="128" t="s">
        <v>46</v>
      </c>
      <c r="I2" s="124" t="s">
        <v>48</v>
      </c>
      <c r="J2" s="125" t="s">
        <v>49</v>
      </c>
      <c r="K2" s="126" t="s">
        <v>163</v>
      </c>
      <c r="L2" s="126" t="s">
        <v>164</v>
      </c>
      <c r="M2" s="126" t="s">
        <v>155</v>
      </c>
      <c r="N2" s="126" t="s">
        <v>159</v>
      </c>
      <c r="O2" s="126" t="s">
        <v>160</v>
      </c>
      <c r="P2" s="126" t="s">
        <v>161</v>
      </c>
      <c r="Q2" s="125" t="s">
        <v>50</v>
      </c>
      <c r="R2" s="125" t="s">
        <v>51</v>
      </c>
      <c r="S2" s="127" t="s">
        <v>52</v>
      </c>
      <c r="T2" s="187" t="s">
        <v>239</v>
      </c>
      <c r="U2" s="190" t="s">
        <v>240</v>
      </c>
      <c r="V2" s="120" t="s">
        <v>35</v>
      </c>
      <c r="W2" s="133" t="s">
        <v>157</v>
      </c>
      <c r="X2" s="134" t="s">
        <v>241</v>
      </c>
      <c r="Y2" s="133" t="s">
        <v>31</v>
      </c>
      <c r="Z2" s="130" t="s">
        <v>32</v>
      </c>
      <c r="AA2" s="131" t="s">
        <v>33</v>
      </c>
      <c r="AB2" s="130" t="s">
        <v>156</v>
      </c>
      <c r="AC2" s="132" t="s">
        <v>241</v>
      </c>
      <c r="AD2" s="129" t="s">
        <v>80</v>
      </c>
      <c r="AE2" s="135" t="s">
        <v>162</v>
      </c>
      <c r="AF2" s="136" t="s">
        <v>241</v>
      </c>
      <c r="AG2" s="137" t="s">
        <v>242</v>
      </c>
      <c r="AI2" s="160" t="s">
        <v>30</v>
      </c>
    </row>
    <row r="3" spans="1:35" s="3" customFormat="1" ht="115.5" thickBot="1">
      <c r="A3" s="138"/>
      <c r="B3" s="72" t="s">
        <v>150</v>
      </c>
      <c r="C3" s="73"/>
      <c r="D3" s="72"/>
      <c r="E3" s="72"/>
      <c r="F3" s="143" t="s">
        <v>76</v>
      </c>
      <c r="G3" s="139" t="s">
        <v>44</v>
      </c>
      <c r="H3" s="143" t="s">
        <v>77</v>
      </c>
      <c r="I3" s="140"/>
      <c r="J3" s="141" t="s">
        <v>158</v>
      </c>
      <c r="K3" s="141" t="s">
        <v>151</v>
      </c>
      <c r="L3" s="141" t="s">
        <v>43</v>
      </c>
      <c r="M3" s="141" t="s">
        <v>44</v>
      </c>
      <c r="N3" s="141" t="s">
        <v>44</v>
      </c>
      <c r="O3" s="141" t="s">
        <v>199</v>
      </c>
      <c r="P3" s="141" t="s">
        <v>45</v>
      </c>
      <c r="Q3" s="141"/>
      <c r="R3" s="141"/>
      <c r="S3" s="142" t="s">
        <v>153</v>
      </c>
      <c r="T3" s="188" t="s">
        <v>44</v>
      </c>
      <c r="U3" s="191" t="s">
        <v>44</v>
      </c>
      <c r="V3" s="138"/>
      <c r="W3" s="147" t="s">
        <v>44</v>
      </c>
      <c r="X3" s="149" t="s">
        <v>44</v>
      </c>
      <c r="Y3" s="192"/>
      <c r="Z3" s="145" t="s">
        <v>44</v>
      </c>
      <c r="AA3" s="146"/>
      <c r="AB3" s="147" t="s">
        <v>44</v>
      </c>
      <c r="AC3" s="148" t="s">
        <v>44</v>
      </c>
      <c r="AD3" s="144"/>
      <c r="AE3" s="150" t="s">
        <v>44</v>
      </c>
      <c r="AF3" s="151" t="s">
        <v>44</v>
      </c>
      <c r="AG3" s="152" t="s">
        <v>44</v>
      </c>
      <c r="AI3" s="161" t="s">
        <v>44</v>
      </c>
    </row>
    <row r="4" spans="1:35" ht="13.5" thickTop="1">
      <c r="A4" s="153" t="s">
        <v>190</v>
      </c>
      <c r="B4" s="11" t="s">
        <v>5</v>
      </c>
      <c r="C4" s="11">
        <v>68</v>
      </c>
      <c r="D4" s="7" t="s">
        <v>191</v>
      </c>
      <c r="E4" s="11" t="s">
        <v>170</v>
      </c>
      <c r="F4" s="10" t="s">
        <v>24</v>
      </c>
      <c r="G4" s="197">
        <v>8.7</v>
      </c>
      <c r="H4" s="10" t="s">
        <v>29</v>
      </c>
      <c r="I4" s="27" t="s">
        <v>192</v>
      </c>
      <c r="J4" s="9">
        <v>3</v>
      </c>
      <c r="K4" s="8">
        <v>3016</v>
      </c>
      <c r="L4" s="8">
        <v>4196.4</v>
      </c>
      <c r="M4" s="8">
        <v>509.4</v>
      </c>
      <c r="N4" s="8">
        <v>8.2</v>
      </c>
      <c r="O4" s="8">
        <v>0</v>
      </c>
      <c r="P4" s="8">
        <v>0.7</v>
      </c>
      <c r="Q4" s="8">
        <v>0.55</v>
      </c>
      <c r="R4" s="8">
        <v>1</v>
      </c>
      <c r="S4" s="28">
        <v>0.04</v>
      </c>
      <c r="T4" s="189">
        <v>17.3</v>
      </c>
      <c r="U4" s="189">
        <v>9.1</v>
      </c>
      <c r="V4" s="193">
        <v>1</v>
      </c>
      <c r="W4" s="43">
        <v>373.1</v>
      </c>
      <c r="X4" s="194">
        <v>15.619999813167931</v>
      </c>
      <c r="Y4" s="7">
        <v>14</v>
      </c>
      <c r="Z4" s="26">
        <v>69.30000000000007</v>
      </c>
      <c r="AA4" s="42">
        <v>6.327561327561327</v>
      </c>
      <c r="AB4" s="12">
        <v>438.5</v>
      </c>
      <c r="AC4" s="30">
        <v>16.153640628867006</v>
      </c>
      <c r="AD4" s="27">
        <v>1</v>
      </c>
      <c r="AE4" s="47">
        <v>373.1</v>
      </c>
      <c r="AF4" s="30">
        <v>15.619999813167931</v>
      </c>
      <c r="AG4" s="154">
        <v>7.419999813167932</v>
      </c>
      <c r="AI4" s="162">
        <v>681</v>
      </c>
    </row>
    <row r="5" spans="1:35" ht="12.75">
      <c r="A5" s="153" t="s">
        <v>193</v>
      </c>
      <c r="B5" s="11" t="s">
        <v>3</v>
      </c>
      <c r="C5" s="11">
        <v>49</v>
      </c>
      <c r="D5" s="7" t="s">
        <v>194</v>
      </c>
      <c r="E5" s="29" t="s">
        <v>173</v>
      </c>
      <c r="F5" s="10" t="s">
        <v>24</v>
      </c>
      <c r="G5" s="197">
        <v>0.3</v>
      </c>
      <c r="H5" s="10" t="s">
        <v>28</v>
      </c>
      <c r="I5" s="27" t="s">
        <v>192</v>
      </c>
      <c r="J5" s="9">
        <v>3</v>
      </c>
      <c r="K5" s="8">
        <v>4176</v>
      </c>
      <c r="L5" s="8">
        <v>1045.3</v>
      </c>
      <c r="M5" s="8">
        <v>175.1</v>
      </c>
      <c r="N5" s="8">
        <v>6</v>
      </c>
      <c r="O5" s="8">
        <v>0</v>
      </c>
      <c r="P5" s="8">
        <v>4</v>
      </c>
      <c r="Q5" s="8">
        <v>0.55</v>
      </c>
      <c r="R5" s="8">
        <v>1</v>
      </c>
      <c r="S5" s="28">
        <v>0.29</v>
      </c>
      <c r="T5" s="189">
        <v>20.9</v>
      </c>
      <c r="U5" s="189">
        <v>14.9</v>
      </c>
      <c r="V5" s="193">
        <v>1</v>
      </c>
      <c r="W5" s="43">
        <v>53.7</v>
      </c>
      <c r="X5" s="194">
        <v>15.034133021711725</v>
      </c>
      <c r="Y5" s="7">
        <v>2</v>
      </c>
      <c r="Z5" s="26">
        <v>58.7</v>
      </c>
      <c r="AA5" s="42">
        <v>1.9148211243611586</v>
      </c>
      <c r="AB5" s="12">
        <v>112.4</v>
      </c>
      <c r="AC5" s="30">
        <v>18.411579458256735</v>
      </c>
      <c r="AD5" s="27">
        <v>1</v>
      </c>
      <c r="AE5" s="47">
        <v>53.7</v>
      </c>
      <c r="AF5" s="30">
        <v>15.034133021711725</v>
      </c>
      <c r="AG5" s="154">
        <v>9.034133021711725</v>
      </c>
      <c r="AI5" s="162">
        <v>170</v>
      </c>
    </row>
    <row r="6" spans="1:35" ht="12.75">
      <c r="A6" s="153" t="s">
        <v>193</v>
      </c>
      <c r="B6" s="11" t="s">
        <v>3</v>
      </c>
      <c r="C6" s="11">
        <v>49</v>
      </c>
      <c r="D6" s="7" t="s">
        <v>194</v>
      </c>
      <c r="E6" s="29" t="s">
        <v>173</v>
      </c>
      <c r="F6" s="10" t="s">
        <v>24</v>
      </c>
      <c r="G6" s="197">
        <v>0.8</v>
      </c>
      <c r="H6" s="10" t="s">
        <v>29</v>
      </c>
      <c r="I6" s="27" t="s">
        <v>192</v>
      </c>
      <c r="J6" s="9">
        <v>3</v>
      </c>
      <c r="K6" s="8">
        <v>3591</v>
      </c>
      <c r="L6" s="8">
        <v>2534.3</v>
      </c>
      <c r="M6" s="8">
        <v>288.3</v>
      </c>
      <c r="N6" s="8">
        <v>8.8</v>
      </c>
      <c r="O6" s="8">
        <v>0</v>
      </c>
      <c r="P6" s="8">
        <v>1.4</v>
      </c>
      <c r="Q6" s="8">
        <v>0.55</v>
      </c>
      <c r="R6" s="8">
        <v>1</v>
      </c>
      <c r="S6" s="28">
        <v>0.08</v>
      </c>
      <c r="T6" s="189">
        <v>19.7</v>
      </c>
      <c r="U6" s="189">
        <v>10.9</v>
      </c>
      <c r="V6" s="193">
        <v>1</v>
      </c>
      <c r="W6" s="43">
        <v>97.2000000000001</v>
      </c>
      <c r="X6" s="194">
        <v>15.411881414363384</v>
      </c>
      <c r="Y6" s="7">
        <v>19</v>
      </c>
      <c r="Z6" s="26">
        <v>149.7</v>
      </c>
      <c r="AA6" s="42">
        <v>1.6492985971943892</v>
      </c>
      <c r="AB6" s="12">
        <v>246.9</v>
      </c>
      <c r="AC6" s="30">
        <v>18.672170117976957</v>
      </c>
      <c r="AD6" s="27">
        <v>1</v>
      </c>
      <c r="AE6" s="47">
        <v>97.2000000000001</v>
      </c>
      <c r="AF6" s="30">
        <v>15.411881414363384</v>
      </c>
      <c r="AG6" s="154">
        <v>6.611881414363383</v>
      </c>
      <c r="AI6" s="162">
        <v>448</v>
      </c>
    </row>
    <row r="7" spans="1:35" ht="12.75">
      <c r="A7" s="153" t="s">
        <v>193</v>
      </c>
      <c r="B7" s="11" t="s">
        <v>5</v>
      </c>
      <c r="C7" s="11">
        <v>36</v>
      </c>
      <c r="D7" s="7" t="s">
        <v>191</v>
      </c>
      <c r="E7" s="29" t="s">
        <v>174</v>
      </c>
      <c r="F7" s="10" t="s">
        <v>24</v>
      </c>
      <c r="G7" s="197">
        <v>5.2</v>
      </c>
      <c r="H7" s="10" t="s">
        <v>28</v>
      </c>
      <c r="I7" s="27" t="s">
        <v>192</v>
      </c>
      <c r="J7" s="9">
        <v>3</v>
      </c>
      <c r="K7" s="8">
        <v>3611</v>
      </c>
      <c r="L7" s="8">
        <v>2508.7</v>
      </c>
      <c r="M7" s="8">
        <v>336.8</v>
      </c>
      <c r="N7" s="8">
        <v>7.4</v>
      </c>
      <c r="O7" s="8">
        <v>0</v>
      </c>
      <c r="P7" s="8">
        <v>1.4</v>
      </c>
      <c r="Q7" s="8">
        <v>0.55</v>
      </c>
      <c r="R7" s="8">
        <v>1</v>
      </c>
      <c r="S7" s="28">
        <v>0.09</v>
      </c>
      <c r="T7" s="189">
        <v>18.7</v>
      </c>
      <c r="U7" s="189">
        <v>11.3</v>
      </c>
      <c r="V7" s="193">
        <v>1</v>
      </c>
      <c r="W7" s="43">
        <v>266.2</v>
      </c>
      <c r="X7" s="194">
        <v>17.3260856813815</v>
      </c>
      <c r="Y7" s="7">
        <v>8</v>
      </c>
      <c r="Z7" s="26">
        <v>30.7</v>
      </c>
      <c r="AA7" s="42">
        <v>7.3257328990228014</v>
      </c>
      <c r="AB7" s="12">
        <v>224.9</v>
      </c>
      <c r="AC7" s="30">
        <v>16.631962325846388</v>
      </c>
      <c r="AD7" s="27">
        <v>1</v>
      </c>
      <c r="AE7" s="47">
        <v>266.2</v>
      </c>
      <c r="AF7" s="30">
        <v>17.3260856813815</v>
      </c>
      <c r="AG7" s="154">
        <v>9.9260856813815</v>
      </c>
      <c r="AI7" s="162">
        <v>300</v>
      </c>
    </row>
    <row r="8" spans="1:35" ht="12.75">
      <c r="A8" s="153" t="s">
        <v>193</v>
      </c>
      <c r="B8" s="11" t="s">
        <v>5</v>
      </c>
      <c r="C8" s="11">
        <v>112</v>
      </c>
      <c r="D8" s="7" t="s">
        <v>194</v>
      </c>
      <c r="E8" s="29" t="s">
        <v>175</v>
      </c>
      <c r="F8" s="10" t="s">
        <v>24</v>
      </c>
      <c r="G8" s="197">
        <v>1.7</v>
      </c>
      <c r="H8" s="10" t="s">
        <v>29</v>
      </c>
      <c r="I8" s="27" t="s">
        <v>192</v>
      </c>
      <c r="J8" s="9">
        <v>3</v>
      </c>
      <c r="K8" s="8">
        <v>1531</v>
      </c>
      <c r="L8" s="8">
        <v>1020.3</v>
      </c>
      <c r="M8" s="8">
        <v>151.9</v>
      </c>
      <c r="N8" s="8">
        <v>6.7</v>
      </c>
      <c r="O8" s="8">
        <v>-5</v>
      </c>
      <c r="P8" s="8">
        <v>1.5</v>
      </c>
      <c r="Q8" s="8">
        <v>0.55</v>
      </c>
      <c r="R8" s="8">
        <v>0.99</v>
      </c>
      <c r="S8" s="28">
        <v>0.1</v>
      </c>
      <c r="T8" s="189">
        <v>14.6</v>
      </c>
      <c r="U8" s="189">
        <v>7.9</v>
      </c>
      <c r="V8" s="193">
        <v>0</v>
      </c>
      <c r="W8" s="43">
        <v>151.9</v>
      </c>
      <c r="X8" s="194">
        <v>14.6</v>
      </c>
      <c r="Y8" s="7">
        <v>20</v>
      </c>
      <c r="Z8" s="26">
        <v>191.7</v>
      </c>
      <c r="AA8" s="42">
        <v>0.7923839332290036</v>
      </c>
      <c r="AB8" s="12">
        <v>151.9</v>
      </c>
      <c r="AC8" s="30">
        <v>14.6</v>
      </c>
      <c r="AD8" s="27">
        <v>1</v>
      </c>
      <c r="AE8" s="47">
        <v>151.9</v>
      </c>
      <c r="AF8" s="30">
        <v>14.6</v>
      </c>
      <c r="AG8" s="154">
        <v>7.9</v>
      </c>
      <c r="AI8" s="162">
        <v>396.6</v>
      </c>
    </row>
    <row r="9" spans="1:35" ht="12.75">
      <c r="A9" s="153" t="s">
        <v>193</v>
      </c>
      <c r="B9" s="11" t="s">
        <v>5</v>
      </c>
      <c r="C9" s="11">
        <v>263</v>
      </c>
      <c r="D9" s="7" t="s">
        <v>194</v>
      </c>
      <c r="E9" s="29" t="s">
        <v>176</v>
      </c>
      <c r="F9" s="10" t="s">
        <v>24</v>
      </c>
      <c r="G9" s="197">
        <v>0.7</v>
      </c>
      <c r="H9" s="10" t="s">
        <v>28</v>
      </c>
      <c r="I9" s="27" t="s">
        <v>192</v>
      </c>
      <c r="J9" s="9">
        <v>3</v>
      </c>
      <c r="K9" s="8">
        <v>6534</v>
      </c>
      <c r="L9" s="8">
        <v>5802.9</v>
      </c>
      <c r="M9" s="8">
        <v>385.7</v>
      </c>
      <c r="N9" s="8">
        <v>15</v>
      </c>
      <c r="O9" s="8">
        <v>0</v>
      </c>
      <c r="P9" s="8">
        <v>1.1</v>
      </c>
      <c r="Q9" s="8">
        <v>0.55</v>
      </c>
      <c r="R9" s="8">
        <v>1</v>
      </c>
      <c r="S9" s="28">
        <v>0.05</v>
      </c>
      <c r="T9" s="189">
        <v>27.4</v>
      </c>
      <c r="U9" s="189">
        <v>12.4</v>
      </c>
      <c r="V9" s="193">
        <v>1</v>
      </c>
      <c r="W9" s="43">
        <v>171.4</v>
      </c>
      <c r="X9" s="194">
        <v>23.58532852675486</v>
      </c>
      <c r="Y9" s="7">
        <v>3</v>
      </c>
      <c r="Z9" s="26">
        <v>98.2</v>
      </c>
      <c r="AA9" s="42">
        <v>2.5987780040733197</v>
      </c>
      <c r="AB9" s="12">
        <v>255.2</v>
      </c>
      <c r="AC9" s="30">
        <v>25.18804735916234</v>
      </c>
      <c r="AD9" s="27">
        <v>1</v>
      </c>
      <c r="AE9" s="47">
        <v>171.4</v>
      </c>
      <c r="AF9" s="30">
        <v>23.58532852675486</v>
      </c>
      <c r="AG9" s="154">
        <v>8.58532852675486</v>
      </c>
      <c r="AI9" s="162">
        <v>534</v>
      </c>
    </row>
    <row r="10" spans="1:35" ht="12.75">
      <c r="A10" s="153" t="s">
        <v>193</v>
      </c>
      <c r="B10" s="11" t="s">
        <v>5</v>
      </c>
      <c r="C10" s="11">
        <v>263</v>
      </c>
      <c r="D10" s="7" t="s">
        <v>194</v>
      </c>
      <c r="E10" s="29" t="s">
        <v>176</v>
      </c>
      <c r="F10" s="10" t="s">
        <v>24</v>
      </c>
      <c r="G10" s="197">
        <v>2.6</v>
      </c>
      <c r="H10" s="10" t="s">
        <v>29</v>
      </c>
      <c r="I10" s="27" t="s">
        <v>192</v>
      </c>
      <c r="J10" s="9">
        <v>3</v>
      </c>
      <c r="K10" s="8">
        <v>13762</v>
      </c>
      <c r="L10" s="8">
        <v>3467.6</v>
      </c>
      <c r="M10" s="8">
        <v>419.4</v>
      </c>
      <c r="N10" s="8">
        <v>8.3</v>
      </c>
      <c r="O10" s="8">
        <v>0</v>
      </c>
      <c r="P10" s="8">
        <v>4</v>
      </c>
      <c r="Q10" s="8">
        <v>0.55</v>
      </c>
      <c r="R10" s="8">
        <v>1</v>
      </c>
      <c r="S10" s="28">
        <v>0.24</v>
      </c>
      <c r="T10" s="189">
        <v>31.8</v>
      </c>
      <c r="U10" s="189">
        <v>23.5</v>
      </c>
      <c r="V10" s="193">
        <v>1</v>
      </c>
      <c r="W10" s="43">
        <v>214.5</v>
      </c>
      <c r="X10" s="194">
        <v>25.867325742660505</v>
      </c>
      <c r="Y10" s="7">
        <v>15</v>
      </c>
      <c r="Z10" s="26">
        <v>42.3</v>
      </c>
      <c r="AA10" s="42">
        <v>5.458628841607562</v>
      </c>
      <c r="AB10" s="12">
        <v>230.9</v>
      </c>
      <c r="AC10" s="30">
        <v>26.432772298054875</v>
      </c>
      <c r="AD10" s="27">
        <v>1</v>
      </c>
      <c r="AE10" s="47">
        <v>214.5</v>
      </c>
      <c r="AF10" s="30">
        <v>25.867325742660505</v>
      </c>
      <c r="AG10" s="154">
        <v>17.567325742660504</v>
      </c>
      <c r="AI10" s="162">
        <v>705</v>
      </c>
    </row>
    <row r="11" spans="1:35" ht="12.75">
      <c r="A11" s="153" t="s">
        <v>195</v>
      </c>
      <c r="B11" s="11" t="s">
        <v>5</v>
      </c>
      <c r="C11" s="11">
        <v>81</v>
      </c>
      <c r="D11" s="7" t="s">
        <v>194</v>
      </c>
      <c r="E11" s="29" t="s">
        <v>178</v>
      </c>
      <c r="F11" s="10" t="s">
        <v>24</v>
      </c>
      <c r="G11" s="197">
        <v>13.7</v>
      </c>
      <c r="H11" s="10" t="s">
        <v>29</v>
      </c>
      <c r="I11" s="27" t="s">
        <v>192</v>
      </c>
      <c r="J11" s="9">
        <v>3</v>
      </c>
      <c r="K11" s="8">
        <v>5493</v>
      </c>
      <c r="L11" s="8">
        <v>5162.8</v>
      </c>
      <c r="M11" s="8">
        <v>592.1</v>
      </c>
      <c r="N11" s="8">
        <v>8.7</v>
      </c>
      <c r="O11" s="8">
        <v>0</v>
      </c>
      <c r="P11" s="8">
        <v>1.1</v>
      </c>
      <c r="Q11" s="8">
        <v>0.55</v>
      </c>
      <c r="R11" s="8">
        <v>1</v>
      </c>
      <c r="S11" s="28">
        <v>0.06</v>
      </c>
      <c r="T11" s="189">
        <v>21.1</v>
      </c>
      <c r="U11" s="189">
        <v>12.4</v>
      </c>
      <c r="V11" s="193">
        <v>1</v>
      </c>
      <c r="W11" s="43">
        <v>362.4</v>
      </c>
      <c r="X11" s="194">
        <v>18.40594228878229</v>
      </c>
      <c r="Y11" s="7">
        <v>16</v>
      </c>
      <c r="Z11" s="26">
        <v>117.5</v>
      </c>
      <c r="AA11" s="42">
        <v>4.622978723404256</v>
      </c>
      <c r="AB11" s="12">
        <v>543.2</v>
      </c>
      <c r="AC11" s="30">
        <v>20.25099725801426</v>
      </c>
      <c r="AD11" s="27">
        <v>1</v>
      </c>
      <c r="AE11" s="47">
        <v>362.4</v>
      </c>
      <c r="AF11" s="30">
        <v>18.40594228878229</v>
      </c>
      <c r="AG11" s="154">
        <v>9.705942288782289</v>
      </c>
      <c r="AI11" s="162">
        <v>527</v>
      </c>
    </row>
    <row r="12" spans="1:35" ht="12.75">
      <c r="A12" s="153" t="s">
        <v>196</v>
      </c>
      <c r="B12" s="11" t="s">
        <v>4</v>
      </c>
      <c r="C12" s="11">
        <v>29</v>
      </c>
      <c r="D12" s="7" t="s">
        <v>197</v>
      </c>
      <c r="E12" s="29" t="s">
        <v>181</v>
      </c>
      <c r="F12" s="10" t="s">
        <v>24</v>
      </c>
      <c r="G12" s="197">
        <v>0</v>
      </c>
      <c r="H12" s="10" t="s">
        <v>28</v>
      </c>
      <c r="I12" s="27" t="s">
        <v>192</v>
      </c>
      <c r="J12" s="9">
        <v>3</v>
      </c>
      <c r="K12" s="8">
        <v>343</v>
      </c>
      <c r="L12" s="8">
        <v>385.4</v>
      </c>
      <c r="M12" s="8">
        <v>61.5</v>
      </c>
      <c r="N12" s="8">
        <v>6.3</v>
      </c>
      <c r="O12" s="8">
        <v>0</v>
      </c>
      <c r="P12" s="8">
        <v>0.9</v>
      </c>
      <c r="Q12" s="8">
        <v>0.55</v>
      </c>
      <c r="R12" s="8">
        <v>1</v>
      </c>
      <c r="S12" s="28">
        <v>0.06</v>
      </c>
      <c r="T12" s="189">
        <v>10.1</v>
      </c>
      <c r="U12" s="189">
        <v>3.8</v>
      </c>
      <c r="V12" s="193">
        <v>1</v>
      </c>
      <c r="W12" s="43">
        <v>1.9000000000000057</v>
      </c>
      <c r="X12" s="194">
        <v>7.144401451197844</v>
      </c>
      <c r="Y12" s="7">
        <v>2</v>
      </c>
      <c r="Z12" s="26">
        <v>31.9</v>
      </c>
      <c r="AA12" s="42">
        <v>1.059561128526646</v>
      </c>
      <c r="AB12" s="12">
        <v>33.8</v>
      </c>
      <c r="AC12" s="30">
        <v>9.211515481435393</v>
      </c>
      <c r="AD12" s="27">
        <v>1</v>
      </c>
      <c r="AE12" s="47">
        <v>1.9000000000000057</v>
      </c>
      <c r="AF12" s="30">
        <v>7.144401451197844</v>
      </c>
      <c r="AG12" s="154">
        <v>0.8444014511978439</v>
      </c>
      <c r="AI12" s="162">
        <v>123</v>
      </c>
    </row>
    <row r="13" spans="1:35" ht="12.75">
      <c r="A13" s="153" t="s">
        <v>196</v>
      </c>
      <c r="B13" s="11" t="s">
        <v>4</v>
      </c>
      <c r="C13" s="11">
        <v>29</v>
      </c>
      <c r="D13" s="7" t="s">
        <v>197</v>
      </c>
      <c r="E13" s="29" t="s">
        <v>181</v>
      </c>
      <c r="F13" s="10" t="s">
        <v>24</v>
      </c>
      <c r="G13" s="197">
        <v>0.4</v>
      </c>
      <c r="H13" s="10" t="s">
        <v>29</v>
      </c>
      <c r="I13" s="27" t="s">
        <v>192</v>
      </c>
      <c r="J13" s="9">
        <v>3</v>
      </c>
      <c r="K13" s="8">
        <v>1280</v>
      </c>
      <c r="L13" s="8">
        <v>1387.7</v>
      </c>
      <c r="M13" s="8">
        <v>217.5</v>
      </c>
      <c r="N13" s="8">
        <v>6.4</v>
      </c>
      <c r="O13" s="8">
        <v>0</v>
      </c>
      <c r="P13" s="8">
        <v>0.9</v>
      </c>
      <c r="Q13" s="8">
        <v>0.55</v>
      </c>
      <c r="R13" s="8">
        <v>1</v>
      </c>
      <c r="S13" s="28">
        <v>0.06</v>
      </c>
      <c r="T13" s="189">
        <v>13.2</v>
      </c>
      <c r="U13" s="189">
        <v>6.8</v>
      </c>
      <c r="V13" s="193">
        <v>1</v>
      </c>
      <c r="W13" s="43">
        <v>113</v>
      </c>
      <c r="X13" s="194">
        <v>11.336363418804584</v>
      </c>
      <c r="Y13" s="7">
        <v>17</v>
      </c>
      <c r="Z13" s="26">
        <v>40.1</v>
      </c>
      <c r="AA13" s="42">
        <v>3.9376558603491274</v>
      </c>
      <c r="AB13" s="12">
        <v>157.9</v>
      </c>
      <c r="AC13" s="30">
        <v>12.10016871864638</v>
      </c>
      <c r="AD13" s="27">
        <v>1</v>
      </c>
      <c r="AE13" s="47">
        <v>113</v>
      </c>
      <c r="AF13" s="30">
        <v>11.336363418804584</v>
      </c>
      <c r="AG13" s="154">
        <v>4.936363418804584</v>
      </c>
      <c r="AI13" s="162">
        <v>300</v>
      </c>
    </row>
    <row r="14" spans="1:35" ht="12.75">
      <c r="A14" s="153" t="s">
        <v>196</v>
      </c>
      <c r="B14" s="11" t="s">
        <v>5</v>
      </c>
      <c r="C14" s="11">
        <v>62</v>
      </c>
      <c r="D14" s="7" t="s">
        <v>197</v>
      </c>
      <c r="E14" s="29" t="s">
        <v>182</v>
      </c>
      <c r="F14" s="10" t="s">
        <v>24</v>
      </c>
      <c r="G14" s="197">
        <v>0</v>
      </c>
      <c r="H14" s="10" t="s">
        <v>28</v>
      </c>
      <c r="I14" s="27" t="s">
        <v>192</v>
      </c>
      <c r="J14" s="9">
        <v>3</v>
      </c>
      <c r="K14" s="8">
        <v>1022</v>
      </c>
      <c r="L14" s="8">
        <v>1070.4</v>
      </c>
      <c r="M14" s="8">
        <v>191.4</v>
      </c>
      <c r="N14" s="8">
        <v>5.6</v>
      </c>
      <c r="O14" s="8">
        <v>-5</v>
      </c>
      <c r="P14" s="8">
        <v>1</v>
      </c>
      <c r="Q14" s="8">
        <v>0.55</v>
      </c>
      <c r="R14" s="8">
        <v>0.99</v>
      </c>
      <c r="S14" s="28">
        <v>0.07</v>
      </c>
      <c r="T14" s="189">
        <v>11.9</v>
      </c>
      <c r="U14" s="189">
        <v>6.3</v>
      </c>
      <c r="V14" s="193">
        <v>1</v>
      </c>
      <c r="W14" s="43">
        <v>14.4</v>
      </c>
      <c r="X14" s="194">
        <v>7.6516184344574265</v>
      </c>
      <c r="Y14" s="7">
        <v>2</v>
      </c>
      <c r="Z14" s="26">
        <v>23.6</v>
      </c>
      <c r="AA14" s="42">
        <v>1.6101694915254245</v>
      </c>
      <c r="AB14" s="12">
        <v>38.00000000000006</v>
      </c>
      <c r="AC14" s="30">
        <v>8.713921554153135</v>
      </c>
      <c r="AD14" s="27">
        <v>1</v>
      </c>
      <c r="AE14" s="47">
        <v>14.4</v>
      </c>
      <c r="AF14" s="30">
        <v>7.6516184344574265</v>
      </c>
      <c r="AG14" s="154">
        <v>2.051618434457427</v>
      </c>
      <c r="AI14" s="162">
        <v>279.3</v>
      </c>
    </row>
    <row r="15" spans="1:35" ht="12.75">
      <c r="A15" s="153" t="s">
        <v>196</v>
      </c>
      <c r="B15" s="11" t="s">
        <v>5</v>
      </c>
      <c r="C15" s="11">
        <v>62</v>
      </c>
      <c r="D15" s="7" t="s">
        <v>197</v>
      </c>
      <c r="E15" s="29" t="s">
        <v>182</v>
      </c>
      <c r="F15" s="10" t="s">
        <v>24</v>
      </c>
      <c r="G15" s="197">
        <v>0</v>
      </c>
      <c r="H15" s="10" t="s">
        <v>29</v>
      </c>
      <c r="I15" s="27" t="s">
        <v>192</v>
      </c>
      <c r="J15" s="9">
        <v>3</v>
      </c>
      <c r="K15" s="8">
        <v>338</v>
      </c>
      <c r="L15" s="8">
        <v>382.3</v>
      </c>
      <c r="M15" s="8">
        <v>56.3</v>
      </c>
      <c r="N15" s="8">
        <v>6.8</v>
      </c>
      <c r="O15" s="8">
        <v>5</v>
      </c>
      <c r="P15" s="8">
        <v>0.9</v>
      </c>
      <c r="Q15" s="8">
        <v>0.55</v>
      </c>
      <c r="R15" s="8">
        <v>1.01</v>
      </c>
      <c r="S15" s="28">
        <v>0.06</v>
      </c>
      <c r="T15" s="189">
        <v>10.6</v>
      </c>
      <c r="U15" s="189">
        <v>3.8</v>
      </c>
      <c r="V15" s="193">
        <v>0</v>
      </c>
      <c r="W15" s="43">
        <v>56.3</v>
      </c>
      <c r="X15" s="194">
        <v>10.6</v>
      </c>
      <c r="Y15" s="7">
        <v>20</v>
      </c>
      <c r="Z15" s="26">
        <v>82.8</v>
      </c>
      <c r="AA15" s="42">
        <v>0.6799516908212561</v>
      </c>
      <c r="AB15" s="12">
        <v>56.3</v>
      </c>
      <c r="AC15" s="30">
        <v>10.6</v>
      </c>
      <c r="AD15" s="27">
        <v>1</v>
      </c>
      <c r="AE15" s="47">
        <v>56.3</v>
      </c>
      <c r="AF15" s="30">
        <v>10.6</v>
      </c>
      <c r="AG15" s="154">
        <v>3.8</v>
      </c>
      <c r="AI15" s="162">
        <v>469.2</v>
      </c>
    </row>
    <row r="16" spans="1:35" ht="12.75">
      <c r="A16" s="153" t="s">
        <v>196</v>
      </c>
      <c r="B16" s="11" t="s">
        <v>5</v>
      </c>
      <c r="C16" s="11">
        <v>118</v>
      </c>
      <c r="D16" s="7" t="s">
        <v>194</v>
      </c>
      <c r="E16" s="29" t="s">
        <v>183</v>
      </c>
      <c r="F16" s="10" t="s">
        <v>24</v>
      </c>
      <c r="G16" s="197">
        <v>3.1</v>
      </c>
      <c r="H16" s="10" t="s">
        <v>29</v>
      </c>
      <c r="I16" s="27" t="s">
        <v>192</v>
      </c>
      <c r="J16" s="9">
        <v>3</v>
      </c>
      <c r="K16" s="8">
        <v>10859</v>
      </c>
      <c r="L16" s="8">
        <v>3208.1</v>
      </c>
      <c r="M16" s="8">
        <v>308.6</v>
      </c>
      <c r="N16" s="8">
        <v>10.4</v>
      </c>
      <c r="O16" s="8">
        <v>0</v>
      </c>
      <c r="P16" s="8">
        <v>3.4</v>
      </c>
      <c r="Q16" s="8">
        <v>0.55</v>
      </c>
      <c r="R16" s="8">
        <v>1</v>
      </c>
      <c r="S16" s="28">
        <v>0.19</v>
      </c>
      <c r="T16" s="189">
        <v>30.3</v>
      </c>
      <c r="U16" s="189">
        <v>19.9</v>
      </c>
      <c r="V16" s="193">
        <v>1</v>
      </c>
      <c r="W16" s="43">
        <v>138.8</v>
      </c>
      <c r="X16" s="194">
        <v>24.766954524539337</v>
      </c>
      <c r="Y16" s="7">
        <v>17</v>
      </c>
      <c r="Z16" s="26">
        <v>61.7</v>
      </c>
      <c r="AA16" s="42">
        <v>3.4132901134521876</v>
      </c>
      <c r="AB16" s="12">
        <v>210.6</v>
      </c>
      <c r="AC16" s="30">
        <v>27.58796039955808</v>
      </c>
      <c r="AD16" s="27">
        <v>1</v>
      </c>
      <c r="AE16" s="47">
        <v>138.8</v>
      </c>
      <c r="AF16" s="30">
        <v>24.766954524539337</v>
      </c>
      <c r="AG16" s="154">
        <v>14.366954524539336</v>
      </c>
      <c r="AI16" s="162">
        <v>565</v>
      </c>
    </row>
    <row r="17" spans="1:35" ht="12.75">
      <c r="A17" s="153" t="s">
        <v>196</v>
      </c>
      <c r="B17" s="11" t="s">
        <v>5</v>
      </c>
      <c r="C17" s="11">
        <v>242</v>
      </c>
      <c r="D17" s="7" t="s">
        <v>197</v>
      </c>
      <c r="E17" s="29" t="s">
        <v>184</v>
      </c>
      <c r="F17" s="10" t="s">
        <v>24</v>
      </c>
      <c r="G17" s="197">
        <v>0.6</v>
      </c>
      <c r="H17" s="10" t="s">
        <v>28</v>
      </c>
      <c r="I17" s="27" t="s">
        <v>192</v>
      </c>
      <c r="J17" s="9">
        <v>3</v>
      </c>
      <c r="K17" s="8">
        <v>247</v>
      </c>
      <c r="L17" s="8">
        <v>235.6</v>
      </c>
      <c r="M17" s="8">
        <v>33</v>
      </c>
      <c r="N17" s="8">
        <v>7.1</v>
      </c>
      <c r="O17" s="8">
        <v>-10</v>
      </c>
      <c r="P17" s="8">
        <v>1</v>
      </c>
      <c r="Q17" s="8">
        <v>0.55</v>
      </c>
      <c r="R17" s="8">
        <v>0.98</v>
      </c>
      <c r="S17" s="28">
        <v>0.07</v>
      </c>
      <c r="T17" s="189">
        <v>10.5</v>
      </c>
      <c r="U17" s="189">
        <v>3.4</v>
      </c>
      <c r="V17" s="193">
        <v>0</v>
      </c>
      <c r="W17" s="43">
        <v>33</v>
      </c>
      <c r="X17" s="194">
        <v>10.5</v>
      </c>
      <c r="Y17" s="7">
        <v>1</v>
      </c>
      <c r="Z17" s="26">
        <v>42.3</v>
      </c>
      <c r="AA17" s="42">
        <v>0.7801418439716312</v>
      </c>
      <c r="AB17" s="12">
        <v>33</v>
      </c>
      <c r="AC17" s="30">
        <v>10.5</v>
      </c>
      <c r="AD17" s="27">
        <v>1</v>
      </c>
      <c r="AE17" s="47">
        <v>33</v>
      </c>
      <c r="AF17" s="30">
        <v>10.5</v>
      </c>
      <c r="AG17" s="154">
        <v>3.4</v>
      </c>
      <c r="AI17" s="162">
        <v>102</v>
      </c>
    </row>
    <row r="18" spans="1:35" ht="12.75">
      <c r="A18" s="153" t="s">
        <v>198</v>
      </c>
      <c r="B18" s="11" t="s">
        <v>3</v>
      </c>
      <c r="C18" s="11">
        <v>56</v>
      </c>
      <c r="D18" s="7" t="s">
        <v>194</v>
      </c>
      <c r="E18" s="29" t="s">
        <v>186</v>
      </c>
      <c r="F18" s="10" t="s">
        <v>24</v>
      </c>
      <c r="G18" s="197">
        <v>4.6</v>
      </c>
      <c r="H18" s="10" t="s">
        <v>28</v>
      </c>
      <c r="I18" s="27" t="s">
        <v>192</v>
      </c>
      <c r="J18" s="9">
        <v>3</v>
      </c>
      <c r="K18" s="8">
        <v>3564</v>
      </c>
      <c r="L18" s="8">
        <v>2441.9</v>
      </c>
      <c r="M18" s="8">
        <v>200.9</v>
      </c>
      <c r="N18" s="8">
        <v>12.2</v>
      </c>
      <c r="O18" s="8">
        <v>0</v>
      </c>
      <c r="P18" s="8">
        <v>1.5</v>
      </c>
      <c r="Q18" s="8">
        <v>0.55</v>
      </c>
      <c r="R18" s="8">
        <v>1</v>
      </c>
      <c r="S18" s="28">
        <v>0.07</v>
      </c>
      <c r="T18" s="189">
        <v>22.5</v>
      </c>
      <c r="U18" s="189">
        <v>10.3</v>
      </c>
      <c r="V18" s="193">
        <v>1</v>
      </c>
      <c r="W18" s="43">
        <v>70.3</v>
      </c>
      <c r="X18" s="194">
        <v>18.58725484390424</v>
      </c>
      <c r="Y18" s="7">
        <v>2</v>
      </c>
      <c r="Z18" s="26">
        <v>78.2</v>
      </c>
      <c r="AA18" s="42">
        <v>1.8989769820971867</v>
      </c>
      <c r="AB18" s="12">
        <v>148.5</v>
      </c>
      <c r="AC18" s="30">
        <v>21.00979554690818</v>
      </c>
      <c r="AD18" s="27">
        <v>1</v>
      </c>
      <c r="AE18" s="47">
        <v>70.3</v>
      </c>
      <c r="AF18" s="30">
        <v>18.58725484390424</v>
      </c>
      <c r="AG18" s="154">
        <v>6.387254843904241</v>
      </c>
      <c r="AI18" s="162">
        <v>204</v>
      </c>
    </row>
    <row r="19" spans="1:35" ht="12.75">
      <c r="A19" s="153" t="s">
        <v>198</v>
      </c>
      <c r="B19" s="11" t="s">
        <v>3</v>
      </c>
      <c r="C19" s="11">
        <v>56</v>
      </c>
      <c r="D19" s="7" t="s">
        <v>194</v>
      </c>
      <c r="E19" s="29" t="s">
        <v>186</v>
      </c>
      <c r="F19" s="10" t="s">
        <v>24</v>
      </c>
      <c r="G19" s="197">
        <v>1.4</v>
      </c>
      <c r="H19" s="10" t="s">
        <v>29</v>
      </c>
      <c r="I19" s="27" t="s">
        <v>192</v>
      </c>
      <c r="J19" s="9">
        <v>3</v>
      </c>
      <c r="K19" s="8">
        <v>5572</v>
      </c>
      <c r="L19" s="8">
        <v>3513</v>
      </c>
      <c r="M19" s="8">
        <v>255.4</v>
      </c>
      <c r="N19" s="8">
        <v>13.8</v>
      </c>
      <c r="O19" s="8">
        <v>0</v>
      </c>
      <c r="P19" s="8">
        <v>1.6</v>
      </c>
      <c r="Q19" s="8">
        <v>0.55</v>
      </c>
      <c r="R19" s="8">
        <v>1</v>
      </c>
      <c r="S19" s="28">
        <v>0.08</v>
      </c>
      <c r="T19" s="189">
        <v>26.2</v>
      </c>
      <c r="U19" s="189">
        <v>12.4</v>
      </c>
      <c r="V19" s="193">
        <v>1</v>
      </c>
      <c r="W19" s="43">
        <v>138.9</v>
      </c>
      <c r="X19" s="194">
        <v>23.762457545128342</v>
      </c>
      <c r="Y19" s="7">
        <v>18</v>
      </c>
      <c r="Z19" s="26">
        <v>70</v>
      </c>
      <c r="AA19" s="42">
        <v>2.9642857142857126</v>
      </c>
      <c r="AB19" s="12">
        <v>207.5</v>
      </c>
      <c r="AC19" s="30">
        <v>25.639198480978386</v>
      </c>
      <c r="AD19" s="27">
        <v>1</v>
      </c>
      <c r="AE19" s="47">
        <v>138.9</v>
      </c>
      <c r="AF19" s="30">
        <v>23.762457545128342</v>
      </c>
      <c r="AG19" s="154">
        <v>9.962457545128341</v>
      </c>
      <c r="AI19" s="162">
        <v>811</v>
      </c>
    </row>
    <row r="20" spans="1:35" ht="12.75">
      <c r="A20" s="153" t="s">
        <v>198</v>
      </c>
      <c r="B20" s="11" t="s">
        <v>5</v>
      </c>
      <c r="C20" s="11">
        <v>22</v>
      </c>
      <c r="D20" s="7" t="s">
        <v>194</v>
      </c>
      <c r="E20" s="29" t="s">
        <v>187</v>
      </c>
      <c r="F20" s="10" t="s">
        <v>24</v>
      </c>
      <c r="G20" s="197">
        <v>1</v>
      </c>
      <c r="H20" s="10" t="s">
        <v>28</v>
      </c>
      <c r="I20" s="27" t="s">
        <v>192</v>
      </c>
      <c r="J20" s="9">
        <v>3</v>
      </c>
      <c r="K20" s="8">
        <v>3686</v>
      </c>
      <c r="L20" s="8">
        <v>2320.9</v>
      </c>
      <c r="M20" s="8">
        <v>224.8</v>
      </c>
      <c r="N20" s="8">
        <v>10.3</v>
      </c>
      <c r="O20" s="8">
        <v>6</v>
      </c>
      <c r="P20" s="8">
        <v>1.6</v>
      </c>
      <c r="Q20" s="8">
        <v>0.55</v>
      </c>
      <c r="R20" s="8">
        <v>1.01</v>
      </c>
      <c r="S20" s="28">
        <v>0.09</v>
      </c>
      <c r="T20" s="189">
        <v>21.4</v>
      </c>
      <c r="U20" s="189">
        <v>11.1</v>
      </c>
      <c r="V20" s="193">
        <v>1</v>
      </c>
      <c r="W20" s="43">
        <v>82.2</v>
      </c>
      <c r="X20" s="194">
        <v>17.60314546147979</v>
      </c>
      <c r="Y20" s="7">
        <v>3</v>
      </c>
      <c r="Z20" s="26">
        <v>69</v>
      </c>
      <c r="AA20" s="42">
        <v>2.0521739130434784</v>
      </c>
      <c r="AB20" s="12">
        <v>141.6</v>
      </c>
      <c r="AC20" s="30">
        <v>19.527249593197215</v>
      </c>
      <c r="AD20" s="27">
        <v>1</v>
      </c>
      <c r="AE20" s="47">
        <v>82.2</v>
      </c>
      <c r="AF20" s="30">
        <v>17.60314546147979</v>
      </c>
      <c r="AG20" s="154">
        <v>7.30314546147979</v>
      </c>
      <c r="AI20" s="162">
        <v>224.8</v>
      </c>
    </row>
    <row r="21" spans="1:35" ht="12.75">
      <c r="A21" s="153" t="s">
        <v>198</v>
      </c>
      <c r="B21" s="11" t="s">
        <v>5</v>
      </c>
      <c r="C21" s="11">
        <v>22</v>
      </c>
      <c r="D21" s="7" t="s">
        <v>194</v>
      </c>
      <c r="E21" s="29" t="s">
        <v>187</v>
      </c>
      <c r="F21" s="10" t="s">
        <v>24</v>
      </c>
      <c r="G21" s="197">
        <v>0</v>
      </c>
      <c r="H21" s="10" t="s">
        <v>29</v>
      </c>
      <c r="I21" s="27" t="s">
        <v>192</v>
      </c>
      <c r="J21" s="9">
        <v>3</v>
      </c>
      <c r="K21" s="8">
        <v>952</v>
      </c>
      <c r="L21" s="8">
        <v>971.9</v>
      </c>
      <c r="M21" s="8">
        <v>167.2</v>
      </c>
      <c r="N21" s="8">
        <v>5.8</v>
      </c>
      <c r="O21" s="8">
        <v>-6</v>
      </c>
      <c r="P21" s="8">
        <v>1</v>
      </c>
      <c r="Q21" s="8">
        <v>0.55</v>
      </c>
      <c r="R21" s="8">
        <v>0.99</v>
      </c>
      <c r="S21" s="28">
        <v>0.07</v>
      </c>
      <c r="T21" s="189">
        <v>11.9</v>
      </c>
      <c r="U21" s="189">
        <v>6.1</v>
      </c>
      <c r="V21" s="193">
        <v>0</v>
      </c>
      <c r="W21" s="43">
        <v>167.2</v>
      </c>
      <c r="X21" s="194">
        <v>11.9</v>
      </c>
      <c r="Y21" s="7">
        <v>20</v>
      </c>
      <c r="Z21" s="26">
        <v>199.5</v>
      </c>
      <c r="AA21" s="42">
        <v>0.8380952380952378</v>
      </c>
      <c r="AB21" s="12">
        <v>167.2</v>
      </c>
      <c r="AC21" s="30">
        <v>11.9</v>
      </c>
      <c r="AD21" s="27">
        <v>1</v>
      </c>
      <c r="AE21" s="47">
        <v>167.2</v>
      </c>
      <c r="AF21" s="30">
        <v>11.9</v>
      </c>
      <c r="AG21" s="154">
        <v>6.1</v>
      </c>
      <c r="AI21" s="162">
        <v>692.9</v>
      </c>
    </row>
    <row r="22" spans="1:33" ht="12.75">
      <c r="A22" s="153"/>
      <c r="B22" s="11"/>
      <c r="C22" s="11"/>
      <c r="D22" s="7"/>
      <c r="E22" s="29"/>
      <c r="I22" s="27"/>
      <c r="J22" s="9"/>
      <c r="K22" s="8"/>
      <c r="L22" s="8"/>
      <c r="M22" s="8"/>
      <c r="N22" s="8"/>
      <c r="O22" s="8"/>
      <c r="P22" s="8"/>
      <c r="Q22" s="8"/>
      <c r="R22" s="8"/>
      <c r="S22" s="28"/>
      <c r="T22" s="189"/>
      <c r="V22" s="193"/>
      <c r="W22" s="43"/>
      <c r="Y22" s="7"/>
      <c r="Z22" s="26"/>
      <c r="AA22" s="42"/>
      <c r="AB22" s="12"/>
      <c r="AC22" s="30"/>
      <c r="AD22" s="27"/>
      <c r="AE22" s="47"/>
      <c r="AF22" s="30"/>
      <c r="AG22" s="154"/>
    </row>
    <row r="23" spans="1:33" ht="12.75">
      <c r="A23" s="153"/>
      <c r="B23" s="11"/>
      <c r="C23" s="11"/>
      <c r="D23" s="7"/>
      <c r="E23" s="29"/>
      <c r="I23" s="27"/>
      <c r="J23" s="9"/>
      <c r="K23" s="8"/>
      <c r="L23" s="8"/>
      <c r="M23" s="8"/>
      <c r="N23" s="8"/>
      <c r="O23" s="8"/>
      <c r="P23" s="8"/>
      <c r="Q23" s="8"/>
      <c r="R23" s="8"/>
      <c r="S23" s="28"/>
      <c r="T23" s="189"/>
      <c r="V23" s="193"/>
      <c r="W23" s="43"/>
      <c r="Y23" s="7"/>
      <c r="Z23" s="26"/>
      <c r="AA23" s="42"/>
      <c r="AB23" s="12"/>
      <c r="AC23" s="30"/>
      <c r="AD23" s="27"/>
      <c r="AE23" s="47"/>
      <c r="AF23" s="30"/>
      <c r="AG23" s="154"/>
    </row>
    <row r="24" spans="1:33" ht="12.75">
      <c r="A24" s="153"/>
      <c r="B24" s="11"/>
      <c r="C24" s="11"/>
      <c r="D24" s="7"/>
      <c r="E24" s="29"/>
      <c r="I24" s="27"/>
      <c r="J24" s="9"/>
      <c r="K24" s="8"/>
      <c r="L24" s="8"/>
      <c r="M24" s="8"/>
      <c r="N24" s="8"/>
      <c r="O24" s="8"/>
      <c r="P24" s="8"/>
      <c r="Q24" s="8"/>
      <c r="R24" s="8"/>
      <c r="S24" s="28"/>
      <c r="T24" s="189"/>
      <c r="V24" s="193"/>
      <c r="W24" s="43"/>
      <c r="Y24" s="7"/>
      <c r="Z24" s="26"/>
      <c r="AA24" s="42"/>
      <c r="AB24" s="12"/>
      <c r="AC24" s="30"/>
      <c r="AD24" s="27"/>
      <c r="AE24" s="47"/>
      <c r="AF24" s="30"/>
      <c r="AG24" s="154"/>
    </row>
    <row r="25" spans="1:33" ht="12.75">
      <c r="A25" s="153"/>
      <c r="B25" s="11"/>
      <c r="C25" s="11"/>
      <c r="D25" s="7"/>
      <c r="E25" s="29"/>
      <c r="I25" s="27"/>
      <c r="J25" s="9"/>
      <c r="K25" s="8"/>
      <c r="L25" s="8"/>
      <c r="M25" s="8"/>
      <c r="N25" s="8"/>
      <c r="O25" s="8"/>
      <c r="P25" s="8"/>
      <c r="Q25" s="8"/>
      <c r="R25" s="8"/>
      <c r="S25" s="28"/>
      <c r="T25" s="189"/>
      <c r="V25" s="193"/>
      <c r="W25" s="43"/>
      <c r="Y25" s="7"/>
      <c r="Z25" s="26"/>
      <c r="AA25" s="42"/>
      <c r="AB25" s="12"/>
      <c r="AC25" s="30"/>
      <c r="AD25" s="27"/>
      <c r="AE25" s="47"/>
      <c r="AF25" s="30"/>
      <c r="AG25" s="154"/>
    </row>
    <row r="26" spans="1:33" ht="12.75">
      <c r="A26" s="153"/>
      <c r="B26" s="11"/>
      <c r="C26" s="11"/>
      <c r="D26" s="7"/>
      <c r="E26" s="29"/>
      <c r="I26" s="27"/>
      <c r="J26" s="9"/>
      <c r="K26" s="8"/>
      <c r="L26" s="8"/>
      <c r="M26" s="8"/>
      <c r="N26" s="8"/>
      <c r="O26" s="8"/>
      <c r="P26" s="8"/>
      <c r="Q26" s="8"/>
      <c r="R26" s="8"/>
      <c r="S26" s="28"/>
      <c r="T26" s="189"/>
      <c r="V26" s="193"/>
      <c r="W26" s="43"/>
      <c r="Y26" s="7"/>
      <c r="Z26" s="26"/>
      <c r="AA26" s="42"/>
      <c r="AB26" s="12"/>
      <c r="AC26" s="30"/>
      <c r="AD26" s="27"/>
      <c r="AE26" s="47"/>
      <c r="AF26" s="30"/>
      <c r="AG26" s="154"/>
    </row>
    <row r="27" spans="1:33" ht="12.75">
      <c r="A27" s="153"/>
      <c r="B27" s="11"/>
      <c r="C27" s="11"/>
      <c r="D27" s="7"/>
      <c r="E27" s="29"/>
      <c r="I27" s="27"/>
      <c r="J27" s="9"/>
      <c r="K27" s="8"/>
      <c r="L27" s="8"/>
      <c r="M27" s="8"/>
      <c r="N27" s="8"/>
      <c r="O27" s="8"/>
      <c r="P27" s="8"/>
      <c r="Q27" s="8"/>
      <c r="R27" s="8"/>
      <c r="S27" s="28"/>
      <c r="T27" s="189"/>
      <c r="V27" s="193"/>
      <c r="W27" s="43"/>
      <c r="Y27" s="7"/>
      <c r="Z27" s="26"/>
      <c r="AA27" s="42"/>
      <c r="AB27" s="12"/>
      <c r="AC27" s="30"/>
      <c r="AD27" s="27"/>
      <c r="AE27" s="47"/>
      <c r="AF27" s="30"/>
      <c r="AG27" s="154"/>
    </row>
    <row r="28" spans="1:33" ht="12.75">
      <c r="A28" s="153"/>
      <c r="B28" s="11"/>
      <c r="C28" s="11"/>
      <c r="D28" s="7"/>
      <c r="E28" s="29"/>
      <c r="I28" s="27"/>
      <c r="J28" s="9"/>
      <c r="K28" s="8"/>
      <c r="L28" s="8"/>
      <c r="M28" s="8"/>
      <c r="N28" s="8"/>
      <c r="O28" s="8"/>
      <c r="P28" s="8"/>
      <c r="Q28" s="8"/>
      <c r="R28" s="8"/>
      <c r="S28" s="28"/>
      <c r="T28" s="189"/>
      <c r="V28" s="193"/>
      <c r="W28" s="43"/>
      <c r="Y28" s="7"/>
      <c r="Z28" s="26"/>
      <c r="AA28" s="42"/>
      <c r="AB28" s="12"/>
      <c r="AC28" s="30"/>
      <c r="AD28" s="27"/>
      <c r="AE28" s="47"/>
      <c r="AF28" s="30"/>
      <c r="AG28" s="154"/>
    </row>
    <row r="29" spans="1:33" ht="12.75">
      <c r="A29" s="153"/>
      <c r="B29" s="11"/>
      <c r="C29" s="11"/>
      <c r="D29" s="7"/>
      <c r="E29" s="29"/>
      <c r="I29" s="27"/>
      <c r="J29" s="9"/>
      <c r="K29" s="8"/>
      <c r="L29" s="8"/>
      <c r="M29" s="8"/>
      <c r="N29" s="8"/>
      <c r="O29" s="8"/>
      <c r="P29" s="8"/>
      <c r="Q29" s="8"/>
      <c r="R29" s="8"/>
      <c r="S29" s="28"/>
      <c r="T29" s="189"/>
      <c r="V29" s="193"/>
      <c r="W29" s="43"/>
      <c r="Y29" s="7"/>
      <c r="Z29" s="26"/>
      <c r="AA29" s="42"/>
      <c r="AB29" s="12"/>
      <c r="AC29" s="30"/>
      <c r="AD29" s="27"/>
      <c r="AE29" s="47"/>
      <c r="AF29" s="30"/>
      <c r="AG29" s="154"/>
    </row>
    <row r="30" spans="1:33" ht="12.75">
      <c r="A30" s="153"/>
      <c r="B30" s="11"/>
      <c r="C30" s="11"/>
      <c r="D30" s="7"/>
      <c r="E30" s="29"/>
      <c r="I30" s="27"/>
      <c r="J30" s="9"/>
      <c r="K30" s="8"/>
      <c r="L30" s="8"/>
      <c r="M30" s="8"/>
      <c r="N30" s="8"/>
      <c r="O30" s="8"/>
      <c r="P30" s="8"/>
      <c r="Q30" s="8"/>
      <c r="R30" s="8"/>
      <c r="S30" s="28"/>
      <c r="T30" s="189"/>
      <c r="V30" s="193"/>
      <c r="W30" s="43"/>
      <c r="Y30" s="7"/>
      <c r="Z30" s="26"/>
      <c r="AA30" s="42"/>
      <c r="AB30" s="12"/>
      <c r="AC30" s="30"/>
      <c r="AD30" s="27"/>
      <c r="AE30" s="47"/>
      <c r="AF30" s="30"/>
      <c r="AG30" s="154"/>
    </row>
    <row r="31" spans="1:33" ht="12.75">
      <c r="A31" s="153"/>
      <c r="B31" s="11"/>
      <c r="C31" s="11"/>
      <c r="D31" s="7"/>
      <c r="E31" s="29"/>
      <c r="I31" s="27"/>
      <c r="J31" s="9"/>
      <c r="K31" s="8"/>
      <c r="L31" s="8"/>
      <c r="M31" s="8"/>
      <c r="N31" s="8"/>
      <c r="O31" s="8"/>
      <c r="P31" s="8"/>
      <c r="Q31" s="8"/>
      <c r="R31" s="8"/>
      <c r="S31" s="28"/>
      <c r="T31" s="189"/>
      <c r="V31" s="193"/>
      <c r="W31" s="43"/>
      <c r="Y31" s="7"/>
      <c r="Z31" s="26"/>
      <c r="AA31" s="42"/>
      <c r="AB31" s="12"/>
      <c r="AC31" s="30"/>
      <c r="AD31" s="27"/>
      <c r="AE31" s="47"/>
      <c r="AF31" s="30"/>
      <c r="AG31" s="154"/>
    </row>
    <row r="32" spans="1:33" ht="12.75">
      <c r="A32" s="153"/>
      <c r="B32" s="11"/>
      <c r="C32" s="11"/>
      <c r="D32" s="7"/>
      <c r="E32" s="29"/>
      <c r="I32" s="27"/>
      <c r="J32" s="9"/>
      <c r="K32" s="8"/>
      <c r="L32" s="8"/>
      <c r="M32" s="8"/>
      <c r="N32" s="8"/>
      <c r="O32" s="8"/>
      <c r="P32" s="8"/>
      <c r="Q32" s="8"/>
      <c r="R32" s="8"/>
      <c r="S32" s="28"/>
      <c r="T32" s="189"/>
      <c r="V32" s="193"/>
      <c r="W32" s="43"/>
      <c r="Y32" s="7"/>
      <c r="Z32" s="26"/>
      <c r="AA32" s="42"/>
      <c r="AB32" s="12"/>
      <c r="AC32" s="30"/>
      <c r="AD32" s="27"/>
      <c r="AE32" s="47"/>
      <c r="AF32" s="30"/>
      <c r="AG32" s="154"/>
    </row>
    <row r="33" spans="1:33" ht="12.75">
      <c r="A33" s="153"/>
      <c r="B33" s="11"/>
      <c r="C33" s="11"/>
      <c r="D33" s="7"/>
      <c r="E33" s="29"/>
      <c r="I33" s="27"/>
      <c r="J33" s="9"/>
      <c r="K33" s="8"/>
      <c r="L33" s="8"/>
      <c r="M33" s="8"/>
      <c r="N33" s="8"/>
      <c r="O33" s="8"/>
      <c r="P33" s="8"/>
      <c r="Q33" s="8"/>
      <c r="R33" s="8"/>
      <c r="S33" s="28"/>
      <c r="T33" s="189"/>
      <c r="V33" s="193"/>
      <c r="W33" s="43"/>
      <c r="Y33" s="7"/>
      <c r="Z33" s="26"/>
      <c r="AA33" s="42"/>
      <c r="AB33" s="12"/>
      <c r="AC33" s="30"/>
      <c r="AD33" s="27"/>
      <c r="AE33" s="47"/>
      <c r="AF33" s="30"/>
      <c r="AG33" s="154"/>
    </row>
    <row r="34" spans="1:33" ht="12.75">
      <c r="A34" s="153"/>
      <c r="B34" s="11"/>
      <c r="C34" s="11"/>
      <c r="D34" s="7"/>
      <c r="E34" s="29"/>
      <c r="I34" s="27"/>
      <c r="J34" s="9"/>
      <c r="K34" s="8"/>
      <c r="L34" s="8"/>
      <c r="M34" s="8"/>
      <c r="N34" s="8"/>
      <c r="O34" s="8"/>
      <c r="P34" s="8"/>
      <c r="Q34" s="8"/>
      <c r="R34" s="8"/>
      <c r="S34" s="28"/>
      <c r="T34" s="189"/>
      <c r="V34" s="193"/>
      <c r="W34" s="43"/>
      <c r="Y34" s="7"/>
      <c r="Z34" s="26"/>
      <c r="AA34" s="42"/>
      <c r="AB34" s="12"/>
      <c r="AC34" s="30"/>
      <c r="AD34" s="27"/>
      <c r="AE34" s="47"/>
      <c r="AF34" s="30"/>
      <c r="AG34" s="154"/>
    </row>
    <row r="35" spans="1:33" ht="12.75">
      <c r="A35" s="153"/>
      <c r="B35" s="11"/>
      <c r="C35" s="11"/>
      <c r="D35" s="7"/>
      <c r="E35" s="29"/>
      <c r="I35" s="27"/>
      <c r="J35" s="9"/>
      <c r="K35" s="8"/>
      <c r="L35" s="8"/>
      <c r="M35" s="8"/>
      <c r="N35" s="8"/>
      <c r="O35" s="8"/>
      <c r="P35" s="8"/>
      <c r="Q35" s="8"/>
      <c r="R35" s="8"/>
      <c r="S35" s="28"/>
      <c r="T35" s="189"/>
      <c r="V35" s="193"/>
      <c r="W35" s="43"/>
      <c r="Y35" s="7"/>
      <c r="Z35" s="26"/>
      <c r="AA35" s="42"/>
      <c r="AB35" s="12"/>
      <c r="AC35" s="30"/>
      <c r="AD35" s="27"/>
      <c r="AE35" s="47"/>
      <c r="AF35" s="30"/>
      <c r="AG35" s="154"/>
    </row>
    <row r="36" spans="1:33" ht="12.75">
      <c r="A36" s="153"/>
      <c r="B36" s="11"/>
      <c r="C36" s="11"/>
      <c r="D36" s="7"/>
      <c r="E36" s="29"/>
      <c r="I36" s="27"/>
      <c r="J36" s="9"/>
      <c r="K36" s="8"/>
      <c r="L36" s="8"/>
      <c r="M36" s="8"/>
      <c r="N36" s="8"/>
      <c r="O36" s="8"/>
      <c r="P36" s="8"/>
      <c r="Q36" s="8"/>
      <c r="R36" s="8"/>
      <c r="S36" s="28"/>
      <c r="T36" s="189"/>
      <c r="V36" s="193"/>
      <c r="W36" s="43"/>
      <c r="Y36" s="7"/>
      <c r="Z36" s="26"/>
      <c r="AA36" s="42"/>
      <c r="AB36" s="12"/>
      <c r="AC36" s="30"/>
      <c r="AD36" s="27"/>
      <c r="AE36" s="47"/>
      <c r="AF36" s="30"/>
      <c r="AG36" s="154"/>
    </row>
    <row r="37" spans="1:33" ht="12.75">
      <c r="A37" s="153"/>
      <c r="B37" s="11"/>
      <c r="C37" s="11"/>
      <c r="D37" s="7"/>
      <c r="E37" s="29"/>
      <c r="I37" s="27"/>
      <c r="J37" s="9"/>
      <c r="K37" s="8"/>
      <c r="L37" s="8"/>
      <c r="M37" s="8"/>
      <c r="N37" s="8"/>
      <c r="O37" s="8"/>
      <c r="P37" s="8"/>
      <c r="Q37" s="8"/>
      <c r="R37" s="8"/>
      <c r="S37" s="28"/>
      <c r="T37" s="189"/>
      <c r="V37" s="193"/>
      <c r="W37" s="43"/>
      <c r="Y37" s="7"/>
      <c r="Z37" s="26"/>
      <c r="AA37" s="42"/>
      <c r="AB37" s="12"/>
      <c r="AC37" s="30"/>
      <c r="AD37" s="27"/>
      <c r="AE37" s="47"/>
      <c r="AF37" s="30"/>
      <c r="AG37" s="154"/>
    </row>
    <row r="38" spans="1:33" ht="12.75">
      <c r="A38" s="153"/>
      <c r="B38" s="11"/>
      <c r="C38" s="11"/>
      <c r="D38" s="7"/>
      <c r="E38" s="29"/>
      <c r="I38" s="27"/>
      <c r="J38" s="9"/>
      <c r="K38" s="8"/>
      <c r="L38" s="8"/>
      <c r="M38" s="8"/>
      <c r="N38" s="8"/>
      <c r="O38" s="8"/>
      <c r="P38" s="8"/>
      <c r="Q38" s="8"/>
      <c r="R38" s="8"/>
      <c r="S38" s="28"/>
      <c r="T38" s="189"/>
      <c r="V38" s="193"/>
      <c r="W38" s="43"/>
      <c r="Y38" s="7"/>
      <c r="Z38" s="26"/>
      <c r="AA38" s="42"/>
      <c r="AB38" s="12"/>
      <c r="AC38" s="30"/>
      <c r="AD38" s="27"/>
      <c r="AE38" s="47"/>
      <c r="AF38" s="30"/>
      <c r="AG38" s="154"/>
    </row>
    <row r="39" spans="1:33" ht="12.75">
      <c r="A39" s="153"/>
      <c r="B39" s="11"/>
      <c r="C39" s="11"/>
      <c r="D39" s="7"/>
      <c r="E39" s="29"/>
      <c r="I39" s="27"/>
      <c r="J39" s="9"/>
      <c r="K39" s="8"/>
      <c r="L39" s="8"/>
      <c r="M39" s="8"/>
      <c r="N39" s="8"/>
      <c r="O39" s="8"/>
      <c r="P39" s="8"/>
      <c r="Q39" s="8"/>
      <c r="R39" s="8"/>
      <c r="S39" s="28"/>
      <c r="T39" s="189"/>
      <c r="V39" s="193"/>
      <c r="W39" s="43"/>
      <c r="Y39" s="7"/>
      <c r="Z39" s="26"/>
      <c r="AA39" s="42"/>
      <c r="AB39" s="12"/>
      <c r="AC39" s="30"/>
      <c r="AD39" s="27"/>
      <c r="AE39" s="47"/>
      <c r="AF39" s="30"/>
      <c r="AG39" s="154"/>
    </row>
    <row r="40" spans="1:33" ht="12.75">
      <c r="A40" s="153"/>
      <c r="B40" s="11"/>
      <c r="C40" s="11"/>
      <c r="D40" s="7"/>
      <c r="E40" s="29"/>
      <c r="I40" s="27"/>
      <c r="J40" s="9"/>
      <c r="K40" s="8"/>
      <c r="L40" s="8"/>
      <c r="M40" s="8"/>
      <c r="N40" s="8"/>
      <c r="O40" s="8"/>
      <c r="P40" s="8"/>
      <c r="Q40" s="8"/>
      <c r="R40" s="8"/>
      <c r="S40" s="28"/>
      <c r="T40" s="189"/>
      <c r="V40" s="193"/>
      <c r="W40" s="43"/>
      <c r="Y40" s="7"/>
      <c r="Z40" s="26"/>
      <c r="AA40" s="42"/>
      <c r="AB40" s="12"/>
      <c r="AC40" s="30"/>
      <c r="AD40" s="27"/>
      <c r="AE40" s="47"/>
      <c r="AF40" s="30"/>
      <c r="AG40" s="154"/>
    </row>
    <row r="41" spans="1:33" ht="12.75">
      <c r="A41" s="153"/>
      <c r="B41" s="11"/>
      <c r="C41" s="11"/>
      <c r="D41" s="7"/>
      <c r="E41" s="29"/>
      <c r="I41" s="27"/>
      <c r="J41" s="9"/>
      <c r="K41" s="8"/>
      <c r="L41" s="8"/>
      <c r="M41" s="8"/>
      <c r="N41" s="8"/>
      <c r="O41" s="8"/>
      <c r="P41" s="8"/>
      <c r="Q41" s="8"/>
      <c r="R41" s="8"/>
      <c r="S41" s="28"/>
      <c r="T41" s="189"/>
      <c r="V41" s="193"/>
      <c r="W41" s="43"/>
      <c r="Y41" s="7"/>
      <c r="Z41" s="26"/>
      <c r="AA41" s="42"/>
      <c r="AB41" s="12"/>
      <c r="AC41" s="30"/>
      <c r="AD41" s="27"/>
      <c r="AE41" s="47"/>
      <c r="AF41" s="30"/>
      <c r="AG41" s="154"/>
    </row>
    <row r="42" spans="1:33" ht="12.75">
      <c r="A42" s="153"/>
      <c r="B42" s="11"/>
      <c r="C42" s="11"/>
      <c r="D42" s="7"/>
      <c r="E42" s="29"/>
      <c r="I42" s="27"/>
      <c r="J42" s="9"/>
      <c r="K42" s="8"/>
      <c r="L42" s="8"/>
      <c r="M42" s="8"/>
      <c r="N42" s="8"/>
      <c r="O42" s="8"/>
      <c r="P42" s="8"/>
      <c r="Q42" s="8"/>
      <c r="R42" s="8"/>
      <c r="S42" s="28"/>
      <c r="T42" s="189"/>
      <c r="V42" s="193"/>
      <c r="W42" s="43"/>
      <c r="Y42" s="7"/>
      <c r="Z42" s="26"/>
      <c r="AA42" s="42"/>
      <c r="AB42" s="12"/>
      <c r="AC42" s="30"/>
      <c r="AD42" s="27"/>
      <c r="AE42" s="47"/>
      <c r="AF42" s="30"/>
      <c r="AG42" s="154"/>
    </row>
    <row r="43" spans="1:33" ht="12.75">
      <c r="A43" s="153"/>
      <c r="B43" s="11"/>
      <c r="C43" s="11"/>
      <c r="D43" s="7"/>
      <c r="E43" s="29"/>
      <c r="I43" s="27"/>
      <c r="J43" s="9"/>
      <c r="K43" s="8"/>
      <c r="L43" s="8"/>
      <c r="M43" s="8"/>
      <c r="N43" s="8"/>
      <c r="O43" s="8"/>
      <c r="P43" s="8"/>
      <c r="Q43" s="8"/>
      <c r="R43" s="8"/>
      <c r="S43" s="28"/>
      <c r="T43" s="189"/>
      <c r="V43" s="193"/>
      <c r="W43" s="43"/>
      <c r="Y43" s="7"/>
      <c r="Z43" s="26"/>
      <c r="AA43" s="42"/>
      <c r="AB43" s="12"/>
      <c r="AC43" s="30"/>
      <c r="AD43" s="27"/>
      <c r="AE43" s="47"/>
      <c r="AF43" s="30"/>
      <c r="AG43" s="154"/>
    </row>
    <row r="44" spans="1:33" ht="12.75">
      <c r="A44" s="153"/>
      <c r="B44" s="11"/>
      <c r="C44" s="11"/>
      <c r="D44" s="7"/>
      <c r="E44" s="29"/>
      <c r="I44" s="27"/>
      <c r="J44" s="9"/>
      <c r="K44" s="8"/>
      <c r="L44" s="8"/>
      <c r="M44" s="8"/>
      <c r="N44" s="8"/>
      <c r="O44" s="8"/>
      <c r="P44" s="8"/>
      <c r="Q44" s="8"/>
      <c r="R44" s="8"/>
      <c r="S44" s="28"/>
      <c r="T44" s="189"/>
      <c r="V44" s="193"/>
      <c r="W44" s="43"/>
      <c r="Y44" s="7"/>
      <c r="Z44" s="26"/>
      <c r="AA44" s="42"/>
      <c r="AB44" s="12"/>
      <c r="AC44" s="30"/>
      <c r="AD44" s="27"/>
      <c r="AE44" s="47"/>
      <c r="AF44" s="30"/>
      <c r="AG44" s="154"/>
    </row>
    <row r="45" spans="1:33" ht="12.75">
      <c r="A45" s="153"/>
      <c r="B45" s="11"/>
      <c r="C45" s="11"/>
      <c r="D45" s="7"/>
      <c r="E45" s="29"/>
      <c r="I45" s="27"/>
      <c r="J45" s="9"/>
      <c r="K45" s="8"/>
      <c r="L45" s="8"/>
      <c r="M45" s="8"/>
      <c r="N45" s="8"/>
      <c r="O45" s="8"/>
      <c r="P45" s="8"/>
      <c r="Q45" s="8"/>
      <c r="R45" s="8"/>
      <c r="S45" s="28"/>
      <c r="T45" s="189"/>
      <c r="V45" s="193"/>
      <c r="W45" s="43"/>
      <c r="Y45" s="7"/>
      <c r="Z45" s="26"/>
      <c r="AA45" s="42"/>
      <c r="AB45" s="12"/>
      <c r="AC45" s="30"/>
      <c r="AD45" s="27"/>
      <c r="AE45" s="47"/>
      <c r="AF45" s="30"/>
      <c r="AG45" s="154"/>
    </row>
    <row r="46" spans="1:33" ht="12.75">
      <c r="A46" s="153"/>
      <c r="B46" s="11"/>
      <c r="C46" s="11"/>
      <c r="D46" s="7"/>
      <c r="E46" s="29"/>
      <c r="I46" s="27"/>
      <c r="J46" s="9"/>
      <c r="K46" s="8"/>
      <c r="L46" s="8"/>
      <c r="M46" s="8"/>
      <c r="N46" s="8"/>
      <c r="O46" s="8"/>
      <c r="P46" s="8"/>
      <c r="Q46" s="8"/>
      <c r="R46" s="8"/>
      <c r="S46" s="28"/>
      <c r="T46" s="189"/>
      <c r="V46" s="193"/>
      <c r="W46" s="43"/>
      <c r="Y46" s="7"/>
      <c r="Z46" s="26"/>
      <c r="AA46" s="42"/>
      <c r="AB46" s="12"/>
      <c r="AC46" s="30"/>
      <c r="AD46" s="27"/>
      <c r="AE46" s="47"/>
      <c r="AF46" s="30"/>
      <c r="AG46" s="154"/>
    </row>
    <row r="47" spans="1:33" ht="12.75">
      <c r="A47" s="153"/>
      <c r="B47" s="11"/>
      <c r="C47" s="11"/>
      <c r="D47" s="7"/>
      <c r="E47" s="29"/>
      <c r="I47" s="27"/>
      <c r="J47" s="9"/>
      <c r="K47" s="8"/>
      <c r="L47" s="8"/>
      <c r="M47" s="8"/>
      <c r="N47" s="8"/>
      <c r="O47" s="8"/>
      <c r="P47" s="8"/>
      <c r="Q47" s="8"/>
      <c r="R47" s="8"/>
      <c r="S47" s="28"/>
      <c r="T47" s="189"/>
      <c r="V47" s="193"/>
      <c r="W47" s="43"/>
      <c r="Y47" s="7"/>
      <c r="Z47" s="26"/>
      <c r="AA47" s="42"/>
      <c r="AB47" s="12"/>
      <c r="AC47" s="30"/>
      <c r="AD47" s="27"/>
      <c r="AE47" s="47"/>
      <c r="AF47" s="30"/>
      <c r="AG47" s="154"/>
    </row>
    <row r="48" spans="1:33" ht="12.75">
      <c r="A48" s="153"/>
      <c r="B48" s="11"/>
      <c r="C48" s="11"/>
      <c r="D48" s="7"/>
      <c r="E48" s="29"/>
      <c r="I48" s="27"/>
      <c r="J48" s="9"/>
      <c r="K48" s="8"/>
      <c r="L48" s="8"/>
      <c r="M48" s="8"/>
      <c r="N48" s="8"/>
      <c r="O48" s="8"/>
      <c r="P48" s="8"/>
      <c r="Q48" s="8"/>
      <c r="R48" s="8"/>
      <c r="S48" s="28"/>
      <c r="T48" s="189"/>
      <c r="V48" s="193"/>
      <c r="W48" s="43"/>
      <c r="Y48" s="7"/>
      <c r="Z48" s="26"/>
      <c r="AA48" s="42"/>
      <c r="AB48" s="12"/>
      <c r="AC48" s="30"/>
      <c r="AD48" s="27"/>
      <c r="AE48" s="47"/>
      <c r="AF48" s="30"/>
      <c r="AG48" s="154"/>
    </row>
    <row r="49" spans="1:33" ht="12.75">
      <c r="A49" s="153"/>
      <c r="B49" s="11"/>
      <c r="C49" s="11"/>
      <c r="D49" s="7"/>
      <c r="E49" s="29"/>
      <c r="I49" s="27"/>
      <c r="J49" s="9"/>
      <c r="K49" s="8"/>
      <c r="L49" s="8"/>
      <c r="M49" s="8"/>
      <c r="N49" s="8"/>
      <c r="O49" s="8"/>
      <c r="P49" s="8"/>
      <c r="Q49" s="8"/>
      <c r="R49" s="8"/>
      <c r="S49" s="28"/>
      <c r="T49" s="189"/>
      <c r="V49" s="193"/>
      <c r="W49" s="43"/>
      <c r="Y49" s="7"/>
      <c r="Z49" s="26"/>
      <c r="AA49" s="42"/>
      <c r="AB49" s="12"/>
      <c r="AC49" s="30"/>
      <c r="AD49" s="27"/>
      <c r="AE49" s="47"/>
      <c r="AF49" s="30"/>
      <c r="AG49" s="154"/>
    </row>
    <row r="50" spans="1:33" ht="12.75">
      <c r="A50" s="153"/>
      <c r="B50" s="11"/>
      <c r="C50" s="11"/>
      <c r="D50" s="7"/>
      <c r="E50" s="29"/>
      <c r="I50" s="27"/>
      <c r="J50" s="9"/>
      <c r="K50" s="8"/>
      <c r="L50" s="8"/>
      <c r="M50" s="8"/>
      <c r="N50" s="8"/>
      <c r="O50" s="8"/>
      <c r="P50" s="8"/>
      <c r="Q50" s="8"/>
      <c r="R50" s="8"/>
      <c r="S50" s="28"/>
      <c r="T50" s="189"/>
      <c r="V50" s="193"/>
      <c r="W50" s="43"/>
      <c r="Y50" s="7"/>
      <c r="Z50" s="26"/>
      <c r="AA50" s="42"/>
      <c r="AB50" s="12"/>
      <c r="AC50" s="30"/>
      <c r="AD50" s="27"/>
      <c r="AE50" s="47"/>
      <c r="AF50" s="30"/>
      <c r="AG50" s="154"/>
    </row>
    <row r="51" spans="1:33" ht="12.75">
      <c r="A51" s="153"/>
      <c r="B51" s="11"/>
      <c r="C51" s="11"/>
      <c r="D51" s="7"/>
      <c r="E51" s="29"/>
      <c r="I51" s="27"/>
      <c r="J51" s="9"/>
      <c r="K51" s="8"/>
      <c r="L51" s="8"/>
      <c r="M51" s="8"/>
      <c r="N51" s="8"/>
      <c r="O51" s="8"/>
      <c r="P51" s="8"/>
      <c r="Q51" s="8"/>
      <c r="R51" s="8"/>
      <c r="S51" s="28"/>
      <c r="T51" s="189"/>
      <c r="V51" s="193"/>
      <c r="W51" s="43"/>
      <c r="Y51" s="7"/>
      <c r="Z51" s="26"/>
      <c r="AA51" s="42"/>
      <c r="AB51" s="12"/>
      <c r="AC51" s="30"/>
      <c r="AD51" s="27"/>
      <c r="AE51" s="47"/>
      <c r="AF51" s="30"/>
      <c r="AG51" s="154"/>
    </row>
    <row r="52" spans="1:33" ht="12.75">
      <c r="A52" s="153"/>
      <c r="B52" s="11"/>
      <c r="C52" s="11"/>
      <c r="D52" s="7"/>
      <c r="E52" s="29"/>
      <c r="I52" s="27"/>
      <c r="J52" s="9"/>
      <c r="K52" s="8"/>
      <c r="L52" s="8"/>
      <c r="M52" s="8"/>
      <c r="N52" s="8"/>
      <c r="O52" s="8"/>
      <c r="P52" s="8"/>
      <c r="Q52" s="8"/>
      <c r="R52" s="8"/>
      <c r="S52" s="28"/>
      <c r="T52" s="189"/>
      <c r="V52" s="193"/>
      <c r="W52" s="43"/>
      <c r="Y52" s="7"/>
      <c r="Z52" s="26"/>
      <c r="AA52" s="42"/>
      <c r="AB52" s="12"/>
      <c r="AC52" s="30"/>
      <c r="AD52" s="27"/>
      <c r="AE52" s="47"/>
      <c r="AF52" s="30"/>
      <c r="AG52" s="154"/>
    </row>
    <row r="53" spans="1:33" ht="12.75">
      <c r="A53" s="153"/>
      <c r="B53" s="11"/>
      <c r="C53" s="11"/>
      <c r="D53" s="7"/>
      <c r="E53" s="29"/>
      <c r="I53" s="27"/>
      <c r="J53" s="9"/>
      <c r="K53" s="8"/>
      <c r="L53" s="8"/>
      <c r="M53" s="8"/>
      <c r="N53" s="8"/>
      <c r="O53" s="8"/>
      <c r="P53" s="8"/>
      <c r="Q53" s="8"/>
      <c r="R53" s="8"/>
      <c r="S53" s="28"/>
      <c r="T53" s="189"/>
      <c r="V53" s="193"/>
      <c r="W53" s="43"/>
      <c r="Y53" s="7"/>
      <c r="Z53" s="26"/>
      <c r="AA53" s="42"/>
      <c r="AB53" s="12"/>
      <c r="AC53" s="30"/>
      <c r="AD53" s="27"/>
      <c r="AE53" s="47"/>
      <c r="AF53" s="30"/>
      <c r="AG53" s="154"/>
    </row>
    <row r="54" spans="1:33" ht="12.75">
      <c r="A54" s="153"/>
      <c r="B54" s="11"/>
      <c r="C54" s="11"/>
      <c r="D54" s="7"/>
      <c r="E54" s="29"/>
      <c r="I54" s="27"/>
      <c r="J54" s="9"/>
      <c r="K54" s="8"/>
      <c r="L54" s="8"/>
      <c r="M54" s="8"/>
      <c r="N54" s="8"/>
      <c r="O54" s="8"/>
      <c r="P54" s="8"/>
      <c r="Q54" s="8"/>
      <c r="R54" s="8"/>
      <c r="S54" s="28"/>
      <c r="T54" s="189"/>
      <c r="V54" s="193"/>
      <c r="W54" s="43"/>
      <c r="Y54" s="7"/>
      <c r="Z54" s="26"/>
      <c r="AA54" s="42"/>
      <c r="AB54" s="12"/>
      <c r="AC54" s="30"/>
      <c r="AD54" s="27"/>
      <c r="AE54" s="47"/>
      <c r="AF54" s="30"/>
      <c r="AG54" s="154"/>
    </row>
    <row r="55" spans="1:33" ht="12.75">
      <c r="A55" s="153"/>
      <c r="B55" s="11"/>
      <c r="C55" s="11"/>
      <c r="D55" s="7"/>
      <c r="E55" s="29"/>
      <c r="I55" s="27"/>
      <c r="J55" s="9"/>
      <c r="K55" s="8"/>
      <c r="L55" s="8"/>
      <c r="M55" s="8"/>
      <c r="N55" s="8"/>
      <c r="O55" s="8"/>
      <c r="P55" s="8"/>
      <c r="Q55" s="8"/>
      <c r="R55" s="8"/>
      <c r="S55" s="28"/>
      <c r="T55" s="189"/>
      <c r="V55" s="193"/>
      <c r="W55" s="43"/>
      <c r="Y55" s="7"/>
      <c r="Z55" s="26"/>
      <c r="AA55" s="42"/>
      <c r="AB55" s="12"/>
      <c r="AC55" s="30"/>
      <c r="AD55" s="27"/>
      <c r="AE55" s="47"/>
      <c r="AF55" s="30"/>
      <c r="AG55" s="154"/>
    </row>
    <row r="56" spans="1:33" ht="12.75">
      <c r="A56" s="153"/>
      <c r="B56" s="11"/>
      <c r="C56" s="11"/>
      <c r="D56" s="7"/>
      <c r="E56" s="29"/>
      <c r="I56" s="27"/>
      <c r="J56" s="9"/>
      <c r="K56" s="8"/>
      <c r="L56" s="8"/>
      <c r="M56" s="8"/>
      <c r="N56" s="8"/>
      <c r="O56" s="8"/>
      <c r="P56" s="8"/>
      <c r="Q56" s="8"/>
      <c r="R56" s="8"/>
      <c r="S56" s="28"/>
      <c r="T56" s="189"/>
      <c r="V56" s="193"/>
      <c r="W56" s="43"/>
      <c r="Y56" s="7"/>
      <c r="Z56" s="26"/>
      <c r="AA56" s="42"/>
      <c r="AB56" s="12"/>
      <c r="AC56" s="30"/>
      <c r="AD56" s="27"/>
      <c r="AE56" s="47"/>
      <c r="AF56" s="30"/>
      <c r="AG56" s="154"/>
    </row>
    <row r="57" spans="1:33" ht="12.75">
      <c r="A57" s="153"/>
      <c r="B57" s="11"/>
      <c r="C57" s="11"/>
      <c r="D57" s="7"/>
      <c r="E57" s="29"/>
      <c r="I57" s="27"/>
      <c r="J57" s="9"/>
      <c r="K57" s="8"/>
      <c r="L57" s="8"/>
      <c r="M57" s="8"/>
      <c r="N57" s="8"/>
      <c r="O57" s="8"/>
      <c r="P57" s="8"/>
      <c r="Q57" s="8"/>
      <c r="R57" s="8"/>
      <c r="S57" s="28"/>
      <c r="T57" s="189"/>
      <c r="V57" s="193"/>
      <c r="W57" s="43"/>
      <c r="Y57" s="7"/>
      <c r="Z57" s="26"/>
      <c r="AA57" s="42"/>
      <c r="AB57" s="12"/>
      <c r="AC57" s="30"/>
      <c r="AD57" s="27"/>
      <c r="AE57" s="47"/>
      <c r="AF57" s="30"/>
      <c r="AG57" s="154"/>
    </row>
    <row r="58" spans="1:33" ht="12.75">
      <c r="A58" s="153"/>
      <c r="B58" s="11"/>
      <c r="C58" s="11"/>
      <c r="D58" s="7"/>
      <c r="E58" s="29"/>
      <c r="I58" s="27"/>
      <c r="J58" s="9"/>
      <c r="K58" s="8"/>
      <c r="L58" s="8"/>
      <c r="M58" s="8"/>
      <c r="N58" s="8"/>
      <c r="O58" s="8"/>
      <c r="P58" s="8"/>
      <c r="Q58" s="8"/>
      <c r="R58" s="8"/>
      <c r="S58" s="28"/>
      <c r="T58" s="189"/>
      <c r="V58" s="193"/>
      <c r="W58" s="43"/>
      <c r="Y58" s="7"/>
      <c r="Z58" s="26"/>
      <c r="AA58" s="42"/>
      <c r="AB58" s="12"/>
      <c r="AC58" s="30"/>
      <c r="AD58" s="27"/>
      <c r="AE58" s="47"/>
      <c r="AF58" s="30"/>
      <c r="AG58" s="154"/>
    </row>
    <row r="59" spans="1:33" ht="12.75">
      <c r="A59" s="153"/>
      <c r="B59" s="11"/>
      <c r="C59" s="11"/>
      <c r="D59" s="7"/>
      <c r="E59" s="29"/>
      <c r="I59" s="27"/>
      <c r="J59" s="9"/>
      <c r="K59" s="8"/>
      <c r="L59" s="8"/>
      <c r="M59" s="8"/>
      <c r="N59" s="8"/>
      <c r="O59" s="8"/>
      <c r="P59" s="8"/>
      <c r="Q59" s="8"/>
      <c r="R59" s="8"/>
      <c r="S59" s="28"/>
      <c r="T59" s="189"/>
      <c r="V59" s="193"/>
      <c r="W59" s="43"/>
      <c r="Y59" s="7"/>
      <c r="Z59" s="26"/>
      <c r="AA59" s="42"/>
      <c r="AB59" s="12"/>
      <c r="AC59" s="30"/>
      <c r="AD59" s="27"/>
      <c r="AE59" s="47"/>
      <c r="AF59" s="30"/>
      <c r="AG59" s="154"/>
    </row>
    <row r="60" spans="1:33" ht="12.75">
      <c r="A60" s="153"/>
      <c r="B60" s="11"/>
      <c r="C60" s="11"/>
      <c r="D60" s="7"/>
      <c r="E60" s="29"/>
      <c r="I60" s="27"/>
      <c r="J60" s="9"/>
      <c r="K60" s="8"/>
      <c r="L60" s="8"/>
      <c r="M60" s="8"/>
      <c r="N60" s="8"/>
      <c r="O60" s="8"/>
      <c r="P60" s="8"/>
      <c r="Q60" s="8"/>
      <c r="R60" s="8"/>
      <c r="S60" s="28"/>
      <c r="T60" s="189"/>
      <c r="V60" s="193"/>
      <c r="W60" s="43"/>
      <c r="Y60" s="7"/>
      <c r="Z60" s="26"/>
      <c r="AA60" s="42"/>
      <c r="AB60" s="12"/>
      <c r="AC60" s="30"/>
      <c r="AD60" s="27"/>
      <c r="AE60" s="47"/>
      <c r="AF60" s="30"/>
      <c r="AG60" s="154"/>
    </row>
    <row r="61" spans="1:33" ht="12.75">
      <c r="A61" s="153"/>
      <c r="B61" s="11"/>
      <c r="C61" s="11"/>
      <c r="D61" s="7"/>
      <c r="E61" s="29"/>
      <c r="I61" s="27"/>
      <c r="J61" s="9"/>
      <c r="K61" s="8"/>
      <c r="L61" s="8"/>
      <c r="M61" s="8"/>
      <c r="N61" s="8"/>
      <c r="O61" s="8"/>
      <c r="P61" s="8"/>
      <c r="Q61" s="8"/>
      <c r="R61" s="8"/>
      <c r="S61" s="28"/>
      <c r="T61" s="189"/>
      <c r="V61" s="193"/>
      <c r="W61" s="43"/>
      <c r="Y61" s="7"/>
      <c r="Z61" s="26"/>
      <c r="AA61" s="42"/>
      <c r="AB61" s="12"/>
      <c r="AC61" s="30"/>
      <c r="AD61" s="27"/>
      <c r="AE61" s="47"/>
      <c r="AF61" s="30"/>
      <c r="AG61" s="154"/>
    </row>
    <row r="62" spans="1:33" ht="12.75">
      <c r="A62" s="153"/>
      <c r="B62" s="11"/>
      <c r="C62" s="11"/>
      <c r="D62" s="7"/>
      <c r="E62" s="29"/>
      <c r="I62" s="27"/>
      <c r="J62" s="9"/>
      <c r="K62" s="8"/>
      <c r="L62" s="8"/>
      <c r="M62" s="8"/>
      <c r="N62" s="8"/>
      <c r="O62" s="8"/>
      <c r="P62" s="8"/>
      <c r="Q62" s="8"/>
      <c r="R62" s="8"/>
      <c r="S62" s="28"/>
      <c r="T62" s="189"/>
      <c r="V62" s="193"/>
      <c r="W62" s="43"/>
      <c r="Y62" s="7"/>
      <c r="Z62" s="26"/>
      <c r="AA62" s="42"/>
      <c r="AB62" s="12"/>
      <c r="AC62" s="30"/>
      <c r="AD62" s="27"/>
      <c r="AE62" s="47"/>
      <c r="AF62" s="30"/>
      <c r="AG62" s="154"/>
    </row>
    <row r="63" spans="1:33" ht="12.75">
      <c r="A63" s="153"/>
      <c r="B63" s="11"/>
      <c r="C63" s="11"/>
      <c r="D63" s="7"/>
      <c r="E63" s="29"/>
      <c r="I63" s="27"/>
      <c r="J63" s="9"/>
      <c r="K63" s="8"/>
      <c r="L63" s="8"/>
      <c r="M63" s="8"/>
      <c r="N63" s="8"/>
      <c r="O63" s="8"/>
      <c r="P63" s="8"/>
      <c r="Q63" s="8"/>
      <c r="R63" s="8"/>
      <c r="S63" s="28"/>
      <c r="T63" s="189"/>
      <c r="V63" s="193"/>
      <c r="W63" s="43"/>
      <c r="Y63" s="7"/>
      <c r="Z63" s="26"/>
      <c r="AA63" s="42"/>
      <c r="AB63" s="12"/>
      <c r="AC63" s="30"/>
      <c r="AD63" s="27"/>
      <c r="AE63" s="47"/>
      <c r="AF63" s="30"/>
      <c r="AG63" s="154"/>
    </row>
    <row r="64" spans="1:33" ht="12.75">
      <c r="A64" s="153"/>
      <c r="B64" s="11"/>
      <c r="C64" s="11"/>
      <c r="D64" s="7"/>
      <c r="E64" s="29"/>
      <c r="I64" s="27"/>
      <c r="J64" s="9"/>
      <c r="K64" s="8"/>
      <c r="L64" s="8"/>
      <c r="M64" s="8"/>
      <c r="N64" s="8"/>
      <c r="O64" s="8"/>
      <c r="P64" s="8"/>
      <c r="Q64" s="8"/>
      <c r="R64" s="8"/>
      <c r="S64" s="28"/>
      <c r="T64" s="189"/>
      <c r="V64" s="193"/>
      <c r="W64" s="43"/>
      <c r="Y64" s="7"/>
      <c r="Z64" s="26"/>
      <c r="AA64" s="42"/>
      <c r="AB64" s="12"/>
      <c r="AC64" s="30"/>
      <c r="AD64" s="27"/>
      <c r="AE64" s="47"/>
      <c r="AF64" s="30"/>
      <c r="AG64" s="154"/>
    </row>
    <row r="65" spans="1:33" ht="12.75">
      <c r="A65" s="153"/>
      <c r="B65" s="11"/>
      <c r="C65" s="11"/>
      <c r="D65" s="7"/>
      <c r="E65" s="29"/>
      <c r="I65" s="27"/>
      <c r="J65" s="9"/>
      <c r="K65" s="8"/>
      <c r="L65" s="8"/>
      <c r="M65" s="8"/>
      <c r="N65" s="8"/>
      <c r="O65" s="8"/>
      <c r="P65" s="8"/>
      <c r="Q65" s="8"/>
      <c r="R65" s="8"/>
      <c r="S65" s="28"/>
      <c r="T65" s="189"/>
      <c r="V65" s="193"/>
      <c r="W65" s="43"/>
      <c r="Y65" s="7"/>
      <c r="Z65" s="26"/>
      <c r="AA65" s="42"/>
      <c r="AB65" s="12"/>
      <c r="AC65" s="30"/>
      <c r="AD65" s="27"/>
      <c r="AE65" s="47"/>
      <c r="AF65" s="30"/>
      <c r="AG65" s="154"/>
    </row>
    <row r="66" spans="1:33" ht="12.75">
      <c r="A66" s="153"/>
      <c r="B66" s="11"/>
      <c r="C66" s="11"/>
      <c r="D66" s="7"/>
      <c r="E66" s="29"/>
      <c r="I66" s="27"/>
      <c r="J66" s="9"/>
      <c r="K66" s="8"/>
      <c r="L66" s="8"/>
      <c r="M66" s="8"/>
      <c r="N66" s="8"/>
      <c r="O66" s="8"/>
      <c r="P66" s="8"/>
      <c r="Q66" s="8"/>
      <c r="R66" s="8"/>
      <c r="S66" s="28"/>
      <c r="T66" s="189"/>
      <c r="V66" s="193"/>
      <c r="W66" s="43"/>
      <c r="Y66" s="7"/>
      <c r="Z66" s="26"/>
      <c r="AA66" s="42"/>
      <c r="AB66" s="12"/>
      <c r="AC66" s="30"/>
      <c r="AD66" s="27"/>
      <c r="AE66" s="47"/>
      <c r="AF66" s="30"/>
      <c r="AG66" s="154"/>
    </row>
    <row r="67" spans="1:33" ht="12.75">
      <c r="A67" s="153"/>
      <c r="B67" s="11"/>
      <c r="C67" s="11"/>
      <c r="D67" s="7"/>
      <c r="E67" s="29"/>
      <c r="I67" s="27"/>
      <c r="J67" s="9"/>
      <c r="K67" s="8"/>
      <c r="L67" s="8"/>
      <c r="M67" s="8"/>
      <c r="N67" s="8"/>
      <c r="O67" s="8"/>
      <c r="P67" s="8"/>
      <c r="Q67" s="8"/>
      <c r="R67" s="8"/>
      <c r="S67" s="28"/>
      <c r="T67" s="189"/>
      <c r="V67" s="193"/>
      <c r="W67" s="43"/>
      <c r="Y67" s="7"/>
      <c r="Z67" s="26"/>
      <c r="AA67" s="42"/>
      <c r="AB67" s="12"/>
      <c r="AC67" s="30"/>
      <c r="AD67" s="27"/>
      <c r="AE67" s="47"/>
      <c r="AF67" s="30"/>
      <c r="AG67" s="154"/>
    </row>
    <row r="68" spans="1:33" ht="12.75">
      <c r="A68" s="153"/>
      <c r="B68" s="11"/>
      <c r="C68" s="11"/>
      <c r="D68" s="7"/>
      <c r="E68" s="29"/>
      <c r="I68" s="27"/>
      <c r="J68" s="9"/>
      <c r="K68" s="8"/>
      <c r="L68" s="8"/>
      <c r="M68" s="8"/>
      <c r="N68" s="8"/>
      <c r="O68" s="8"/>
      <c r="P68" s="8"/>
      <c r="Q68" s="8"/>
      <c r="R68" s="8"/>
      <c r="S68" s="28"/>
      <c r="T68" s="189"/>
      <c r="V68" s="193"/>
      <c r="W68" s="43"/>
      <c r="Y68" s="7"/>
      <c r="Z68" s="26"/>
      <c r="AA68" s="42"/>
      <c r="AB68" s="12"/>
      <c r="AC68" s="30"/>
      <c r="AD68" s="27"/>
      <c r="AE68" s="47"/>
      <c r="AF68" s="30"/>
      <c r="AG68" s="154"/>
    </row>
    <row r="69" spans="1:33" ht="12.75">
      <c r="A69" s="153"/>
      <c r="B69" s="11"/>
      <c r="C69" s="11"/>
      <c r="D69" s="7"/>
      <c r="E69" s="29"/>
      <c r="I69" s="27"/>
      <c r="J69" s="9"/>
      <c r="K69" s="8"/>
      <c r="L69" s="8"/>
      <c r="M69" s="8"/>
      <c r="N69" s="8"/>
      <c r="O69" s="8"/>
      <c r="P69" s="8"/>
      <c r="Q69" s="8"/>
      <c r="R69" s="8"/>
      <c r="S69" s="28"/>
      <c r="T69" s="189"/>
      <c r="V69" s="193"/>
      <c r="W69" s="43"/>
      <c r="Y69" s="7"/>
      <c r="Z69" s="26"/>
      <c r="AA69" s="42"/>
      <c r="AB69" s="12"/>
      <c r="AC69" s="30"/>
      <c r="AD69" s="27"/>
      <c r="AE69" s="47"/>
      <c r="AF69" s="30"/>
      <c r="AG69" s="154"/>
    </row>
    <row r="70" spans="1:33" ht="12.75">
      <c r="A70" s="153"/>
      <c r="B70" s="11"/>
      <c r="C70" s="11"/>
      <c r="D70" s="7"/>
      <c r="E70" s="29"/>
      <c r="I70" s="27"/>
      <c r="J70" s="9"/>
      <c r="K70" s="8"/>
      <c r="L70" s="8"/>
      <c r="M70" s="8"/>
      <c r="N70" s="8"/>
      <c r="O70" s="8"/>
      <c r="P70" s="8"/>
      <c r="Q70" s="8"/>
      <c r="R70" s="8"/>
      <c r="S70" s="28"/>
      <c r="T70" s="189"/>
      <c r="V70" s="193"/>
      <c r="W70" s="43"/>
      <c r="Y70" s="7"/>
      <c r="Z70" s="26"/>
      <c r="AA70" s="42"/>
      <c r="AB70" s="12"/>
      <c r="AC70" s="30"/>
      <c r="AD70" s="27"/>
      <c r="AE70" s="47"/>
      <c r="AF70" s="30"/>
      <c r="AG70" s="154"/>
    </row>
    <row r="71" spans="1:33" ht="12.75">
      <c r="A71" s="153"/>
      <c r="B71" s="11"/>
      <c r="C71" s="11"/>
      <c r="D71" s="7"/>
      <c r="E71" s="29"/>
      <c r="I71" s="27"/>
      <c r="J71" s="9"/>
      <c r="K71" s="8"/>
      <c r="L71" s="8"/>
      <c r="M71" s="8"/>
      <c r="N71" s="8"/>
      <c r="O71" s="8"/>
      <c r="P71" s="8"/>
      <c r="Q71" s="8"/>
      <c r="R71" s="8"/>
      <c r="S71" s="28"/>
      <c r="T71" s="189"/>
      <c r="V71" s="193"/>
      <c r="W71" s="43"/>
      <c r="Y71" s="7"/>
      <c r="Z71" s="26"/>
      <c r="AA71" s="42"/>
      <c r="AB71" s="12"/>
      <c r="AC71" s="30"/>
      <c r="AD71" s="27"/>
      <c r="AE71" s="47"/>
      <c r="AF71" s="30"/>
      <c r="AG71" s="154"/>
    </row>
    <row r="72" spans="1:33" ht="12.75">
      <c r="A72" s="153"/>
      <c r="B72" s="11"/>
      <c r="C72" s="11"/>
      <c r="D72" s="7"/>
      <c r="E72" s="29"/>
      <c r="I72" s="27"/>
      <c r="J72" s="9"/>
      <c r="K72" s="8"/>
      <c r="L72" s="8"/>
      <c r="M72" s="8"/>
      <c r="N72" s="8"/>
      <c r="O72" s="8"/>
      <c r="P72" s="8"/>
      <c r="Q72" s="8"/>
      <c r="R72" s="8"/>
      <c r="S72" s="28"/>
      <c r="T72" s="189"/>
      <c r="V72" s="193"/>
      <c r="W72" s="43"/>
      <c r="Y72" s="7"/>
      <c r="Z72" s="26"/>
      <c r="AA72" s="42"/>
      <c r="AB72" s="12"/>
      <c r="AC72" s="30"/>
      <c r="AD72" s="27"/>
      <c r="AE72" s="47"/>
      <c r="AF72" s="30"/>
      <c r="AG72" s="154"/>
    </row>
    <row r="73" spans="1:33" ht="12.75">
      <c r="A73" s="153"/>
      <c r="B73" s="11"/>
      <c r="C73" s="11"/>
      <c r="D73" s="7"/>
      <c r="E73" s="29"/>
      <c r="I73" s="27"/>
      <c r="J73" s="9"/>
      <c r="K73" s="8"/>
      <c r="L73" s="8"/>
      <c r="M73" s="8"/>
      <c r="N73" s="8"/>
      <c r="O73" s="8"/>
      <c r="P73" s="8"/>
      <c r="Q73" s="8"/>
      <c r="R73" s="8"/>
      <c r="S73" s="28"/>
      <c r="T73" s="189"/>
      <c r="V73" s="193"/>
      <c r="W73" s="43"/>
      <c r="Y73" s="7"/>
      <c r="Z73" s="26"/>
      <c r="AA73" s="42"/>
      <c r="AB73" s="12"/>
      <c r="AC73" s="30"/>
      <c r="AD73" s="27"/>
      <c r="AE73" s="47"/>
      <c r="AF73" s="30"/>
      <c r="AG73" s="154"/>
    </row>
    <row r="74" spans="1:33" ht="12.75">
      <c r="A74" s="153"/>
      <c r="B74" s="11"/>
      <c r="C74" s="11"/>
      <c r="D74" s="7"/>
      <c r="E74" s="29"/>
      <c r="I74" s="27"/>
      <c r="J74" s="9"/>
      <c r="K74" s="8"/>
      <c r="L74" s="8"/>
      <c r="M74" s="8"/>
      <c r="N74" s="8"/>
      <c r="O74" s="8"/>
      <c r="P74" s="8"/>
      <c r="Q74" s="8"/>
      <c r="R74" s="8"/>
      <c r="S74" s="28"/>
      <c r="T74" s="189"/>
      <c r="V74" s="193"/>
      <c r="W74" s="43"/>
      <c r="Y74" s="7"/>
      <c r="Z74" s="26"/>
      <c r="AA74" s="42"/>
      <c r="AB74" s="12"/>
      <c r="AC74" s="30"/>
      <c r="AD74" s="27"/>
      <c r="AE74" s="47"/>
      <c r="AF74" s="30"/>
      <c r="AG74" s="154"/>
    </row>
    <row r="75" spans="1:33" ht="12.75">
      <c r="A75" s="153"/>
      <c r="B75" s="11"/>
      <c r="C75" s="11"/>
      <c r="D75" s="7"/>
      <c r="E75" s="29"/>
      <c r="I75" s="27"/>
      <c r="J75" s="9"/>
      <c r="K75" s="8"/>
      <c r="L75" s="8"/>
      <c r="M75" s="8"/>
      <c r="N75" s="8"/>
      <c r="O75" s="8"/>
      <c r="P75" s="8"/>
      <c r="Q75" s="8"/>
      <c r="R75" s="8"/>
      <c r="S75" s="28"/>
      <c r="T75" s="189"/>
      <c r="V75" s="193"/>
      <c r="W75" s="43"/>
      <c r="Y75" s="7"/>
      <c r="Z75" s="26"/>
      <c r="AA75" s="42"/>
      <c r="AB75" s="12"/>
      <c r="AC75" s="30"/>
      <c r="AD75" s="27"/>
      <c r="AE75" s="47"/>
      <c r="AF75" s="30"/>
      <c r="AG75" s="154"/>
    </row>
    <row r="76" spans="1:33" ht="12.75">
      <c r="A76" s="153"/>
      <c r="B76" s="11"/>
      <c r="C76" s="11"/>
      <c r="D76" s="7"/>
      <c r="E76" s="29"/>
      <c r="I76" s="27"/>
      <c r="J76" s="9"/>
      <c r="K76" s="8"/>
      <c r="L76" s="8"/>
      <c r="M76" s="8"/>
      <c r="N76" s="8"/>
      <c r="O76" s="8"/>
      <c r="P76" s="8"/>
      <c r="Q76" s="8"/>
      <c r="R76" s="8"/>
      <c r="S76" s="28"/>
      <c r="T76" s="189"/>
      <c r="V76" s="193"/>
      <c r="W76" s="43"/>
      <c r="Y76" s="7"/>
      <c r="Z76" s="26"/>
      <c r="AA76" s="42"/>
      <c r="AB76" s="12"/>
      <c r="AC76" s="30"/>
      <c r="AD76" s="27"/>
      <c r="AE76" s="47"/>
      <c r="AF76" s="30"/>
      <c r="AG76" s="154"/>
    </row>
    <row r="77" spans="1:33" ht="12.75">
      <c r="A77" s="153"/>
      <c r="B77" s="11"/>
      <c r="C77" s="11"/>
      <c r="D77" s="7"/>
      <c r="E77" s="29"/>
      <c r="I77" s="27"/>
      <c r="J77" s="9"/>
      <c r="K77" s="8"/>
      <c r="L77" s="8"/>
      <c r="M77" s="8"/>
      <c r="N77" s="8"/>
      <c r="O77" s="8"/>
      <c r="P77" s="8"/>
      <c r="Q77" s="8"/>
      <c r="R77" s="8"/>
      <c r="S77" s="28"/>
      <c r="T77" s="189"/>
      <c r="V77" s="193"/>
      <c r="W77" s="43"/>
      <c r="Y77" s="7"/>
      <c r="Z77" s="26"/>
      <c r="AA77" s="42"/>
      <c r="AB77" s="12"/>
      <c r="AC77" s="30"/>
      <c r="AD77" s="27"/>
      <c r="AE77" s="47"/>
      <c r="AF77" s="30"/>
      <c r="AG77" s="154"/>
    </row>
    <row r="78" spans="1:33" ht="12.75">
      <c r="A78" s="153"/>
      <c r="B78" s="11"/>
      <c r="C78" s="11"/>
      <c r="D78" s="7"/>
      <c r="E78" s="29"/>
      <c r="I78" s="27"/>
      <c r="J78" s="9"/>
      <c r="K78" s="8"/>
      <c r="L78" s="8"/>
      <c r="M78" s="8"/>
      <c r="N78" s="8"/>
      <c r="O78" s="8"/>
      <c r="P78" s="8"/>
      <c r="Q78" s="8"/>
      <c r="R78" s="8"/>
      <c r="S78" s="28"/>
      <c r="T78" s="189"/>
      <c r="V78" s="193"/>
      <c r="W78" s="43"/>
      <c r="Y78" s="7"/>
      <c r="Z78" s="26"/>
      <c r="AA78" s="42"/>
      <c r="AB78" s="12"/>
      <c r="AC78" s="30"/>
      <c r="AD78" s="27"/>
      <c r="AE78" s="47"/>
      <c r="AF78" s="30"/>
      <c r="AG78" s="154"/>
    </row>
    <row r="79" spans="1:33" ht="12.75">
      <c r="A79" s="153"/>
      <c r="B79" s="11"/>
      <c r="C79" s="11"/>
      <c r="D79" s="7"/>
      <c r="E79" s="29"/>
      <c r="I79" s="27"/>
      <c r="J79" s="9"/>
      <c r="K79" s="8"/>
      <c r="L79" s="8"/>
      <c r="M79" s="8"/>
      <c r="N79" s="8"/>
      <c r="O79" s="8"/>
      <c r="P79" s="8"/>
      <c r="Q79" s="8"/>
      <c r="R79" s="8"/>
      <c r="S79" s="28"/>
      <c r="T79" s="189"/>
      <c r="V79" s="193"/>
      <c r="W79" s="43"/>
      <c r="Y79" s="7"/>
      <c r="Z79" s="26"/>
      <c r="AA79" s="42"/>
      <c r="AB79" s="12"/>
      <c r="AC79" s="30"/>
      <c r="AD79" s="27"/>
      <c r="AE79" s="47"/>
      <c r="AF79" s="30"/>
      <c r="AG79" s="154"/>
    </row>
    <row r="80" spans="1:33" ht="12.75">
      <c r="A80" s="153"/>
      <c r="B80" s="11"/>
      <c r="C80" s="11"/>
      <c r="D80" s="7"/>
      <c r="E80" s="29"/>
      <c r="I80" s="27"/>
      <c r="J80" s="9"/>
      <c r="K80" s="8"/>
      <c r="L80" s="8"/>
      <c r="M80" s="8"/>
      <c r="N80" s="8"/>
      <c r="O80" s="8"/>
      <c r="P80" s="8"/>
      <c r="Q80" s="8"/>
      <c r="R80" s="8"/>
      <c r="S80" s="28"/>
      <c r="T80" s="189"/>
      <c r="V80" s="193"/>
      <c r="W80" s="43"/>
      <c r="Y80" s="7"/>
      <c r="Z80" s="26"/>
      <c r="AA80" s="42"/>
      <c r="AB80" s="12"/>
      <c r="AC80" s="30"/>
      <c r="AD80" s="27"/>
      <c r="AE80" s="47"/>
      <c r="AF80" s="30"/>
      <c r="AG80" s="154"/>
    </row>
    <row r="81" spans="1:33" ht="12.75">
      <c r="A81" s="153"/>
      <c r="B81" s="11"/>
      <c r="C81" s="11"/>
      <c r="D81" s="7"/>
      <c r="E81" s="29"/>
      <c r="I81" s="27"/>
      <c r="J81" s="9"/>
      <c r="K81" s="8"/>
      <c r="L81" s="8"/>
      <c r="M81" s="8"/>
      <c r="N81" s="8"/>
      <c r="O81" s="8"/>
      <c r="P81" s="8"/>
      <c r="Q81" s="8"/>
      <c r="R81" s="8"/>
      <c r="S81" s="28"/>
      <c r="T81" s="189"/>
      <c r="V81" s="193"/>
      <c r="W81" s="43"/>
      <c r="Y81" s="7"/>
      <c r="Z81" s="26"/>
      <c r="AA81" s="42"/>
      <c r="AB81" s="12"/>
      <c r="AC81" s="30"/>
      <c r="AD81" s="27"/>
      <c r="AE81" s="47"/>
      <c r="AF81" s="30"/>
      <c r="AG81" s="154"/>
    </row>
    <row r="82" spans="1:33" ht="12.75">
      <c r="A82" s="153"/>
      <c r="B82" s="11"/>
      <c r="C82" s="11"/>
      <c r="D82" s="7"/>
      <c r="E82" s="29"/>
      <c r="I82" s="27"/>
      <c r="J82" s="9"/>
      <c r="K82" s="8"/>
      <c r="L82" s="8"/>
      <c r="M82" s="8"/>
      <c r="N82" s="8"/>
      <c r="O82" s="8"/>
      <c r="P82" s="8"/>
      <c r="Q82" s="8"/>
      <c r="R82" s="8"/>
      <c r="S82" s="28"/>
      <c r="T82" s="189"/>
      <c r="V82" s="193"/>
      <c r="W82" s="43"/>
      <c r="Y82" s="7"/>
      <c r="Z82" s="26"/>
      <c r="AA82" s="42"/>
      <c r="AB82" s="12"/>
      <c r="AC82" s="30"/>
      <c r="AD82" s="27"/>
      <c r="AE82" s="47"/>
      <c r="AF82" s="30"/>
      <c r="AG82" s="154"/>
    </row>
    <row r="83" spans="1:33" ht="12.75">
      <c r="A83" s="153"/>
      <c r="B83" s="11"/>
      <c r="C83" s="11"/>
      <c r="D83" s="7"/>
      <c r="E83" s="29"/>
      <c r="I83" s="27"/>
      <c r="J83" s="9"/>
      <c r="K83" s="8"/>
      <c r="L83" s="8"/>
      <c r="M83" s="8"/>
      <c r="N83" s="8"/>
      <c r="O83" s="8"/>
      <c r="P83" s="8"/>
      <c r="Q83" s="8"/>
      <c r="R83" s="8"/>
      <c r="S83" s="28"/>
      <c r="T83" s="189"/>
      <c r="V83" s="193"/>
      <c r="W83" s="43"/>
      <c r="Y83" s="7"/>
      <c r="Z83" s="26"/>
      <c r="AA83" s="42"/>
      <c r="AB83" s="12"/>
      <c r="AC83" s="30"/>
      <c r="AD83" s="27"/>
      <c r="AE83" s="47"/>
      <c r="AF83" s="30"/>
      <c r="AG83" s="154"/>
    </row>
    <row r="84" spans="1:33" ht="12.75">
      <c r="A84" s="153"/>
      <c r="B84" s="11"/>
      <c r="C84" s="11"/>
      <c r="D84" s="7"/>
      <c r="E84" s="29"/>
      <c r="I84" s="27"/>
      <c r="J84" s="9"/>
      <c r="K84" s="8"/>
      <c r="L84" s="8"/>
      <c r="M84" s="8"/>
      <c r="N84" s="8"/>
      <c r="O84" s="8"/>
      <c r="P84" s="8"/>
      <c r="Q84" s="8"/>
      <c r="R84" s="8"/>
      <c r="S84" s="28"/>
      <c r="T84" s="189"/>
      <c r="V84" s="193"/>
      <c r="W84" s="43"/>
      <c r="Y84" s="7"/>
      <c r="Z84" s="26"/>
      <c r="AA84" s="42"/>
      <c r="AB84" s="12"/>
      <c r="AC84" s="30"/>
      <c r="AD84" s="27"/>
      <c r="AE84" s="47"/>
      <c r="AF84" s="30"/>
      <c r="AG84" s="154"/>
    </row>
    <row r="85" spans="1:33" ht="12.75">
      <c r="A85" s="153"/>
      <c r="B85" s="11"/>
      <c r="C85" s="11"/>
      <c r="D85" s="7"/>
      <c r="E85" s="29"/>
      <c r="I85" s="27"/>
      <c r="J85" s="9"/>
      <c r="K85" s="8"/>
      <c r="L85" s="8"/>
      <c r="M85" s="8"/>
      <c r="N85" s="8"/>
      <c r="O85" s="8"/>
      <c r="P85" s="8"/>
      <c r="Q85" s="8"/>
      <c r="R85" s="8"/>
      <c r="S85" s="28"/>
      <c r="T85" s="189"/>
      <c r="V85" s="193"/>
      <c r="W85" s="43"/>
      <c r="Y85" s="7"/>
      <c r="Z85" s="26"/>
      <c r="AA85" s="42"/>
      <c r="AB85" s="12"/>
      <c r="AC85" s="30"/>
      <c r="AD85" s="27"/>
      <c r="AE85" s="47"/>
      <c r="AF85" s="30"/>
      <c r="AG85" s="154"/>
    </row>
    <row r="86" spans="1:33" ht="12.75">
      <c r="A86" s="153"/>
      <c r="B86" s="11"/>
      <c r="C86" s="11"/>
      <c r="D86" s="7"/>
      <c r="E86" s="29"/>
      <c r="I86" s="27"/>
      <c r="J86" s="9"/>
      <c r="K86" s="8"/>
      <c r="L86" s="8"/>
      <c r="M86" s="8"/>
      <c r="N86" s="8"/>
      <c r="O86" s="8"/>
      <c r="P86" s="8"/>
      <c r="Q86" s="8"/>
      <c r="R86" s="8"/>
      <c r="S86" s="28"/>
      <c r="T86" s="189"/>
      <c r="V86" s="193"/>
      <c r="W86" s="43"/>
      <c r="Y86" s="7"/>
      <c r="Z86" s="26"/>
      <c r="AA86" s="42"/>
      <c r="AB86" s="12"/>
      <c r="AC86" s="30"/>
      <c r="AD86" s="27"/>
      <c r="AE86" s="47"/>
      <c r="AF86" s="30"/>
      <c r="AG86" s="154"/>
    </row>
    <row r="87" spans="1:33" ht="12.75">
      <c r="A87" s="153"/>
      <c r="B87" s="11"/>
      <c r="C87" s="11"/>
      <c r="D87" s="7"/>
      <c r="E87" s="29"/>
      <c r="I87" s="27"/>
      <c r="J87" s="9"/>
      <c r="K87" s="8"/>
      <c r="L87" s="8"/>
      <c r="M87" s="8"/>
      <c r="N87" s="8"/>
      <c r="O87" s="8"/>
      <c r="P87" s="8"/>
      <c r="Q87" s="8"/>
      <c r="R87" s="8"/>
      <c r="S87" s="28"/>
      <c r="T87" s="189"/>
      <c r="V87" s="193"/>
      <c r="W87" s="43"/>
      <c r="Y87" s="7"/>
      <c r="Z87" s="26"/>
      <c r="AA87" s="42"/>
      <c r="AB87" s="12"/>
      <c r="AC87" s="30"/>
      <c r="AD87" s="27"/>
      <c r="AE87" s="47"/>
      <c r="AF87" s="30"/>
      <c r="AG87" s="154"/>
    </row>
    <row r="88" spans="1:33" ht="12.75">
      <c r="A88" s="153"/>
      <c r="B88" s="11"/>
      <c r="C88" s="11"/>
      <c r="D88" s="7"/>
      <c r="E88" s="29"/>
      <c r="I88" s="27"/>
      <c r="J88" s="9"/>
      <c r="K88" s="8"/>
      <c r="L88" s="8"/>
      <c r="M88" s="8"/>
      <c r="N88" s="8"/>
      <c r="O88" s="8"/>
      <c r="P88" s="8"/>
      <c r="Q88" s="8"/>
      <c r="R88" s="8"/>
      <c r="S88" s="28"/>
      <c r="T88" s="189"/>
      <c r="V88" s="193"/>
      <c r="W88" s="43"/>
      <c r="Y88" s="7"/>
      <c r="Z88" s="26"/>
      <c r="AA88" s="42"/>
      <c r="AB88" s="12"/>
      <c r="AC88" s="30"/>
      <c r="AD88" s="27"/>
      <c r="AE88" s="47"/>
      <c r="AF88" s="30"/>
      <c r="AG88" s="154"/>
    </row>
    <row r="89" spans="1:33" ht="12.75">
      <c r="A89" s="153"/>
      <c r="B89" s="11"/>
      <c r="C89" s="11"/>
      <c r="D89" s="7"/>
      <c r="E89" s="29"/>
      <c r="I89" s="27"/>
      <c r="J89" s="9"/>
      <c r="K89" s="8"/>
      <c r="L89" s="8"/>
      <c r="M89" s="8"/>
      <c r="N89" s="8"/>
      <c r="O89" s="8"/>
      <c r="P89" s="8"/>
      <c r="Q89" s="8"/>
      <c r="R89" s="8"/>
      <c r="S89" s="28"/>
      <c r="T89" s="189"/>
      <c r="V89" s="193"/>
      <c r="W89" s="43"/>
      <c r="Y89" s="7"/>
      <c r="Z89" s="26"/>
      <c r="AA89" s="42"/>
      <c r="AB89" s="12"/>
      <c r="AC89" s="30"/>
      <c r="AD89" s="27"/>
      <c r="AE89" s="47"/>
      <c r="AF89" s="30"/>
      <c r="AG89" s="154"/>
    </row>
    <row r="90" spans="1:33" ht="12.75">
      <c r="A90" s="153"/>
      <c r="B90" s="11"/>
      <c r="C90" s="11"/>
      <c r="D90" s="7"/>
      <c r="E90" s="29"/>
      <c r="I90" s="27"/>
      <c r="J90" s="9"/>
      <c r="K90" s="8"/>
      <c r="L90" s="8"/>
      <c r="M90" s="8"/>
      <c r="N90" s="8"/>
      <c r="O90" s="8"/>
      <c r="P90" s="8"/>
      <c r="Q90" s="8"/>
      <c r="R90" s="8"/>
      <c r="S90" s="28"/>
      <c r="T90" s="189"/>
      <c r="V90" s="193"/>
      <c r="W90" s="43"/>
      <c r="Y90" s="7"/>
      <c r="Z90" s="26"/>
      <c r="AA90" s="42"/>
      <c r="AB90" s="12"/>
      <c r="AC90" s="30"/>
      <c r="AD90" s="27"/>
      <c r="AE90" s="47"/>
      <c r="AF90" s="30"/>
      <c r="AG90" s="154"/>
    </row>
    <row r="91" spans="1:33" ht="12.75">
      <c r="A91" s="153"/>
      <c r="B91" s="11"/>
      <c r="C91" s="11"/>
      <c r="D91" s="7"/>
      <c r="E91" s="29"/>
      <c r="I91" s="27"/>
      <c r="J91" s="9"/>
      <c r="K91" s="8"/>
      <c r="L91" s="8"/>
      <c r="M91" s="8"/>
      <c r="N91" s="8"/>
      <c r="O91" s="8"/>
      <c r="P91" s="8"/>
      <c r="Q91" s="8"/>
      <c r="R91" s="8"/>
      <c r="S91" s="28"/>
      <c r="T91" s="189"/>
      <c r="V91" s="193"/>
      <c r="W91" s="43"/>
      <c r="Y91" s="7"/>
      <c r="Z91" s="26"/>
      <c r="AA91" s="42"/>
      <c r="AB91" s="12"/>
      <c r="AC91" s="30"/>
      <c r="AD91" s="27"/>
      <c r="AE91" s="47"/>
      <c r="AF91" s="30"/>
      <c r="AG91" s="154"/>
    </row>
    <row r="92" spans="1:33" ht="12.75">
      <c r="A92" s="153"/>
      <c r="B92" s="11"/>
      <c r="C92" s="11"/>
      <c r="D92" s="7"/>
      <c r="E92" s="29"/>
      <c r="I92" s="27"/>
      <c r="J92" s="9"/>
      <c r="K92" s="8"/>
      <c r="L92" s="8"/>
      <c r="M92" s="8"/>
      <c r="N92" s="8"/>
      <c r="O92" s="8"/>
      <c r="P92" s="8"/>
      <c r="Q92" s="8"/>
      <c r="R92" s="8"/>
      <c r="S92" s="28"/>
      <c r="T92" s="189"/>
      <c r="V92" s="193"/>
      <c r="W92" s="43"/>
      <c r="Y92" s="7"/>
      <c r="Z92" s="26"/>
      <c r="AA92" s="42"/>
      <c r="AB92" s="12"/>
      <c r="AC92" s="30"/>
      <c r="AD92" s="27"/>
      <c r="AE92" s="47"/>
      <c r="AF92" s="30"/>
      <c r="AG92" s="154"/>
    </row>
    <row r="93" spans="1:33" ht="12.75">
      <c r="A93" s="153"/>
      <c r="B93" s="11"/>
      <c r="C93" s="11"/>
      <c r="D93" s="7"/>
      <c r="E93" s="29"/>
      <c r="I93" s="27"/>
      <c r="J93" s="9"/>
      <c r="K93" s="8"/>
      <c r="L93" s="8"/>
      <c r="M93" s="8"/>
      <c r="N93" s="8"/>
      <c r="O93" s="8"/>
      <c r="P93" s="8"/>
      <c r="Q93" s="8"/>
      <c r="R93" s="8"/>
      <c r="S93" s="28"/>
      <c r="T93" s="189"/>
      <c r="V93" s="193"/>
      <c r="W93" s="43"/>
      <c r="Y93" s="7"/>
      <c r="Z93" s="26"/>
      <c r="AA93" s="42"/>
      <c r="AB93" s="12"/>
      <c r="AC93" s="30"/>
      <c r="AD93" s="27"/>
      <c r="AE93" s="47"/>
      <c r="AF93" s="30"/>
      <c r="AG93" s="154"/>
    </row>
    <row r="94" spans="1:33" ht="12.75">
      <c r="A94" s="153"/>
      <c r="B94" s="11"/>
      <c r="C94" s="11"/>
      <c r="D94" s="7"/>
      <c r="E94" s="29"/>
      <c r="I94" s="27"/>
      <c r="J94" s="9"/>
      <c r="K94" s="8"/>
      <c r="L94" s="8"/>
      <c r="M94" s="8"/>
      <c r="N94" s="8"/>
      <c r="O94" s="8"/>
      <c r="P94" s="8"/>
      <c r="Q94" s="8"/>
      <c r="R94" s="8"/>
      <c r="S94" s="28"/>
      <c r="T94" s="189"/>
      <c r="V94" s="193"/>
      <c r="W94" s="43"/>
      <c r="Y94" s="7"/>
      <c r="Z94" s="26"/>
      <c r="AA94" s="42"/>
      <c r="AB94" s="12"/>
      <c r="AC94" s="30"/>
      <c r="AD94" s="27"/>
      <c r="AE94" s="47"/>
      <c r="AF94" s="30"/>
      <c r="AG94" s="154"/>
    </row>
    <row r="95" spans="1:33" ht="12.75">
      <c r="A95" s="153"/>
      <c r="B95" s="11"/>
      <c r="C95" s="11"/>
      <c r="D95" s="7"/>
      <c r="E95" s="29"/>
      <c r="I95" s="27"/>
      <c r="J95" s="9"/>
      <c r="K95" s="8"/>
      <c r="L95" s="8"/>
      <c r="M95" s="8"/>
      <c r="N95" s="8"/>
      <c r="O95" s="8"/>
      <c r="P95" s="8"/>
      <c r="Q95" s="8"/>
      <c r="R95" s="8"/>
      <c r="S95" s="28"/>
      <c r="V95" s="193"/>
      <c r="W95" s="43"/>
      <c r="Y95" s="7"/>
      <c r="Z95" s="26"/>
      <c r="AA95" s="42"/>
      <c r="AB95" s="12"/>
      <c r="AC95" s="30"/>
      <c r="AD95" s="27"/>
      <c r="AE95" s="47"/>
      <c r="AF95" s="30"/>
      <c r="AG95" s="154"/>
    </row>
    <row r="96" spans="1:35" s="6" customFormat="1" ht="12.75">
      <c r="A96" s="153"/>
      <c r="B96" s="11"/>
      <c r="C96" s="11"/>
      <c r="E96" s="29"/>
      <c r="F96" s="10"/>
      <c r="G96" s="197"/>
      <c r="H96" s="11"/>
      <c r="I96" s="11"/>
      <c r="J96" s="11"/>
      <c r="K96" s="7"/>
      <c r="L96" s="7"/>
      <c r="M96" s="7"/>
      <c r="N96" s="7"/>
      <c r="O96" s="7"/>
      <c r="P96" s="7"/>
      <c r="Q96" s="7"/>
      <c r="R96" s="7"/>
      <c r="S96" s="36"/>
      <c r="T96" s="37"/>
      <c r="U96" s="189"/>
      <c r="V96" s="193"/>
      <c r="W96" s="43"/>
      <c r="X96" s="194"/>
      <c r="Y96" s="7"/>
      <c r="Z96" s="26"/>
      <c r="AA96" s="42"/>
      <c r="AB96" s="12"/>
      <c r="AC96" s="30"/>
      <c r="AD96" s="27"/>
      <c r="AE96" s="47"/>
      <c r="AF96" s="30"/>
      <c r="AG96" s="154"/>
      <c r="AI96" s="162"/>
    </row>
    <row r="97" spans="1:35" s="6" customFormat="1" ht="12.75">
      <c r="A97" s="153"/>
      <c r="B97" s="11"/>
      <c r="C97" s="11"/>
      <c r="E97" s="29"/>
      <c r="F97" s="10"/>
      <c r="G97" s="197"/>
      <c r="H97" s="11"/>
      <c r="I97" s="11"/>
      <c r="J97" s="11"/>
      <c r="K97" s="7"/>
      <c r="L97" s="7"/>
      <c r="M97" s="7"/>
      <c r="N97" s="7"/>
      <c r="O97" s="7"/>
      <c r="P97" s="7"/>
      <c r="Q97" s="7"/>
      <c r="R97" s="7"/>
      <c r="S97" s="36"/>
      <c r="T97" s="37"/>
      <c r="U97" s="189"/>
      <c r="V97" s="193"/>
      <c r="W97" s="43"/>
      <c r="X97" s="194"/>
      <c r="Y97" s="7"/>
      <c r="Z97" s="26"/>
      <c r="AA97" s="42"/>
      <c r="AB97" s="12"/>
      <c r="AC97" s="30"/>
      <c r="AD97" s="27"/>
      <c r="AE97" s="47"/>
      <c r="AF97" s="30"/>
      <c r="AG97" s="154"/>
      <c r="AI97" s="162"/>
    </row>
    <row r="98" spans="1:35" s="6" customFormat="1" ht="12.75">
      <c r="A98" s="153"/>
      <c r="B98" s="11"/>
      <c r="C98" s="11"/>
      <c r="E98" s="29"/>
      <c r="F98" s="10"/>
      <c r="G98" s="197"/>
      <c r="H98" s="11"/>
      <c r="I98" s="11"/>
      <c r="J98" s="11"/>
      <c r="K98" s="7"/>
      <c r="L98" s="7"/>
      <c r="M98" s="7"/>
      <c r="N98" s="7"/>
      <c r="O98" s="7"/>
      <c r="P98" s="7"/>
      <c r="Q98" s="7"/>
      <c r="R98" s="7"/>
      <c r="S98" s="36"/>
      <c r="T98" s="37"/>
      <c r="U98" s="189"/>
      <c r="V98" s="193"/>
      <c r="W98" s="43"/>
      <c r="X98" s="194"/>
      <c r="Y98" s="7"/>
      <c r="Z98" s="26"/>
      <c r="AA98" s="42"/>
      <c r="AB98" s="12"/>
      <c r="AC98" s="30"/>
      <c r="AD98" s="27"/>
      <c r="AE98" s="47"/>
      <c r="AF98" s="30"/>
      <c r="AG98" s="154"/>
      <c r="AI98" s="162"/>
    </row>
    <row r="99" spans="1:35" s="6" customFormat="1" ht="12.75">
      <c r="A99" s="153"/>
      <c r="B99" s="11"/>
      <c r="C99" s="11"/>
      <c r="E99" s="29"/>
      <c r="F99" s="10"/>
      <c r="G99" s="197"/>
      <c r="H99" s="11"/>
      <c r="I99" s="11"/>
      <c r="J99" s="11"/>
      <c r="K99" s="7"/>
      <c r="L99" s="7"/>
      <c r="M99" s="7"/>
      <c r="N99" s="7"/>
      <c r="O99" s="7"/>
      <c r="P99" s="7"/>
      <c r="Q99" s="7"/>
      <c r="R99" s="7"/>
      <c r="S99" s="36"/>
      <c r="T99" s="37"/>
      <c r="U99" s="189"/>
      <c r="V99" s="193"/>
      <c r="W99" s="43"/>
      <c r="X99" s="194"/>
      <c r="Y99" s="7"/>
      <c r="Z99" s="26"/>
      <c r="AA99" s="42"/>
      <c r="AB99" s="12"/>
      <c r="AC99" s="30"/>
      <c r="AD99" s="27"/>
      <c r="AE99" s="47"/>
      <c r="AF99" s="30"/>
      <c r="AG99" s="154"/>
      <c r="AI99" s="162"/>
    </row>
    <row r="100" spans="1:35" s="6" customFormat="1" ht="12.75">
      <c r="A100" s="153"/>
      <c r="B100" s="11"/>
      <c r="C100" s="11"/>
      <c r="E100" s="29"/>
      <c r="F100" s="10"/>
      <c r="G100" s="197"/>
      <c r="H100" s="11"/>
      <c r="I100" s="11"/>
      <c r="J100" s="11"/>
      <c r="K100" s="7"/>
      <c r="L100" s="7"/>
      <c r="M100" s="7"/>
      <c r="N100" s="7"/>
      <c r="O100" s="7"/>
      <c r="P100" s="7"/>
      <c r="Q100" s="7"/>
      <c r="R100" s="7"/>
      <c r="S100" s="36"/>
      <c r="T100" s="37"/>
      <c r="U100" s="189"/>
      <c r="V100" s="193"/>
      <c r="W100" s="43"/>
      <c r="X100" s="194"/>
      <c r="Y100" s="7"/>
      <c r="Z100" s="26"/>
      <c r="AA100" s="42"/>
      <c r="AB100" s="12"/>
      <c r="AC100" s="30"/>
      <c r="AD100" s="27"/>
      <c r="AE100" s="47"/>
      <c r="AF100" s="30"/>
      <c r="AG100" s="154"/>
      <c r="AI100" s="162"/>
    </row>
    <row r="101" spans="1:35" s="6" customFormat="1" ht="12.75">
      <c r="A101" s="153"/>
      <c r="B101" s="11"/>
      <c r="C101" s="11"/>
      <c r="E101" s="29"/>
      <c r="F101" s="10"/>
      <c r="G101" s="197"/>
      <c r="H101" s="11"/>
      <c r="I101" s="11"/>
      <c r="J101" s="11"/>
      <c r="K101" s="7"/>
      <c r="L101" s="7"/>
      <c r="M101" s="7"/>
      <c r="N101" s="7"/>
      <c r="O101" s="7"/>
      <c r="P101" s="7"/>
      <c r="Q101" s="7"/>
      <c r="R101" s="7"/>
      <c r="S101" s="36"/>
      <c r="T101" s="37"/>
      <c r="U101" s="189"/>
      <c r="V101" s="193"/>
      <c r="W101" s="43"/>
      <c r="X101" s="194"/>
      <c r="Y101" s="7"/>
      <c r="Z101" s="26"/>
      <c r="AA101" s="42"/>
      <c r="AB101" s="12"/>
      <c r="AC101" s="30"/>
      <c r="AD101" s="27"/>
      <c r="AE101" s="47"/>
      <c r="AF101" s="30"/>
      <c r="AG101" s="154"/>
      <c r="AI101" s="162"/>
    </row>
    <row r="102" spans="1:35" s="6" customFormat="1" ht="12.75">
      <c r="A102" s="153"/>
      <c r="B102" s="11"/>
      <c r="C102" s="11"/>
      <c r="E102" s="29"/>
      <c r="F102" s="10"/>
      <c r="G102" s="197"/>
      <c r="H102" s="11"/>
      <c r="I102" s="11"/>
      <c r="J102" s="11"/>
      <c r="K102" s="7"/>
      <c r="L102" s="7"/>
      <c r="M102" s="7"/>
      <c r="N102" s="7"/>
      <c r="O102" s="7"/>
      <c r="P102" s="7"/>
      <c r="Q102" s="7"/>
      <c r="R102" s="7"/>
      <c r="S102" s="36"/>
      <c r="T102" s="37"/>
      <c r="U102" s="189"/>
      <c r="V102" s="193"/>
      <c r="W102" s="43"/>
      <c r="X102" s="194"/>
      <c r="Y102" s="7"/>
      <c r="Z102" s="26"/>
      <c r="AA102" s="42"/>
      <c r="AB102" s="12"/>
      <c r="AC102" s="30"/>
      <c r="AD102" s="27"/>
      <c r="AE102" s="47"/>
      <c r="AF102" s="30"/>
      <c r="AG102" s="154"/>
      <c r="AI102" s="162"/>
    </row>
    <row r="103" spans="1:35" s="6" customFormat="1" ht="12.75">
      <c r="A103" s="153"/>
      <c r="B103" s="11"/>
      <c r="C103" s="11"/>
      <c r="E103" s="29"/>
      <c r="F103" s="10"/>
      <c r="G103" s="197"/>
      <c r="H103" s="11"/>
      <c r="I103" s="11"/>
      <c r="J103" s="11"/>
      <c r="K103" s="7"/>
      <c r="L103" s="7"/>
      <c r="M103" s="7"/>
      <c r="N103" s="7"/>
      <c r="O103" s="7"/>
      <c r="P103" s="7"/>
      <c r="Q103" s="7"/>
      <c r="R103" s="7"/>
      <c r="S103" s="36"/>
      <c r="T103" s="37"/>
      <c r="U103" s="189"/>
      <c r="V103" s="193"/>
      <c r="W103" s="43"/>
      <c r="X103" s="194"/>
      <c r="Y103" s="7"/>
      <c r="Z103" s="26"/>
      <c r="AA103" s="42"/>
      <c r="AB103" s="12"/>
      <c r="AC103" s="30"/>
      <c r="AD103" s="27"/>
      <c r="AE103" s="47"/>
      <c r="AF103" s="30"/>
      <c r="AG103" s="154"/>
      <c r="AI103" s="162"/>
    </row>
    <row r="104" spans="1:35" s="6" customFormat="1" ht="12.75">
      <c r="A104" s="153"/>
      <c r="B104" s="11"/>
      <c r="C104" s="11"/>
      <c r="E104" s="29"/>
      <c r="F104" s="10"/>
      <c r="G104" s="197"/>
      <c r="H104" s="11"/>
      <c r="I104" s="11"/>
      <c r="J104" s="11"/>
      <c r="K104" s="7"/>
      <c r="L104" s="7"/>
      <c r="M104" s="7"/>
      <c r="N104" s="7"/>
      <c r="O104" s="7"/>
      <c r="P104" s="7"/>
      <c r="Q104" s="7"/>
      <c r="R104" s="7"/>
      <c r="S104" s="36"/>
      <c r="T104" s="37"/>
      <c r="U104" s="189"/>
      <c r="V104" s="193"/>
      <c r="W104" s="43"/>
      <c r="X104" s="194"/>
      <c r="Y104" s="7"/>
      <c r="Z104" s="26"/>
      <c r="AA104" s="42"/>
      <c r="AB104" s="12"/>
      <c r="AC104" s="30"/>
      <c r="AD104" s="27"/>
      <c r="AE104" s="47"/>
      <c r="AF104" s="30"/>
      <c r="AG104" s="154"/>
      <c r="AI104" s="162"/>
    </row>
    <row r="105" spans="1:35" s="6" customFormat="1" ht="12.75">
      <c r="A105" s="153"/>
      <c r="B105" s="11"/>
      <c r="C105" s="11"/>
      <c r="E105" s="29"/>
      <c r="F105" s="10"/>
      <c r="G105" s="197"/>
      <c r="H105" s="11"/>
      <c r="I105" s="11"/>
      <c r="J105" s="11"/>
      <c r="K105" s="7"/>
      <c r="L105" s="7"/>
      <c r="M105" s="7"/>
      <c r="N105" s="7"/>
      <c r="O105" s="7"/>
      <c r="P105" s="7"/>
      <c r="Q105" s="7"/>
      <c r="R105" s="7"/>
      <c r="S105" s="36"/>
      <c r="T105" s="37"/>
      <c r="U105" s="189"/>
      <c r="V105" s="193"/>
      <c r="W105" s="43"/>
      <c r="X105" s="194"/>
      <c r="Y105" s="7"/>
      <c r="Z105" s="26"/>
      <c r="AA105" s="42"/>
      <c r="AB105" s="12"/>
      <c r="AC105" s="30"/>
      <c r="AD105" s="27"/>
      <c r="AE105" s="47"/>
      <c r="AF105" s="30"/>
      <c r="AG105" s="154"/>
      <c r="AI105" s="162"/>
    </row>
    <row r="106" spans="1:35" s="6" customFormat="1" ht="12.75">
      <c r="A106" s="153"/>
      <c r="B106" s="11"/>
      <c r="C106" s="11"/>
      <c r="E106" s="29"/>
      <c r="F106" s="10"/>
      <c r="G106" s="197"/>
      <c r="H106" s="11"/>
      <c r="I106" s="11"/>
      <c r="J106" s="11"/>
      <c r="K106" s="7"/>
      <c r="L106" s="7"/>
      <c r="M106" s="7"/>
      <c r="N106" s="7"/>
      <c r="O106" s="7"/>
      <c r="P106" s="7"/>
      <c r="Q106" s="7"/>
      <c r="R106" s="7"/>
      <c r="S106" s="36"/>
      <c r="T106" s="37"/>
      <c r="U106" s="189"/>
      <c r="V106" s="193"/>
      <c r="W106" s="43"/>
      <c r="X106" s="194"/>
      <c r="Y106" s="7"/>
      <c r="Z106" s="26"/>
      <c r="AA106" s="42"/>
      <c r="AB106" s="12"/>
      <c r="AC106" s="30"/>
      <c r="AD106" s="27"/>
      <c r="AE106" s="47"/>
      <c r="AF106" s="30"/>
      <c r="AG106" s="154"/>
      <c r="AI106" s="162"/>
    </row>
    <row r="107" spans="1:35" s="6" customFormat="1" ht="12.75">
      <c r="A107" s="153"/>
      <c r="B107" s="11"/>
      <c r="C107" s="11"/>
      <c r="E107" s="29"/>
      <c r="F107" s="10"/>
      <c r="G107" s="197"/>
      <c r="H107" s="11"/>
      <c r="I107" s="11"/>
      <c r="J107" s="11"/>
      <c r="K107" s="7"/>
      <c r="L107" s="7"/>
      <c r="M107" s="7"/>
      <c r="N107" s="7"/>
      <c r="O107" s="7"/>
      <c r="P107" s="7"/>
      <c r="Q107" s="7"/>
      <c r="R107" s="7"/>
      <c r="S107" s="36"/>
      <c r="T107" s="37"/>
      <c r="U107" s="189"/>
      <c r="V107" s="193"/>
      <c r="W107" s="43"/>
      <c r="X107" s="194"/>
      <c r="Y107" s="7"/>
      <c r="Z107" s="26"/>
      <c r="AA107" s="42"/>
      <c r="AB107" s="12"/>
      <c r="AC107" s="30"/>
      <c r="AD107" s="27"/>
      <c r="AE107" s="47"/>
      <c r="AF107" s="30"/>
      <c r="AG107" s="154"/>
      <c r="AI107" s="162"/>
    </row>
    <row r="108" spans="1:35" s="6" customFormat="1" ht="12.75">
      <c r="A108" s="153"/>
      <c r="B108" s="11"/>
      <c r="C108" s="11"/>
      <c r="E108" s="29"/>
      <c r="F108" s="10"/>
      <c r="G108" s="197"/>
      <c r="H108" s="11"/>
      <c r="I108" s="11"/>
      <c r="J108" s="11"/>
      <c r="K108" s="7"/>
      <c r="L108" s="7"/>
      <c r="M108" s="7"/>
      <c r="N108" s="7"/>
      <c r="O108" s="7"/>
      <c r="P108" s="7"/>
      <c r="Q108" s="7"/>
      <c r="R108" s="7"/>
      <c r="S108" s="36"/>
      <c r="T108" s="37"/>
      <c r="U108" s="189"/>
      <c r="V108" s="193"/>
      <c r="W108" s="43"/>
      <c r="X108" s="194"/>
      <c r="Y108" s="7"/>
      <c r="Z108" s="26"/>
      <c r="AA108" s="42"/>
      <c r="AB108" s="12"/>
      <c r="AC108" s="30"/>
      <c r="AD108" s="27"/>
      <c r="AE108" s="47"/>
      <c r="AF108" s="30"/>
      <c r="AG108" s="154"/>
      <c r="AI108" s="162"/>
    </row>
    <row r="109" spans="1:35" s="6" customFormat="1" ht="12.75">
      <c r="A109" s="153"/>
      <c r="B109" s="11"/>
      <c r="C109" s="11"/>
      <c r="E109" s="29"/>
      <c r="F109" s="10"/>
      <c r="G109" s="197"/>
      <c r="H109" s="11"/>
      <c r="I109" s="11"/>
      <c r="J109" s="11"/>
      <c r="K109" s="7"/>
      <c r="L109" s="7"/>
      <c r="M109" s="7"/>
      <c r="N109" s="7"/>
      <c r="O109" s="7"/>
      <c r="P109" s="7"/>
      <c r="Q109" s="7"/>
      <c r="R109" s="7"/>
      <c r="S109" s="36"/>
      <c r="T109" s="37"/>
      <c r="U109" s="189"/>
      <c r="V109" s="193"/>
      <c r="W109" s="43"/>
      <c r="X109" s="194"/>
      <c r="Y109" s="7"/>
      <c r="Z109" s="26"/>
      <c r="AA109" s="42"/>
      <c r="AB109" s="12"/>
      <c r="AC109" s="30"/>
      <c r="AD109" s="27"/>
      <c r="AE109" s="47"/>
      <c r="AF109" s="30"/>
      <c r="AG109" s="154"/>
      <c r="AI109" s="162"/>
    </row>
    <row r="110" spans="1:35" s="6" customFormat="1" ht="12.75">
      <c r="A110" s="153"/>
      <c r="B110" s="11"/>
      <c r="C110" s="11"/>
      <c r="E110" s="29"/>
      <c r="F110" s="10"/>
      <c r="G110" s="197"/>
      <c r="H110" s="11"/>
      <c r="I110" s="11"/>
      <c r="J110" s="11"/>
      <c r="K110" s="7"/>
      <c r="L110" s="7"/>
      <c r="M110" s="7"/>
      <c r="N110" s="7"/>
      <c r="O110" s="7"/>
      <c r="P110" s="7"/>
      <c r="Q110" s="7"/>
      <c r="R110" s="7"/>
      <c r="S110" s="36"/>
      <c r="T110" s="37"/>
      <c r="U110" s="189"/>
      <c r="V110" s="193"/>
      <c r="W110" s="43"/>
      <c r="X110" s="194"/>
      <c r="Y110" s="7"/>
      <c r="Z110" s="26"/>
      <c r="AA110" s="42"/>
      <c r="AB110" s="12"/>
      <c r="AC110" s="30"/>
      <c r="AD110" s="27"/>
      <c r="AE110" s="47"/>
      <c r="AF110" s="30"/>
      <c r="AG110" s="154"/>
      <c r="AI110" s="162"/>
    </row>
    <row r="111" spans="1:35" s="6" customFormat="1" ht="12.75">
      <c r="A111" s="155"/>
      <c r="B111" s="10"/>
      <c r="C111" s="10"/>
      <c r="E111" s="35"/>
      <c r="F111" s="10"/>
      <c r="G111" s="197"/>
      <c r="H111" s="10"/>
      <c r="I111" s="10"/>
      <c r="J111" s="10"/>
      <c r="S111" s="36"/>
      <c r="T111" s="37"/>
      <c r="U111" s="189"/>
      <c r="V111" s="195"/>
      <c r="W111" s="31"/>
      <c r="X111" s="194"/>
      <c r="Z111" s="38"/>
      <c r="AA111" s="41"/>
      <c r="AB111" s="36"/>
      <c r="AC111" s="39"/>
      <c r="AD111" s="10"/>
      <c r="AE111" s="48"/>
      <c r="AF111" s="39"/>
      <c r="AG111" s="154"/>
      <c r="AI111" s="162"/>
    </row>
    <row r="112" spans="1:35" s="6" customFormat="1" ht="12.75">
      <c r="A112" s="155"/>
      <c r="B112" s="10"/>
      <c r="C112" s="10"/>
      <c r="E112" s="35"/>
      <c r="F112" s="10"/>
      <c r="G112" s="197"/>
      <c r="H112" s="10"/>
      <c r="I112" s="10"/>
      <c r="J112" s="10"/>
      <c r="S112" s="36"/>
      <c r="T112" s="37"/>
      <c r="U112" s="189"/>
      <c r="V112" s="195"/>
      <c r="W112" s="31"/>
      <c r="X112" s="194"/>
      <c r="Z112" s="38"/>
      <c r="AA112" s="41"/>
      <c r="AB112" s="36"/>
      <c r="AC112" s="39"/>
      <c r="AD112" s="10"/>
      <c r="AE112" s="48"/>
      <c r="AF112" s="39"/>
      <c r="AG112" s="154"/>
      <c r="AI112" s="162"/>
    </row>
    <row r="113" spans="1:35" s="6" customFormat="1" ht="12.75">
      <c r="A113" s="155"/>
      <c r="B113" s="10"/>
      <c r="C113" s="10"/>
      <c r="E113" s="35"/>
      <c r="F113" s="10"/>
      <c r="G113" s="197"/>
      <c r="H113" s="10"/>
      <c r="I113" s="10"/>
      <c r="J113" s="10"/>
      <c r="S113" s="36"/>
      <c r="T113" s="37"/>
      <c r="U113" s="189"/>
      <c r="V113" s="195"/>
      <c r="W113" s="31"/>
      <c r="X113" s="194"/>
      <c r="Z113" s="38"/>
      <c r="AA113" s="41"/>
      <c r="AB113" s="36"/>
      <c r="AC113" s="39"/>
      <c r="AD113" s="10"/>
      <c r="AE113" s="48"/>
      <c r="AF113" s="39"/>
      <c r="AG113" s="154"/>
      <c r="AI113" s="162"/>
    </row>
    <row r="114" spans="1:35" s="6" customFormat="1" ht="12.75">
      <c r="A114" s="155"/>
      <c r="B114" s="10"/>
      <c r="C114" s="10"/>
      <c r="E114" s="35"/>
      <c r="F114" s="10"/>
      <c r="G114" s="197"/>
      <c r="H114" s="10"/>
      <c r="I114" s="10"/>
      <c r="J114" s="10"/>
      <c r="S114" s="36"/>
      <c r="T114" s="37"/>
      <c r="U114" s="189"/>
      <c r="V114" s="195"/>
      <c r="W114" s="31"/>
      <c r="X114" s="194"/>
      <c r="Z114" s="38"/>
      <c r="AA114" s="41"/>
      <c r="AB114" s="36"/>
      <c r="AC114" s="39"/>
      <c r="AD114" s="10"/>
      <c r="AE114" s="48"/>
      <c r="AF114" s="39"/>
      <c r="AG114" s="154"/>
      <c r="AI114" s="162"/>
    </row>
    <row r="115" spans="1:35" s="6" customFormat="1" ht="12.75">
      <c r="A115" s="155"/>
      <c r="B115" s="10"/>
      <c r="C115" s="10"/>
      <c r="E115" s="35"/>
      <c r="F115" s="10"/>
      <c r="G115" s="197"/>
      <c r="H115" s="10"/>
      <c r="I115" s="10"/>
      <c r="J115" s="10"/>
      <c r="S115" s="36"/>
      <c r="T115" s="37"/>
      <c r="U115" s="189"/>
      <c r="V115" s="195"/>
      <c r="W115" s="31"/>
      <c r="X115" s="194"/>
      <c r="Z115" s="38"/>
      <c r="AA115" s="41"/>
      <c r="AB115" s="36"/>
      <c r="AC115" s="39"/>
      <c r="AD115" s="10"/>
      <c r="AE115" s="48"/>
      <c r="AF115" s="39"/>
      <c r="AG115" s="154"/>
      <c r="AI115" s="162"/>
    </row>
    <row r="116" spans="1:35" s="6" customFormat="1" ht="12.75">
      <c r="A116" s="155"/>
      <c r="B116" s="10"/>
      <c r="C116" s="10"/>
      <c r="E116" s="35"/>
      <c r="F116" s="10"/>
      <c r="G116" s="197"/>
      <c r="H116" s="10"/>
      <c r="I116" s="10"/>
      <c r="J116" s="10"/>
      <c r="S116" s="36"/>
      <c r="T116" s="37"/>
      <c r="U116" s="189"/>
      <c r="V116" s="195"/>
      <c r="W116" s="31"/>
      <c r="X116" s="194"/>
      <c r="Z116" s="38"/>
      <c r="AA116" s="41"/>
      <c r="AB116" s="36"/>
      <c r="AC116" s="39"/>
      <c r="AD116" s="10"/>
      <c r="AE116" s="48"/>
      <c r="AF116" s="39"/>
      <c r="AG116" s="154"/>
      <c r="AI116" s="162"/>
    </row>
    <row r="117" spans="1:35" s="6" customFormat="1" ht="12.75">
      <c r="A117" s="155"/>
      <c r="B117" s="10"/>
      <c r="C117" s="10"/>
      <c r="E117" s="35"/>
      <c r="F117" s="10"/>
      <c r="G117" s="197"/>
      <c r="H117" s="10"/>
      <c r="I117" s="10"/>
      <c r="J117" s="10"/>
      <c r="S117" s="36"/>
      <c r="T117" s="37"/>
      <c r="U117" s="189"/>
      <c r="V117" s="195"/>
      <c r="W117" s="31"/>
      <c r="X117" s="194"/>
      <c r="Z117" s="38"/>
      <c r="AA117" s="41"/>
      <c r="AB117" s="36"/>
      <c r="AC117" s="39"/>
      <c r="AD117" s="10"/>
      <c r="AE117" s="48"/>
      <c r="AF117" s="39"/>
      <c r="AG117" s="154"/>
      <c r="AI117" s="162"/>
    </row>
    <row r="118" spans="1:35" s="6" customFormat="1" ht="12.75">
      <c r="A118" s="155"/>
      <c r="B118" s="10"/>
      <c r="C118" s="10"/>
      <c r="E118" s="35"/>
      <c r="F118" s="10"/>
      <c r="G118" s="197"/>
      <c r="H118" s="10"/>
      <c r="I118" s="10"/>
      <c r="J118" s="10"/>
      <c r="S118" s="36"/>
      <c r="T118" s="37"/>
      <c r="U118" s="189"/>
      <c r="V118" s="195"/>
      <c r="W118" s="31"/>
      <c r="X118" s="194"/>
      <c r="Z118" s="38"/>
      <c r="AA118" s="41"/>
      <c r="AB118" s="36"/>
      <c r="AC118" s="39"/>
      <c r="AD118" s="10"/>
      <c r="AE118" s="48"/>
      <c r="AF118" s="39"/>
      <c r="AG118" s="154"/>
      <c r="AI118" s="162"/>
    </row>
    <row r="119" spans="1:35" s="6" customFormat="1" ht="12.75">
      <c r="A119" s="155"/>
      <c r="B119" s="10"/>
      <c r="C119" s="10"/>
      <c r="E119" s="35"/>
      <c r="F119" s="10"/>
      <c r="G119" s="197"/>
      <c r="H119" s="10"/>
      <c r="I119" s="10"/>
      <c r="J119" s="10"/>
      <c r="S119" s="36"/>
      <c r="T119" s="37"/>
      <c r="U119" s="189"/>
      <c r="V119" s="195"/>
      <c r="W119" s="31"/>
      <c r="X119" s="194"/>
      <c r="Z119" s="38"/>
      <c r="AA119" s="41"/>
      <c r="AB119" s="36"/>
      <c r="AC119" s="39"/>
      <c r="AD119" s="10"/>
      <c r="AE119" s="48"/>
      <c r="AF119" s="39"/>
      <c r="AG119" s="154"/>
      <c r="AI119" s="162"/>
    </row>
    <row r="120" spans="1:35" s="6" customFormat="1" ht="12.75">
      <c r="A120" s="155"/>
      <c r="B120" s="10"/>
      <c r="C120" s="10"/>
      <c r="E120" s="35"/>
      <c r="F120" s="10"/>
      <c r="G120" s="197"/>
      <c r="H120" s="10"/>
      <c r="I120" s="10"/>
      <c r="J120" s="10"/>
      <c r="S120" s="36"/>
      <c r="T120" s="37"/>
      <c r="U120" s="189"/>
      <c r="V120" s="195"/>
      <c r="W120" s="31"/>
      <c r="X120" s="194"/>
      <c r="Z120" s="38"/>
      <c r="AA120" s="41"/>
      <c r="AB120" s="36"/>
      <c r="AC120" s="39"/>
      <c r="AD120" s="10"/>
      <c r="AE120" s="48"/>
      <c r="AF120" s="39"/>
      <c r="AG120" s="154"/>
      <c r="AI120" s="162"/>
    </row>
    <row r="121" spans="1:35" s="6" customFormat="1" ht="12.75">
      <c r="A121" s="155"/>
      <c r="B121" s="10"/>
      <c r="C121" s="10"/>
      <c r="E121" s="35"/>
      <c r="F121" s="10"/>
      <c r="G121" s="197"/>
      <c r="H121" s="10"/>
      <c r="I121" s="10"/>
      <c r="J121" s="10"/>
      <c r="S121" s="36"/>
      <c r="T121" s="37"/>
      <c r="U121" s="189"/>
      <c r="V121" s="195"/>
      <c r="W121" s="31"/>
      <c r="X121" s="194"/>
      <c r="Z121" s="38"/>
      <c r="AA121" s="41"/>
      <c r="AB121" s="36"/>
      <c r="AC121" s="39"/>
      <c r="AD121" s="10"/>
      <c r="AE121" s="48"/>
      <c r="AF121" s="39"/>
      <c r="AG121" s="154"/>
      <c r="AI121" s="162"/>
    </row>
  </sheetData>
  <mergeCells count="5">
    <mergeCell ref="Y1:AC1"/>
    <mergeCell ref="V1:X1"/>
    <mergeCell ref="AD1:AG1"/>
    <mergeCell ref="A1:F1"/>
    <mergeCell ref="H1:T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9.00390625" defaultRowHeight="12.75"/>
  <cols>
    <col min="1" max="5" width="8.00390625" style="171" customWidth="1"/>
    <col min="6" max="6" width="13.75390625" style="171" customWidth="1"/>
    <col min="7" max="7" width="13.25390625" style="171" customWidth="1"/>
    <col min="8" max="16384" width="8.00390625" style="171" customWidth="1"/>
  </cols>
  <sheetData>
    <row r="1" spans="1:6" ht="12.75">
      <c r="A1" s="170" t="s">
        <v>34</v>
      </c>
      <c r="B1" s="170"/>
      <c r="F1" s="172" t="s">
        <v>188</v>
      </c>
    </row>
    <row r="3" spans="6:7" ht="12.75">
      <c r="F3" s="177" t="s">
        <v>165</v>
      </c>
      <c r="G3" s="174" t="s">
        <v>40</v>
      </c>
    </row>
    <row r="4" spans="1:7" ht="12.75">
      <c r="A4" s="173">
        <v>0</v>
      </c>
      <c r="B4" s="173">
        <v>0</v>
      </c>
      <c r="F4" s="178" t="s">
        <v>41</v>
      </c>
      <c r="G4" s="175" t="s">
        <v>42</v>
      </c>
    </row>
    <row r="5" spans="1:7" ht="12.75">
      <c r="A5" s="170">
        <v>1600</v>
      </c>
      <c r="B5" s="170">
        <v>1600</v>
      </c>
      <c r="F5" s="180" t="s">
        <v>44</v>
      </c>
      <c r="G5" s="181" t="s">
        <v>44</v>
      </c>
    </row>
    <row r="6" spans="1:7" ht="12.75">
      <c r="A6" s="170"/>
      <c r="B6" s="170"/>
      <c r="F6" s="178">
        <v>0</v>
      </c>
      <c r="G6" s="175">
        <v>0</v>
      </c>
    </row>
    <row r="7" spans="1:7" ht="12.75">
      <c r="A7" s="170"/>
      <c r="B7" s="170"/>
      <c r="F7" s="178">
        <v>18.4</v>
      </c>
      <c r="G7" s="175">
        <v>0.6</v>
      </c>
    </row>
    <row r="8" spans="1:7" ht="12.75">
      <c r="A8" s="170">
        <v>0</v>
      </c>
      <c r="B8" s="170">
        <v>0</v>
      </c>
      <c r="F8" s="178">
        <v>112.3</v>
      </c>
      <c r="G8" s="175">
        <v>3.1</v>
      </c>
    </row>
    <row r="9" spans="1:7" ht="12.75">
      <c r="A9" s="170">
        <v>35</v>
      </c>
      <c r="B9" s="170">
        <v>35</v>
      </c>
      <c r="F9" s="178">
        <v>181.4</v>
      </c>
      <c r="G9" s="175">
        <v>4.6</v>
      </c>
    </row>
    <row r="10" spans="1:7" ht="12.75">
      <c r="A10" s="170"/>
      <c r="B10" s="170"/>
      <c r="F10" s="178">
        <v>408.5</v>
      </c>
      <c r="G10" s="175">
        <v>9.7</v>
      </c>
    </row>
    <row r="11" spans="1:7" ht="12.75">
      <c r="A11" s="170">
        <v>0</v>
      </c>
      <c r="B11" s="170">
        <v>-5</v>
      </c>
      <c r="F11" s="178">
        <v>606.4</v>
      </c>
      <c r="G11" s="175">
        <v>13.7</v>
      </c>
    </row>
    <row r="12" spans="1:7" ht="12.75">
      <c r="A12" s="170">
        <v>35</v>
      </c>
      <c r="B12" s="170">
        <v>30</v>
      </c>
      <c r="F12" s="179">
        <v>952.9</v>
      </c>
      <c r="G12" s="176">
        <v>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benedict</cp:lastModifiedBy>
  <cp:lastPrinted>2002-08-14T18:28:39Z</cp:lastPrinted>
  <dcterms:created xsi:type="dcterms:W3CDTF">2001-12-25T18:32:43Z</dcterms:created>
  <dcterms:modified xsi:type="dcterms:W3CDTF">2003-06-02T22:25:19Z</dcterms:modified>
  <cp:category/>
  <cp:version/>
  <cp:contentType/>
  <cp:contentStatus/>
</cp:coreProperties>
</file>