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24" windowWidth="12072" windowHeight="6792" activeTab="1"/>
  </bookViews>
  <sheets>
    <sheet name="Surface Velocity" sheetId="1" r:id="rId1"/>
    <sheet name="Velocity Profiles" sheetId="2" r:id="rId2"/>
    <sheet name="vamp2-002" sheetId="3" r:id="rId3"/>
  </sheets>
  <definedNames/>
  <calcPr fullCalcOnLoad="1"/>
</workbook>
</file>

<file path=xl/sharedStrings.xml><?xml version="1.0" encoding="utf-8"?>
<sst xmlns="http://schemas.openxmlformats.org/spreadsheetml/2006/main" count="424" uniqueCount="135">
  <si>
    <t>FILE:</t>
  </si>
  <si>
    <t>vamp2-002.DMF</t>
  </si>
  <si>
    <t>StartDate</t>
  </si>
  <si>
    <t>=</t>
  </si>
  <si>
    <t>Number</t>
  </si>
  <si>
    <t>of</t>
  </si>
  <si>
    <t>verticals</t>
  </si>
  <si>
    <t>cells</t>
  </si>
  <si>
    <t>Max</t>
  </si>
  <si>
    <t>number</t>
  </si>
  <si>
    <t>good</t>
  </si>
  <si>
    <t>Velocity</t>
  </si>
  <si>
    <t>scale</t>
  </si>
  <si>
    <t>VERTICALS</t>
  </si>
  <si>
    <t>to</t>
  </si>
  <si>
    <t>vN</t>
  </si>
  <si>
    <t>mean</t>
  </si>
  <si>
    <t>vTime</t>
  </si>
  <si>
    <t>vVS</t>
  </si>
  <si>
    <t>v#GdCells</t>
  </si>
  <si>
    <t>V1-1</t>
  </si>
  <si>
    <t>V1-2</t>
  </si>
  <si>
    <t>V1-3</t>
  </si>
  <si>
    <t>V1-4</t>
  </si>
  <si>
    <t>V1-5</t>
  </si>
  <si>
    <t>V1-6</t>
  </si>
  <si>
    <t>V1-7</t>
  </si>
  <si>
    <t>V1-8</t>
  </si>
  <si>
    <t>V1-9</t>
  </si>
  <si>
    <t>V1-10</t>
  </si>
  <si>
    <t>V1-11</t>
  </si>
  <si>
    <t>V1-12</t>
  </si>
  <si>
    <t>V1-13</t>
  </si>
  <si>
    <t>V1-14</t>
  </si>
  <si>
    <t>V1-15</t>
  </si>
  <si>
    <t>V1-16</t>
  </si>
  <si>
    <t>V1-17</t>
  </si>
  <si>
    <t>V1-18</t>
  </si>
  <si>
    <t>V1-19</t>
  </si>
  <si>
    <t>V1-20</t>
  </si>
  <si>
    <t>V1-21</t>
  </si>
  <si>
    <t>V1-22</t>
  </si>
  <si>
    <t>V1-23</t>
  </si>
  <si>
    <t>V1-24</t>
  </si>
  <si>
    <t>V1-25</t>
  </si>
  <si>
    <t>V2-1</t>
  </si>
  <si>
    <t>V2-2</t>
  </si>
  <si>
    <t>V2-3</t>
  </si>
  <si>
    <t>V2-4</t>
  </si>
  <si>
    <t>V2-5</t>
  </si>
  <si>
    <t>V2-6</t>
  </si>
  <si>
    <t>V2-7</t>
  </si>
  <si>
    <t>V2-8</t>
  </si>
  <si>
    <t>V2-9</t>
  </si>
  <si>
    <t>V2-10</t>
  </si>
  <si>
    <t>V2-11</t>
  </si>
  <si>
    <t>V2-12</t>
  </si>
  <si>
    <t>V2-13</t>
  </si>
  <si>
    <t>V2-14</t>
  </si>
  <si>
    <t>V2-15</t>
  </si>
  <si>
    <t>V2-16</t>
  </si>
  <si>
    <t>V2-17</t>
  </si>
  <si>
    <t>V2-18</t>
  </si>
  <si>
    <t>V2-19</t>
  </si>
  <si>
    <t>V2-20</t>
  </si>
  <si>
    <t>V2-21</t>
  </si>
  <si>
    <t>V2-22</t>
  </si>
  <si>
    <t>V2-23</t>
  </si>
  <si>
    <t>V2-24</t>
  </si>
  <si>
    <t>V2-25</t>
  </si>
  <si>
    <t>Depths</t>
  </si>
  <si>
    <t>std</t>
  </si>
  <si>
    <t>beam3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</si>
  <si>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</si>
  <si>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</si>
  <si>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</si>
  <si>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</si>
  <si>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</si>
  <si>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</si>
  <si>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</si>
  <si>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</si>
  <si>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</si>
  <si>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</si>
  <si>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</si>
  <si>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</si>
  <si>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</si>
  <si>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</si>
  <si>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</si>
  <si>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</si>
  <si>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</si>
  <si>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</si>
  <si>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</si>
  <si>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</si>
  <si>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</si>
  <si>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</si>
  <si>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</si>
  <si>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</si>
  <si>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</si>
  <si>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Start Date:</t>
  </si>
  <si>
    <t>File:</t>
  </si>
  <si>
    <t>vernalis-008.dmf</t>
  </si>
  <si>
    <t>Number of Verticals</t>
  </si>
  <si>
    <t>Number of Cells</t>
  </si>
  <si>
    <t>Max number of good cells</t>
  </si>
  <si>
    <t>Velocity scale</t>
  </si>
  <si>
    <t>Verticals 1 to 20</t>
  </si>
  <si>
    <t>mean Dpth</t>
  </si>
  <si>
    <t>Depth (m)</t>
  </si>
  <si>
    <t>Uncorrected</t>
  </si>
  <si>
    <t>Corrected</t>
  </si>
  <si>
    <t>Mean</t>
  </si>
  <si>
    <t>StdD</t>
  </si>
  <si>
    <t>15-Apr-2002, 13:10:13</t>
  </si>
  <si>
    <t>Depth(cm)</t>
  </si>
  <si>
    <t xml:space="preserve"> </t>
  </si>
  <si>
    <t>D-5-start</t>
  </si>
  <si>
    <t>Station #</t>
  </si>
  <si>
    <t>Dist from Left Bank</t>
  </si>
  <si>
    <t>Mean Depth</t>
  </si>
  <si>
    <t>Surf. Vel (F-2)</t>
  </si>
  <si>
    <t>Surf Vel (D-1)</t>
  </si>
  <si>
    <t>Mean Vel</t>
  </si>
  <si>
    <t>Mean/Surf</t>
  </si>
  <si>
    <t>Left Bank</t>
  </si>
  <si>
    <t>Right Bank</t>
  </si>
  <si>
    <t>Water Depth(m)</t>
  </si>
  <si>
    <t>Dist to L Bank (ft)</t>
  </si>
  <si>
    <t>M*Q</t>
  </si>
  <si>
    <t>Weighted Ave</t>
  </si>
  <si>
    <t>(cm/s)</t>
  </si>
  <si>
    <t>(ft/s)</t>
  </si>
  <si>
    <t>Depth (feet)</t>
  </si>
  <si>
    <t>Manually Calculated Discharge</t>
  </si>
  <si>
    <t>Depth (cm)</t>
  </si>
  <si>
    <t>Time (PDT) 4/15/02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</si>
</sst>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"/>
  </numFmts>
  <fonts count="1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9.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" fontId="2" fillId="0" borderId="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Surface and Mean Velocities
13:04,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'Surface Velocity'!$B$3:$B$22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'Surface Velocity'!$D$3:$D$22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'Surface Velocity'!$B$3:$B$22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'Surface Velocity'!$E$3:$E$22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Mean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'Surface Velocity'!$B$3:$B$22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'Surface Velocity'!$F$3:$F$22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17462399"/>
        <c:axId val="22943864"/>
      </c:scatterChart>
      <c:valAx>
        <c:axId val="1746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43864"/>
        <c:crosses val="autoZero"/>
        <c:crossBetween val="midCat"/>
        <c:dispUnits/>
      </c:valAx>
      <c:valAx>
        <c:axId val="2294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623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9, 94' from Left Bank
13:38,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Profiles'!$AC$16:$AC$30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Profiles'!$AD$16:$AD$30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Profiles'!$AC$49:$AC$73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Profiles'!$AD$49:$AD$73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Profiles'!$S$114:$S$128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Profiles'!$T$114:$T$128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33853065"/>
        <c:axId val="36242130"/>
      </c:scatterChart>
      <c:valAx>
        <c:axId val="3385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242130"/>
        <c:crosses val="autoZero"/>
        <c:crossBetween val="midCat"/>
        <c:dispUnits/>
      </c:valAx>
      <c:valAx>
        <c:axId val="36242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8530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10, 104' from Left Bank
13:41,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Profiles'!$AF$16:$AF$30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Profiles'!$AG$16:$AG$30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Profiles'!$AF$49:$AF$73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Profiles'!$AG$49:$AG$73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Profiles'!$U$114:$U$127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Profiles'!$V$114:$V$127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57743715"/>
        <c:axId val="49931388"/>
      </c:scatterChart>
      <c:valAx>
        <c:axId val="5774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31388"/>
        <c:crosses val="autoZero"/>
        <c:crossBetween val="midCat"/>
        <c:dispUnits/>
      </c:valAx>
      <c:valAx>
        <c:axId val="4993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743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11, 114' from Left Bank
13:45,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Profiles'!$AI$16:$AI$29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Profiles'!$AJ$16:$AJ$29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Profiles'!$AI$49:$AI$73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Profiles'!$AJ$49:$AJ$73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Profiles'!$W$114:$W$126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Profiles'!$X$114:$X$126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46729309"/>
        <c:axId val="17910598"/>
      </c:scatterChart>
      <c:valAx>
        <c:axId val="4672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910598"/>
        <c:crosses val="autoZero"/>
        <c:crossBetween val="midCat"/>
        <c:dispUnits/>
      </c:valAx>
      <c:valAx>
        <c:axId val="1791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7293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12, 124' from Left Bank
13:49,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Profiles'!$AL$16:$AL$28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Profiles'!$AM$16:$AM$28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Profiles'!$AL$49:$AL$73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Profiles'!$AM$49:$AM$73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Profiles'!$Y$114:$Y$125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Profiles'!$Z$114:$Z$125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26977655"/>
        <c:axId val="41472304"/>
      </c:scatterChart>
      <c:valAx>
        <c:axId val="2697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472304"/>
        <c:crosses val="autoZero"/>
        <c:crossBetween val="midCat"/>
        <c:dispUnits/>
      </c:valAx>
      <c:valAx>
        <c:axId val="4147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977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13, 134' from Left Bank
13:52,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Profiles'!$AO$16:$AO$28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Profiles'!$AP$16:$AP$28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Profiles'!$AO$49:$AO$73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Profiles'!$AP$49:$AP$73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Profiles'!$AA$114:$AA$125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Profiles'!$AB$114:$AB$125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37706417"/>
        <c:axId val="3813434"/>
      </c:scatterChart>
      <c:valAx>
        <c:axId val="3770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13434"/>
        <c:crosses val="autoZero"/>
        <c:crossBetween val="midCat"/>
        <c:dispUnits/>
      </c:valAx>
      <c:valAx>
        <c:axId val="381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706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14, 144' from Left Bank
13:56,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Profiles'!$AR$16:$AR$28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Profiles'!$AS$16:$AS$28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Profiles'!$AR$49:$AR$73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Profiles'!$AS$49:$AS$73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Profiles'!$AC$114:$AC$125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Profiles'!$AD$114:$AD$125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34320907"/>
        <c:axId val="40452708"/>
      </c:scatterChart>
      <c:valAx>
        <c:axId val="3432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452708"/>
        <c:crosses val="autoZero"/>
        <c:crossBetween val="midCat"/>
        <c:dispUnits/>
      </c:valAx>
      <c:valAx>
        <c:axId val="40452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3209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15, 154' from Left Bank
13:59,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Profiles'!$AU$16:$AU$28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Profiles'!$AV$16:$AV$28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Profiles'!$AU$49:$AU$73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Profiles'!$AV$49:$AV$73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Profiles'!$AE$114:$AE$125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Profiles'!$AF$114:$AF$125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28530053"/>
        <c:axId val="55443886"/>
      </c:scatterChart>
      <c:valAx>
        <c:axId val="2853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443886"/>
        <c:crosses val="autoZero"/>
        <c:crossBetween val="midCat"/>
        <c:dispUnits/>
      </c:valAx>
      <c:valAx>
        <c:axId val="5544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530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Station 16, 164' from Left Bank
14:04,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Profiles'!$AX$16:$AX$27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Profiles'!$AY$16:$AY$27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Profiles'!$AX$49:$AX$73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Profiles'!$AY$49:$AY$73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Profiles'!$AG$114:$AG$125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Profiles'!$AH$114:$AH$125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29232927"/>
        <c:axId val="61769752"/>
      </c:scatterChart>
      <c:valAx>
        <c:axId val="29232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769752"/>
        <c:crosses val="autoZero"/>
        <c:crossBetween val="midCat"/>
        <c:dispUnits/>
      </c:valAx>
      <c:valAx>
        <c:axId val="61769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2329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17, 174' from Left Bank
14:08,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Profiles'!$BA$16:$BA$30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Profiles'!$BB$16:$BB$30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Profiles'!$BA$49:$BA$73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Profiles'!$BB$49:$BB$73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Profiles'!$AI$114:$AI$127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Profiles'!$AJ$114:$AJ$127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19056857"/>
        <c:axId val="37293986"/>
      </c:scatterChart>
      <c:valAx>
        <c:axId val="1905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293986"/>
        <c:crosses val="autoZero"/>
        <c:crossBetween val="midCat"/>
        <c:dispUnits/>
      </c:valAx>
      <c:valAx>
        <c:axId val="3729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056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18, 184' from Left Bank
14:12,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Profiles'!$BD$16:$BD$29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Profiles'!$BE$16:$BE$29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Profiles'!$BD$49:$BD$73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Profiles'!$BE$49:$BE$73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Profiles'!$AK$114:$AK$127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Profiles'!$AL$114:$AL$127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101555"/>
        <c:axId val="913996"/>
      </c:scatterChart>
      <c:valAx>
        <c:axId val="10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13996"/>
        <c:crosses val="autoZero"/>
        <c:crossBetween val="midCat"/>
        <c:dispUnits/>
      </c:valAx>
      <c:valAx>
        <c:axId val="91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1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Station 1, 14' from Left Bank
13:04, April 15,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Profiles'!$E$16:$E$25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'Velocity Profiles'!$F$16:$F$25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Profiles'!$E$49:$E$71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'Velocity Profiles'!$F$49:$F$71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Profiles'!$C$114:$C$123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'Velocity Profiles'!$D$114:$D$123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168185"/>
        <c:axId val="46513666"/>
      </c:scatterChart>
      <c:valAx>
        <c:axId val="516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velocity, cm/s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513666"/>
        <c:crosses val="autoZero"/>
        <c:crossBetween val="midCat"/>
        <c:dispUnits/>
      </c:valAx>
      <c:valAx>
        <c:axId val="46513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68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19, 194' from Left Bank
14:16, April 15, 2002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9175"/>
          <c:w val="0.68575"/>
          <c:h val="0.63175"/>
        </c:manualLayout>
      </c:layout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Profiles'!$BG$16:$BG$30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Profiles'!$BH$16:$BH$30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Profiles'!$BG$49:$BG$73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Profiles'!$BH$49:$BH$73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Profiles'!$AM$114:$AM$127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Profiles'!$AN$114:$AN$127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8225965"/>
        <c:axId val="6924822"/>
      </c:scatterChart>
      <c:valAx>
        <c:axId val="822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924822"/>
        <c:crosses val="autoZero"/>
        <c:crossBetween val="midCat"/>
        <c:dispUnits/>
      </c:valAx>
      <c:valAx>
        <c:axId val="6924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225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20, 204' from Left Bank
14:20,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Profiles'!$BJ$16:$BJ$28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Profiles'!$BK$16:$BK$28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Profiles'!$BJ$49:$BJ$73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Profiles'!$BK$49:$BK$73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Profiles'!$AO$114:$AO$126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Profiles'!$AP$114:$AP$126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62323399"/>
        <c:axId val="24039680"/>
      </c:scatterChart>
      <c:valAx>
        <c:axId val="6232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039680"/>
        <c:crosses val="autoZero"/>
        <c:crossBetween val="midCat"/>
        <c:dispUnits/>
      </c:valAx>
      <c:valAx>
        <c:axId val="2403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3233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2, 24' from Left Bank
13:08,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Profiles'!$H$16:$H$33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'Velocity Profiles'!$I$16:$I$33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Profiles'!$H$49:$H$73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Profiles'!$I$49:$I$73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Profiles'!$E$114:$E$131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'Velocity Profiles'!$F$114:$F$131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axId val="15969811"/>
        <c:axId val="9510572"/>
      </c:scatterChart>
      <c:valAx>
        <c:axId val="1596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510572"/>
        <c:crosses val="autoZero"/>
        <c:crossBetween val="midCat"/>
        <c:dispUnits/>
      </c:valAx>
      <c:valAx>
        <c:axId val="9510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969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3, 34' from Left Bank
13:12,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Profiles'!$K$16:$K$36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'Velocity Profiles'!$L$16:$L$36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Profiles'!$K$49:$K$73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Profiles'!$L$49:$L$73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Profiles'!$G$114:$G$133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'Velocity Profiles'!$H$114:$H$133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18486285"/>
        <c:axId val="32158838"/>
      </c:scatterChart>
      <c:valAx>
        <c:axId val="18486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158838"/>
        <c:crosses val="autoZero"/>
        <c:crossBetween val="midCat"/>
        <c:dispUnits/>
      </c:valAx>
      <c:valAx>
        <c:axId val="3215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4862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4, 44' from Left Bank
13:17,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Profiles'!$N$16:$N$34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'Velocity Profiles'!$O$16:$O$34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Profiles'!$N$49:$N$73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Profiles'!$O$49:$O$73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Profiles'!$I$114:$I$132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'Velocity Profiles'!$J$114:$J$132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20994087"/>
        <c:axId val="54729056"/>
      </c:scatterChart>
      <c:valAx>
        <c:axId val="2099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729056"/>
        <c:crosses val="autoZero"/>
        <c:crossBetween val="midCat"/>
        <c:dispUnits/>
      </c:valAx>
      <c:valAx>
        <c:axId val="54729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994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5, 54' from Left Bank
13:21,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Profiles'!$Q$16:$Q$34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'Velocity Profiles'!$R$16:$R$34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Profiles'!$Q$49:$Q$73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Profiles'!$R$49:$R$73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Profiles'!$K$114:$K$129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'Velocity Profiles'!$L$114:$L$129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22799457"/>
        <c:axId val="3868522"/>
      </c:scatterChart>
      <c:valAx>
        <c:axId val="22799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velocity, cm/s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68522"/>
        <c:crosses val="autoZero"/>
        <c:crossBetween val="midCat"/>
        <c:dispUnits/>
      </c:valAx>
      <c:valAx>
        <c:axId val="3868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7994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6, 64' from Left Bank
13:25, April 15, 2002</a:t>
            </a:r>
          </a:p>
        </c:rich>
      </c:tx>
      <c:layout>
        <c:manualLayout>
          <c:xMode val="factor"/>
          <c:yMode val="factor"/>
          <c:x val="0.001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9175"/>
          <c:w val="0.68375"/>
          <c:h val="0.62425"/>
        </c:manualLayout>
      </c:layout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Profiles'!$T$16:$T$33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'Velocity Profiles'!$U$16:$U$33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Profiles'!$T$49:$T$73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Profiles'!$U$49:$U$73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Profiles'!$M$114:$M$130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'Velocity Profiles'!$N$114:$N$130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34816699"/>
        <c:axId val="44914836"/>
      </c:scatterChart>
      <c:valAx>
        <c:axId val="3481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velocity, cm/s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914836"/>
        <c:crosses val="autoZero"/>
        <c:crossBetween val="midCat"/>
        <c:dispUnits/>
      </c:valAx>
      <c:valAx>
        <c:axId val="44914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816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7, 74' from Left Bank
13:31,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Profiles'!$W$16:$W$32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'Velocity Profiles'!$X$16:$X$32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Profiles'!$W$49:$W$73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Profiles'!$X$49:$X$73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Profiles'!$O$114:$O$128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Profiles'!$P$114:$P$128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1580341"/>
        <c:axId val="14223070"/>
      </c:scatterChart>
      <c:valAx>
        <c:axId val="158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223070"/>
        <c:crosses val="autoZero"/>
        <c:crossBetween val="midCat"/>
        <c:dispUnits/>
      </c:valAx>
      <c:valAx>
        <c:axId val="14223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80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Station 8, 84' from Left Bank
13:34, April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Profiles'!$Z$16:$Z$32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'Velocity Profiles'!$AA$16:$AA$32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Profiles'!$Z$49:$Z$73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Profiles'!$AA$49:$AA$73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'Velocity Profiles'!$Q$114:$Q$129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'Velocity Profiles'!$R$114:$R$129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60898767"/>
        <c:axId val="11217992"/>
      </c:scatterChart>
      <c:valAx>
        <c:axId val="6089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217992"/>
        <c:crosses val="autoZero"/>
        <c:crossBetween val="midCat"/>
        <c:dispUnits/>
      </c:valAx>
      <c:valAx>
        <c:axId val="1121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898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0</xdr:rowOff>
    </xdr:from>
    <xdr:to>
      <xdr:col>8</xdr:col>
      <xdr:colOff>114300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19050" y="3257550"/>
        <a:ext cx="5276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74</xdr:row>
      <xdr:rowOff>0</xdr:rowOff>
    </xdr:from>
    <xdr:to>
      <xdr:col>15</xdr:col>
      <xdr:colOff>57150</xdr:colOff>
      <xdr:row>96</xdr:row>
      <xdr:rowOff>114300</xdr:rowOff>
    </xdr:to>
    <xdr:graphicFrame>
      <xdr:nvGraphicFramePr>
        <xdr:cNvPr id="1" name="Chart 1"/>
        <xdr:cNvGraphicFramePr/>
      </xdr:nvGraphicFramePr>
      <xdr:xfrm>
        <a:off x="2847975" y="9296400"/>
        <a:ext cx="52863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76</xdr:row>
      <xdr:rowOff>19050</xdr:rowOff>
    </xdr:from>
    <xdr:to>
      <xdr:col>15</xdr:col>
      <xdr:colOff>333375</xdr:colOff>
      <xdr:row>95</xdr:row>
      <xdr:rowOff>114300</xdr:rowOff>
    </xdr:to>
    <xdr:graphicFrame>
      <xdr:nvGraphicFramePr>
        <xdr:cNvPr id="2" name="Chart 2"/>
        <xdr:cNvGraphicFramePr/>
      </xdr:nvGraphicFramePr>
      <xdr:xfrm>
        <a:off x="3124200" y="9563100"/>
        <a:ext cx="52863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77</xdr:row>
      <xdr:rowOff>76200</xdr:rowOff>
    </xdr:from>
    <xdr:to>
      <xdr:col>16</xdr:col>
      <xdr:colOff>152400</xdr:colOff>
      <xdr:row>97</xdr:row>
      <xdr:rowOff>66675</xdr:rowOff>
    </xdr:to>
    <xdr:graphicFrame>
      <xdr:nvGraphicFramePr>
        <xdr:cNvPr id="3" name="Chart 3"/>
        <xdr:cNvGraphicFramePr/>
      </xdr:nvGraphicFramePr>
      <xdr:xfrm>
        <a:off x="3457575" y="9744075"/>
        <a:ext cx="528637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352425</xdr:colOff>
      <xdr:row>79</xdr:row>
      <xdr:rowOff>57150</xdr:rowOff>
    </xdr:from>
    <xdr:to>
      <xdr:col>16</xdr:col>
      <xdr:colOff>495300</xdr:colOff>
      <xdr:row>99</xdr:row>
      <xdr:rowOff>19050</xdr:rowOff>
    </xdr:to>
    <xdr:graphicFrame>
      <xdr:nvGraphicFramePr>
        <xdr:cNvPr id="4" name="Chart 4"/>
        <xdr:cNvGraphicFramePr/>
      </xdr:nvGraphicFramePr>
      <xdr:xfrm>
        <a:off x="3800475" y="9972675"/>
        <a:ext cx="528637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114300</xdr:colOff>
      <xdr:row>81</xdr:row>
      <xdr:rowOff>19050</xdr:rowOff>
    </xdr:from>
    <xdr:to>
      <xdr:col>17</xdr:col>
      <xdr:colOff>257175</xdr:colOff>
      <xdr:row>100</xdr:row>
      <xdr:rowOff>152400</xdr:rowOff>
    </xdr:to>
    <xdr:graphicFrame>
      <xdr:nvGraphicFramePr>
        <xdr:cNvPr id="5" name="Chart 5"/>
        <xdr:cNvGraphicFramePr/>
      </xdr:nvGraphicFramePr>
      <xdr:xfrm>
        <a:off x="4076700" y="10182225"/>
        <a:ext cx="5286375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438150</xdr:colOff>
      <xdr:row>83</xdr:row>
      <xdr:rowOff>0</xdr:rowOff>
    </xdr:from>
    <xdr:to>
      <xdr:col>18</xdr:col>
      <xdr:colOff>66675</xdr:colOff>
      <xdr:row>102</xdr:row>
      <xdr:rowOff>114300</xdr:rowOff>
    </xdr:to>
    <xdr:graphicFrame>
      <xdr:nvGraphicFramePr>
        <xdr:cNvPr id="6" name="Chart 6"/>
        <xdr:cNvGraphicFramePr/>
      </xdr:nvGraphicFramePr>
      <xdr:xfrm>
        <a:off x="4400550" y="10410825"/>
        <a:ext cx="5286375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133350</xdr:colOff>
      <xdr:row>84</xdr:row>
      <xdr:rowOff>76200</xdr:rowOff>
    </xdr:from>
    <xdr:to>
      <xdr:col>18</xdr:col>
      <xdr:colOff>276225</xdr:colOff>
      <xdr:row>104</xdr:row>
      <xdr:rowOff>66675</xdr:rowOff>
    </xdr:to>
    <xdr:graphicFrame>
      <xdr:nvGraphicFramePr>
        <xdr:cNvPr id="7" name="Chart 7"/>
        <xdr:cNvGraphicFramePr/>
      </xdr:nvGraphicFramePr>
      <xdr:xfrm>
        <a:off x="4610100" y="10610850"/>
        <a:ext cx="52863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323850</xdr:colOff>
      <xdr:row>86</xdr:row>
      <xdr:rowOff>47625</xdr:rowOff>
    </xdr:from>
    <xdr:to>
      <xdr:col>18</xdr:col>
      <xdr:colOff>466725</xdr:colOff>
      <xdr:row>106</xdr:row>
      <xdr:rowOff>0</xdr:rowOff>
    </xdr:to>
    <xdr:graphicFrame>
      <xdr:nvGraphicFramePr>
        <xdr:cNvPr id="8" name="Chart 8"/>
        <xdr:cNvGraphicFramePr/>
      </xdr:nvGraphicFramePr>
      <xdr:xfrm>
        <a:off x="4800600" y="10829925"/>
        <a:ext cx="52863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28575</xdr:colOff>
      <xdr:row>73</xdr:row>
      <xdr:rowOff>161925</xdr:rowOff>
    </xdr:from>
    <xdr:to>
      <xdr:col>29</xdr:col>
      <xdr:colOff>171450</xdr:colOff>
      <xdr:row>93</xdr:row>
      <xdr:rowOff>104775</xdr:rowOff>
    </xdr:to>
    <xdr:graphicFrame>
      <xdr:nvGraphicFramePr>
        <xdr:cNvPr id="9" name="Chart 9"/>
        <xdr:cNvGraphicFramePr/>
      </xdr:nvGraphicFramePr>
      <xdr:xfrm>
        <a:off x="10163175" y="9277350"/>
        <a:ext cx="5286375" cy="2457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314325</xdr:colOff>
      <xdr:row>75</xdr:row>
      <xdr:rowOff>104775</xdr:rowOff>
    </xdr:from>
    <xdr:to>
      <xdr:col>29</xdr:col>
      <xdr:colOff>457200</xdr:colOff>
      <xdr:row>95</xdr:row>
      <xdr:rowOff>76200</xdr:rowOff>
    </xdr:to>
    <xdr:graphicFrame>
      <xdr:nvGraphicFramePr>
        <xdr:cNvPr id="10" name="Chart 10"/>
        <xdr:cNvGraphicFramePr/>
      </xdr:nvGraphicFramePr>
      <xdr:xfrm>
        <a:off x="10448925" y="9505950"/>
        <a:ext cx="528637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85725</xdr:colOff>
      <xdr:row>77</xdr:row>
      <xdr:rowOff>76200</xdr:rowOff>
    </xdr:from>
    <xdr:to>
      <xdr:col>30</xdr:col>
      <xdr:colOff>228600</xdr:colOff>
      <xdr:row>97</xdr:row>
      <xdr:rowOff>57150</xdr:rowOff>
    </xdr:to>
    <xdr:graphicFrame>
      <xdr:nvGraphicFramePr>
        <xdr:cNvPr id="11" name="Chart 11"/>
        <xdr:cNvGraphicFramePr/>
      </xdr:nvGraphicFramePr>
      <xdr:xfrm>
        <a:off x="10734675" y="9725025"/>
        <a:ext cx="5286375" cy="2457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447675</xdr:colOff>
      <xdr:row>79</xdr:row>
      <xdr:rowOff>66675</xdr:rowOff>
    </xdr:from>
    <xdr:to>
      <xdr:col>31</xdr:col>
      <xdr:colOff>76200</xdr:colOff>
      <xdr:row>99</xdr:row>
      <xdr:rowOff>47625</xdr:rowOff>
    </xdr:to>
    <xdr:graphicFrame>
      <xdr:nvGraphicFramePr>
        <xdr:cNvPr id="12" name="Chart 12"/>
        <xdr:cNvGraphicFramePr/>
      </xdr:nvGraphicFramePr>
      <xdr:xfrm>
        <a:off x="11096625" y="9963150"/>
        <a:ext cx="5286375" cy="2457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238125</xdr:colOff>
      <xdr:row>81</xdr:row>
      <xdr:rowOff>38100</xdr:rowOff>
    </xdr:from>
    <xdr:to>
      <xdr:col>31</xdr:col>
      <xdr:colOff>381000</xdr:colOff>
      <xdr:row>101</xdr:row>
      <xdr:rowOff>0</xdr:rowOff>
    </xdr:to>
    <xdr:graphicFrame>
      <xdr:nvGraphicFramePr>
        <xdr:cNvPr id="13" name="Chart 13"/>
        <xdr:cNvGraphicFramePr/>
      </xdr:nvGraphicFramePr>
      <xdr:xfrm>
        <a:off x="11401425" y="10182225"/>
        <a:ext cx="5286375" cy="2457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66675</xdr:colOff>
      <xdr:row>83</xdr:row>
      <xdr:rowOff>19050</xdr:rowOff>
    </xdr:from>
    <xdr:to>
      <xdr:col>32</xdr:col>
      <xdr:colOff>209550</xdr:colOff>
      <xdr:row>102</xdr:row>
      <xdr:rowOff>123825</xdr:rowOff>
    </xdr:to>
    <xdr:graphicFrame>
      <xdr:nvGraphicFramePr>
        <xdr:cNvPr id="14" name="Chart 14"/>
        <xdr:cNvGraphicFramePr/>
      </xdr:nvGraphicFramePr>
      <xdr:xfrm>
        <a:off x="11744325" y="10410825"/>
        <a:ext cx="5286375" cy="2495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438150</xdr:colOff>
      <xdr:row>84</xdr:row>
      <xdr:rowOff>114300</xdr:rowOff>
    </xdr:from>
    <xdr:to>
      <xdr:col>33</xdr:col>
      <xdr:colOff>66675</xdr:colOff>
      <xdr:row>104</xdr:row>
      <xdr:rowOff>95250</xdr:rowOff>
    </xdr:to>
    <xdr:graphicFrame>
      <xdr:nvGraphicFramePr>
        <xdr:cNvPr id="15" name="Chart 15"/>
        <xdr:cNvGraphicFramePr/>
      </xdr:nvGraphicFramePr>
      <xdr:xfrm>
        <a:off x="12115800" y="10629900"/>
        <a:ext cx="5286375" cy="2552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23</xdr:col>
      <xdr:colOff>180975</xdr:colOff>
      <xdr:row>86</xdr:row>
      <xdr:rowOff>76200</xdr:rowOff>
    </xdr:from>
    <xdr:to>
      <xdr:col>33</xdr:col>
      <xdr:colOff>323850</xdr:colOff>
      <xdr:row>106</xdr:row>
      <xdr:rowOff>0</xdr:rowOff>
    </xdr:to>
    <xdr:graphicFrame>
      <xdr:nvGraphicFramePr>
        <xdr:cNvPr id="16" name="Chart 16"/>
        <xdr:cNvGraphicFramePr/>
      </xdr:nvGraphicFramePr>
      <xdr:xfrm>
        <a:off x="12372975" y="10839450"/>
        <a:ext cx="5286375" cy="2552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34</xdr:col>
      <xdr:colOff>323850</xdr:colOff>
      <xdr:row>74</xdr:row>
      <xdr:rowOff>47625</xdr:rowOff>
    </xdr:from>
    <xdr:to>
      <xdr:col>44</xdr:col>
      <xdr:colOff>466725</xdr:colOff>
      <xdr:row>94</xdr:row>
      <xdr:rowOff>9525</xdr:rowOff>
    </xdr:to>
    <xdr:graphicFrame>
      <xdr:nvGraphicFramePr>
        <xdr:cNvPr id="17" name="Chart 17"/>
        <xdr:cNvGraphicFramePr/>
      </xdr:nvGraphicFramePr>
      <xdr:xfrm>
        <a:off x="18173700" y="9324975"/>
        <a:ext cx="5286375" cy="2438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35</xdr:col>
      <xdr:colOff>123825</xdr:colOff>
      <xdr:row>76</xdr:row>
      <xdr:rowOff>47625</xdr:rowOff>
    </xdr:from>
    <xdr:to>
      <xdr:col>45</xdr:col>
      <xdr:colOff>266700</xdr:colOff>
      <xdr:row>96</xdr:row>
      <xdr:rowOff>9525</xdr:rowOff>
    </xdr:to>
    <xdr:graphicFrame>
      <xdr:nvGraphicFramePr>
        <xdr:cNvPr id="18" name="Chart 18"/>
        <xdr:cNvGraphicFramePr/>
      </xdr:nvGraphicFramePr>
      <xdr:xfrm>
        <a:off x="18488025" y="9572625"/>
        <a:ext cx="5286375" cy="2438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35</xdr:col>
      <xdr:colOff>438150</xdr:colOff>
      <xdr:row>78</xdr:row>
      <xdr:rowOff>47625</xdr:rowOff>
    </xdr:from>
    <xdr:to>
      <xdr:col>46</xdr:col>
      <xdr:colOff>66675</xdr:colOff>
      <xdr:row>98</xdr:row>
      <xdr:rowOff>19050</xdr:rowOff>
    </xdr:to>
    <xdr:graphicFrame>
      <xdr:nvGraphicFramePr>
        <xdr:cNvPr id="19" name="Chart 19"/>
        <xdr:cNvGraphicFramePr/>
      </xdr:nvGraphicFramePr>
      <xdr:xfrm>
        <a:off x="18802350" y="9820275"/>
        <a:ext cx="5286375" cy="2447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36</xdr:col>
      <xdr:colOff>171450</xdr:colOff>
      <xdr:row>80</xdr:row>
      <xdr:rowOff>57150</xdr:rowOff>
    </xdr:from>
    <xdr:to>
      <xdr:col>46</xdr:col>
      <xdr:colOff>314325</xdr:colOff>
      <xdr:row>100</xdr:row>
      <xdr:rowOff>28575</xdr:rowOff>
    </xdr:to>
    <xdr:graphicFrame>
      <xdr:nvGraphicFramePr>
        <xdr:cNvPr id="20" name="Chart 20"/>
        <xdr:cNvGraphicFramePr/>
      </xdr:nvGraphicFramePr>
      <xdr:xfrm>
        <a:off x="19050000" y="10077450"/>
        <a:ext cx="5286375" cy="2447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workbookViewId="0" topLeftCell="A26">
      <selection activeCell="I30" sqref="I30"/>
    </sheetView>
  </sheetViews>
  <sheetFormatPr defaultColWidth="9.140625" defaultRowHeight="12.75"/>
  <cols>
    <col min="1" max="3" width="9.140625" style="7" customWidth="1"/>
    <col min="4" max="4" width="12.00390625" style="7" customWidth="1"/>
    <col min="5" max="5" width="10.8515625" style="7" customWidth="1"/>
    <col min="6" max="16384" width="9.140625" style="7" customWidth="1"/>
  </cols>
  <sheetData>
    <row r="1" spans="1:30" ht="9.75">
      <c r="A1" s="7" t="s">
        <v>116</v>
      </c>
      <c r="B1" s="7" t="s">
        <v>117</v>
      </c>
      <c r="C1" s="7" t="s">
        <v>118</v>
      </c>
      <c r="D1" s="7" t="s">
        <v>119</v>
      </c>
      <c r="E1" s="7" t="s">
        <v>120</v>
      </c>
      <c r="F1" s="7" t="s">
        <v>121</v>
      </c>
      <c r="G1" s="7" t="s">
        <v>122</v>
      </c>
      <c r="H1" s="46" t="s">
        <v>127</v>
      </c>
      <c r="J1" s="7" t="s">
        <v>121</v>
      </c>
      <c r="K1" s="7" t="s">
        <v>131</v>
      </c>
      <c r="L1" s="47" t="s">
        <v>132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10" ht="9.75">
      <c r="A2" s="7" t="s">
        <v>123</v>
      </c>
      <c r="B2" s="7">
        <v>0</v>
      </c>
      <c r="F2" s="7" t="s">
        <v>129</v>
      </c>
      <c r="J2" s="7" t="s">
        <v>130</v>
      </c>
    </row>
    <row r="3" spans="1:12" ht="9.75">
      <c r="A3" s="7">
        <v>1</v>
      </c>
      <c r="B3" s="7">
        <v>14</v>
      </c>
      <c r="C3" s="7">
        <v>137</v>
      </c>
      <c r="D3" s="7">
        <v>53.47</v>
      </c>
      <c r="E3" s="20">
        <v>51.98</v>
      </c>
      <c r="F3" s="20">
        <v>45.42</v>
      </c>
      <c r="G3" s="20">
        <f>F3/E3</f>
        <v>0.8737976144671028</v>
      </c>
      <c r="H3" s="20">
        <f aca="true" t="shared" si="0" ref="H3:H22">C3*G3</f>
        <v>119.71027318199309</v>
      </c>
      <c r="J3" s="20">
        <f aca="true" t="shared" si="1" ref="J3:J22">(F3/2.54)/12</f>
        <v>1.4901574803149609</v>
      </c>
      <c r="K3" s="47">
        <v>4.330708661417323</v>
      </c>
      <c r="L3" s="7">
        <f>12.5*J3*K3</f>
        <v>80.66797383594769</v>
      </c>
    </row>
    <row r="4" spans="1:12" ht="9.75">
      <c r="A4" s="7">
        <v>2</v>
      </c>
      <c r="B4" s="7">
        <v>24</v>
      </c>
      <c r="C4" s="7">
        <v>217</v>
      </c>
      <c r="D4" s="7">
        <v>69.5</v>
      </c>
      <c r="E4" s="20">
        <v>73.22</v>
      </c>
      <c r="F4" s="20">
        <v>57.84</v>
      </c>
      <c r="G4" s="20">
        <f aca="true" t="shared" si="2" ref="G4:G22">F4/E4</f>
        <v>0.7899481016115816</v>
      </c>
      <c r="H4" s="20">
        <f t="shared" si="0"/>
        <v>171.4187380497132</v>
      </c>
      <c r="J4" s="20">
        <f t="shared" si="1"/>
        <v>1.8976377952755907</v>
      </c>
      <c r="K4" s="47">
        <v>7.119422572178478</v>
      </c>
      <c r="L4" s="7">
        <f>10*J4*K4</f>
        <v>135.10085353504041</v>
      </c>
    </row>
    <row r="5" spans="1:12" ht="9.75">
      <c r="A5" s="7">
        <v>3</v>
      </c>
      <c r="B5" s="7">
        <v>34</v>
      </c>
      <c r="C5" s="7">
        <v>253</v>
      </c>
      <c r="D5" s="7">
        <v>87.87</v>
      </c>
      <c r="E5" s="20">
        <v>86.82</v>
      </c>
      <c r="F5" s="20">
        <v>75.85</v>
      </c>
      <c r="G5" s="20">
        <f t="shared" si="2"/>
        <v>0.8736466252015664</v>
      </c>
      <c r="H5" s="20">
        <f t="shared" si="0"/>
        <v>221.0325961759963</v>
      </c>
      <c r="J5" s="20">
        <f t="shared" si="1"/>
        <v>2.4885170603674536</v>
      </c>
      <c r="K5" s="47">
        <v>8.300524934383201</v>
      </c>
      <c r="L5" s="7">
        <f aca="true" t="shared" si="3" ref="L5:L21">10*J5*K5</f>
        <v>206.55997909218033</v>
      </c>
    </row>
    <row r="6" spans="1:12" ht="9.75">
      <c r="A6" s="7">
        <v>4</v>
      </c>
      <c r="B6" s="7">
        <v>44</v>
      </c>
      <c r="C6" s="7">
        <v>231</v>
      </c>
      <c r="D6" s="7">
        <v>87.87</v>
      </c>
      <c r="E6" s="20">
        <v>92.9</v>
      </c>
      <c r="F6" s="20">
        <v>77.63</v>
      </c>
      <c r="G6" s="20">
        <f t="shared" si="2"/>
        <v>0.8356297093649084</v>
      </c>
      <c r="H6" s="20">
        <f t="shared" si="0"/>
        <v>193.03046286329385</v>
      </c>
      <c r="J6" s="20">
        <f t="shared" si="1"/>
        <v>2.546916010498687</v>
      </c>
      <c r="K6" s="47">
        <v>7.578740157480315</v>
      </c>
      <c r="L6" s="7">
        <f t="shared" si="3"/>
        <v>193.02414646495956</v>
      </c>
    </row>
    <row r="7" spans="1:12" ht="9.75">
      <c r="A7" s="7">
        <v>5</v>
      </c>
      <c r="B7" s="7">
        <v>54</v>
      </c>
      <c r="C7" s="7">
        <v>226</v>
      </c>
      <c r="D7" s="7">
        <v>95.82</v>
      </c>
      <c r="E7" s="20">
        <v>89.59</v>
      </c>
      <c r="F7" s="20">
        <v>81.13</v>
      </c>
      <c r="G7" s="20">
        <f t="shared" si="2"/>
        <v>0.9055698180600512</v>
      </c>
      <c r="H7" s="20">
        <f t="shared" si="0"/>
        <v>204.65877888157158</v>
      </c>
      <c r="J7" s="20">
        <f t="shared" si="1"/>
        <v>2.661745406824147</v>
      </c>
      <c r="K7" s="47">
        <v>7.414698162729658</v>
      </c>
      <c r="L7" s="7">
        <f t="shared" si="3"/>
        <v>197.3603877763311</v>
      </c>
    </row>
    <row r="8" spans="1:12" ht="9.75">
      <c r="A8" s="7">
        <v>6</v>
      </c>
      <c r="B8" s="7">
        <v>64</v>
      </c>
      <c r="C8" s="7">
        <v>219</v>
      </c>
      <c r="D8" s="7">
        <v>97.11</v>
      </c>
      <c r="E8" s="20">
        <v>94.34</v>
      </c>
      <c r="F8" s="20">
        <v>82.87</v>
      </c>
      <c r="G8" s="20">
        <f t="shared" si="2"/>
        <v>0.8784184863260547</v>
      </c>
      <c r="H8" s="20">
        <f t="shared" si="0"/>
        <v>192.37364850540598</v>
      </c>
      <c r="J8" s="20">
        <f t="shared" si="1"/>
        <v>2.7188320209973753</v>
      </c>
      <c r="K8" s="47">
        <v>7.18503937007874</v>
      </c>
      <c r="L8" s="7">
        <f t="shared" si="3"/>
        <v>195.3491511149689</v>
      </c>
    </row>
    <row r="9" spans="1:12" ht="9.75">
      <c r="A9" s="7">
        <v>7</v>
      </c>
      <c r="B9" s="7">
        <v>74</v>
      </c>
      <c r="C9" s="7">
        <v>203</v>
      </c>
      <c r="D9" s="7">
        <v>97.7</v>
      </c>
      <c r="E9" s="20">
        <v>97.77</v>
      </c>
      <c r="F9" s="20">
        <v>83.38</v>
      </c>
      <c r="G9" s="20">
        <f t="shared" si="2"/>
        <v>0.8528178377825508</v>
      </c>
      <c r="H9" s="20">
        <f t="shared" si="0"/>
        <v>173.12202106985782</v>
      </c>
      <c r="J9" s="20">
        <f t="shared" si="1"/>
        <v>2.735564304461942</v>
      </c>
      <c r="K9" s="47">
        <v>6.6601049868766395</v>
      </c>
      <c r="L9" s="7">
        <f t="shared" si="3"/>
        <v>182.19145466068704</v>
      </c>
    </row>
    <row r="10" spans="1:12" ht="9.75">
      <c r="A10" s="7">
        <v>8</v>
      </c>
      <c r="B10" s="7">
        <v>84</v>
      </c>
      <c r="C10" s="7">
        <v>208</v>
      </c>
      <c r="D10" s="7">
        <v>100.27</v>
      </c>
      <c r="E10" s="20">
        <v>101.64</v>
      </c>
      <c r="F10" s="20">
        <v>81.74</v>
      </c>
      <c r="G10" s="20">
        <f t="shared" si="2"/>
        <v>0.8042109405745769</v>
      </c>
      <c r="H10" s="20">
        <f t="shared" si="0"/>
        <v>167.27587563951198</v>
      </c>
      <c r="J10" s="20">
        <f t="shared" si="1"/>
        <v>2.6817585301837266</v>
      </c>
      <c r="K10" s="47">
        <v>6.824146981627297</v>
      </c>
      <c r="L10" s="7">
        <f t="shared" si="3"/>
        <v>183.00714379206534</v>
      </c>
    </row>
    <row r="11" spans="1:12" ht="9.75">
      <c r="A11" s="7">
        <v>9</v>
      </c>
      <c r="B11" s="7">
        <v>94</v>
      </c>
      <c r="C11" s="7">
        <v>188</v>
      </c>
      <c r="D11" s="7">
        <v>98.28</v>
      </c>
      <c r="E11" s="20">
        <v>96.78</v>
      </c>
      <c r="F11" s="20">
        <v>81.97</v>
      </c>
      <c r="G11" s="20">
        <f aca="true" t="shared" si="4" ref="G11:G19">F11/E12</f>
        <v>0.8558154103153058</v>
      </c>
      <c r="H11" s="20">
        <f t="shared" si="0"/>
        <v>160.8932971392775</v>
      </c>
      <c r="J11" s="20">
        <f t="shared" si="1"/>
        <v>2.6893044619422573</v>
      </c>
      <c r="K11" s="47">
        <v>6.167979002624672</v>
      </c>
      <c r="L11" s="7">
        <f t="shared" si="3"/>
        <v>165.87573452924684</v>
      </c>
    </row>
    <row r="12" spans="1:12" ht="9.75">
      <c r="A12" s="7">
        <v>10</v>
      </c>
      <c r="B12" s="7">
        <v>104</v>
      </c>
      <c r="C12" s="7">
        <v>184</v>
      </c>
      <c r="D12" s="7">
        <v>99.22</v>
      </c>
      <c r="E12" s="20">
        <v>95.78</v>
      </c>
      <c r="F12" s="20">
        <v>78.4</v>
      </c>
      <c r="G12" s="20">
        <f t="shared" si="4"/>
        <v>0.8310366758532967</v>
      </c>
      <c r="H12" s="20">
        <f t="shared" si="0"/>
        <v>152.91074835700658</v>
      </c>
      <c r="J12" s="20">
        <f t="shared" si="1"/>
        <v>2.5721784776902887</v>
      </c>
      <c r="K12" s="47">
        <v>6.036745406824147</v>
      </c>
      <c r="L12" s="7">
        <f t="shared" si="3"/>
        <v>155.27586610728775</v>
      </c>
    </row>
    <row r="13" spans="1:12" ht="9.75">
      <c r="A13" s="7">
        <v>11</v>
      </c>
      <c r="B13" s="7">
        <v>114</v>
      </c>
      <c r="C13" s="7">
        <v>178</v>
      </c>
      <c r="D13" s="7">
        <v>93.6</v>
      </c>
      <c r="E13" s="20">
        <v>94.34</v>
      </c>
      <c r="F13" s="20">
        <v>77.69</v>
      </c>
      <c r="G13" s="20">
        <f t="shared" si="4"/>
        <v>0.8618815176392278</v>
      </c>
      <c r="H13" s="20">
        <f t="shared" si="0"/>
        <v>153.41491013978256</v>
      </c>
      <c r="J13" s="20">
        <f t="shared" si="1"/>
        <v>2.5488845144356955</v>
      </c>
      <c r="K13" s="47">
        <v>5.83989501312336</v>
      </c>
      <c r="L13" s="7">
        <f t="shared" si="3"/>
        <v>148.85217964880374</v>
      </c>
    </row>
    <row r="14" spans="1:12" ht="9.75">
      <c r="A14" s="7">
        <v>12</v>
      </c>
      <c r="B14" s="7">
        <v>124</v>
      </c>
      <c r="C14" s="7">
        <v>160</v>
      </c>
      <c r="D14" s="7">
        <v>93.6</v>
      </c>
      <c r="E14" s="20">
        <v>90.14</v>
      </c>
      <c r="F14" s="20">
        <v>79.62</v>
      </c>
      <c r="G14" s="20">
        <f t="shared" si="4"/>
        <v>0.9135972461273666</v>
      </c>
      <c r="H14" s="20">
        <f t="shared" si="0"/>
        <v>146.17555938037864</v>
      </c>
      <c r="J14" s="20">
        <f t="shared" si="1"/>
        <v>2.612204724409449</v>
      </c>
      <c r="K14" s="47">
        <v>5.2493438320209975</v>
      </c>
      <c r="L14" s="7">
        <f t="shared" si="3"/>
        <v>137.1236075805485</v>
      </c>
    </row>
    <row r="15" spans="1:12" ht="9.75">
      <c r="A15" s="7">
        <v>13</v>
      </c>
      <c r="B15" s="7">
        <v>134</v>
      </c>
      <c r="C15" s="7">
        <v>163</v>
      </c>
      <c r="D15" s="7">
        <v>91.61</v>
      </c>
      <c r="E15" s="20">
        <v>87.15</v>
      </c>
      <c r="F15" s="20">
        <v>81.13</v>
      </c>
      <c r="G15" s="20">
        <f t="shared" si="4"/>
        <v>0.9261415525114155</v>
      </c>
      <c r="H15" s="20">
        <f t="shared" si="0"/>
        <v>150.96107305936073</v>
      </c>
      <c r="J15" s="20">
        <f t="shared" si="1"/>
        <v>2.661745406824147</v>
      </c>
      <c r="K15" s="47">
        <v>5.347769028871391</v>
      </c>
      <c r="L15" s="7">
        <f t="shared" si="3"/>
        <v>142.34399649354856</v>
      </c>
    </row>
    <row r="16" spans="1:12" ht="9.75">
      <c r="A16" s="7">
        <v>14</v>
      </c>
      <c r="B16" s="7">
        <v>144</v>
      </c>
      <c r="C16" s="7">
        <v>165</v>
      </c>
      <c r="D16" s="7">
        <v>91.14</v>
      </c>
      <c r="E16" s="20">
        <v>87.6</v>
      </c>
      <c r="F16" s="20">
        <v>74.66</v>
      </c>
      <c r="G16" s="20">
        <f t="shared" si="4"/>
        <v>0.8801131675114936</v>
      </c>
      <c r="H16" s="20">
        <f t="shared" si="0"/>
        <v>145.21867263939643</v>
      </c>
      <c r="J16" s="20">
        <f t="shared" si="1"/>
        <v>2.449475065616798</v>
      </c>
      <c r="K16" s="47">
        <v>5.413385826771653</v>
      </c>
      <c r="L16" s="7">
        <f t="shared" si="3"/>
        <v>132.59953603240538</v>
      </c>
    </row>
    <row r="17" spans="1:12" ht="9.75">
      <c r="A17" s="7">
        <v>15</v>
      </c>
      <c r="B17" s="7">
        <v>154</v>
      </c>
      <c r="C17" s="7">
        <v>159</v>
      </c>
      <c r="D17" s="7">
        <v>85.76</v>
      </c>
      <c r="E17" s="20">
        <v>84.83</v>
      </c>
      <c r="F17" s="20">
        <v>71.93</v>
      </c>
      <c r="G17" s="20">
        <f t="shared" si="4"/>
        <v>0.9008140262993114</v>
      </c>
      <c r="H17" s="20">
        <f t="shared" si="0"/>
        <v>143.22943018159052</v>
      </c>
      <c r="J17" s="20">
        <f t="shared" si="1"/>
        <v>2.35990813648294</v>
      </c>
      <c r="K17" s="47">
        <v>5.216535433070866</v>
      </c>
      <c r="L17" s="7">
        <f t="shared" si="3"/>
        <v>123.10544412755492</v>
      </c>
    </row>
    <row r="18" spans="1:12" ht="9.75">
      <c r="A18" s="7">
        <v>16</v>
      </c>
      <c r="B18" s="7">
        <v>164</v>
      </c>
      <c r="C18" s="7">
        <v>152</v>
      </c>
      <c r="D18" s="7">
        <v>81.67</v>
      </c>
      <c r="E18" s="20">
        <v>79.85</v>
      </c>
      <c r="F18" s="20">
        <v>65.81</v>
      </c>
      <c r="G18" s="20">
        <f t="shared" si="4"/>
        <v>0.8854951560818085</v>
      </c>
      <c r="H18" s="20">
        <f t="shared" si="0"/>
        <v>134.5952637244349</v>
      </c>
      <c r="J18" s="20">
        <f t="shared" si="1"/>
        <v>2.1591207349081363</v>
      </c>
      <c r="K18" s="47">
        <v>4.986876640419948</v>
      </c>
      <c r="L18" s="7">
        <f t="shared" si="3"/>
        <v>107.67268756759735</v>
      </c>
    </row>
    <row r="19" spans="1:12" ht="9.75">
      <c r="A19" s="7">
        <v>17</v>
      </c>
      <c r="B19" s="7">
        <v>174</v>
      </c>
      <c r="C19" s="7">
        <v>174</v>
      </c>
      <c r="D19" s="7">
        <v>81.2</v>
      </c>
      <c r="E19" s="20">
        <v>74.32</v>
      </c>
      <c r="F19" s="20">
        <v>54.49</v>
      </c>
      <c r="G19" s="20">
        <f t="shared" si="4"/>
        <v>0.737547374120195</v>
      </c>
      <c r="H19" s="20">
        <f t="shared" si="0"/>
        <v>128.33324309691392</v>
      </c>
      <c r="J19" s="20">
        <f t="shared" si="1"/>
        <v>1.787729658792651</v>
      </c>
      <c r="K19" s="47">
        <v>5.708661417322834</v>
      </c>
      <c r="L19" s="7">
        <f t="shared" si="3"/>
        <v>102.05543327753321</v>
      </c>
    </row>
    <row r="20" spans="1:12" ht="9.75">
      <c r="A20" s="7">
        <v>18</v>
      </c>
      <c r="B20" s="7">
        <v>184</v>
      </c>
      <c r="C20" s="7">
        <v>177</v>
      </c>
      <c r="D20" s="7">
        <v>74.88</v>
      </c>
      <c r="E20" s="20">
        <v>73.88</v>
      </c>
      <c r="F20" s="20">
        <v>58.15</v>
      </c>
      <c r="G20" s="20">
        <f t="shared" si="2"/>
        <v>0.7870871683811587</v>
      </c>
      <c r="H20" s="20">
        <f t="shared" si="0"/>
        <v>139.3144288034651</v>
      </c>
      <c r="J20" s="20">
        <f t="shared" si="1"/>
        <v>1.907808398950131</v>
      </c>
      <c r="K20" s="47">
        <v>5.807086614173229</v>
      </c>
      <c r="L20" s="7">
        <f t="shared" si="3"/>
        <v>110.78808615950565</v>
      </c>
    </row>
    <row r="21" spans="1:12" ht="9.75">
      <c r="A21" s="7">
        <v>19</v>
      </c>
      <c r="B21" s="7">
        <v>194</v>
      </c>
      <c r="C21" s="7">
        <v>180</v>
      </c>
      <c r="D21" s="7">
        <v>73.01</v>
      </c>
      <c r="E21" s="20">
        <v>72</v>
      </c>
      <c r="F21" s="20">
        <v>58.7</v>
      </c>
      <c r="G21" s="20">
        <f t="shared" si="2"/>
        <v>0.8152777777777778</v>
      </c>
      <c r="H21" s="20">
        <f t="shared" si="0"/>
        <v>146.75</v>
      </c>
      <c r="J21" s="20">
        <f t="shared" si="1"/>
        <v>1.9258530183727034</v>
      </c>
      <c r="K21" s="47">
        <v>5.905511811023622</v>
      </c>
      <c r="L21" s="7">
        <f t="shared" si="3"/>
        <v>113.73147746295491</v>
      </c>
    </row>
    <row r="22" spans="1:12" ht="9.75">
      <c r="A22" s="7">
        <v>20</v>
      </c>
      <c r="B22" s="7">
        <v>204</v>
      </c>
      <c r="C22" s="7">
        <v>166</v>
      </c>
      <c r="D22" s="7">
        <v>65.52</v>
      </c>
      <c r="E22" s="20">
        <v>69.35</v>
      </c>
      <c r="F22" s="20">
        <v>55.21</v>
      </c>
      <c r="G22" s="20">
        <f t="shared" si="2"/>
        <v>0.7961067051189619</v>
      </c>
      <c r="H22" s="20">
        <f t="shared" si="0"/>
        <v>132.15371304974767</v>
      </c>
      <c r="J22" s="20">
        <f t="shared" si="1"/>
        <v>1.8113517060367454</v>
      </c>
      <c r="K22" s="47">
        <v>5.4461942257217855</v>
      </c>
      <c r="L22" s="7">
        <f>10*J22*K22</f>
        <v>98.64973202168628</v>
      </c>
    </row>
    <row r="23" spans="1:8" ht="9.75">
      <c r="A23" s="7">
        <v>21</v>
      </c>
      <c r="B23" s="7">
        <v>215</v>
      </c>
      <c r="E23" s="20"/>
      <c r="F23" s="20"/>
      <c r="G23" s="20"/>
      <c r="H23" s="20"/>
    </row>
    <row r="24" spans="1:12" ht="9.75">
      <c r="A24" s="7" t="s">
        <v>124</v>
      </c>
      <c r="B24" s="7">
        <v>225</v>
      </c>
      <c r="H24" s="20" t="s">
        <v>128</v>
      </c>
      <c r="L24" s="7">
        <f>SUM(L3:L22)</f>
        <v>2911.334871280854</v>
      </c>
    </row>
    <row r="25" spans="7:8" ht="9.75">
      <c r="G25" s="20">
        <f>AVERAGE(G3:G22)</f>
        <v>0.8502476455562858</v>
      </c>
      <c r="H25" s="20">
        <f>SUM(H3:H22)/SUM(C3:C22)</f>
        <v>0.8493509983793311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33"/>
  <sheetViews>
    <sheetView tabSelected="1" workbookViewId="0" topLeftCell="A107">
      <selection activeCell="A112" sqref="A112"/>
    </sheetView>
  </sheetViews>
  <sheetFormatPr defaultColWidth="9.140625" defaultRowHeight="12.75"/>
  <cols>
    <col min="1" max="1" width="13.140625" style="7" bestFit="1" customWidth="1"/>
    <col min="2" max="94" width="7.7109375" style="7" customWidth="1"/>
    <col min="95" max="16384" width="9.140625" style="7" customWidth="1"/>
  </cols>
  <sheetData>
    <row r="1" spans="2:65" ht="9.75">
      <c r="B1" s="3" t="s">
        <v>98</v>
      </c>
      <c r="C1" s="3"/>
      <c r="D1" s="3"/>
      <c r="E1" s="3"/>
      <c r="F1" s="3"/>
      <c r="G1" s="4" t="s">
        <v>112</v>
      </c>
      <c r="H1" s="4"/>
      <c r="I1" s="4"/>
      <c r="J1" s="3"/>
      <c r="K1" s="3" t="s">
        <v>114</v>
      </c>
      <c r="L1" s="3"/>
      <c r="M1" s="3"/>
      <c r="N1" s="3"/>
      <c r="O1" s="3"/>
      <c r="P1" s="3"/>
      <c r="Q1" s="3"/>
      <c r="R1" s="3"/>
      <c r="S1" s="3"/>
      <c r="T1" s="3"/>
      <c r="U1" s="3"/>
      <c r="V1" s="5" t="s">
        <v>99</v>
      </c>
      <c r="W1" s="5"/>
      <c r="X1" s="5"/>
      <c r="Y1" s="6" t="s">
        <v>100</v>
      </c>
      <c r="Z1" s="6"/>
      <c r="AA1" s="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2:65" ht="9.75">
      <c r="B2" s="20" t="s">
        <v>101</v>
      </c>
      <c r="C2" s="20"/>
      <c r="D2" s="20"/>
      <c r="E2" s="20"/>
      <c r="F2" s="20"/>
      <c r="G2" s="21">
        <v>20</v>
      </c>
      <c r="H2" s="21"/>
      <c r="I2" s="21"/>
      <c r="J2" s="20"/>
      <c r="K2" s="20"/>
      <c r="L2" s="20"/>
      <c r="M2" s="20"/>
      <c r="N2" s="20"/>
      <c r="O2" s="20"/>
      <c r="P2" s="20"/>
      <c r="Q2" s="2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2:65" ht="9.75">
      <c r="B3" s="20" t="s">
        <v>102</v>
      </c>
      <c r="C3" s="20"/>
      <c r="D3" s="20"/>
      <c r="E3" s="20"/>
      <c r="F3" s="20"/>
      <c r="G3" s="21">
        <v>25</v>
      </c>
      <c r="H3" s="21"/>
      <c r="I3" s="21"/>
      <c r="J3" s="20"/>
      <c r="K3" s="20"/>
      <c r="L3" s="20"/>
      <c r="M3" s="20"/>
      <c r="N3" s="20"/>
      <c r="O3" s="20"/>
      <c r="P3" s="20"/>
      <c r="Q3" s="2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2:65" ht="9.75">
      <c r="B4" s="20" t="s">
        <v>103</v>
      </c>
      <c r="C4" s="20"/>
      <c r="D4" s="20"/>
      <c r="E4" s="20"/>
      <c r="F4" s="20"/>
      <c r="G4" s="21">
        <v>18</v>
      </c>
      <c r="H4" s="21"/>
      <c r="I4" s="21"/>
      <c r="J4" s="20"/>
      <c r="K4" s="20" t="s">
        <v>114</v>
      </c>
      <c r="L4" s="20"/>
      <c r="M4" s="20"/>
      <c r="N4" s="20"/>
      <c r="O4" s="20"/>
      <c r="P4" s="20"/>
      <c r="Q4" s="2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2:65" ht="9.75">
      <c r="B5" s="20" t="s">
        <v>104</v>
      </c>
      <c r="C5" s="20"/>
      <c r="D5" s="20"/>
      <c r="E5" s="20"/>
      <c r="F5" s="20"/>
      <c r="G5" s="21">
        <v>1</v>
      </c>
      <c r="H5" s="21"/>
      <c r="I5" s="21"/>
      <c r="J5" s="20"/>
      <c r="K5" s="22"/>
      <c r="L5" s="20" t="s">
        <v>114</v>
      </c>
      <c r="M5" s="20"/>
      <c r="N5" s="20"/>
      <c r="O5" s="20"/>
      <c r="P5" s="20"/>
      <c r="Q5" s="2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2:65" ht="9.75">
      <c r="B6" s="20"/>
      <c r="C6" s="20"/>
      <c r="D6" s="20"/>
      <c r="E6" s="20"/>
      <c r="F6" s="20"/>
      <c r="G6" s="20"/>
      <c r="H6" s="20"/>
      <c r="I6" s="20"/>
      <c r="J6" s="20" t="s">
        <v>114</v>
      </c>
      <c r="K6" s="20"/>
      <c r="L6" s="20"/>
      <c r="M6" s="20"/>
      <c r="N6" s="20"/>
      <c r="O6" s="20"/>
      <c r="P6" s="20"/>
      <c r="Q6" s="2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2:65" ht="10.5" thickBot="1">
      <c r="B7" s="20" t="s">
        <v>105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2:66" ht="10.5" thickTop="1">
      <c r="B8" s="20" t="s">
        <v>15</v>
      </c>
      <c r="C8" s="20"/>
      <c r="D8" s="23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3"/>
      <c r="M8" s="23"/>
      <c r="N8" s="23">
        <v>4</v>
      </c>
      <c r="O8" s="23"/>
      <c r="P8" s="23"/>
      <c r="Q8" s="23">
        <v>5</v>
      </c>
      <c r="R8" s="19"/>
      <c r="S8" s="19"/>
      <c r="T8" s="19">
        <v>6</v>
      </c>
      <c r="U8" s="19"/>
      <c r="V8" s="19"/>
      <c r="W8" s="19">
        <v>7</v>
      </c>
      <c r="X8" s="19"/>
      <c r="Y8" s="19"/>
      <c r="Z8" s="19">
        <v>8</v>
      </c>
      <c r="AA8" s="19"/>
      <c r="AB8" s="19"/>
      <c r="AC8" s="19">
        <v>9</v>
      </c>
      <c r="AD8" s="19"/>
      <c r="AE8" s="19"/>
      <c r="AF8" s="19">
        <v>10</v>
      </c>
      <c r="AG8" s="19"/>
      <c r="AH8" s="19"/>
      <c r="AI8" s="19">
        <v>11</v>
      </c>
      <c r="AJ8" s="19"/>
      <c r="AK8" s="19"/>
      <c r="AL8" s="19">
        <v>12</v>
      </c>
      <c r="AM8" s="19"/>
      <c r="AN8" s="19"/>
      <c r="AO8" s="19">
        <v>13</v>
      </c>
      <c r="AP8" s="19"/>
      <c r="AQ8" s="19"/>
      <c r="AR8" s="19">
        <v>14</v>
      </c>
      <c r="AS8" s="19"/>
      <c r="AT8" s="19"/>
      <c r="AU8" s="19">
        <v>15</v>
      </c>
      <c r="AV8" s="19"/>
      <c r="AW8" s="19"/>
      <c r="AX8" s="19">
        <v>16</v>
      </c>
      <c r="AY8" s="19"/>
      <c r="AZ8" s="19"/>
      <c r="BA8" s="19">
        <v>17</v>
      </c>
      <c r="BB8" s="19"/>
      <c r="BC8" s="19"/>
      <c r="BD8" s="19">
        <v>18</v>
      </c>
      <c r="BE8" s="19"/>
      <c r="BF8" s="19"/>
      <c r="BG8" s="19">
        <v>19</v>
      </c>
      <c r="BH8" s="19"/>
      <c r="BI8" s="19"/>
      <c r="BJ8" s="19">
        <v>20</v>
      </c>
      <c r="BK8" s="19"/>
      <c r="BL8" s="19"/>
      <c r="BM8" s="19">
        <v>21</v>
      </c>
      <c r="BN8" s="19"/>
    </row>
    <row r="9" spans="2:66" ht="9.75">
      <c r="B9" s="20" t="s">
        <v>106</v>
      </c>
      <c r="C9" s="20"/>
      <c r="D9" s="24"/>
      <c r="E9" s="24">
        <v>1.32</v>
      </c>
      <c r="F9" s="24"/>
      <c r="G9" s="24"/>
      <c r="H9" s="24">
        <v>2.17</v>
      </c>
      <c r="I9" s="24"/>
      <c r="J9" s="24"/>
      <c r="K9" s="24">
        <v>2.53</v>
      </c>
      <c r="L9" s="24"/>
      <c r="M9" s="24"/>
      <c r="N9" s="24">
        <v>2.31</v>
      </c>
      <c r="O9" s="24"/>
      <c r="P9" s="24"/>
      <c r="Q9" s="24">
        <v>2.26</v>
      </c>
      <c r="R9" s="8"/>
      <c r="S9" s="8"/>
      <c r="T9" s="9">
        <v>2.19</v>
      </c>
      <c r="U9" s="8"/>
      <c r="V9" s="8"/>
      <c r="W9" s="9">
        <v>2.03</v>
      </c>
      <c r="X9" s="8"/>
      <c r="Y9" s="8"/>
      <c r="Z9" s="9">
        <v>2.08</v>
      </c>
      <c r="AA9" s="8"/>
      <c r="AB9" s="8"/>
      <c r="AC9" s="9">
        <v>1.88</v>
      </c>
      <c r="AD9" s="8"/>
      <c r="AE9" s="8"/>
      <c r="AF9" s="9">
        <v>1.84</v>
      </c>
      <c r="AG9" s="8"/>
      <c r="AH9" s="8"/>
      <c r="AI9" s="9">
        <v>1.78</v>
      </c>
      <c r="AJ9" s="8"/>
      <c r="AK9" s="8"/>
      <c r="AL9" s="9">
        <v>1.6</v>
      </c>
      <c r="AM9" s="8"/>
      <c r="AN9" s="8"/>
      <c r="AO9" s="9">
        <v>1.63</v>
      </c>
      <c r="AP9" s="8"/>
      <c r="AQ9" s="8"/>
      <c r="AR9" s="9">
        <v>1.65</v>
      </c>
      <c r="AS9" s="8"/>
      <c r="AT9" s="8"/>
      <c r="AU9" s="9">
        <v>1.59</v>
      </c>
      <c r="AV9" s="8"/>
      <c r="AW9" s="8"/>
      <c r="AX9" s="9">
        <v>1.52</v>
      </c>
      <c r="AY9" s="8"/>
      <c r="AZ9" s="8"/>
      <c r="BA9" s="9">
        <v>1.74</v>
      </c>
      <c r="BB9" s="8"/>
      <c r="BC9" s="8"/>
      <c r="BD9" s="9">
        <v>1.77</v>
      </c>
      <c r="BE9" s="8"/>
      <c r="BF9" s="8"/>
      <c r="BG9" s="9">
        <v>1.8</v>
      </c>
      <c r="BH9" s="8"/>
      <c r="BI9" s="8"/>
      <c r="BJ9" s="9">
        <v>1.66</v>
      </c>
      <c r="BK9" s="8"/>
      <c r="BL9" s="8"/>
      <c r="BM9" s="8"/>
      <c r="BN9" s="9"/>
    </row>
    <row r="10" spans="2:66" ht="9.75">
      <c r="B10" s="20" t="s">
        <v>17</v>
      </c>
      <c r="C10" s="20"/>
      <c r="D10" s="24"/>
      <c r="E10" s="24">
        <v>47044</v>
      </c>
      <c r="F10" s="24"/>
      <c r="G10" s="24"/>
      <c r="H10" s="24">
        <v>47304</v>
      </c>
      <c r="I10" s="24"/>
      <c r="J10" s="24"/>
      <c r="K10" s="24">
        <v>47558</v>
      </c>
      <c r="L10" s="24"/>
      <c r="M10" s="24"/>
      <c r="N10" s="24">
        <v>47852</v>
      </c>
      <c r="O10" s="24"/>
      <c r="P10" s="24"/>
      <c r="Q10" s="24">
        <v>48106</v>
      </c>
      <c r="R10" s="8"/>
      <c r="S10" s="8"/>
      <c r="T10" s="9">
        <v>48326</v>
      </c>
      <c r="U10" s="8"/>
      <c r="V10" s="8"/>
      <c r="W10" s="9">
        <v>48686</v>
      </c>
      <c r="X10" s="8"/>
      <c r="Y10" s="8"/>
      <c r="Z10" s="9">
        <v>48899</v>
      </c>
      <c r="AA10" s="8"/>
      <c r="AB10" s="8"/>
      <c r="AC10" s="9">
        <v>49109</v>
      </c>
      <c r="AD10" s="8"/>
      <c r="AE10" s="8"/>
      <c r="AF10" s="9">
        <v>49314</v>
      </c>
      <c r="AG10" s="8"/>
      <c r="AH10" s="8"/>
      <c r="AI10" s="9">
        <v>49534</v>
      </c>
      <c r="AJ10" s="8"/>
      <c r="AK10" s="8"/>
      <c r="AL10" s="9">
        <v>49757</v>
      </c>
      <c r="AM10" s="8"/>
      <c r="AN10" s="8"/>
      <c r="AO10" s="9">
        <v>49965</v>
      </c>
      <c r="AP10" s="8"/>
      <c r="AQ10" s="8"/>
      <c r="AR10" s="9">
        <v>50172</v>
      </c>
      <c r="AS10" s="8"/>
      <c r="AT10" s="8"/>
      <c r="AU10" s="9">
        <v>50391</v>
      </c>
      <c r="AV10" s="8"/>
      <c r="AW10" s="8"/>
      <c r="AX10" s="9">
        <v>50662</v>
      </c>
      <c r="AY10" s="8"/>
      <c r="AZ10" s="8"/>
      <c r="BA10" s="9">
        <v>50882</v>
      </c>
      <c r="BB10" s="8"/>
      <c r="BC10" s="8"/>
      <c r="BD10" s="9">
        <v>51145</v>
      </c>
      <c r="BE10" s="8"/>
      <c r="BF10" s="8"/>
      <c r="BG10" s="9">
        <v>51372</v>
      </c>
      <c r="BH10" s="8"/>
      <c r="BI10" s="8"/>
      <c r="BJ10" s="9">
        <v>51644</v>
      </c>
      <c r="BK10" s="8"/>
      <c r="BL10" s="8"/>
      <c r="BM10" s="8"/>
      <c r="BN10" s="9"/>
    </row>
    <row r="11" spans="2:66" ht="9.75">
      <c r="B11" s="20" t="s">
        <v>18</v>
      </c>
      <c r="C11" s="20"/>
      <c r="D11" s="24"/>
      <c r="E11" s="24">
        <v>1471</v>
      </c>
      <c r="F11" s="24"/>
      <c r="G11" s="24"/>
      <c r="H11" s="24">
        <v>1471</v>
      </c>
      <c r="I11" s="24"/>
      <c r="J11" s="24"/>
      <c r="K11" s="24">
        <v>1471</v>
      </c>
      <c r="L11" s="24"/>
      <c r="M11" s="24"/>
      <c r="N11" s="24">
        <v>1471</v>
      </c>
      <c r="O11" s="24"/>
      <c r="P11" s="24"/>
      <c r="Q11" s="24">
        <v>1471</v>
      </c>
      <c r="R11" s="8"/>
      <c r="S11" s="8"/>
      <c r="T11" s="9">
        <v>1471</v>
      </c>
      <c r="U11" s="8"/>
      <c r="V11" s="8"/>
      <c r="W11" s="9">
        <v>1469</v>
      </c>
      <c r="X11" s="8"/>
      <c r="Y11" s="8"/>
      <c r="Z11" s="9">
        <v>1469</v>
      </c>
      <c r="AA11" s="8"/>
      <c r="AB11" s="8"/>
      <c r="AC11" s="9">
        <v>1469</v>
      </c>
      <c r="AD11" s="8"/>
      <c r="AE11" s="8"/>
      <c r="AF11" s="9">
        <v>1469</v>
      </c>
      <c r="AG11" s="8"/>
      <c r="AH11" s="8"/>
      <c r="AI11" s="9">
        <v>1469</v>
      </c>
      <c r="AJ11" s="8"/>
      <c r="AK11" s="8"/>
      <c r="AL11" s="9">
        <v>1469</v>
      </c>
      <c r="AM11" s="8"/>
      <c r="AN11" s="8"/>
      <c r="AO11" s="9">
        <v>1469</v>
      </c>
      <c r="AP11" s="8"/>
      <c r="AQ11" s="8"/>
      <c r="AR11" s="9">
        <v>1469</v>
      </c>
      <c r="AS11" s="8"/>
      <c r="AT11" s="8"/>
      <c r="AU11" s="9">
        <v>1469</v>
      </c>
      <c r="AV11" s="8"/>
      <c r="AW11" s="8"/>
      <c r="AX11" s="9">
        <v>1469</v>
      </c>
      <c r="AY11" s="8"/>
      <c r="AZ11" s="8"/>
      <c r="BA11" s="9">
        <v>1469</v>
      </c>
      <c r="BB11" s="8"/>
      <c r="BC11" s="8"/>
      <c r="BD11" s="9">
        <v>1470</v>
      </c>
      <c r="BE11" s="8"/>
      <c r="BF11" s="8"/>
      <c r="BG11" s="9">
        <v>1471</v>
      </c>
      <c r="BH11" s="8"/>
      <c r="BI11" s="8"/>
      <c r="BJ11" s="9">
        <v>1471</v>
      </c>
      <c r="BK11" s="8"/>
      <c r="BL11" s="8"/>
      <c r="BM11" s="8"/>
      <c r="BN11" s="9"/>
    </row>
    <row r="12" spans="2:66" ht="9.75">
      <c r="B12" s="20" t="s">
        <v>19</v>
      </c>
      <c r="C12" s="20"/>
      <c r="D12" s="24"/>
      <c r="E12" s="24">
        <v>7</v>
      </c>
      <c r="F12" s="24"/>
      <c r="G12" s="24"/>
      <c r="H12" s="24">
        <v>14</v>
      </c>
      <c r="I12" s="24"/>
      <c r="J12" s="24"/>
      <c r="K12" s="24">
        <v>18</v>
      </c>
      <c r="L12" s="24"/>
      <c r="M12" s="24"/>
      <c r="N12" s="24">
        <v>17</v>
      </c>
      <c r="O12" s="24"/>
      <c r="P12" s="24"/>
      <c r="Q12" s="24">
        <v>16</v>
      </c>
      <c r="R12" s="10"/>
      <c r="S12" s="10"/>
      <c r="T12" s="9">
        <v>16</v>
      </c>
      <c r="U12" s="10"/>
      <c r="V12" s="10"/>
      <c r="W12" s="9">
        <v>14</v>
      </c>
      <c r="X12" s="10"/>
      <c r="Y12" s="10"/>
      <c r="Z12" s="9">
        <v>15</v>
      </c>
      <c r="AA12" s="10"/>
      <c r="AB12" s="10"/>
      <c r="AC12" s="9">
        <v>13</v>
      </c>
      <c r="AD12" s="10"/>
      <c r="AE12" s="10"/>
      <c r="AF12" s="9">
        <v>12</v>
      </c>
      <c r="AG12" s="10"/>
      <c r="AH12" s="10"/>
      <c r="AI12" s="9">
        <v>11</v>
      </c>
      <c r="AJ12" s="10"/>
      <c r="AK12" s="10"/>
      <c r="AL12" s="9">
        <v>11</v>
      </c>
      <c r="AM12" s="10"/>
      <c r="AN12" s="10"/>
      <c r="AO12" s="9">
        <v>11</v>
      </c>
      <c r="AP12" s="10"/>
      <c r="AQ12" s="10"/>
      <c r="AR12" s="9">
        <v>10</v>
      </c>
      <c r="AS12" s="10"/>
      <c r="AT12" s="10"/>
      <c r="AU12" s="9">
        <v>11</v>
      </c>
      <c r="AV12" s="10"/>
      <c r="AW12" s="10"/>
      <c r="AX12" s="9">
        <v>10</v>
      </c>
      <c r="AY12" s="10"/>
      <c r="AZ12" s="10"/>
      <c r="BA12" s="9">
        <v>12</v>
      </c>
      <c r="BB12" s="10"/>
      <c r="BC12" s="10"/>
      <c r="BD12" s="9">
        <v>12</v>
      </c>
      <c r="BE12" s="10"/>
      <c r="BF12" s="10"/>
      <c r="BG12" s="9">
        <v>12</v>
      </c>
      <c r="BH12" s="10"/>
      <c r="BI12" s="10"/>
      <c r="BJ12" s="9">
        <v>11</v>
      </c>
      <c r="BK12" s="10"/>
      <c r="BL12" s="10"/>
      <c r="BM12" s="11"/>
      <c r="BN12" s="10"/>
    </row>
    <row r="13" spans="2:65" ht="10.5" thickBo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2:66" ht="11.25" thickBot="1" thickTop="1">
      <c r="B14" s="9"/>
      <c r="C14" s="9"/>
      <c r="D14" s="70"/>
      <c r="E14" s="25">
        <v>1</v>
      </c>
      <c r="F14" s="26"/>
      <c r="G14" s="27"/>
      <c r="H14" s="25">
        <v>2</v>
      </c>
      <c r="I14" s="26"/>
      <c r="J14" s="27"/>
      <c r="K14" s="25">
        <v>3</v>
      </c>
      <c r="L14" s="26"/>
      <c r="M14" s="27"/>
      <c r="N14" s="25">
        <v>4</v>
      </c>
      <c r="O14" s="26"/>
      <c r="P14" s="30"/>
      <c r="Q14" s="25">
        <v>5</v>
      </c>
      <c r="R14" s="13"/>
      <c r="S14" s="14"/>
      <c r="T14" s="12">
        <v>6</v>
      </c>
      <c r="U14" s="13"/>
      <c r="V14" s="14"/>
      <c r="W14" s="12">
        <v>7</v>
      </c>
      <c r="X14" s="13"/>
      <c r="Y14" s="14"/>
      <c r="Z14" s="12">
        <v>8</v>
      </c>
      <c r="AA14" s="13"/>
      <c r="AB14" s="14"/>
      <c r="AC14" s="12">
        <v>9</v>
      </c>
      <c r="AD14" s="13"/>
      <c r="AE14" s="14"/>
      <c r="AF14" s="12">
        <v>10</v>
      </c>
      <c r="AG14" s="13"/>
      <c r="AH14" s="14"/>
      <c r="AI14" s="12">
        <v>11</v>
      </c>
      <c r="AJ14" s="13"/>
      <c r="AK14" s="14"/>
      <c r="AL14" s="12">
        <v>12</v>
      </c>
      <c r="AM14" s="13"/>
      <c r="AN14" s="14"/>
      <c r="AO14" s="12">
        <v>13</v>
      </c>
      <c r="AP14" s="13"/>
      <c r="AQ14" s="14"/>
      <c r="AR14" s="12">
        <v>14</v>
      </c>
      <c r="AS14" s="13"/>
      <c r="AT14" s="14"/>
      <c r="AU14" s="12">
        <v>15</v>
      </c>
      <c r="AV14" s="13"/>
      <c r="AW14" s="14"/>
      <c r="AX14" s="12">
        <v>16</v>
      </c>
      <c r="AY14" s="13"/>
      <c r="AZ14" s="14"/>
      <c r="BA14" s="12">
        <v>17</v>
      </c>
      <c r="BB14" s="13"/>
      <c r="BC14" s="14"/>
      <c r="BD14" s="12">
        <v>18</v>
      </c>
      <c r="BE14" s="13"/>
      <c r="BF14" s="14"/>
      <c r="BG14" s="12">
        <v>19</v>
      </c>
      <c r="BH14" s="13"/>
      <c r="BI14" s="14"/>
      <c r="BJ14" s="12">
        <v>20</v>
      </c>
      <c r="BK14" s="13"/>
      <c r="BL14" s="14"/>
      <c r="BM14" s="12">
        <v>21</v>
      </c>
      <c r="BN14" s="15"/>
    </row>
    <row r="15" spans="1:71" ht="10.5" thickTop="1">
      <c r="A15" s="69"/>
      <c r="B15" s="24" t="s">
        <v>107</v>
      </c>
      <c r="C15" s="24" t="s">
        <v>113</v>
      </c>
      <c r="D15" s="71" t="s">
        <v>108</v>
      </c>
      <c r="E15" s="32" t="s">
        <v>109</v>
      </c>
      <c r="F15" s="33">
        <v>132</v>
      </c>
      <c r="G15" s="32" t="s">
        <v>108</v>
      </c>
      <c r="H15" s="32" t="s">
        <v>109</v>
      </c>
      <c r="I15" s="33">
        <v>217</v>
      </c>
      <c r="J15" s="32" t="s">
        <v>108</v>
      </c>
      <c r="K15" s="32" t="s">
        <v>109</v>
      </c>
      <c r="L15" s="33">
        <v>253</v>
      </c>
      <c r="M15" s="32" t="s">
        <v>108</v>
      </c>
      <c r="N15" s="32" t="s">
        <v>109</v>
      </c>
      <c r="O15" s="33">
        <v>231</v>
      </c>
      <c r="P15" s="32" t="s">
        <v>108</v>
      </c>
      <c r="Q15" s="32" t="s">
        <v>109</v>
      </c>
      <c r="R15" s="34">
        <v>226</v>
      </c>
      <c r="S15" s="35" t="s">
        <v>108</v>
      </c>
      <c r="T15" s="35" t="s">
        <v>109</v>
      </c>
      <c r="U15" s="34">
        <v>219</v>
      </c>
      <c r="V15" s="35" t="s">
        <v>108</v>
      </c>
      <c r="W15" s="35" t="s">
        <v>109</v>
      </c>
      <c r="X15" s="34">
        <v>203</v>
      </c>
      <c r="Y15" s="35" t="s">
        <v>108</v>
      </c>
      <c r="Z15" s="35" t="s">
        <v>109</v>
      </c>
      <c r="AA15" s="34">
        <v>208</v>
      </c>
      <c r="AB15" s="35" t="s">
        <v>108</v>
      </c>
      <c r="AC15" s="35" t="s">
        <v>109</v>
      </c>
      <c r="AD15" s="34">
        <v>188</v>
      </c>
      <c r="AE15" s="35" t="s">
        <v>108</v>
      </c>
      <c r="AF15" s="35" t="s">
        <v>109</v>
      </c>
      <c r="AG15" s="34">
        <v>184</v>
      </c>
      <c r="AH15" s="35" t="s">
        <v>108</v>
      </c>
      <c r="AI15" s="35" t="s">
        <v>109</v>
      </c>
      <c r="AJ15" s="34">
        <v>178</v>
      </c>
      <c r="AK15" s="35" t="s">
        <v>108</v>
      </c>
      <c r="AL15" s="35" t="s">
        <v>109</v>
      </c>
      <c r="AM15" s="34">
        <v>160</v>
      </c>
      <c r="AN15" s="35" t="s">
        <v>108</v>
      </c>
      <c r="AO15" s="35" t="s">
        <v>109</v>
      </c>
      <c r="AP15" s="34">
        <v>163</v>
      </c>
      <c r="AQ15" s="35" t="s">
        <v>108</v>
      </c>
      <c r="AR15" s="35" t="s">
        <v>109</v>
      </c>
      <c r="AS15" s="34">
        <v>165</v>
      </c>
      <c r="AT15" s="35" t="s">
        <v>108</v>
      </c>
      <c r="AU15" s="35" t="s">
        <v>109</v>
      </c>
      <c r="AV15" s="34">
        <v>159</v>
      </c>
      <c r="AW15" s="35" t="s">
        <v>108</v>
      </c>
      <c r="AX15" s="35" t="s">
        <v>109</v>
      </c>
      <c r="AY15" s="34">
        <v>152</v>
      </c>
      <c r="AZ15" s="35" t="s">
        <v>108</v>
      </c>
      <c r="BA15" s="35" t="s">
        <v>109</v>
      </c>
      <c r="BB15" s="34">
        <v>174</v>
      </c>
      <c r="BC15" s="35" t="s">
        <v>108</v>
      </c>
      <c r="BD15" s="35" t="s">
        <v>109</v>
      </c>
      <c r="BE15" s="34">
        <v>177</v>
      </c>
      <c r="BF15" s="35" t="s">
        <v>108</v>
      </c>
      <c r="BG15" s="35" t="s">
        <v>109</v>
      </c>
      <c r="BH15" s="34">
        <v>180</v>
      </c>
      <c r="BI15" s="35" t="s">
        <v>108</v>
      </c>
      <c r="BJ15" s="35" t="s">
        <v>109</v>
      </c>
      <c r="BK15" s="34">
        <v>166</v>
      </c>
      <c r="BL15" s="35" t="s">
        <v>108</v>
      </c>
      <c r="BM15" s="35" t="s">
        <v>109</v>
      </c>
      <c r="BN15" s="36">
        <f>BL9*100</f>
        <v>0</v>
      </c>
      <c r="BP15" s="20"/>
      <c r="BQ15" s="20"/>
      <c r="BR15" s="20"/>
      <c r="BS15" s="20"/>
    </row>
    <row r="16" spans="1:69" ht="9.75">
      <c r="A16" s="9" t="s">
        <v>73</v>
      </c>
      <c r="B16" s="24">
        <v>0.202</v>
      </c>
      <c r="C16" s="24">
        <f>B16*100</f>
        <v>20.200000000000003</v>
      </c>
      <c r="D16" s="9">
        <v>0.47</v>
      </c>
      <c r="E16" s="24">
        <f aca="true" t="shared" si="0" ref="E16:E25">D16*110.6</f>
        <v>51.98199999999999</v>
      </c>
      <c r="F16" s="24">
        <f aca="true" t="shared" si="1" ref="F16:F25">132-C16</f>
        <v>111.8</v>
      </c>
      <c r="G16" s="9">
        <v>0.662</v>
      </c>
      <c r="H16" s="24">
        <f>G16*110.6</f>
        <v>73.2172</v>
      </c>
      <c r="I16" s="24">
        <f>247-C16</f>
        <v>226.8</v>
      </c>
      <c r="J16" s="9">
        <v>0.785</v>
      </c>
      <c r="K16" s="24">
        <f>J16*110.6</f>
        <v>86.821</v>
      </c>
      <c r="L16" s="24">
        <f>253-C16</f>
        <v>232.8</v>
      </c>
      <c r="M16" s="9">
        <v>0.84</v>
      </c>
      <c r="N16" s="24">
        <f>M16*110.6</f>
        <v>92.904</v>
      </c>
      <c r="O16" s="24">
        <f>231-C16</f>
        <v>210.8</v>
      </c>
      <c r="P16" s="9">
        <v>0.81</v>
      </c>
      <c r="Q16" s="24">
        <f>P16*110.6</f>
        <v>89.586</v>
      </c>
      <c r="R16" s="8">
        <f>226-C16</f>
        <v>205.8</v>
      </c>
      <c r="S16" s="9">
        <v>0.853</v>
      </c>
      <c r="T16" s="24">
        <f>S16*110.6</f>
        <v>94.34179999999999</v>
      </c>
      <c r="U16" s="8">
        <f>219-C16</f>
        <v>198.8</v>
      </c>
      <c r="V16" s="9">
        <v>0.884</v>
      </c>
      <c r="W16" s="24">
        <f>V16*110.6</f>
        <v>97.7704</v>
      </c>
      <c r="X16" s="8">
        <f>203-C16</f>
        <v>182.8</v>
      </c>
      <c r="Y16" s="9">
        <v>0.919</v>
      </c>
      <c r="Z16" s="24">
        <f>Y16*110.6</f>
        <v>101.6414</v>
      </c>
      <c r="AA16" s="8">
        <f>208-C16</f>
        <v>187.8</v>
      </c>
      <c r="AB16" s="9">
        <v>0.875</v>
      </c>
      <c r="AC16" s="24">
        <f>AB16*110.6</f>
        <v>96.77499999999999</v>
      </c>
      <c r="AD16" s="8">
        <f>188-C16</f>
        <v>167.8</v>
      </c>
      <c r="AE16" s="9">
        <v>0.866</v>
      </c>
      <c r="AF16" s="24">
        <f>AE16*110.6</f>
        <v>95.77959999999999</v>
      </c>
      <c r="AG16" s="8">
        <f>184-C16</f>
        <v>163.8</v>
      </c>
      <c r="AH16" s="9">
        <v>0.853</v>
      </c>
      <c r="AI16" s="24">
        <f>AH16*110.6</f>
        <v>94.34179999999999</v>
      </c>
      <c r="AJ16" s="8">
        <f>178-C16</f>
        <v>157.8</v>
      </c>
      <c r="AK16" s="9">
        <v>0.815</v>
      </c>
      <c r="AL16" s="24">
        <f>AK16*110.6</f>
        <v>90.139</v>
      </c>
      <c r="AM16" s="8">
        <f>160-C16</f>
        <v>139.8</v>
      </c>
      <c r="AN16" s="9">
        <v>0.788</v>
      </c>
      <c r="AO16" s="24">
        <f>AN16*110.6</f>
        <v>87.1528</v>
      </c>
      <c r="AP16" s="8">
        <f>163-C16</f>
        <v>142.8</v>
      </c>
      <c r="AQ16" s="9">
        <v>0.792</v>
      </c>
      <c r="AR16" s="24">
        <f>AQ16*110.6</f>
        <v>87.5952</v>
      </c>
      <c r="AS16" s="8">
        <f>165-C16</f>
        <v>144.8</v>
      </c>
      <c r="AT16" s="9">
        <v>0.767</v>
      </c>
      <c r="AU16" s="24">
        <f>AT16*110.6</f>
        <v>84.83019999999999</v>
      </c>
      <c r="AV16" s="8">
        <f>159-C16</f>
        <v>138.8</v>
      </c>
      <c r="AW16" s="9">
        <v>0.722</v>
      </c>
      <c r="AX16" s="24">
        <f aca="true" t="shared" si="2" ref="AX16:AX27">AW16*110.6</f>
        <v>79.85319999999999</v>
      </c>
      <c r="AY16" s="8">
        <f aca="true" t="shared" si="3" ref="AY16:AY27">152-C16</f>
        <v>131.8</v>
      </c>
      <c r="AZ16" s="9">
        <v>0.672</v>
      </c>
      <c r="BA16" s="24">
        <f>AZ16*110.6</f>
        <v>74.3232</v>
      </c>
      <c r="BB16" s="24">
        <f>174-C16</f>
        <v>153.8</v>
      </c>
      <c r="BC16" s="9">
        <v>0.668</v>
      </c>
      <c r="BD16" s="24">
        <f>BC16*110.6</f>
        <v>73.8808</v>
      </c>
      <c r="BE16" s="8">
        <f>177-C16</f>
        <v>156.8</v>
      </c>
      <c r="BF16" s="9">
        <v>0.651</v>
      </c>
      <c r="BG16" s="24">
        <f>BF16*110.6</f>
        <v>72.0006</v>
      </c>
      <c r="BH16" s="8">
        <f>180-C16</f>
        <v>159.8</v>
      </c>
      <c r="BI16" s="9">
        <v>0.627</v>
      </c>
      <c r="BJ16" s="24">
        <f>BI16*110.6</f>
        <v>69.3462</v>
      </c>
      <c r="BK16" s="8">
        <f>166-C16</f>
        <v>145.8</v>
      </c>
      <c r="BL16" s="9"/>
      <c r="BM16" s="8"/>
      <c r="BN16" s="8"/>
      <c r="BQ16" s="20"/>
    </row>
    <row r="17" spans="1:69" ht="9.75">
      <c r="A17" s="9" t="s">
        <v>74</v>
      </c>
      <c r="B17" s="24">
        <v>0.311</v>
      </c>
      <c r="C17" s="24">
        <f aca="true" t="shared" si="4" ref="C17:C40">B17*100</f>
        <v>31.1</v>
      </c>
      <c r="D17" s="9">
        <v>0.504</v>
      </c>
      <c r="E17" s="24">
        <f t="shared" si="0"/>
        <v>55.742399999999996</v>
      </c>
      <c r="F17" s="24">
        <f t="shared" si="1"/>
        <v>100.9</v>
      </c>
      <c r="G17" s="9">
        <v>0.665</v>
      </c>
      <c r="H17" s="24">
        <f aca="true" t="shared" si="5" ref="H17:H33">G17*110.6</f>
        <v>73.549</v>
      </c>
      <c r="I17" s="24">
        <f aca="true" t="shared" si="6" ref="I17:I33">247-C17</f>
        <v>215.9</v>
      </c>
      <c r="J17" s="9">
        <v>0.786</v>
      </c>
      <c r="K17" s="24">
        <f aca="true" t="shared" si="7" ref="K17:K36">J17*110.6</f>
        <v>86.9316</v>
      </c>
      <c r="L17" s="24">
        <f aca="true" t="shared" si="8" ref="L17:L36">253-C17</f>
        <v>221.9</v>
      </c>
      <c r="M17" s="9">
        <v>0.815</v>
      </c>
      <c r="N17" s="24">
        <f aca="true" t="shared" si="9" ref="N17:N34">M17*110.6</f>
        <v>90.139</v>
      </c>
      <c r="O17" s="24">
        <f aca="true" t="shared" si="10" ref="O17:O34">231-C17</f>
        <v>199.9</v>
      </c>
      <c r="P17" s="9">
        <v>0.854</v>
      </c>
      <c r="Q17" s="24">
        <f aca="true" t="shared" si="11" ref="Q17:Q34">P17*110.6</f>
        <v>94.4524</v>
      </c>
      <c r="R17" s="8">
        <f aca="true" t="shared" si="12" ref="R17:R34">226-C17</f>
        <v>194.9</v>
      </c>
      <c r="S17" s="9">
        <v>0.874</v>
      </c>
      <c r="T17" s="24">
        <f aca="true" t="shared" si="13" ref="T17:T33">S17*110.6</f>
        <v>96.6644</v>
      </c>
      <c r="U17" s="8">
        <f aca="true" t="shared" si="14" ref="U17:U33">219-C17</f>
        <v>187.9</v>
      </c>
      <c r="V17" s="9">
        <v>0.853</v>
      </c>
      <c r="W17" s="24">
        <f aca="true" t="shared" si="15" ref="W17:W32">V17*110.6</f>
        <v>94.34179999999999</v>
      </c>
      <c r="X17" s="8">
        <f aca="true" t="shared" si="16" ref="X17:X32">203-C17</f>
        <v>171.9</v>
      </c>
      <c r="Y17" s="9">
        <v>0.882</v>
      </c>
      <c r="Z17" s="24">
        <f aca="true" t="shared" si="17" ref="Z17:Z32">Y17*110.6</f>
        <v>97.5492</v>
      </c>
      <c r="AA17" s="8">
        <f aca="true" t="shared" si="18" ref="AA17:AA32">208-C17</f>
        <v>176.9</v>
      </c>
      <c r="AB17" s="9">
        <v>0.848</v>
      </c>
      <c r="AC17" s="24">
        <f aca="true" t="shared" si="19" ref="AC17:AC30">AB17*110.6</f>
        <v>93.7888</v>
      </c>
      <c r="AD17" s="8">
        <f aca="true" t="shared" si="20" ref="AD17:AD30">188-C17</f>
        <v>156.9</v>
      </c>
      <c r="AE17" s="9">
        <v>0.86</v>
      </c>
      <c r="AF17" s="24">
        <f aca="true" t="shared" si="21" ref="AF17:AF30">AE17*110.6</f>
        <v>95.116</v>
      </c>
      <c r="AG17" s="8">
        <f aca="true" t="shared" si="22" ref="AG17:AG30">184-C17</f>
        <v>152.9</v>
      </c>
      <c r="AH17" s="9">
        <v>0.86</v>
      </c>
      <c r="AI17" s="24">
        <f aca="true" t="shared" si="23" ref="AI17:AI29">AH17*110.6</f>
        <v>95.116</v>
      </c>
      <c r="AJ17" s="8">
        <f aca="true" t="shared" si="24" ref="AJ17:AJ29">178-C17</f>
        <v>146.9</v>
      </c>
      <c r="AK17" s="9">
        <v>0.833</v>
      </c>
      <c r="AL17" s="24">
        <f aca="true" t="shared" si="25" ref="AL17:AL28">AK17*110.6</f>
        <v>92.12979999999999</v>
      </c>
      <c r="AM17" s="8">
        <f aca="true" t="shared" si="26" ref="AM17:AM28">160-C17</f>
        <v>128.9</v>
      </c>
      <c r="AN17" s="9">
        <v>0.788</v>
      </c>
      <c r="AO17" s="24">
        <f aca="true" t="shared" si="27" ref="AO17:AO28">AN17*110.6</f>
        <v>87.1528</v>
      </c>
      <c r="AP17" s="8">
        <f aca="true" t="shared" si="28" ref="AP17:AP28">163-C17</f>
        <v>131.9</v>
      </c>
      <c r="AQ17" s="9">
        <v>0.837</v>
      </c>
      <c r="AR17" s="24">
        <f aca="true" t="shared" si="29" ref="AR17:AR28">AQ17*110.6</f>
        <v>92.5722</v>
      </c>
      <c r="AS17" s="8">
        <f aca="true" t="shared" si="30" ref="AS17:AS28">165-C17</f>
        <v>133.9</v>
      </c>
      <c r="AT17" s="9">
        <v>0.788</v>
      </c>
      <c r="AU17" s="24">
        <f aca="true" t="shared" si="31" ref="AU17:AU28">AT17*110.6</f>
        <v>87.1528</v>
      </c>
      <c r="AV17" s="8">
        <f aca="true" t="shared" si="32" ref="AV17:AV28">159-C17</f>
        <v>127.9</v>
      </c>
      <c r="AW17" s="9">
        <v>0.713</v>
      </c>
      <c r="AX17" s="24">
        <f t="shared" si="2"/>
        <v>78.8578</v>
      </c>
      <c r="AY17" s="8">
        <f t="shared" si="3"/>
        <v>120.9</v>
      </c>
      <c r="AZ17" s="9">
        <v>0.691</v>
      </c>
      <c r="BA17" s="24">
        <f aca="true" t="shared" si="33" ref="BA17:BA30">AZ17*110.6</f>
        <v>76.42459999999998</v>
      </c>
      <c r="BB17" s="24">
        <f aca="true" t="shared" si="34" ref="BB17:BB30">174-C17</f>
        <v>142.9</v>
      </c>
      <c r="BC17" s="9">
        <v>0.655</v>
      </c>
      <c r="BD17" s="24">
        <f aca="true" t="shared" si="35" ref="BD17:BD29">BC17*110.6</f>
        <v>72.443</v>
      </c>
      <c r="BE17" s="8">
        <f aca="true" t="shared" si="36" ref="BE17:BE29">177-C17</f>
        <v>145.9</v>
      </c>
      <c r="BF17" s="9">
        <v>0.656</v>
      </c>
      <c r="BG17" s="24">
        <f aca="true" t="shared" si="37" ref="BG17:BG30">BF17*110.6</f>
        <v>72.5536</v>
      </c>
      <c r="BH17" s="8">
        <f aca="true" t="shared" si="38" ref="BH17:BH30">180-C17</f>
        <v>148.9</v>
      </c>
      <c r="BI17" s="9">
        <v>0.61</v>
      </c>
      <c r="BJ17" s="24">
        <f aca="true" t="shared" si="39" ref="BJ17:BJ28">BI17*110.6</f>
        <v>67.466</v>
      </c>
      <c r="BK17" s="8">
        <f aca="true" t="shared" si="40" ref="BK17:BK28">166-C17</f>
        <v>134.9</v>
      </c>
      <c r="BL17" s="9"/>
      <c r="BM17" s="8"/>
      <c r="BN17" s="8"/>
      <c r="BQ17" s="20"/>
    </row>
    <row r="18" spans="1:69" ht="9.75">
      <c r="A18" s="9" t="s">
        <v>75</v>
      </c>
      <c r="B18" s="24">
        <v>0.419</v>
      </c>
      <c r="C18" s="24">
        <f t="shared" si="4"/>
        <v>41.9</v>
      </c>
      <c r="D18" s="9">
        <v>0.481</v>
      </c>
      <c r="E18" s="24">
        <f t="shared" si="0"/>
        <v>53.19859999999999</v>
      </c>
      <c r="F18" s="24">
        <f t="shared" si="1"/>
        <v>90.1</v>
      </c>
      <c r="G18" s="9">
        <v>0.654</v>
      </c>
      <c r="H18" s="24">
        <f t="shared" si="5"/>
        <v>72.33239999999999</v>
      </c>
      <c r="I18" s="24">
        <f t="shared" si="6"/>
        <v>205.1</v>
      </c>
      <c r="J18" s="9">
        <v>0.821</v>
      </c>
      <c r="K18" s="24">
        <f t="shared" si="7"/>
        <v>90.80259999999998</v>
      </c>
      <c r="L18" s="24">
        <f t="shared" si="8"/>
        <v>211.1</v>
      </c>
      <c r="M18" s="9">
        <v>0.785</v>
      </c>
      <c r="N18" s="24">
        <f t="shared" si="9"/>
        <v>86.821</v>
      </c>
      <c r="O18" s="24">
        <f t="shared" si="10"/>
        <v>189.1</v>
      </c>
      <c r="P18" s="9">
        <v>0.829</v>
      </c>
      <c r="Q18" s="24">
        <f t="shared" si="11"/>
        <v>91.6874</v>
      </c>
      <c r="R18" s="8">
        <f t="shared" si="12"/>
        <v>184.1</v>
      </c>
      <c r="S18" s="9">
        <v>0.847</v>
      </c>
      <c r="T18" s="24">
        <f t="shared" si="13"/>
        <v>93.67819999999999</v>
      </c>
      <c r="U18" s="8">
        <f t="shared" si="14"/>
        <v>177.1</v>
      </c>
      <c r="V18" s="9">
        <v>0.845</v>
      </c>
      <c r="W18" s="24">
        <f t="shared" si="15"/>
        <v>93.457</v>
      </c>
      <c r="X18" s="8">
        <f t="shared" si="16"/>
        <v>161.1</v>
      </c>
      <c r="Y18" s="9">
        <v>0.861</v>
      </c>
      <c r="Z18" s="24">
        <f t="shared" si="17"/>
        <v>95.22659999999999</v>
      </c>
      <c r="AA18" s="8">
        <f t="shared" si="18"/>
        <v>166.1</v>
      </c>
      <c r="AB18" s="9">
        <v>0.861</v>
      </c>
      <c r="AC18" s="24">
        <f t="shared" si="19"/>
        <v>95.22659999999999</v>
      </c>
      <c r="AD18" s="8">
        <f t="shared" si="20"/>
        <v>146.1</v>
      </c>
      <c r="AE18" s="9">
        <v>0.859</v>
      </c>
      <c r="AF18" s="24">
        <f t="shared" si="21"/>
        <v>95.0054</v>
      </c>
      <c r="AG18" s="8">
        <f t="shared" si="22"/>
        <v>142.1</v>
      </c>
      <c r="AH18" s="9">
        <v>0.826</v>
      </c>
      <c r="AI18" s="24">
        <f t="shared" si="23"/>
        <v>91.3556</v>
      </c>
      <c r="AJ18" s="8">
        <f t="shared" si="24"/>
        <v>136.1</v>
      </c>
      <c r="AK18" s="9">
        <v>0.791</v>
      </c>
      <c r="AL18" s="24">
        <f t="shared" si="25"/>
        <v>87.4846</v>
      </c>
      <c r="AM18" s="8">
        <f t="shared" si="26"/>
        <v>118.1</v>
      </c>
      <c r="AN18" s="9">
        <v>0.769</v>
      </c>
      <c r="AO18" s="24">
        <f t="shared" si="27"/>
        <v>85.0514</v>
      </c>
      <c r="AP18" s="8">
        <f t="shared" si="28"/>
        <v>121.1</v>
      </c>
      <c r="AQ18" s="9">
        <v>0.767</v>
      </c>
      <c r="AR18" s="24">
        <f t="shared" si="29"/>
        <v>84.83019999999999</v>
      </c>
      <c r="AS18" s="8">
        <f t="shared" si="30"/>
        <v>123.1</v>
      </c>
      <c r="AT18" s="9">
        <v>0.76</v>
      </c>
      <c r="AU18" s="24">
        <f t="shared" si="31"/>
        <v>84.056</v>
      </c>
      <c r="AV18" s="8">
        <f t="shared" si="32"/>
        <v>117.1</v>
      </c>
      <c r="AW18" s="9">
        <v>0.682</v>
      </c>
      <c r="AX18" s="24">
        <f t="shared" si="2"/>
        <v>75.42920000000001</v>
      </c>
      <c r="AY18" s="8">
        <f t="shared" si="3"/>
        <v>110.1</v>
      </c>
      <c r="AZ18" s="9">
        <v>0.662</v>
      </c>
      <c r="BA18" s="24">
        <f t="shared" si="33"/>
        <v>73.2172</v>
      </c>
      <c r="BB18" s="24">
        <f t="shared" si="34"/>
        <v>132.1</v>
      </c>
      <c r="BC18" s="9">
        <v>0.668</v>
      </c>
      <c r="BD18" s="24">
        <f t="shared" si="35"/>
        <v>73.8808</v>
      </c>
      <c r="BE18" s="8">
        <f t="shared" si="36"/>
        <v>135.1</v>
      </c>
      <c r="BF18" s="9">
        <v>0.681</v>
      </c>
      <c r="BG18" s="24">
        <f t="shared" si="37"/>
        <v>75.3186</v>
      </c>
      <c r="BH18" s="8">
        <f t="shared" si="38"/>
        <v>138.1</v>
      </c>
      <c r="BI18" s="9">
        <v>0.569</v>
      </c>
      <c r="BJ18" s="24">
        <f t="shared" si="39"/>
        <v>62.93139999999999</v>
      </c>
      <c r="BK18" s="8">
        <f t="shared" si="40"/>
        <v>124.1</v>
      </c>
      <c r="BL18" s="9"/>
      <c r="BM18" s="8"/>
      <c r="BN18" s="8"/>
      <c r="BQ18" s="20"/>
    </row>
    <row r="19" spans="1:69" ht="9.75">
      <c r="A19" s="9" t="s">
        <v>76</v>
      </c>
      <c r="B19" s="24">
        <v>0.527</v>
      </c>
      <c r="C19" s="24">
        <f t="shared" si="4"/>
        <v>52.7</v>
      </c>
      <c r="D19" s="9">
        <v>0.466</v>
      </c>
      <c r="E19" s="24">
        <f t="shared" si="0"/>
        <v>51.5396</v>
      </c>
      <c r="F19" s="24">
        <f t="shared" si="1"/>
        <v>79.3</v>
      </c>
      <c r="G19" s="9">
        <v>0.668</v>
      </c>
      <c r="H19" s="24">
        <f t="shared" si="5"/>
        <v>73.8808</v>
      </c>
      <c r="I19" s="24">
        <f t="shared" si="6"/>
        <v>194.3</v>
      </c>
      <c r="J19" s="9">
        <v>0.773</v>
      </c>
      <c r="K19" s="24">
        <f t="shared" si="7"/>
        <v>85.4938</v>
      </c>
      <c r="L19" s="24">
        <f t="shared" si="8"/>
        <v>200.3</v>
      </c>
      <c r="M19" s="9">
        <v>0.771</v>
      </c>
      <c r="N19" s="24">
        <f t="shared" si="9"/>
        <v>85.2726</v>
      </c>
      <c r="O19" s="24">
        <f t="shared" si="10"/>
        <v>178.3</v>
      </c>
      <c r="P19" s="9">
        <v>0.854</v>
      </c>
      <c r="Q19" s="24">
        <f t="shared" si="11"/>
        <v>94.4524</v>
      </c>
      <c r="R19" s="8">
        <f t="shared" si="12"/>
        <v>173.3</v>
      </c>
      <c r="S19" s="9">
        <v>0.86</v>
      </c>
      <c r="T19" s="24">
        <f t="shared" si="13"/>
        <v>95.116</v>
      </c>
      <c r="U19" s="8">
        <f t="shared" si="14"/>
        <v>166.3</v>
      </c>
      <c r="V19" s="9">
        <v>0.853</v>
      </c>
      <c r="W19" s="24">
        <f t="shared" si="15"/>
        <v>94.34179999999999</v>
      </c>
      <c r="X19" s="8">
        <f t="shared" si="16"/>
        <v>150.3</v>
      </c>
      <c r="Y19" s="9">
        <v>0.884</v>
      </c>
      <c r="Z19" s="24">
        <f t="shared" si="17"/>
        <v>97.7704</v>
      </c>
      <c r="AA19" s="8">
        <f t="shared" si="18"/>
        <v>155.3</v>
      </c>
      <c r="AB19" s="9">
        <v>0.83</v>
      </c>
      <c r="AC19" s="24">
        <f t="shared" si="19"/>
        <v>91.79799999999999</v>
      </c>
      <c r="AD19" s="8">
        <f t="shared" si="20"/>
        <v>135.3</v>
      </c>
      <c r="AE19" s="9">
        <v>0.836</v>
      </c>
      <c r="AF19" s="24">
        <f t="shared" si="21"/>
        <v>92.46159999999999</v>
      </c>
      <c r="AG19" s="8">
        <f t="shared" si="22"/>
        <v>131.3</v>
      </c>
      <c r="AH19" s="9">
        <v>0.808</v>
      </c>
      <c r="AI19" s="24">
        <f t="shared" si="23"/>
        <v>89.3648</v>
      </c>
      <c r="AJ19" s="8">
        <f t="shared" si="24"/>
        <v>125.3</v>
      </c>
      <c r="AK19" s="9">
        <v>0.781</v>
      </c>
      <c r="AL19" s="24">
        <f t="shared" si="25"/>
        <v>86.37859999999999</v>
      </c>
      <c r="AM19" s="8">
        <f t="shared" si="26"/>
        <v>107.3</v>
      </c>
      <c r="AN19" s="9">
        <v>0.788</v>
      </c>
      <c r="AO19" s="24">
        <f t="shared" si="27"/>
        <v>87.1528</v>
      </c>
      <c r="AP19" s="8">
        <f t="shared" si="28"/>
        <v>110.3</v>
      </c>
      <c r="AQ19" s="9">
        <v>0.79</v>
      </c>
      <c r="AR19" s="24">
        <f t="shared" si="29"/>
        <v>87.374</v>
      </c>
      <c r="AS19" s="8">
        <f t="shared" si="30"/>
        <v>112.3</v>
      </c>
      <c r="AT19" s="9">
        <v>0.711</v>
      </c>
      <c r="AU19" s="24">
        <f t="shared" si="31"/>
        <v>78.63659999999999</v>
      </c>
      <c r="AV19" s="8">
        <f t="shared" si="32"/>
        <v>106.3</v>
      </c>
      <c r="AW19" s="9">
        <v>0.67</v>
      </c>
      <c r="AX19" s="24">
        <f t="shared" si="2"/>
        <v>74.102</v>
      </c>
      <c r="AY19" s="8">
        <f t="shared" si="3"/>
        <v>99.3</v>
      </c>
      <c r="AZ19" s="9">
        <v>0.642</v>
      </c>
      <c r="BA19" s="24">
        <f t="shared" si="33"/>
        <v>71.0052</v>
      </c>
      <c r="BB19" s="24">
        <f t="shared" si="34"/>
        <v>121.3</v>
      </c>
      <c r="BC19" s="9">
        <v>0.646</v>
      </c>
      <c r="BD19" s="24">
        <f t="shared" si="35"/>
        <v>71.4476</v>
      </c>
      <c r="BE19" s="8">
        <f t="shared" si="36"/>
        <v>124.3</v>
      </c>
      <c r="BF19" s="9">
        <v>0.633</v>
      </c>
      <c r="BG19" s="24">
        <f t="shared" si="37"/>
        <v>70.0098</v>
      </c>
      <c r="BH19" s="8">
        <f t="shared" si="38"/>
        <v>127.3</v>
      </c>
      <c r="BI19" s="9">
        <v>0.609</v>
      </c>
      <c r="BJ19" s="24">
        <f t="shared" si="39"/>
        <v>67.35539999999999</v>
      </c>
      <c r="BK19" s="8">
        <f t="shared" si="40"/>
        <v>113.3</v>
      </c>
      <c r="BL19" s="9"/>
      <c r="BM19" s="8"/>
      <c r="BN19" s="8"/>
      <c r="BQ19" s="20"/>
    </row>
    <row r="20" spans="1:69" s="17" customFormat="1" ht="9.75">
      <c r="A20" s="40" t="s">
        <v>115</v>
      </c>
      <c r="B20" s="39">
        <v>0.635</v>
      </c>
      <c r="C20" s="39">
        <f t="shared" si="4"/>
        <v>63.5</v>
      </c>
      <c r="D20" s="40">
        <v>0.476</v>
      </c>
      <c r="E20" s="39">
        <f t="shared" si="0"/>
        <v>52.645599999999995</v>
      </c>
      <c r="F20" s="39">
        <f t="shared" si="1"/>
        <v>68.5</v>
      </c>
      <c r="G20" s="40">
        <v>0.673</v>
      </c>
      <c r="H20" s="39">
        <f t="shared" si="5"/>
        <v>74.4338</v>
      </c>
      <c r="I20" s="39">
        <f t="shared" si="6"/>
        <v>183.5</v>
      </c>
      <c r="J20" s="40">
        <v>0.791</v>
      </c>
      <c r="K20" s="39">
        <f t="shared" si="7"/>
        <v>87.4846</v>
      </c>
      <c r="L20" s="39">
        <f t="shared" si="8"/>
        <v>189.5</v>
      </c>
      <c r="M20" s="40">
        <v>0.813</v>
      </c>
      <c r="N20" s="39">
        <f t="shared" si="9"/>
        <v>89.91779999999999</v>
      </c>
      <c r="O20" s="39">
        <f t="shared" si="10"/>
        <v>167.5</v>
      </c>
      <c r="P20" s="40">
        <v>0.828</v>
      </c>
      <c r="Q20" s="39">
        <f t="shared" si="11"/>
        <v>91.57679999999999</v>
      </c>
      <c r="R20" s="41">
        <f t="shared" si="12"/>
        <v>162.5</v>
      </c>
      <c r="S20" s="40">
        <v>0.837</v>
      </c>
      <c r="T20" s="39">
        <f t="shared" si="13"/>
        <v>92.5722</v>
      </c>
      <c r="U20" s="41">
        <f t="shared" si="14"/>
        <v>155.5</v>
      </c>
      <c r="V20" s="40">
        <v>0.848</v>
      </c>
      <c r="W20" s="39">
        <f t="shared" si="15"/>
        <v>93.7888</v>
      </c>
      <c r="X20" s="41">
        <f t="shared" si="16"/>
        <v>139.5</v>
      </c>
      <c r="Y20" s="40">
        <v>0.873</v>
      </c>
      <c r="Z20" s="39">
        <f t="shared" si="17"/>
        <v>96.5538</v>
      </c>
      <c r="AA20" s="41">
        <f t="shared" si="18"/>
        <v>144.5</v>
      </c>
      <c r="AB20" s="40">
        <v>0.788</v>
      </c>
      <c r="AC20" s="39">
        <f t="shared" si="19"/>
        <v>87.1528</v>
      </c>
      <c r="AD20" s="41">
        <f t="shared" si="20"/>
        <v>124.5</v>
      </c>
      <c r="AE20" s="40">
        <v>0.806</v>
      </c>
      <c r="AF20" s="39">
        <f t="shared" si="21"/>
        <v>89.1436</v>
      </c>
      <c r="AG20" s="41">
        <f t="shared" si="22"/>
        <v>120.5</v>
      </c>
      <c r="AH20" s="40">
        <v>0.789</v>
      </c>
      <c r="AI20" s="39">
        <f t="shared" si="23"/>
        <v>87.2634</v>
      </c>
      <c r="AJ20" s="41">
        <f t="shared" si="24"/>
        <v>114.5</v>
      </c>
      <c r="AK20" s="40">
        <v>0.732</v>
      </c>
      <c r="AL20" s="39">
        <f t="shared" si="25"/>
        <v>80.9592</v>
      </c>
      <c r="AM20" s="41">
        <f t="shared" si="26"/>
        <v>96.5</v>
      </c>
      <c r="AN20" s="40">
        <v>0.76</v>
      </c>
      <c r="AO20" s="39">
        <f t="shared" si="27"/>
        <v>84.056</v>
      </c>
      <c r="AP20" s="41">
        <f t="shared" si="28"/>
        <v>99.5</v>
      </c>
      <c r="AQ20" s="40">
        <v>0.764</v>
      </c>
      <c r="AR20" s="39">
        <f t="shared" si="29"/>
        <v>84.4984</v>
      </c>
      <c r="AS20" s="41">
        <f t="shared" si="30"/>
        <v>101.5</v>
      </c>
      <c r="AT20" s="40">
        <v>0.713</v>
      </c>
      <c r="AU20" s="39">
        <f t="shared" si="31"/>
        <v>78.8578</v>
      </c>
      <c r="AV20" s="41">
        <f t="shared" si="32"/>
        <v>95.5</v>
      </c>
      <c r="AW20" s="40">
        <v>0.611</v>
      </c>
      <c r="AX20" s="39">
        <f t="shared" si="2"/>
        <v>67.5766</v>
      </c>
      <c r="AY20" s="41">
        <f t="shared" si="3"/>
        <v>88.5</v>
      </c>
      <c r="AZ20" s="40">
        <v>0.626</v>
      </c>
      <c r="BA20" s="39">
        <f t="shared" si="33"/>
        <v>69.23559999999999</v>
      </c>
      <c r="BB20" s="39">
        <f t="shared" si="34"/>
        <v>110.5</v>
      </c>
      <c r="BC20" s="40">
        <v>0.602</v>
      </c>
      <c r="BD20" s="39">
        <f t="shared" si="35"/>
        <v>66.5812</v>
      </c>
      <c r="BE20" s="41">
        <f t="shared" si="36"/>
        <v>113.5</v>
      </c>
      <c r="BF20" s="40">
        <v>0.605</v>
      </c>
      <c r="BG20" s="39">
        <f t="shared" si="37"/>
        <v>66.913</v>
      </c>
      <c r="BH20" s="41">
        <f t="shared" si="38"/>
        <v>116.5</v>
      </c>
      <c r="BI20" s="40">
        <v>0.561</v>
      </c>
      <c r="BJ20" s="39">
        <f t="shared" si="39"/>
        <v>62.046600000000005</v>
      </c>
      <c r="BK20" s="41">
        <f t="shared" si="40"/>
        <v>102.5</v>
      </c>
      <c r="BL20" s="40"/>
      <c r="BM20" s="41"/>
      <c r="BN20" s="41"/>
      <c r="BQ20" s="42"/>
    </row>
    <row r="21" spans="1:69" ht="9.75">
      <c r="A21" s="9" t="s">
        <v>78</v>
      </c>
      <c r="B21" s="24">
        <v>0.744</v>
      </c>
      <c r="C21" s="24">
        <f t="shared" si="4"/>
        <v>74.4</v>
      </c>
      <c r="D21" s="9">
        <v>0.454</v>
      </c>
      <c r="E21" s="24">
        <f t="shared" si="0"/>
        <v>50.2124</v>
      </c>
      <c r="F21" s="24">
        <f t="shared" si="1"/>
        <v>57.599999999999994</v>
      </c>
      <c r="G21" s="9">
        <v>0.668</v>
      </c>
      <c r="H21" s="24">
        <f t="shared" si="5"/>
        <v>73.8808</v>
      </c>
      <c r="I21" s="24">
        <f t="shared" si="6"/>
        <v>172.6</v>
      </c>
      <c r="J21" s="9">
        <v>0.771</v>
      </c>
      <c r="K21" s="24">
        <f t="shared" si="7"/>
        <v>85.2726</v>
      </c>
      <c r="L21" s="24">
        <f t="shared" si="8"/>
        <v>178.6</v>
      </c>
      <c r="M21" s="9">
        <v>0.812</v>
      </c>
      <c r="N21" s="24">
        <f t="shared" si="9"/>
        <v>89.8072</v>
      </c>
      <c r="O21" s="24">
        <f t="shared" si="10"/>
        <v>156.6</v>
      </c>
      <c r="P21" s="9">
        <v>0.842</v>
      </c>
      <c r="Q21" s="24">
        <f t="shared" si="11"/>
        <v>93.12519999999999</v>
      </c>
      <c r="R21" s="8">
        <f t="shared" si="12"/>
        <v>151.6</v>
      </c>
      <c r="S21" s="9">
        <v>0.845</v>
      </c>
      <c r="T21" s="24">
        <f t="shared" si="13"/>
        <v>93.457</v>
      </c>
      <c r="U21" s="8">
        <f t="shared" si="14"/>
        <v>144.6</v>
      </c>
      <c r="V21" s="9">
        <v>0.843</v>
      </c>
      <c r="W21" s="24">
        <f t="shared" si="15"/>
        <v>93.2358</v>
      </c>
      <c r="X21" s="8">
        <f t="shared" si="16"/>
        <v>128.6</v>
      </c>
      <c r="Y21" s="9">
        <v>0.851</v>
      </c>
      <c r="Z21" s="24">
        <f t="shared" si="17"/>
        <v>94.1206</v>
      </c>
      <c r="AA21" s="8">
        <f t="shared" si="18"/>
        <v>133.6</v>
      </c>
      <c r="AB21" s="9">
        <v>0.728</v>
      </c>
      <c r="AC21" s="24">
        <f t="shared" si="19"/>
        <v>80.51679999999999</v>
      </c>
      <c r="AD21" s="8">
        <f t="shared" si="20"/>
        <v>113.6</v>
      </c>
      <c r="AE21" s="9">
        <v>0.801</v>
      </c>
      <c r="AF21" s="24">
        <f t="shared" si="21"/>
        <v>88.5906</v>
      </c>
      <c r="AG21" s="8">
        <f t="shared" si="22"/>
        <v>109.6</v>
      </c>
      <c r="AH21" s="9">
        <v>0.793</v>
      </c>
      <c r="AI21" s="24">
        <f t="shared" si="23"/>
        <v>87.7058</v>
      </c>
      <c r="AJ21" s="8">
        <f t="shared" si="24"/>
        <v>103.6</v>
      </c>
      <c r="AK21" s="9">
        <v>0.754</v>
      </c>
      <c r="AL21" s="24">
        <f t="shared" si="25"/>
        <v>83.3924</v>
      </c>
      <c r="AM21" s="8">
        <f t="shared" si="26"/>
        <v>85.6</v>
      </c>
      <c r="AN21" s="9">
        <v>0.749</v>
      </c>
      <c r="AO21" s="24">
        <f t="shared" si="27"/>
        <v>82.8394</v>
      </c>
      <c r="AP21" s="8">
        <f t="shared" si="28"/>
        <v>88.6</v>
      </c>
      <c r="AQ21" s="9">
        <v>0.732</v>
      </c>
      <c r="AR21" s="24">
        <f t="shared" si="29"/>
        <v>80.9592</v>
      </c>
      <c r="AS21" s="8">
        <f t="shared" si="30"/>
        <v>90.6</v>
      </c>
      <c r="AT21" s="9">
        <v>0.728</v>
      </c>
      <c r="AU21" s="24">
        <f t="shared" si="31"/>
        <v>80.51679999999999</v>
      </c>
      <c r="AV21" s="8">
        <f t="shared" si="32"/>
        <v>84.6</v>
      </c>
      <c r="AW21" s="9">
        <v>0.62</v>
      </c>
      <c r="AX21" s="24">
        <f t="shared" si="2"/>
        <v>68.572</v>
      </c>
      <c r="AY21" s="8">
        <f t="shared" si="3"/>
        <v>77.6</v>
      </c>
      <c r="AZ21" s="9">
        <v>0.63</v>
      </c>
      <c r="BA21" s="24">
        <f t="shared" si="33"/>
        <v>69.678</v>
      </c>
      <c r="BB21" s="24">
        <f t="shared" si="34"/>
        <v>99.6</v>
      </c>
      <c r="BC21" s="9">
        <v>0.577</v>
      </c>
      <c r="BD21" s="24">
        <f t="shared" si="35"/>
        <v>63.816199999999995</v>
      </c>
      <c r="BE21" s="8">
        <f t="shared" si="36"/>
        <v>102.6</v>
      </c>
      <c r="BF21" s="9">
        <v>0.605</v>
      </c>
      <c r="BG21" s="24">
        <f t="shared" si="37"/>
        <v>66.913</v>
      </c>
      <c r="BH21" s="8">
        <f t="shared" si="38"/>
        <v>105.6</v>
      </c>
      <c r="BI21" s="9">
        <v>0.547</v>
      </c>
      <c r="BJ21" s="24">
        <f t="shared" si="39"/>
        <v>60.498200000000004</v>
      </c>
      <c r="BK21" s="8">
        <f t="shared" si="40"/>
        <v>91.6</v>
      </c>
      <c r="BL21" s="9"/>
      <c r="BM21" s="8"/>
      <c r="BN21" s="8"/>
      <c r="BQ21" s="20"/>
    </row>
    <row r="22" spans="1:69" ht="9.75">
      <c r="A22" s="9" t="s">
        <v>79</v>
      </c>
      <c r="B22" s="24">
        <v>0.852</v>
      </c>
      <c r="C22" s="24">
        <f t="shared" si="4"/>
        <v>85.2</v>
      </c>
      <c r="D22" s="9">
        <v>0.448</v>
      </c>
      <c r="E22" s="24">
        <f t="shared" si="0"/>
        <v>49.5488</v>
      </c>
      <c r="F22" s="24">
        <f t="shared" si="1"/>
        <v>46.8</v>
      </c>
      <c r="G22" s="9">
        <v>0.609</v>
      </c>
      <c r="H22" s="24">
        <f t="shared" si="5"/>
        <v>67.35539999999999</v>
      </c>
      <c r="I22" s="24">
        <f t="shared" si="6"/>
        <v>161.8</v>
      </c>
      <c r="J22" s="9">
        <v>0.76</v>
      </c>
      <c r="K22" s="24">
        <f t="shared" si="7"/>
        <v>84.056</v>
      </c>
      <c r="L22" s="24">
        <f t="shared" si="8"/>
        <v>167.8</v>
      </c>
      <c r="M22" s="9">
        <v>0.771</v>
      </c>
      <c r="N22" s="24">
        <f t="shared" si="9"/>
        <v>85.2726</v>
      </c>
      <c r="O22" s="24">
        <f t="shared" si="10"/>
        <v>145.8</v>
      </c>
      <c r="P22" s="9">
        <v>0.838</v>
      </c>
      <c r="Q22" s="24">
        <f t="shared" si="11"/>
        <v>92.68279999999999</v>
      </c>
      <c r="R22" s="8">
        <f t="shared" si="12"/>
        <v>140.8</v>
      </c>
      <c r="S22" s="9">
        <v>0.812</v>
      </c>
      <c r="T22" s="24">
        <f t="shared" si="13"/>
        <v>89.8072</v>
      </c>
      <c r="U22" s="8">
        <f t="shared" si="14"/>
        <v>133.8</v>
      </c>
      <c r="V22" s="9">
        <v>0.855</v>
      </c>
      <c r="W22" s="24">
        <f t="shared" si="15"/>
        <v>94.56299999999999</v>
      </c>
      <c r="X22" s="8">
        <f t="shared" si="16"/>
        <v>117.8</v>
      </c>
      <c r="Y22" s="9">
        <v>0.823</v>
      </c>
      <c r="Z22" s="24">
        <f t="shared" si="17"/>
        <v>91.0238</v>
      </c>
      <c r="AA22" s="8">
        <f t="shared" si="18"/>
        <v>122.8</v>
      </c>
      <c r="AB22" s="9">
        <v>0.735</v>
      </c>
      <c r="AC22" s="24">
        <f t="shared" si="19"/>
        <v>81.291</v>
      </c>
      <c r="AD22" s="8">
        <f t="shared" si="20"/>
        <v>102.8</v>
      </c>
      <c r="AE22" s="9">
        <v>0.776</v>
      </c>
      <c r="AF22" s="24">
        <f t="shared" si="21"/>
        <v>85.8256</v>
      </c>
      <c r="AG22" s="8">
        <f t="shared" si="22"/>
        <v>98.8</v>
      </c>
      <c r="AH22" s="9">
        <v>0.74</v>
      </c>
      <c r="AI22" s="24">
        <f t="shared" si="23"/>
        <v>81.844</v>
      </c>
      <c r="AJ22" s="8">
        <f t="shared" si="24"/>
        <v>92.8</v>
      </c>
      <c r="AK22" s="9">
        <v>0.764</v>
      </c>
      <c r="AL22" s="24">
        <f t="shared" si="25"/>
        <v>84.4984</v>
      </c>
      <c r="AM22" s="8">
        <f t="shared" si="26"/>
        <v>74.8</v>
      </c>
      <c r="AN22" s="9">
        <v>0.725</v>
      </c>
      <c r="AO22" s="24">
        <f t="shared" si="27"/>
        <v>80.18499999999999</v>
      </c>
      <c r="AP22" s="8">
        <f t="shared" si="28"/>
        <v>77.8</v>
      </c>
      <c r="AQ22" s="9">
        <v>0.701</v>
      </c>
      <c r="AR22" s="24">
        <f t="shared" si="29"/>
        <v>77.53059999999999</v>
      </c>
      <c r="AS22" s="8">
        <f t="shared" si="30"/>
        <v>79.8</v>
      </c>
      <c r="AT22" s="9">
        <v>0.689</v>
      </c>
      <c r="AU22" s="24">
        <f t="shared" si="31"/>
        <v>76.20339999999999</v>
      </c>
      <c r="AV22" s="8">
        <f t="shared" si="32"/>
        <v>73.8</v>
      </c>
      <c r="AW22" s="9">
        <v>0.572</v>
      </c>
      <c r="AX22" s="24">
        <f t="shared" si="2"/>
        <v>63.26319999999999</v>
      </c>
      <c r="AY22" s="8">
        <f t="shared" si="3"/>
        <v>66.8</v>
      </c>
      <c r="AZ22" s="9">
        <v>0.576</v>
      </c>
      <c r="BA22" s="24">
        <f t="shared" si="33"/>
        <v>63.70559999999999</v>
      </c>
      <c r="BB22" s="24">
        <f t="shared" si="34"/>
        <v>88.8</v>
      </c>
      <c r="BC22" s="9">
        <v>0.581</v>
      </c>
      <c r="BD22" s="24">
        <f t="shared" si="35"/>
        <v>64.25859999999999</v>
      </c>
      <c r="BE22" s="8">
        <f t="shared" si="36"/>
        <v>91.8</v>
      </c>
      <c r="BF22" s="9">
        <v>0.575</v>
      </c>
      <c r="BG22" s="24">
        <f t="shared" si="37"/>
        <v>63.59499999999999</v>
      </c>
      <c r="BH22" s="8">
        <f t="shared" si="38"/>
        <v>94.8</v>
      </c>
      <c r="BI22" s="9">
        <v>0.491</v>
      </c>
      <c r="BJ22" s="24">
        <f t="shared" si="39"/>
        <v>54.30459999999999</v>
      </c>
      <c r="BK22" s="8">
        <f t="shared" si="40"/>
        <v>80.8</v>
      </c>
      <c r="BL22" s="9"/>
      <c r="BM22" s="8"/>
      <c r="BN22" s="8"/>
      <c r="BQ22" s="20"/>
    </row>
    <row r="23" spans="1:69" ht="9.75">
      <c r="A23" s="9" t="s">
        <v>80</v>
      </c>
      <c r="B23" s="24">
        <v>0.96</v>
      </c>
      <c r="C23" s="24">
        <f t="shared" si="4"/>
        <v>96</v>
      </c>
      <c r="D23" s="9">
        <v>0.364</v>
      </c>
      <c r="E23" s="24">
        <f t="shared" si="0"/>
        <v>40.258399999999995</v>
      </c>
      <c r="F23" s="24">
        <f t="shared" si="1"/>
        <v>36</v>
      </c>
      <c r="G23" s="9">
        <v>0.647</v>
      </c>
      <c r="H23" s="24">
        <f t="shared" si="5"/>
        <v>71.5582</v>
      </c>
      <c r="I23" s="24">
        <f t="shared" si="6"/>
        <v>151</v>
      </c>
      <c r="J23" s="9">
        <v>0.743</v>
      </c>
      <c r="K23" s="24">
        <f t="shared" si="7"/>
        <v>82.1758</v>
      </c>
      <c r="L23" s="24">
        <f t="shared" si="8"/>
        <v>157</v>
      </c>
      <c r="M23" s="9">
        <v>0.769</v>
      </c>
      <c r="N23" s="24">
        <f t="shared" si="9"/>
        <v>85.0514</v>
      </c>
      <c r="O23" s="24">
        <f t="shared" si="10"/>
        <v>135</v>
      </c>
      <c r="P23" s="9">
        <v>0.843</v>
      </c>
      <c r="Q23" s="24">
        <f t="shared" si="11"/>
        <v>93.2358</v>
      </c>
      <c r="R23" s="8">
        <f t="shared" si="12"/>
        <v>130</v>
      </c>
      <c r="S23" s="9">
        <v>0.796</v>
      </c>
      <c r="T23" s="24">
        <f t="shared" si="13"/>
        <v>88.0376</v>
      </c>
      <c r="U23" s="8">
        <f t="shared" si="14"/>
        <v>123</v>
      </c>
      <c r="V23" s="9">
        <v>0.773</v>
      </c>
      <c r="W23" s="24">
        <f t="shared" si="15"/>
        <v>85.4938</v>
      </c>
      <c r="X23" s="8">
        <f t="shared" si="16"/>
        <v>107</v>
      </c>
      <c r="Y23" s="9">
        <v>0.817</v>
      </c>
      <c r="Z23" s="24">
        <f t="shared" si="17"/>
        <v>90.36019999999999</v>
      </c>
      <c r="AA23" s="8">
        <f t="shared" si="18"/>
        <v>112</v>
      </c>
      <c r="AB23" s="9">
        <v>0.748</v>
      </c>
      <c r="AC23" s="24">
        <f t="shared" si="19"/>
        <v>82.72879999999999</v>
      </c>
      <c r="AD23" s="8">
        <f t="shared" si="20"/>
        <v>92</v>
      </c>
      <c r="AE23" s="9">
        <v>0.755</v>
      </c>
      <c r="AF23" s="24">
        <f t="shared" si="21"/>
        <v>83.503</v>
      </c>
      <c r="AG23" s="8">
        <f t="shared" si="22"/>
        <v>88</v>
      </c>
      <c r="AH23" s="9">
        <v>0.752</v>
      </c>
      <c r="AI23" s="24">
        <f t="shared" si="23"/>
        <v>83.1712</v>
      </c>
      <c r="AJ23" s="8">
        <f t="shared" si="24"/>
        <v>82</v>
      </c>
      <c r="AK23" s="9">
        <v>0.752</v>
      </c>
      <c r="AL23" s="24">
        <f t="shared" si="25"/>
        <v>83.1712</v>
      </c>
      <c r="AM23" s="8">
        <f t="shared" si="26"/>
        <v>64</v>
      </c>
      <c r="AN23" s="9">
        <v>0.749</v>
      </c>
      <c r="AO23" s="24">
        <f t="shared" si="27"/>
        <v>82.8394</v>
      </c>
      <c r="AP23" s="8">
        <f t="shared" si="28"/>
        <v>67</v>
      </c>
      <c r="AQ23" s="9">
        <v>0.686</v>
      </c>
      <c r="AR23" s="24">
        <f t="shared" si="29"/>
        <v>75.8716</v>
      </c>
      <c r="AS23" s="8">
        <f t="shared" si="30"/>
        <v>69</v>
      </c>
      <c r="AT23" s="9">
        <v>0.659</v>
      </c>
      <c r="AU23" s="24">
        <f t="shared" si="31"/>
        <v>72.8854</v>
      </c>
      <c r="AV23" s="8">
        <f t="shared" si="32"/>
        <v>63</v>
      </c>
      <c r="AW23" s="9">
        <v>0.543</v>
      </c>
      <c r="AX23" s="24">
        <f t="shared" si="2"/>
        <v>60.0558</v>
      </c>
      <c r="AY23" s="8">
        <f t="shared" si="3"/>
        <v>56</v>
      </c>
      <c r="AZ23" s="9">
        <v>0.502</v>
      </c>
      <c r="BA23" s="24">
        <f t="shared" si="33"/>
        <v>55.5212</v>
      </c>
      <c r="BB23" s="24">
        <f t="shared" si="34"/>
        <v>78</v>
      </c>
      <c r="BC23" s="9">
        <v>0.532</v>
      </c>
      <c r="BD23" s="24">
        <f t="shared" si="35"/>
        <v>58.8392</v>
      </c>
      <c r="BE23" s="8">
        <f t="shared" si="36"/>
        <v>81</v>
      </c>
      <c r="BF23" s="9">
        <v>0.562</v>
      </c>
      <c r="BG23" s="24">
        <f t="shared" si="37"/>
        <v>62.1572</v>
      </c>
      <c r="BH23" s="8">
        <f t="shared" si="38"/>
        <v>84</v>
      </c>
      <c r="BI23" s="9">
        <v>0.479</v>
      </c>
      <c r="BJ23" s="24">
        <f t="shared" si="39"/>
        <v>52.977399999999996</v>
      </c>
      <c r="BK23" s="8">
        <f t="shared" si="40"/>
        <v>70</v>
      </c>
      <c r="BL23" s="9"/>
      <c r="BM23" s="8"/>
      <c r="BN23" s="8"/>
      <c r="BQ23" s="20"/>
    </row>
    <row r="24" spans="1:69" ht="9.75">
      <c r="A24" s="9" t="s">
        <v>81</v>
      </c>
      <c r="B24" s="24">
        <v>1.069</v>
      </c>
      <c r="C24" s="24">
        <f t="shared" si="4"/>
        <v>106.89999999999999</v>
      </c>
      <c r="D24" s="9">
        <v>0.257</v>
      </c>
      <c r="E24" s="24">
        <f t="shared" si="0"/>
        <v>28.4242</v>
      </c>
      <c r="F24" s="24">
        <f t="shared" si="1"/>
        <v>25.10000000000001</v>
      </c>
      <c r="G24" s="9">
        <v>0.62</v>
      </c>
      <c r="H24" s="24">
        <f t="shared" si="5"/>
        <v>68.572</v>
      </c>
      <c r="I24" s="24">
        <f t="shared" si="6"/>
        <v>140.10000000000002</v>
      </c>
      <c r="J24" s="9">
        <v>0.768</v>
      </c>
      <c r="K24" s="24">
        <f t="shared" si="7"/>
        <v>84.9408</v>
      </c>
      <c r="L24" s="24">
        <f t="shared" si="8"/>
        <v>146.10000000000002</v>
      </c>
      <c r="M24" s="9">
        <v>0.747</v>
      </c>
      <c r="N24" s="24">
        <f t="shared" si="9"/>
        <v>82.6182</v>
      </c>
      <c r="O24" s="24">
        <f t="shared" si="10"/>
        <v>124.10000000000001</v>
      </c>
      <c r="P24" s="9">
        <v>0.794</v>
      </c>
      <c r="Q24" s="24">
        <f t="shared" si="11"/>
        <v>87.8164</v>
      </c>
      <c r="R24" s="8">
        <f t="shared" si="12"/>
        <v>119.10000000000001</v>
      </c>
      <c r="S24" s="9">
        <v>0.779</v>
      </c>
      <c r="T24" s="24">
        <f t="shared" si="13"/>
        <v>86.1574</v>
      </c>
      <c r="U24" s="8">
        <f t="shared" si="14"/>
        <v>112.10000000000001</v>
      </c>
      <c r="V24" s="9">
        <v>0.781</v>
      </c>
      <c r="W24" s="24">
        <f t="shared" si="15"/>
        <v>86.37859999999999</v>
      </c>
      <c r="X24" s="8">
        <f t="shared" si="16"/>
        <v>96.10000000000001</v>
      </c>
      <c r="Y24" s="9">
        <v>0.765</v>
      </c>
      <c r="Z24" s="24">
        <f t="shared" si="17"/>
        <v>84.609</v>
      </c>
      <c r="AA24" s="8">
        <f t="shared" si="18"/>
        <v>101.10000000000001</v>
      </c>
      <c r="AB24" s="9">
        <v>0.75</v>
      </c>
      <c r="AC24" s="24">
        <f t="shared" si="19"/>
        <v>82.94999999999999</v>
      </c>
      <c r="AD24" s="8">
        <f t="shared" si="20"/>
        <v>81.10000000000001</v>
      </c>
      <c r="AE24" s="9">
        <v>0.732</v>
      </c>
      <c r="AF24" s="24">
        <f t="shared" si="21"/>
        <v>80.9592</v>
      </c>
      <c r="AG24" s="8">
        <f t="shared" si="22"/>
        <v>77.10000000000001</v>
      </c>
      <c r="AH24" s="9">
        <v>0.715</v>
      </c>
      <c r="AI24" s="24">
        <f t="shared" si="23"/>
        <v>79.079</v>
      </c>
      <c r="AJ24" s="8">
        <f t="shared" si="24"/>
        <v>71.10000000000001</v>
      </c>
      <c r="AK24" s="9">
        <v>0.691</v>
      </c>
      <c r="AL24" s="24">
        <f t="shared" si="25"/>
        <v>76.42459999999998</v>
      </c>
      <c r="AM24" s="8">
        <f t="shared" si="26"/>
        <v>53.10000000000001</v>
      </c>
      <c r="AN24" s="9">
        <v>0.737</v>
      </c>
      <c r="AO24" s="24">
        <f t="shared" si="27"/>
        <v>81.51219999999999</v>
      </c>
      <c r="AP24" s="8">
        <f t="shared" si="28"/>
        <v>56.10000000000001</v>
      </c>
      <c r="AQ24" s="9">
        <v>0.69</v>
      </c>
      <c r="AR24" s="24">
        <f t="shared" si="29"/>
        <v>76.314</v>
      </c>
      <c r="AS24" s="8">
        <f t="shared" si="30"/>
        <v>58.10000000000001</v>
      </c>
      <c r="AT24" s="9">
        <v>0.644</v>
      </c>
      <c r="AU24" s="24">
        <f t="shared" si="31"/>
        <v>71.2264</v>
      </c>
      <c r="AV24" s="8">
        <f t="shared" si="32"/>
        <v>52.10000000000001</v>
      </c>
      <c r="AW24" s="9">
        <v>0.517</v>
      </c>
      <c r="AX24" s="24">
        <f t="shared" si="2"/>
        <v>57.1802</v>
      </c>
      <c r="AY24" s="8">
        <f t="shared" si="3"/>
        <v>45.10000000000001</v>
      </c>
      <c r="AZ24" s="9">
        <v>0.401</v>
      </c>
      <c r="BA24" s="24">
        <f t="shared" si="33"/>
        <v>44.3506</v>
      </c>
      <c r="BB24" s="24">
        <f t="shared" si="34"/>
        <v>67.10000000000001</v>
      </c>
      <c r="BC24" s="9">
        <v>0.505</v>
      </c>
      <c r="BD24" s="24">
        <f t="shared" si="35"/>
        <v>55.852999999999994</v>
      </c>
      <c r="BE24" s="8">
        <f t="shared" si="36"/>
        <v>70.10000000000001</v>
      </c>
      <c r="BF24" s="9">
        <v>0.552</v>
      </c>
      <c r="BG24" s="24">
        <f t="shared" si="37"/>
        <v>61.0512</v>
      </c>
      <c r="BH24" s="8">
        <f t="shared" si="38"/>
        <v>73.10000000000001</v>
      </c>
      <c r="BI24" s="9">
        <v>0.407</v>
      </c>
      <c r="BJ24" s="24">
        <f t="shared" si="39"/>
        <v>45.014199999999995</v>
      </c>
      <c r="BK24" s="8">
        <f t="shared" si="40"/>
        <v>59.10000000000001</v>
      </c>
      <c r="BL24" s="9"/>
      <c r="BM24" s="8"/>
      <c r="BN24" s="8"/>
      <c r="BQ24" s="20"/>
    </row>
    <row r="25" spans="1:69" ht="9.75">
      <c r="A25" s="9" t="s">
        <v>82</v>
      </c>
      <c r="B25" s="24">
        <v>1.177</v>
      </c>
      <c r="C25" s="24">
        <f t="shared" si="4"/>
        <v>117.7</v>
      </c>
      <c r="D25" s="9">
        <v>0.158</v>
      </c>
      <c r="E25" s="24">
        <f t="shared" si="0"/>
        <v>17.4748</v>
      </c>
      <c r="F25" s="24">
        <f t="shared" si="1"/>
        <v>14.299999999999997</v>
      </c>
      <c r="G25" s="9">
        <v>0.609</v>
      </c>
      <c r="H25" s="24">
        <f t="shared" si="5"/>
        <v>67.35539999999999</v>
      </c>
      <c r="I25" s="24">
        <f t="shared" si="6"/>
        <v>129.3</v>
      </c>
      <c r="J25" s="9">
        <v>0.71</v>
      </c>
      <c r="K25" s="24">
        <f t="shared" si="7"/>
        <v>78.526</v>
      </c>
      <c r="L25" s="24">
        <f t="shared" si="8"/>
        <v>135.3</v>
      </c>
      <c r="M25" s="9">
        <v>0.715</v>
      </c>
      <c r="N25" s="24">
        <f t="shared" si="9"/>
        <v>79.079</v>
      </c>
      <c r="O25" s="24">
        <f t="shared" si="10"/>
        <v>113.3</v>
      </c>
      <c r="P25" s="9">
        <v>0.826</v>
      </c>
      <c r="Q25" s="24">
        <f t="shared" si="11"/>
        <v>91.3556</v>
      </c>
      <c r="R25" s="8">
        <f t="shared" si="12"/>
        <v>108.3</v>
      </c>
      <c r="S25" s="9">
        <v>0.751</v>
      </c>
      <c r="T25" s="24">
        <f t="shared" si="13"/>
        <v>83.0606</v>
      </c>
      <c r="U25" s="8">
        <f t="shared" si="14"/>
        <v>101.3</v>
      </c>
      <c r="V25" s="9">
        <v>0.802</v>
      </c>
      <c r="W25" s="24">
        <f t="shared" si="15"/>
        <v>88.7012</v>
      </c>
      <c r="X25" s="8">
        <f t="shared" si="16"/>
        <v>85.3</v>
      </c>
      <c r="Y25" s="9">
        <v>0.745</v>
      </c>
      <c r="Z25" s="24">
        <f t="shared" si="17"/>
        <v>82.39699999999999</v>
      </c>
      <c r="AA25" s="8">
        <f t="shared" si="18"/>
        <v>90.3</v>
      </c>
      <c r="AB25" s="9">
        <v>0.703</v>
      </c>
      <c r="AC25" s="24">
        <f t="shared" si="19"/>
        <v>77.75179999999999</v>
      </c>
      <c r="AD25" s="8">
        <f t="shared" si="20"/>
        <v>70.3</v>
      </c>
      <c r="AE25" s="9">
        <v>0.713</v>
      </c>
      <c r="AF25" s="24">
        <f t="shared" si="21"/>
        <v>78.8578</v>
      </c>
      <c r="AG25" s="8">
        <f t="shared" si="22"/>
        <v>66.3</v>
      </c>
      <c r="AH25" s="9">
        <v>0.634</v>
      </c>
      <c r="AI25" s="24">
        <f t="shared" si="23"/>
        <v>70.1204</v>
      </c>
      <c r="AJ25" s="8">
        <f t="shared" si="24"/>
        <v>60.3</v>
      </c>
      <c r="AK25" s="9">
        <v>0.703</v>
      </c>
      <c r="AL25" s="24">
        <f t="shared" si="25"/>
        <v>77.75179999999999</v>
      </c>
      <c r="AM25" s="8">
        <f t="shared" si="26"/>
        <v>42.3</v>
      </c>
      <c r="AN25" s="9">
        <v>0.717</v>
      </c>
      <c r="AO25" s="24">
        <f t="shared" si="27"/>
        <v>79.30019999999999</v>
      </c>
      <c r="AP25" s="8">
        <f t="shared" si="28"/>
        <v>45.3</v>
      </c>
      <c r="AQ25" s="9">
        <v>0.657</v>
      </c>
      <c r="AR25" s="24">
        <f t="shared" si="29"/>
        <v>72.6642</v>
      </c>
      <c r="AS25" s="8">
        <f t="shared" si="30"/>
        <v>47.3</v>
      </c>
      <c r="AT25" s="9">
        <v>0.64</v>
      </c>
      <c r="AU25" s="24">
        <f t="shared" si="31"/>
        <v>70.78399999999999</v>
      </c>
      <c r="AV25" s="8">
        <f t="shared" si="32"/>
        <v>41.3</v>
      </c>
      <c r="AW25" s="9">
        <v>0.52</v>
      </c>
      <c r="AX25" s="24">
        <f t="shared" si="2"/>
        <v>57.512</v>
      </c>
      <c r="AY25" s="8">
        <f t="shared" si="3"/>
        <v>34.3</v>
      </c>
      <c r="AZ25" s="9">
        <v>0.394</v>
      </c>
      <c r="BA25" s="24">
        <f t="shared" si="33"/>
        <v>43.5764</v>
      </c>
      <c r="BB25" s="24">
        <f t="shared" si="34"/>
        <v>56.3</v>
      </c>
      <c r="BC25" s="9">
        <v>0.462</v>
      </c>
      <c r="BD25" s="24">
        <f t="shared" si="35"/>
        <v>51.0972</v>
      </c>
      <c r="BE25" s="8">
        <f t="shared" si="36"/>
        <v>59.3</v>
      </c>
      <c r="BF25" s="9">
        <v>0.509</v>
      </c>
      <c r="BG25" s="24">
        <f t="shared" si="37"/>
        <v>56.2954</v>
      </c>
      <c r="BH25" s="8">
        <f t="shared" si="38"/>
        <v>62.3</v>
      </c>
      <c r="BI25" s="9">
        <v>0.414</v>
      </c>
      <c r="BJ25" s="24">
        <f t="shared" si="39"/>
        <v>45.788399999999996</v>
      </c>
      <c r="BK25" s="8">
        <f t="shared" si="40"/>
        <v>48.3</v>
      </c>
      <c r="BL25" s="9"/>
      <c r="BM25" s="8"/>
      <c r="BN25" s="8"/>
      <c r="BQ25" s="20"/>
    </row>
    <row r="26" spans="1:69" ht="9.75">
      <c r="A26" s="9" t="s">
        <v>83</v>
      </c>
      <c r="B26" s="24">
        <v>1.285</v>
      </c>
      <c r="C26" s="24">
        <f t="shared" si="4"/>
        <v>128.5</v>
      </c>
      <c r="D26" s="9"/>
      <c r="E26" s="24"/>
      <c r="F26" s="24"/>
      <c r="G26" s="9">
        <v>0.587</v>
      </c>
      <c r="H26" s="24">
        <f t="shared" si="5"/>
        <v>64.92219999999999</v>
      </c>
      <c r="I26" s="24">
        <f t="shared" si="6"/>
        <v>118.5</v>
      </c>
      <c r="J26" s="9">
        <v>0.708</v>
      </c>
      <c r="K26" s="24">
        <f t="shared" si="7"/>
        <v>78.30479999999999</v>
      </c>
      <c r="L26" s="24">
        <f t="shared" si="8"/>
        <v>124.5</v>
      </c>
      <c r="M26" s="9">
        <v>0.689</v>
      </c>
      <c r="N26" s="24">
        <f t="shared" si="9"/>
        <v>76.20339999999999</v>
      </c>
      <c r="O26" s="24">
        <f t="shared" si="10"/>
        <v>102.5</v>
      </c>
      <c r="P26" s="9">
        <v>0.789</v>
      </c>
      <c r="Q26" s="24">
        <f t="shared" si="11"/>
        <v>87.2634</v>
      </c>
      <c r="R26" s="8">
        <f t="shared" si="12"/>
        <v>97.5</v>
      </c>
      <c r="S26" s="9">
        <v>0.744</v>
      </c>
      <c r="T26" s="24">
        <f t="shared" si="13"/>
        <v>82.2864</v>
      </c>
      <c r="U26" s="8">
        <f t="shared" si="14"/>
        <v>90.5</v>
      </c>
      <c r="V26" s="9">
        <v>0.732</v>
      </c>
      <c r="W26" s="24">
        <f t="shared" si="15"/>
        <v>80.9592</v>
      </c>
      <c r="X26" s="8">
        <f t="shared" si="16"/>
        <v>74.5</v>
      </c>
      <c r="Y26" s="9">
        <v>0.721</v>
      </c>
      <c r="Z26" s="24">
        <f t="shared" si="17"/>
        <v>79.7426</v>
      </c>
      <c r="AA26" s="8">
        <f t="shared" si="18"/>
        <v>79.5</v>
      </c>
      <c r="AB26" s="9">
        <v>0.681</v>
      </c>
      <c r="AC26" s="24">
        <f t="shared" si="19"/>
        <v>75.3186</v>
      </c>
      <c r="AD26" s="8">
        <f t="shared" si="20"/>
        <v>59.5</v>
      </c>
      <c r="AE26" s="9">
        <v>0.665</v>
      </c>
      <c r="AF26" s="24">
        <f t="shared" si="21"/>
        <v>73.549</v>
      </c>
      <c r="AG26" s="8">
        <f t="shared" si="22"/>
        <v>55.5</v>
      </c>
      <c r="AH26" s="9">
        <v>0.657</v>
      </c>
      <c r="AI26" s="24">
        <f t="shared" si="23"/>
        <v>72.6642</v>
      </c>
      <c r="AJ26" s="8">
        <f t="shared" si="24"/>
        <v>49.5</v>
      </c>
      <c r="AK26" s="9">
        <v>0.663</v>
      </c>
      <c r="AL26" s="24">
        <f t="shared" si="25"/>
        <v>73.3278</v>
      </c>
      <c r="AM26" s="8">
        <f t="shared" si="26"/>
        <v>31.5</v>
      </c>
      <c r="AN26" s="9">
        <v>0.719</v>
      </c>
      <c r="AO26" s="24">
        <f t="shared" si="27"/>
        <v>79.5214</v>
      </c>
      <c r="AP26" s="8">
        <f t="shared" si="28"/>
        <v>34.5</v>
      </c>
      <c r="AQ26" s="9">
        <v>0.576</v>
      </c>
      <c r="AR26" s="24">
        <f t="shared" si="29"/>
        <v>63.70559999999999</v>
      </c>
      <c r="AS26" s="8">
        <f t="shared" si="30"/>
        <v>36.5</v>
      </c>
      <c r="AT26" s="9">
        <v>0.588</v>
      </c>
      <c r="AU26" s="24">
        <f t="shared" si="31"/>
        <v>65.0328</v>
      </c>
      <c r="AV26" s="8">
        <f t="shared" si="32"/>
        <v>30.5</v>
      </c>
      <c r="AW26" s="9">
        <v>0.495</v>
      </c>
      <c r="AX26" s="24">
        <f t="shared" si="2"/>
        <v>54.747</v>
      </c>
      <c r="AY26" s="8">
        <f t="shared" si="3"/>
        <v>23.5</v>
      </c>
      <c r="AZ26" s="9">
        <v>0.381</v>
      </c>
      <c r="BA26" s="24">
        <f t="shared" si="33"/>
        <v>42.1386</v>
      </c>
      <c r="BB26" s="24">
        <f t="shared" si="34"/>
        <v>45.5</v>
      </c>
      <c r="BC26" s="9">
        <v>0.411</v>
      </c>
      <c r="BD26" s="24">
        <f t="shared" si="35"/>
        <v>45.456599999999995</v>
      </c>
      <c r="BE26" s="8">
        <f t="shared" si="36"/>
        <v>48.5</v>
      </c>
      <c r="BF26" s="9">
        <v>0.528</v>
      </c>
      <c r="BG26" s="24">
        <f t="shared" si="37"/>
        <v>58.3968</v>
      </c>
      <c r="BH26" s="8">
        <f t="shared" si="38"/>
        <v>51.5</v>
      </c>
      <c r="BI26" s="9">
        <v>0.394</v>
      </c>
      <c r="BJ26" s="24">
        <f t="shared" si="39"/>
        <v>43.5764</v>
      </c>
      <c r="BK26" s="8">
        <f t="shared" si="40"/>
        <v>37.5</v>
      </c>
      <c r="BL26" s="9"/>
      <c r="BM26" s="8"/>
      <c r="BN26" s="8"/>
      <c r="BQ26" s="20"/>
    </row>
    <row r="27" spans="1:69" ht="9.75">
      <c r="A27" s="9" t="s">
        <v>84</v>
      </c>
      <c r="B27" s="24">
        <v>1.394</v>
      </c>
      <c r="C27" s="24">
        <f t="shared" si="4"/>
        <v>139.39999999999998</v>
      </c>
      <c r="D27" s="9"/>
      <c r="E27" s="24"/>
      <c r="F27" s="24"/>
      <c r="G27" s="9">
        <v>0.546</v>
      </c>
      <c r="H27" s="24">
        <f t="shared" si="5"/>
        <v>60.3876</v>
      </c>
      <c r="I27" s="24">
        <f t="shared" si="6"/>
        <v>107.60000000000002</v>
      </c>
      <c r="J27" s="9">
        <v>0.709</v>
      </c>
      <c r="K27" s="24">
        <f t="shared" si="7"/>
        <v>78.41539999999999</v>
      </c>
      <c r="L27" s="24">
        <f t="shared" si="8"/>
        <v>113.60000000000002</v>
      </c>
      <c r="M27" s="9">
        <v>0.681</v>
      </c>
      <c r="N27" s="24">
        <f t="shared" si="9"/>
        <v>75.3186</v>
      </c>
      <c r="O27" s="24">
        <f t="shared" si="10"/>
        <v>91.60000000000002</v>
      </c>
      <c r="P27" s="9">
        <v>0.727</v>
      </c>
      <c r="Q27" s="24">
        <f t="shared" si="11"/>
        <v>80.4062</v>
      </c>
      <c r="R27" s="8">
        <f t="shared" si="12"/>
        <v>86.60000000000002</v>
      </c>
      <c r="S27" s="9">
        <v>0.716</v>
      </c>
      <c r="T27" s="24">
        <f t="shared" si="13"/>
        <v>79.1896</v>
      </c>
      <c r="U27" s="8">
        <f t="shared" si="14"/>
        <v>79.60000000000002</v>
      </c>
      <c r="V27" s="9">
        <v>0.745</v>
      </c>
      <c r="W27" s="24">
        <f t="shared" si="15"/>
        <v>82.39699999999999</v>
      </c>
      <c r="X27" s="8">
        <f t="shared" si="16"/>
        <v>63.60000000000002</v>
      </c>
      <c r="Y27" s="9">
        <v>0.707</v>
      </c>
      <c r="Z27" s="24">
        <f t="shared" si="17"/>
        <v>78.1942</v>
      </c>
      <c r="AA27" s="8">
        <f t="shared" si="18"/>
        <v>68.60000000000002</v>
      </c>
      <c r="AB27" s="9">
        <v>0.645</v>
      </c>
      <c r="AC27" s="24">
        <f t="shared" si="19"/>
        <v>71.337</v>
      </c>
      <c r="AD27" s="8">
        <f t="shared" si="20"/>
        <v>48.60000000000002</v>
      </c>
      <c r="AE27" s="9">
        <v>0.62</v>
      </c>
      <c r="AF27" s="24">
        <f t="shared" si="21"/>
        <v>68.572</v>
      </c>
      <c r="AG27" s="8">
        <f t="shared" si="22"/>
        <v>44.60000000000002</v>
      </c>
      <c r="AH27" s="9">
        <v>0.607</v>
      </c>
      <c r="AI27" s="24">
        <f t="shared" si="23"/>
        <v>67.13419999999999</v>
      </c>
      <c r="AJ27" s="8">
        <f t="shared" si="24"/>
        <v>38.60000000000002</v>
      </c>
      <c r="AK27" s="9">
        <v>0.618</v>
      </c>
      <c r="AL27" s="24">
        <f t="shared" si="25"/>
        <v>68.35079999999999</v>
      </c>
      <c r="AM27" s="8">
        <f t="shared" si="26"/>
        <v>20.600000000000023</v>
      </c>
      <c r="AN27" s="9">
        <v>0.688</v>
      </c>
      <c r="AO27" s="24">
        <f t="shared" si="27"/>
        <v>76.0928</v>
      </c>
      <c r="AP27" s="8">
        <f t="shared" si="28"/>
        <v>23.600000000000023</v>
      </c>
      <c r="AQ27" s="9">
        <v>0.5</v>
      </c>
      <c r="AR27" s="24">
        <f t="shared" si="29"/>
        <v>55.3</v>
      </c>
      <c r="AS27" s="8">
        <f t="shared" si="30"/>
        <v>25.600000000000023</v>
      </c>
      <c r="AT27" s="9">
        <v>0.486</v>
      </c>
      <c r="AU27" s="24">
        <f t="shared" si="31"/>
        <v>53.751599999999996</v>
      </c>
      <c r="AV27" s="8">
        <f t="shared" si="32"/>
        <v>19.600000000000023</v>
      </c>
      <c r="AW27" s="9">
        <v>0.452</v>
      </c>
      <c r="AX27" s="24">
        <f t="shared" si="2"/>
        <v>49.9912</v>
      </c>
      <c r="AY27" s="8">
        <f t="shared" si="3"/>
        <v>12.600000000000023</v>
      </c>
      <c r="AZ27" s="9">
        <v>0.348</v>
      </c>
      <c r="BA27" s="24">
        <f t="shared" si="33"/>
        <v>38.4888</v>
      </c>
      <c r="BB27" s="24">
        <f t="shared" si="34"/>
        <v>34.60000000000002</v>
      </c>
      <c r="BC27" s="9">
        <v>0.394</v>
      </c>
      <c r="BD27" s="24">
        <f t="shared" si="35"/>
        <v>43.5764</v>
      </c>
      <c r="BE27" s="8">
        <f t="shared" si="36"/>
        <v>37.60000000000002</v>
      </c>
      <c r="BF27" s="9">
        <v>0.452</v>
      </c>
      <c r="BG27" s="24">
        <f t="shared" si="37"/>
        <v>49.9912</v>
      </c>
      <c r="BH27" s="8">
        <f t="shared" si="38"/>
        <v>40.60000000000002</v>
      </c>
      <c r="BI27" s="9">
        <v>0.418</v>
      </c>
      <c r="BJ27" s="24">
        <f t="shared" si="39"/>
        <v>46.230799999999995</v>
      </c>
      <c r="BK27" s="8">
        <f t="shared" si="40"/>
        <v>26.600000000000023</v>
      </c>
      <c r="BL27" s="9"/>
      <c r="BM27" s="8"/>
      <c r="BN27" s="8"/>
      <c r="BQ27" s="20"/>
    </row>
    <row r="28" spans="1:69" ht="9.75">
      <c r="A28" s="9" t="s">
        <v>85</v>
      </c>
      <c r="B28" s="24">
        <v>1.502</v>
      </c>
      <c r="C28" s="24">
        <f t="shared" si="4"/>
        <v>150.2</v>
      </c>
      <c r="D28" s="9"/>
      <c r="E28" s="24"/>
      <c r="F28" s="24"/>
      <c r="G28" s="9">
        <v>0.487</v>
      </c>
      <c r="H28" s="24">
        <f t="shared" si="5"/>
        <v>53.862199999999994</v>
      </c>
      <c r="I28" s="24">
        <f t="shared" si="6"/>
        <v>96.80000000000001</v>
      </c>
      <c r="J28" s="9">
        <v>0.699</v>
      </c>
      <c r="K28" s="24">
        <f t="shared" si="7"/>
        <v>77.3094</v>
      </c>
      <c r="L28" s="24">
        <f t="shared" si="8"/>
        <v>102.80000000000001</v>
      </c>
      <c r="M28" s="9">
        <v>0.678</v>
      </c>
      <c r="N28" s="24">
        <f t="shared" si="9"/>
        <v>74.9868</v>
      </c>
      <c r="O28" s="24">
        <f t="shared" si="10"/>
        <v>80.80000000000001</v>
      </c>
      <c r="P28" s="9">
        <v>0.73</v>
      </c>
      <c r="Q28" s="24">
        <f t="shared" si="11"/>
        <v>80.738</v>
      </c>
      <c r="R28" s="8">
        <f t="shared" si="12"/>
        <v>75.80000000000001</v>
      </c>
      <c r="S28" s="9">
        <v>0.683</v>
      </c>
      <c r="T28" s="24">
        <f t="shared" si="13"/>
        <v>75.5398</v>
      </c>
      <c r="U28" s="8">
        <f t="shared" si="14"/>
        <v>68.80000000000001</v>
      </c>
      <c r="V28" s="9">
        <v>0.694</v>
      </c>
      <c r="W28" s="24">
        <f t="shared" si="15"/>
        <v>76.75639999999999</v>
      </c>
      <c r="X28" s="8">
        <f t="shared" si="16"/>
        <v>52.80000000000001</v>
      </c>
      <c r="Y28" s="9">
        <v>0.661</v>
      </c>
      <c r="Z28" s="24">
        <f t="shared" si="17"/>
        <v>73.1066</v>
      </c>
      <c r="AA28" s="8">
        <f t="shared" si="18"/>
        <v>57.80000000000001</v>
      </c>
      <c r="AB28" s="9">
        <v>0.664</v>
      </c>
      <c r="AC28" s="24">
        <f t="shared" si="19"/>
        <v>73.4384</v>
      </c>
      <c r="AD28" s="8">
        <f t="shared" si="20"/>
        <v>37.80000000000001</v>
      </c>
      <c r="AE28" s="9">
        <v>0.575</v>
      </c>
      <c r="AF28" s="24">
        <f t="shared" si="21"/>
        <v>63.59499999999999</v>
      </c>
      <c r="AG28" s="8">
        <f t="shared" si="22"/>
        <v>33.80000000000001</v>
      </c>
      <c r="AH28" s="9">
        <v>0.516</v>
      </c>
      <c r="AI28" s="24">
        <f t="shared" si="23"/>
        <v>57.0696</v>
      </c>
      <c r="AJ28" s="8">
        <f t="shared" si="24"/>
        <v>27.80000000000001</v>
      </c>
      <c r="AK28" s="9">
        <v>0.408</v>
      </c>
      <c r="AL28" s="24">
        <f t="shared" si="25"/>
        <v>45.12479999999999</v>
      </c>
      <c r="AM28" s="8">
        <f t="shared" si="26"/>
        <v>9.800000000000011</v>
      </c>
      <c r="AN28" s="9">
        <v>0.509</v>
      </c>
      <c r="AO28" s="24">
        <f t="shared" si="27"/>
        <v>56.2954</v>
      </c>
      <c r="AP28" s="8">
        <f t="shared" si="28"/>
        <v>12.800000000000011</v>
      </c>
      <c r="AQ28" s="9">
        <v>0.261</v>
      </c>
      <c r="AR28" s="24">
        <f t="shared" si="29"/>
        <v>28.8666</v>
      </c>
      <c r="AS28" s="8">
        <f t="shared" si="30"/>
        <v>14.800000000000011</v>
      </c>
      <c r="AT28" s="9">
        <v>0.246</v>
      </c>
      <c r="AU28" s="24">
        <f t="shared" si="31"/>
        <v>27.2076</v>
      </c>
      <c r="AV28" s="8">
        <f t="shared" si="32"/>
        <v>8.800000000000011</v>
      </c>
      <c r="AW28" s="9"/>
      <c r="AX28" s="24"/>
      <c r="AY28" s="8"/>
      <c r="AZ28" s="9">
        <v>0.338</v>
      </c>
      <c r="BA28" s="24">
        <f t="shared" si="33"/>
        <v>37.3828</v>
      </c>
      <c r="BB28" s="24">
        <f t="shared" si="34"/>
        <v>23.80000000000001</v>
      </c>
      <c r="BC28" s="9">
        <v>0.343</v>
      </c>
      <c r="BD28" s="24">
        <f t="shared" si="35"/>
        <v>37.9358</v>
      </c>
      <c r="BE28" s="8">
        <f t="shared" si="36"/>
        <v>26.80000000000001</v>
      </c>
      <c r="BF28" s="9">
        <v>0.401</v>
      </c>
      <c r="BG28" s="24">
        <f t="shared" si="37"/>
        <v>44.3506</v>
      </c>
      <c r="BH28" s="8">
        <f t="shared" si="38"/>
        <v>29.80000000000001</v>
      </c>
      <c r="BI28" s="9">
        <v>0.308</v>
      </c>
      <c r="BJ28" s="24">
        <f t="shared" si="39"/>
        <v>34.0648</v>
      </c>
      <c r="BK28" s="8">
        <f t="shared" si="40"/>
        <v>15.800000000000011</v>
      </c>
      <c r="BL28" s="9"/>
      <c r="BM28" s="8"/>
      <c r="BN28" s="8"/>
      <c r="BQ28" s="20"/>
    </row>
    <row r="29" spans="1:69" ht="9.75">
      <c r="A29" s="9" t="s">
        <v>86</v>
      </c>
      <c r="B29" s="24">
        <v>1.61</v>
      </c>
      <c r="C29" s="24">
        <f t="shared" si="4"/>
        <v>161</v>
      </c>
      <c r="D29" s="9"/>
      <c r="E29" s="24"/>
      <c r="F29" s="24"/>
      <c r="G29" s="9">
        <v>0.449</v>
      </c>
      <c r="H29" s="24">
        <f t="shared" si="5"/>
        <v>49.6594</v>
      </c>
      <c r="I29" s="24">
        <f t="shared" si="6"/>
        <v>86</v>
      </c>
      <c r="J29" s="9">
        <v>0.644</v>
      </c>
      <c r="K29" s="24">
        <f t="shared" si="7"/>
        <v>71.2264</v>
      </c>
      <c r="L29" s="24">
        <f t="shared" si="8"/>
        <v>92</v>
      </c>
      <c r="M29" s="9">
        <v>0.661</v>
      </c>
      <c r="N29" s="24">
        <f t="shared" si="9"/>
        <v>73.1066</v>
      </c>
      <c r="O29" s="24">
        <f t="shared" si="10"/>
        <v>70</v>
      </c>
      <c r="P29" s="9">
        <v>0.698</v>
      </c>
      <c r="Q29" s="24">
        <f t="shared" si="11"/>
        <v>77.19879999999999</v>
      </c>
      <c r="R29" s="8">
        <f t="shared" si="12"/>
        <v>65</v>
      </c>
      <c r="S29" s="9">
        <v>0.695</v>
      </c>
      <c r="T29" s="24">
        <f t="shared" si="13"/>
        <v>76.86699999999999</v>
      </c>
      <c r="U29" s="8">
        <f t="shared" si="14"/>
        <v>58</v>
      </c>
      <c r="V29" s="9">
        <v>0.656</v>
      </c>
      <c r="W29" s="24">
        <f t="shared" si="15"/>
        <v>72.5536</v>
      </c>
      <c r="X29" s="8">
        <f t="shared" si="16"/>
        <v>42</v>
      </c>
      <c r="Y29" s="9">
        <v>0.588</v>
      </c>
      <c r="Z29" s="24">
        <f t="shared" si="17"/>
        <v>65.0328</v>
      </c>
      <c r="AA29" s="8">
        <f t="shared" si="18"/>
        <v>47</v>
      </c>
      <c r="AB29" s="9">
        <v>0.626</v>
      </c>
      <c r="AC29" s="24">
        <f t="shared" si="19"/>
        <v>69.23559999999999</v>
      </c>
      <c r="AD29" s="8">
        <f t="shared" si="20"/>
        <v>27</v>
      </c>
      <c r="AE29" s="9">
        <v>0.493</v>
      </c>
      <c r="AF29" s="24">
        <f t="shared" si="21"/>
        <v>54.5258</v>
      </c>
      <c r="AG29" s="8">
        <f t="shared" si="22"/>
        <v>23</v>
      </c>
      <c r="AH29" s="9">
        <v>0.251</v>
      </c>
      <c r="AI29" s="24">
        <f t="shared" si="23"/>
        <v>27.7606</v>
      </c>
      <c r="AJ29" s="8">
        <f t="shared" si="24"/>
        <v>17</v>
      </c>
      <c r="AK29" s="9"/>
      <c r="AL29" s="24"/>
      <c r="AM29" s="8"/>
      <c r="AN29" s="9"/>
      <c r="AO29" s="24"/>
      <c r="AP29" s="8"/>
      <c r="AQ29" s="9"/>
      <c r="AR29" s="24"/>
      <c r="AS29" s="8"/>
      <c r="AT29" s="9"/>
      <c r="AU29" s="24"/>
      <c r="AV29" s="8"/>
      <c r="AW29" s="9"/>
      <c r="AX29" s="24"/>
      <c r="AY29" s="8"/>
      <c r="AZ29" s="9">
        <v>0.268</v>
      </c>
      <c r="BA29" s="24">
        <f t="shared" si="33"/>
        <v>29.6408</v>
      </c>
      <c r="BB29" s="24">
        <f t="shared" si="34"/>
        <v>13</v>
      </c>
      <c r="BC29" s="9">
        <v>0.344</v>
      </c>
      <c r="BD29" s="24">
        <f t="shared" si="35"/>
        <v>38.0464</v>
      </c>
      <c r="BE29" s="8">
        <f t="shared" si="36"/>
        <v>16</v>
      </c>
      <c r="BF29" s="9">
        <v>0.344</v>
      </c>
      <c r="BG29" s="24">
        <f t="shared" si="37"/>
        <v>38.0464</v>
      </c>
      <c r="BH29" s="8">
        <f t="shared" si="38"/>
        <v>19</v>
      </c>
      <c r="BI29" s="9"/>
      <c r="BJ29" s="24"/>
      <c r="BK29" s="8"/>
      <c r="BL29" s="9"/>
      <c r="BM29" s="8"/>
      <c r="BN29" s="8"/>
      <c r="BQ29" s="20"/>
    </row>
    <row r="30" spans="1:69" ht="9.75">
      <c r="A30" s="9" t="s">
        <v>87</v>
      </c>
      <c r="B30" s="24">
        <v>1.718</v>
      </c>
      <c r="C30" s="24">
        <f t="shared" si="4"/>
        <v>171.8</v>
      </c>
      <c r="D30" s="9"/>
      <c r="E30" s="24"/>
      <c r="F30" s="24"/>
      <c r="G30" s="9">
        <v>0.382</v>
      </c>
      <c r="H30" s="24">
        <f t="shared" si="5"/>
        <v>42.2492</v>
      </c>
      <c r="I30" s="24">
        <f t="shared" si="6"/>
        <v>75.19999999999999</v>
      </c>
      <c r="J30" s="9">
        <v>0.614</v>
      </c>
      <c r="K30" s="24">
        <f t="shared" si="7"/>
        <v>67.9084</v>
      </c>
      <c r="L30" s="24">
        <f t="shared" si="8"/>
        <v>81.19999999999999</v>
      </c>
      <c r="M30" s="9">
        <v>0.651</v>
      </c>
      <c r="N30" s="24">
        <f t="shared" si="9"/>
        <v>72.0006</v>
      </c>
      <c r="O30" s="24">
        <f t="shared" si="10"/>
        <v>59.19999999999999</v>
      </c>
      <c r="P30" s="9">
        <v>0.639</v>
      </c>
      <c r="Q30" s="24">
        <f t="shared" si="11"/>
        <v>70.6734</v>
      </c>
      <c r="R30" s="8">
        <f t="shared" si="12"/>
        <v>54.19999999999999</v>
      </c>
      <c r="S30" s="9">
        <v>0.655</v>
      </c>
      <c r="T30" s="24">
        <f t="shared" si="13"/>
        <v>72.443</v>
      </c>
      <c r="U30" s="8">
        <f t="shared" si="14"/>
        <v>47.19999999999999</v>
      </c>
      <c r="V30" s="9">
        <v>0.662</v>
      </c>
      <c r="W30" s="24">
        <f t="shared" si="15"/>
        <v>73.2172</v>
      </c>
      <c r="X30" s="8">
        <f t="shared" si="16"/>
        <v>31.19999999999999</v>
      </c>
      <c r="Y30" s="9">
        <v>0.572</v>
      </c>
      <c r="Z30" s="24">
        <f t="shared" si="17"/>
        <v>63.26319999999999</v>
      </c>
      <c r="AA30" s="8">
        <f t="shared" si="18"/>
        <v>36.19999999999999</v>
      </c>
      <c r="AB30" s="9">
        <v>0.567</v>
      </c>
      <c r="AC30" s="24">
        <f t="shared" si="19"/>
        <v>62.71019999999999</v>
      </c>
      <c r="AD30" s="8">
        <f t="shared" si="20"/>
        <v>16.19999999999999</v>
      </c>
      <c r="AE30" s="9">
        <v>0.211</v>
      </c>
      <c r="AF30" s="24">
        <f t="shared" si="21"/>
        <v>23.336599999999997</v>
      </c>
      <c r="AG30" s="8">
        <f t="shared" si="22"/>
        <v>12.199999999999989</v>
      </c>
      <c r="AH30" s="9"/>
      <c r="AI30" s="24"/>
      <c r="AJ30" s="8"/>
      <c r="AK30" s="9"/>
      <c r="AL30" s="24"/>
      <c r="AM30" s="8"/>
      <c r="AN30" s="9"/>
      <c r="AO30" s="24"/>
      <c r="AP30" s="8"/>
      <c r="AQ30" s="9"/>
      <c r="AR30" s="24"/>
      <c r="AS30" s="8"/>
      <c r="AT30" s="9"/>
      <c r="AU30" s="24"/>
      <c r="AV30" s="8"/>
      <c r="AW30" s="9"/>
      <c r="AX30" s="24"/>
      <c r="AY30" s="8"/>
      <c r="AZ30" s="9">
        <v>0.111</v>
      </c>
      <c r="BA30" s="24">
        <f t="shared" si="33"/>
        <v>12.2766</v>
      </c>
      <c r="BB30" s="24">
        <f t="shared" si="34"/>
        <v>2.1999999999999886</v>
      </c>
      <c r="BC30" s="9"/>
      <c r="BD30" s="24"/>
      <c r="BE30" s="8"/>
      <c r="BF30" s="9">
        <v>0.153</v>
      </c>
      <c r="BG30" s="24">
        <f t="shared" si="37"/>
        <v>16.921799999999998</v>
      </c>
      <c r="BH30" s="8">
        <f t="shared" si="38"/>
        <v>8.199999999999989</v>
      </c>
      <c r="BI30" s="9"/>
      <c r="BJ30" s="24"/>
      <c r="BK30" s="8"/>
      <c r="BL30" s="9"/>
      <c r="BM30" s="8"/>
      <c r="BN30" s="8"/>
      <c r="BQ30" s="20"/>
    </row>
    <row r="31" spans="1:69" ht="9.75">
      <c r="A31" s="9" t="s">
        <v>88</v>
      </c>
      <c r="B31" s="24">
        <v>1.827</v>
      </c>
      <c r="C31" s="24">
        <f t="shared" si="4"/>
        <v>182.7</v>
      </c>
      <c r="D31" s="9"/>
      <c r="E31" s="24"/>
      <c r="F31" s="24"/>
      <c r="G31" s="9">
        <v>0.248</v>
      </c>
      <c r="H31" s="24">
        <f t="shared" si="5"/>
        <v>27.4288</v>
      </c>
      <c r="I31" s="24">
        <f t="shared" si="6"/>
        <v>64.30000000000001</v>
      </c>
      <c r="J31" s="9">
        <v>0.627</v>
      </c>
      <c r="K31" s="24">
        <f t="shared" si="7"/>
        <v>69.3462</v>
      </c>
      <c r="L31" s="24">
        <f t="shared" si="8"/>
        <v>70.30000000000001</v>
      </c>
      <c r="M31" s="9">
        <v>0.621</v>
      </c>
      <c r="N31" s="24">
        <f t="shared" si="9"/>
        <v>68.6826</v>
      </c>
      <c r="O31" s="24">
        <f t="shared" si="10"/>
        <v>48.30000000000001</v>
      </c>
      <c r="P31" s="9">
        <v>0.618</v>
      </c>
      <c r="Q31" s="24">
        <f t="shared" si="11"/>
        <v>68.35079999999999</v>
      </c>
      <c r="R31" s="8">
        <f t="shared" si="12"/>
        <v>43.30000000000001</v>
      </c>
      <c r="S31" s="9">
        <v>0.602</v>
      </c>
      <c r="T31" s="24">
        <f t="shared" si="13"/>
        <v>66.5812</v>
      </c>
      <c r="U31" s="8">
        <f t="shared" si="14"/>
        <v>36.30000000000001</v>
      </c>
      <c r="V31" s="9">
        <v>0.592</v>
      </c>
      <c r="W31" s="24">
        <f t="shared" si="15"/>
        <v>65.47519999999999</v>
      </c>
      <c r="X31" s="8">
        <f t="shared" si="16"/>
        <v>20.30000000000001</v>
      </c>
      <c r="Y31" s="9">
        <v>0.485</v>
      </c>
      <c r="Z31" s="24">
        <f t="shared" si="17"/>
        <v>53.641</v>
      </c>
      <c r="AA31" s="8">
        <f t="shared" si="18"/>
        <v>25.30000000000001</v>
      </c>
      <c r="AB31" s="9"/>
      <c r="AC31" s="24"/>
      <c r="AD31" s="8"/>
      <c r="AE31" s="9"/>
      <c r="AF31" s="24"/>
      <c r="AG31" s="8"/>
      <c r="AH31" s="9"/>
      <c r="AI31" s="24"/>
      <c r="AJ31" s="8"/>
      <c r="AK31" s="9"/>
      <c r="AL31" s="24"/>
      <c r="AM31" s="8"/>
      <c r="AN31" s="9"/>
      <c r="AO31" s="24"/>
      <c r="AP31" s="8"/>
      <c r="AQ31" s="9"/>
      <c r="AR31" s="24"/>
      <c r="AS31" s="8"/>
      <c r="AT31" s="9"/>
      <c r="AU31" s="24"/>
      <c r="AV31" s="8"/>
      <c r="AW31" s="9"/>
      <c r="AX31" s="24"/>
      <c r="AY31" s="8"/>
      <c r="AZ31" s="9"/>
      <c r="BA31" s="24"/>
      <c r="BB31" s="24"/>
      <c r="BC31" s="9"/>
      <c r="BD31" s="24"/>
      <c r="BE31" s="8"/>
      <c r="BF31" s="9"/>
      <c r="BG31" s="24"/>
      <c r="BH31" s="8"/>
      <c r="BI31" s="9"/>
      <c r="BJ31" s="24"/>
      <c r="BK31" s="8"/>
      <c r="BL31" s="9"/>
      <c r="BM31" s="8"/>
      <c r="BN31" s="8"/>
      <c r="BQ31" s="20"/>
    </row>
    <row r="32" spans="1:69" ht="9.75">
      <c r="A32" s="9" t="s">
        <v>89</v>
      </c>
      <c r="B32" s="24">
        <v>1.935</v>
      </c>
      <c r="C32" s="24">
        <f t="shared" si="4"/>
        <v>193.5</v>
      </c>
      <c r="D32" s="9"/>
      <c r="E32" s="24"/>
      <c r="F32" s="24"/>
      <c r="G32" s="9">
        <v>0.145</v>
      </c>
      <c r="H32" s="24">
        <f t="shared" si="5"/>
        <v>16.037</v>
      </c>
      <c r="I32" s="24">
        <f t="shared" si="6"/>
        <v>53.5</v>
      </c>
      <c r="J32" s="9">
        <v>0.62</v>
      </c>
      <c r="K32" s="24">
        <f t="shared" si="7"/>
        <v>68.572</v>
      </c>
      <c r="L32" s="24">
        <f t="shared" si="8"/>
        <v>59.5</v>
      </c>
      <c r="M32" s="9">
        <v>0.572</v>
      </c>
      <c r="N32" s="24">
        <f t="shared" si="9"/>
        <v>63.26319999999999</v>
      </c>
      <c r="O32" s="24">
        <f t="shared" si="10"/>
        <v>37.5</v>
      </c>
      <c r="P32" s="9">
        <v>0.575</v>
      </c>
      <c r="Q32" s="24">
        <f t="shared" si="11"/>
        <v>63.59499999999999</v>
      </c>
      <c r="R32" s="8">
        <f t="shared" si="12"/>
        <v>32.5</v>
      </c>
      <c r="S32" s="9">
        <v>0.579</v>
      </c>
      <c r="T32" s="24">
        <f t="shared" si="13"/>
        <v>64.03739999999999</v>
      </c>
      <c r="U32" s="8">
        <f t="shared" si="14"/>
        <v>25.5</v>
      </c>
      <c r="V32" s="9">
        <v>0.318</v>
      </c>
      <c r="W32" s="24">
        <f t="shared" si="15"/>
        <v>35.1708</v>
      </c>
      <c r="X32" s="8">
        <f t="shared" si="16"/>
        <v>9.5</v>
      </c>
      <c r="Y32" s="9">
        <v>0.31</v>
      </c>
      <c r="Z32" s="24">
        <f t="shared" si="17"/>
        <v>34.286</v>
      </c>
      <c r="AA32" s="8">
        <f t="shared" si="18"/>
        <v>14.5</v>
      </c>
      <c r="AB32" s="9"/>
      <c r="AC32" s="24"/>
      <c r="AD32" s="8"/>
      <c r="AE32" s="9"/>
      <c r="AF32" s="24"/>
      <c r="AG32" s="8"/>
      <c r="AH32" s="9"/>
      <c r="AI32" s="24"/>
      <c r="AJ32" s="8"/>
      <c r="AK32" s="9"/>
      <c r="AL32" s="24"/>
      <c r="AM32" s="8"/>
      <c r="AN32" s="9"/>
      <c r="AO32" s="24"/>
      <c r="AP32" s="8"/>
      <c r="AQ32" s="9"/>
      <c r="AR32" s="24"/>
      <c r="AS32" s="8"/>
      <c r="AT32" s="9"/>
      <c r="AU32" s="24"/>
      <c r="AV32" s="8"/>
      <c r="AW32" s="9"/>
      <c r="AX32" s="24"/>
      <c r="AY32" s="8"/>
      <c r="AZ32" s="9"/>
      <c r="BA32" s="24"/>
      <c r="BB32" s="24"/>
      <c r="BC32" s="9"/>
      <c r="BD32" s="24"/>
      <c r="BE32" s="8"/>
      <c r="BF32" s="9"/>
      <c r="BG32" s="24"/>
      <c r="BH32" s="8"/>
      <c r="BI32" s="9"/>
      <c r="BJ32" s="24"/>
      <c r="BK32" s="8"/>
      <c r="BL32" s="9"/>
      <c r="BM32" s="8"/>
      <c r="BN32" s="8"/>
      <c r="BQ32" s="20"/>
    </row>
    <row r="33" spans="1:69" ht="9.75">
      <c r="A33" s="9" t="s">
        <v>90</v>
      </c>
      <c r="B33" s="24">
        <v>2.043</v>
      </c>
      <c r="C33" s="24">
        <f t="shared" si="4"/>
        <v>204.3</v>
      </c>
      <c r="D33" s="9"/>
      <c r="E33" s="24"/>
      <c r="F33" s="24"/>
      <c r="G33" s="9">
        <v>0.11</v>
      </c>
      <c r="H33" s="24">
        <f t="shared" si="5"/>
        <v>12.165999999999999</v>
      </c>
      <c r="I33" s="24">
        <f t="shared" si="6"/>
        <v>42.69999999999999</v>
      </c>
      <c r="J33" s="9">
        <v>0.575</v>
      </c>
      <c r="K33" s="24">
        <f t="shared" si="7"/>
        <v>63.59499999999999</v>
      </c>
      <c r="L33" s="24">
        <f t="shared" si="8"/>
        <v>48.69999999999999</v>
      </c>
      <c r="M33" s="9">
        <v>0.511</v>
      </c>
      <c r="N33" s="24">
        <f t="shared" si="9"/>
        <v>56.5166</v>
      </c>
      <c r="O33" s="24">
        <f t="shared" si="10"/>
        <v>26.69999999999999</v>
      </c>
      <c r="P33" s="9">
        <v>0.446</v>
      </c>
      <c r="Q33" s="24">
        <f t="shared" si="11"/>
        <v>49.3276</v>
      </c>
      <c r="R33" s="8">
        <f t="shared" si="12"/>
        <v>21.69999999999999</v>
      </c>
      <c r="S33" s="9">
        <v>0.419</v>
      </c>
      <c r="T33" s="24">
        <f t="shared" si="13"/>
        <v>46.34139999999999</v>
      </c>
      <c r="U33" s="8">
        <f t="shared" si="14"/>
        <v>14.699999999999989</v>
      </c>
      <c r="V33" s="9"/>
      <c r="W33" s="24"/>
      <c r="X33" s="8"/>
      <c r="Y33" s="9"/>
      <c r="Z33" s="24"/>
      <c r="AA33" s="8"/>
      <c r="AB33" s="9"/>
      <c r="AC33" s="24"/>
      <c r="AD33" s="8"/>
      <c r="AE33" s="9"/>
      <c r="AF33" s="24"/>
      <c r="AG33" s="8"/>
      <c r="AH33" s="9"/>
      <c r="AI33" s="24"/>
      <c r="AJ33" s="8"/>
      <c r="AK33" s="9"/>
      <c r="AL33" s="24"/>
      <c r="AM33" s="8"/>
      <c r="AN33" s="9"/>
      <c r="AO33" s="24"/>
      <c r="AP33" s="8"/>
      <c r="AQ33" s="9"/>
      <c r="AR33" s="24"/>
      <c r="AS33" s="8"/>
      <c r="AT33" s="9"/>
      <c r="AU33" s="24"/>
      <c r="AV33" s="8"/>
      <c r="AW33" s="9"/>
      <c r="AX33" s="24"/>
      <c r="AY33" s="8"/>
      <c r="AZ33" s="9"/>
      <c r="BA33" s="24"/>
      <c r="BB33" s="24"/>
      <c r="BC33" s="9"/>
      <c r="BD33" s="24"/>
      <c r="BE33" s="8"/>
      <c r="BF33" s="9"/>
      <c r="BG33" s="24"/>
      <c r="BH33" s="8"/>
      <c r="BI33" s="9"/>
      <c r="BJ33" s="24"/>
      <c r="BK33" s="8"/>
      <c r="BL33" s="9"/>
      <c r="BM33" s="8"/>
      <c r="BN33" s="8"/>
      <c r="BQ33" s="20"/>
    </row>
    <row r="34" spans="1:69" ht="9.75">
      <c r="A34" s="9" t="s">
        <v>91</v>
      </c>
      <c r="B34" s="24">
        <v>2.152</v>
      </c>
      <c r="C34" s="24">
        <f t="shared" si="4"/>
        <v>215.20000000000002</v>
      </c>
      <c r="D34" s="9"/>
      <c r="E34" s="24"/>
      <c r="F34" s="24"/>
      <c r="G34" s="9"/>
      <c r="H34" s="24"/>
      <c r="I34" s="24"/>
      <c r="J34" s="9">
        <v>0.518</v>
      </c>
      <c r="K34" s="24">
        <f t="shared" si="7"/>
        <v>57.2908</v>
      </c>
      <c r="L34" s="24">
        <f t="shared" si="8"/>
        <v>37.79999999999998</v>
      </c>
      <c r="M34" s="9">
        <v>0.417</v>
      </c>
      <c r="N34" s="24">
        <f t="shared" si="9"/>
        <v>46.1202</v>
      </c>
      <c r="O34" s="24">
        <f t="shared" si="10"/>
        <v>15.799999999999983</v>
      </c>
      <c r="P34" s="9">
        <v>0.263</v>
      </c>
      <c r="Q34" s="24">
        <f t="shared" si="11"/>
        <v>29.0878</v>
      </c>
      <c r="R34" s="8">
        <f t="shared" si="12"/>
        <v>10.799999999999983</v>
      </c>
      <c r="S34" s="9"/>
      <c r="T34" s="24"/>
      <c r="U34" s="8"/>
      <c r="V34" s="9"/>
      <c r="W34" s="24"/>
      <c r="X34" s="8"/>
      <c r="Y34" s="9"/>
      <c r="Z34" s="24"/>
      <c r="AA34" s="8"/>
      <c r="AB34" s="9"/>
      <c r="AC34" s="24"/>
      <c r="AD34" s="8"/>
      <c r="AE34" s="9"/>
      <c r="AF34" s="24"/>
      <c r="AG34" s="8"/>
      <c r="AH34" s="9"/>
      <c r="AI34" s="24"/>
      <c r="AJ34" s="8"/>
      <c r="AK34" s="9"/>
      <c r="AL34" s="24"/>
      <c r="AM34" s="8"/>
      <c r="AN34" s="9"/>
      <c r="AO34" s="24"/>
      <c r="AP34" s="8"/>
      <c r="AQ34" s="9"/>
      <c r="AR34" s="24"/>
      <c r="AS34" s="8"/>
      <c r="AT34" s="9"/>
      <c r="AU34" s="24"/>
      <c r="AV34" s="8"/>
      <c r="AW34" s="9"/>
      <c r="AX34" s="24"/>
      <c r="AY34" s="8"/>
      <c r="AZ34" s="9"/>
      <c r="BA34" s="24"/>
      <c r="BB34" s="24"/>
      <c r="BC34" s="9"/>
      <c r="BD34" s="24"/>
      <c r="BE34" s="8"/>
      <c r="BF34" s="9"/>
      <c r="BG34" s="24"/>
      <c r="BH34" s="8"/>
      <c r="BI34" s="9"/>
      <c r="BJ34" s="24"/>
      <c r="BK34" s="8"/>
      <c r="BL34" s="9"/>
      <c r="BM34" s="8"/>
      <c r="BN34" s="8"/>
      <c r="BQ34" s="20"/>
    </row>
    <row r="35" spans="1:66" ht="9.75">
      <c r="A35" s="9" t="s">
        <v>92</v>
      </c>
      <c r="B35" s="24">
        <v>2.26</v>
      </c>
      <c r="C35" s="24">
        <f t="shared" si="4"/>
        <v>225.99999999999997</v>
      </c>
      <c r="D35" s="9"/>
      <c r="E35" s="24"/>
      <c r="F35" s="24"/>
      <c r="G35" s="9"/>
      <c r="H35" s="24"/>
      <c r="I35" s="24"/>
      <c r="J35" s="9">
        <v>0.514</v>
      </c>
      <c r="K35" s="24">
        <f t="shared" si="7"/>
        <v>56.8484</v>
      </c>
      <c r="L35" s="24">
        <f t="shared" si="8"/>
        <v>27.00000000000003</v>
      </c>
      <c r="M35" s="9"/>
      <c r="N35" s="24"/>
      <c r="O35" s="24"/>
      <c r="P35" s="9"/>
      <c r="Q35" s="24"/>
      <c r="R35" s="8"/>
      <c r="S35" s="9"/>
      <c r="T35" s="24"/>
      <c r="U35" s="8"/>
      <c r="V35" s="9"/>
      <c r="W35" s="24"/>
      <c r="X35" s="8"/>
      <c r="Y35" s="9"/>
      <c r="Z35" s="24"/>
      <c r="AA35" s="8"/>
      <c r="AB35" s="9"/>
      <c r="AC35" s="24"/>
      <c r="AD35" s="8"/>
      <c r="AE35" s="9"/>
      <c r="AF35" s="24"/>
      <c r="AG35" s="8"/>
      <c r="AH35" s="9"/>
      <c r="AI35" s="24"/>
      <c r="AJ35" s="8"/>
      <c r="AK35" s="9"/>
      <c r="AL35" s="24"/>
      <c r="AM35" s="8"/>
      <c r="AN35" s="9"/>
      <c r="AO35" s="24"/>
      <c r="AP35" s="8"/>
      <c r="AQ35" s="9"/>
      <c r="AR35" s="24"/>
      <c r="AS35" s="8"/>
      <c r="AT35" s="9"/>
      <c r="AU35" s="24"/>
      <c r="AV35" s="8"/>
      <c r="AW35" s="9"/>
      <c r="AX35" s="24"/>
      <c r="AY35" s="8"/>
      <c r="AZ35" s="9"/>
      <c r="BA35" s="24"/>
      <c r="BB35" s="24"/>
      <c r="BC35" s="9"/>
      <c r="BD35" s="24"/>
      <c r="BE35" s="8"/>
      <c r="BF35" s="9"/>
      <c r="BG35" s="24"/>
      <c r="BH35" s="8"/>
      <c r="BI35" s="9"/>
      <c r="BJ35" s="24"/>
      <c r="BK35" s="8"/>
      <c r="BL35" s="9"/>
      <c r="BM35" s="8"/>
      <c r="BN35" s="8"/>
    </row>
    <row r="36" spans="1:66" ht="9.75">
      <c r="A36" s="9" t="s">
        <v>93</v>
      </c>
      <c r="B36" s="24">
        <v>2.368</v>
      </c>
      <c r="C36" s="24">
        <f t="shared" si="4"/>
        <v>236.79999999999998</v>
      </c>
      <c r="D36" s="9"/>
      <c r="E36" s="24"/>
      <c r="F36" s="24"/>
      <c r="G36" s="9"/>
      <c r="H36" s="24"/>
      <c r="I36" s="24"/>
      <c r="J36" s="9">
        <v>0.417</v>
      </c>
      <c r="K36" s="24">
        <f t="shared" si="7"/>
        <v>46.1202</v>
      </c>
      <c r="L36" s="24">
        <f t="shared" si="8"/>
        <v>16.200000000000017</v>
      </c>
      <c r="M36" s="9"/>
      <c r="N36" s="24"/>
      <c r="O36" s="24"/>
      <c r="P36" s="9"/>
      <c r="Q36" s="24"/>
      <c r="R36" s="8"/>
      <c r="S36" s="9"/>
      <c r="T36" s="24"/>
      <c r="U36" s="8"/>
      <c r="V36" s="9"/>
      <c r="W36" s="24"/>
      <c r="X36" s="8"/>
      <c r="Y36" s="9" t="s">
        <v>114</v>
      </c>
      <c r="Z36" s="24"/>
      <c r="AA36" s="8"/>
      <c r="AB36" s="9"/>
      <c r="AC36" s="24"/>
      <c r="AD36" s="8"/>
      <c r="AE36" s="9"/>
      <c r="AF36" s="24"/>
      <c r="AG36" s="8"/>
      <c r="AH36" s="9"/>
      <c r="AI36" s="24"/>
      <c r="AJ36" s="8"/>
      <c r="AK36" s="9"/>
      <c r="AL36" s="24"/>
      <c r="AM36" s="8"/>
      <c r="AN36" s="9"/>
      <c r="AO36" s="24"/>
      <c r="AP36" s="8"/>
      <c r="AQ36" s="9"/>
      <c r="AR36" s="24"/>
      <c r="AS36" s="8"/>
      <c r="AT36" s="9"/>
      <c r="AU36" s="24"/>
      <c r="AV36" s="8"/>
      <c r="AW36" s="9"/>
      <c r="AX36" s="24"/>
      <c r="AY36" s="8"/>
      <c r="AZ36" s="9"/>
      <c r="BA36" s="24"/>
      <c r="BB36" s="24"/>
      <c r="BC36" s="9"/>
      <c r="BD36" s="24"/>
      <c r="BE36" s="8"/>
      <c r="BF36" s="9"/>
      <c r="BG36" s="24"/>
      <c r="BH36" s="8"/>
      <c r="BI36" s="9"/>
      <c r="BJ36" s="24"/>
      <c r="BK36" s="8"/>
      <c r="BL36" s="9"/>
      <c r="BM36" s="8"/>
      <c r="BN36" s="8"/>
    </row>
    <row r="37" spans="1:66" ht="9.75">
      <c r="A37" s="9"/>
      <c r="B37" s="24">
        <v>2.477</v>
      </c>
      <c r="C37" s="24">
        <f t="shared" si="4"/>
        <v>247.7</v>
      </c>
      <c r="D37" s="9"/>
      <c r="E37" s="24"/>
      <c r="F37" s="24"/>
      <c r="G37" s="9"/>
      <c r="H37" s="24"/>
      <c r="I37" s="24"/>
      <c r="J37" s="9"/>
      <c r="K37" s="24"/>
      <c r="L37" s="24"/>
      <c r="M37" s="9"/>
      <c r="N37" s="24"/>
      <c r="O37" s="24"/>
      <c r="P37" s="9"/>
      <c r="Q37" s="24"/>
      <c r="R37" s="8"/>
      <c r="S37" s="9"/>
      <c r="T37" s="24"/>
      <c r="U37" s="8"/>
      <c r="V37" s="9"/>
      <c r="W37" s="24"/>
      <c r="X37" s="8"/>
      <c r="Y37" s="9"/>
      <c r="Z37" s="24"/>
      <c r="AA37" s="8"/>
      <c r="AB37" s="9"/>
      <c r="AC37" s="24"/>
      <c r="AD37" s="8"/>
      <c r="AE37" s="9"/>
      <c r="AF37" s="24"/>
      <c r="AG37" s="8"/>
      <c r="AH37" s="9"/>
      <c r="AI37" s="24"/>
      <c r="AJ37" s="8"/>
      <c r="AK37" s="9"/>
      <c r="AL37" s="24"/>
      <c r="AM37" s="8"/>
      <c r="AN37" s="9"/>
      <c r="AO37" s="24"/>
      <c r="AP37" s="8"/>
      <c r="AQ37" s="9"/>
      <c r="AR37" s="24"/>
      <c r="AS37" s="8"/>
      <c r="AT37" s="9"/>
      <c r="AU37" s="24"/>
      <c r="AV37" s="8"/>
      <c r="AW37" s="9"/>
      <c r="AX37" s="24"/>
      <c r="AY37" s="8"/>
      <c r="AZ37" s="9"/>
      <c r="BA37" s="24"/>
      <c r="BB37" s="24"/>
      <c r="BC37" s="9"/>
      <c r="BD37" s="24"/>
      <c r="BE37" s="8"/>
      <c r="BF37" s="9"/>
      <c r="BG37" s="24"/>
      <c r="BH37" s="8"/>
      <c r="BI37" s="9"/>
      <c r="BJ37" s="24"/>
      <c r="BK37" s="8"/>
      <c r="BL37" s="9"/>
      <c r="BM37" s="8"/>
      <c r="BN37" s="8"/>
    </row>
    <row r="38" spans="1:66" ht="9.75">
      <c r="A38" s="9"/>
      <c r="B38" s="24">
        <v>2.585</v>
      </c>
      <c r="C38" s="24">
        <f t="shared" si="4"/>
        <v>258.5</v>
      </c>
      <c r="D38" s="9"/>
      <c r="E38" s="24"/>
      <c r="F38" s="24"/>
      <c r="G38" s="9"/>
      <c r="H38" s="24"/>
      <c r="I38" s="24"/>
      <c r="J38" s="9"/>
      <c r="K38" s="24"/>
      <c r="L38" s="24"/>
      <c r="M38" s="9"/>
      <c r="N38" s="24"/>
      <c r="O38" s="24"/>
      <c r="P38" s="9"/>
      <c r="Q38" s="24"/>
      <c r="R38" s="8"/>
      <c r="S38" s="9"/>
      <c r="T38" s="24"/>
      <c r="U38" s="8"/>
      <c r="V38" s="9"/>
      <c r="W38" s="24"/>
      <c r="X38" s="8"/>
      <c r="Y38" s="9"/>
      <c r="Z38" s="24"/>
      <c r="AA38" s="8"/>
      <c r="AB38" s="9"/>
      <c r="AC38" s="24"/>
      <c r="AD38" s="8"/>
      <c r="AE38" s="9"/>
      <c r="AF38" s="24"/>
      <c r="AG38" s="8"/>
      <c r="AH38" s="9"/>
      <c r="AI38" s="24"/>
      <c r="AJ38" s="8"/>
      <c r="AK38" s="9"/>
      <c r="AL38" s="24"/>
      <c r="AM38" s="8"/>
      <c r="AN38" s="9"/>
      <c r="AO38" s="24"/>
      <c r="AP38" s="8"/>
      <c r="AQ38" s="9"/>
      <c r="AR38" s="24"/>
      <c r="AS38" s="8"/>
      <c r="AT38" s="9"/>
      <c r="AU38" s="24"/>
      <c r="AV38" s="8"/>
      <c r="AW38" s="9"/>
      <c r="AX38" s="24"/>
      <c r="AY38" s="8"/>
      <c r="AZ38" s="9"/>
      <c r="BA38" s="24"/>
      <c r="BB38" s="24"/>
      <c r="BC38" s="9"/>
      <c r="BD38" s="24"/>
      <c r="BE38" s="8"/>
      <c r="BF38" s="9"/>
      <c r="BG38" s="24"/>
      <c r="BH38" s="8"/>
      <c r="BI38" s="9"/>
      <c r="BJ38" s="24"/>
      <c r="BK38" s="8"/>
      <c r="BL38" s="9"/>
      <c r="BM38" s="8"/>
      <c r="BN38" s="8"/>
    </row>
    <row r="39" spans="1:66" ht="9.75">
      <c r="A39" s="9"/>
      <c r="B39" s="24">
        <v>2.693</v>
      </c>
      <c r="C39" s="24">
        <f t="shared" si="4"/>
        <v>269.3</v>
      </c>
      <c r="D39" s="9"/>
      <c r="E39" s="24"/>
      <c r="F39" s="24"/>
      <c r="G39" s="9"/>
      <c r="H39" s="24"/>
      <c r="I39" s="24"/>
      <c r="J39" s="9"/>
      <c r="K39" s="24"/>
      <c r="L39" s="24"/>
      <c r="M39" s="9"/>
      <c r="N39" s="24"/>
      <c r="O39" s="24"/>
      <c r="P39" s="9"/>
      <c r="Q39" s="24"/>
      <c r="R39" s="8"/>
      <c r="S39" s="9"/>
      <c r="T39" s="24"/>
      <c r="U39" s="8"/>
      <c r="V39" s="9"/>
      <c r="W39" s="24"/>
      <c r="X39" s="8"/>
      <c r="Y39" s="9"/>
      <c r="Z39" s="24"/>
      <c r="AA39" s="8"/>
      <c r="AB39" s="9"/>
      <c r="AC39" s="24"/>
      <c r="AD39" s="8"/>
      <c r="AE39" s="9"/>
      <c r="AF39" s="24"/>
      <c r="AG39" s="8"/>
      <c r="AH39" s="9"/>
      <c r="AI39" s="24"/>
      <c r="AJ39" s="8"/>
      <c r="AK39" s="9"/>
      <c r="AL39" s="24"/>
      <c r="AM39" s="8"/>
      <c r="AN39" s="9"/>
      <c r="AO39" s="24"/>
      <c r="AP39" s="8"/>
      <c r="AQ39" s="9"/>
      <c r="AR39" s="24"/>
      <c r="AS39" s="8"/>
      <c r="AT39" s="9"/>
      <c r="AU39" s="24"/>
      <c r="AV39" s="8"/>
      <c r="AW39" s="9"/>
      <c r="AX39" s="24"/>
      <c r="AY39" s="8"/>
      <c r="AZ39" s="9"/>
      <c r="BA39" s="24"/>
      <c r="BB39" s="24"/>
      <c r="BC39" s="9"/>
      <c r="BD39" s="24"/>
      <c r="BE39" s="8"/>
      <c r="BF39" s="9"/>
      <c r="BG39" s="24"/>
      <c r="BH39" s="8"/>
      <c r="BI39" s="9"/>
      <c r="BJ39" s="24"/>
      <c r="BK39" s="8"/>
      <c r="BL39" s="9"/>
      <c r="BM39" s="8"/>
      <c r="BN39" s="8"/>
    </row>
    <row r="40" spans="1:66" ht="9.75">
      <c r="A40" s="9"/>
      <c r="B40" s="24">
        <v>2.801</v>
      </c>
      <c r="C40" s="24">
        <f t="shared" si="4"/>
        <v>280.1</v>
      </c>
      <c r="D40" s="9"/>
      <c r="E40" s="24"/>
      <c r="F40" s="24"/>
      <c r="G40" s="9"/>
      <c r="H40" s="24"/>
      <c r="I40" s="24"/>
      <c r="J40" s="9"/>
      <c r="K40" s="24"/>
      <c r="L40" s="24"/>
      <c r="M40" s="9"/>
      <c r="N40" s="24"/>
      <c r="O40" s="24"/>
      <c r="P40" s="9"/>
      <c r="Q40" s="24"/>
      <c r="R40" s="8"/>
      <c r="S40" s="9"/>
      <c r="T40" s="24"/>
      <c r="U40" s="8"/>
      <c r="V40" s="9"/>
      <c r="W40" s="24"/>
      <c r="X40" s="8"/>
      <c r="Y40" s="9"/>
      <c r="Z40" s="24"/>
      <c r="AA40" s="8"/>
      <c r="AB40" s="9"/>
      <c r="AC40" s="24"/>
      <c r="AD40" s="8"/>
      <c r="AE40" s="9"/>
      <c r="AF40" s="24"/>
      <c r="AG40" s="8"/>
      <c r="AH40" s="9"/>
      <c r="AI40" s="24"/>
      <c r="AJ40" s="8"/>
      <c r="AK40" s="9"/>
      <c r="AL40" s="24"/>
      <c r="AM40" s="8"/>
      <c r="AN40" s="9"/>
      <c r="AO40" s="24"/>
      <c r="AP40" s="8"/>
      <c r="AQ40" s="9"/>
      <c r="AR40" s="24"/>
      <c r="AS40" s="8"/>
      <c r="AT40" s="9"/>
      <c r="AU40" s="24"/>
      <c r="AV40" s="8"/>
      <c r="AW40" s="9"/>
      <c r="AX40" s="24"/>
      <c r="AY40" s="8"/>
      <c r="AZ40" s="9"/>
      <c r="BA40" s="24"/>
      <c r="BB40" s="24"/>
      <c r="BC40" s="9"/>
      <c r="BD40" s="24"/>
      <c r="BE40" s="8"/>
      <c r="BF40" s="9"/>
      <c r="BG40" s="24"/>
      <c r="BH40" s="8"/>
      <c r="BI40" s="9"/>
      <c r="BJ40" s="24"/>
      <c r="BK40" s="8"/>
      <c r="BL40" s="9"/>
      <c r="BM40" s="8"/>
      <c r="BN40" s="8"/>
    </row>
    <row r="41" spans="2:66" ht="9.75">
      <c r="B41" s="31"/>
      <c r="C41" s="31"/>
      <c r="D41" s="31"/>
      <c r="E41" s="31"/>
      <c r="BL41" s="16"/>
      <c r="BM41" s="16"/>
      <c r="BN41" s="16"/>
    </row>
    <row r="42" spans="2:66" s="17" customFormat="1" ht="9.75">
      <c r="B42" s="22"/>
      <c r="C42" s="22" t="s">
        <v>110</v>
      </c>
      <c r="D42" s="22"/>
      <c r="E42" s="22">
        <f>(E43*F43+E44*F44)/(F43+F44)</f>
        <v>45.41650454545455</v>
      </c>
      <c r="H42" s="22">
        <f>(H43*I43+H44*I44)/(I43+I44)</f>
        <v>57.83798789111245</v>
      </c>
      <c r="K42" s="22">
        <f>(K43*L43+K44*L44)/(L43+L44)</f>
        <v>75.85279993560489</v>
      </c>
      <c r="N42" s="22">
        <f>(N43*O43+N44*O44)/(O43+O44)</f>
        <v>77.63199795545819</v>
      </c>
      <c r="Q42" s="22">
        <f>(Q43*R43+Q44*R44)/(R43+R44)</f>
        <v>81.1338761591822</v>
      </c>
      <c r="T42" s="22">
        <f>(T43*U43+T44*U44)/(U43+U44)</f>
        <v>82.87098141609279</v>
      </c>
      <c r="W42" s="22">
        <f>(W43*X43+W44*X44)/(X43+X44)</f>
        <v>83.38425016296942</v>
      </c>
      <c r="Z42" s="22">
        <f>(Z43*AA43+Z44*AA44)/(AA43+AA44)</f>
        <v>81.74190922790879</v>
      </c>
      <c r="AC42" s="22">
        <f>(AC43*AD43+AC44*AD44)/(AD43+AD44)</f>
        <v>81.97444092570036</v>
      </c>
      <c r="AF42" s="22">
        <f>(AF43*AG43+AF44*AG44)/(AG43+AG44)</f>
        <v>78.40376616100099</v>
      </c>
      <c r="AI42" s="22">
        <f>(AI43*AJ43+AI44*AJ44)/(AJ43+AJ44)</f>
        <v>77.69106992350113</v>
      </c>
      <c r="AL42" s="22">
        <f>(AL43*AM43+AL44*AM44)/(AM43+AM44)</f>
        <v>79.62336895268473</v>
      </c>
      <c r="AO42" s="22">
        <f>(AO43*AP43+AO44*AP44)/(AP43+AP44)</f>
        <v>81.13445688463584</v>
      </c>
      <c r="AR42" s="22">
        <f>(AR43*AS43+AR44*AS44)/(AS43+AS44)</f>
        <v>74.65997586390216</v>
      </c>
      <c r="AU42" s="22">
        <f>(AU43*AV43+AU44*AV44)/(AV43+AV44)</f>
        <v>71.93066422115896</v>
      </c>
      <c r="AX42" s="22">
        <f>(AX43*AY43+AX44*AY44)/(AY43+AY44)</f>
        <v>65.81494983433424</v>
      </c>
      <c r="BA42" s="22">
        <f>(BA43*BB43+BA44*BB44)/(BB43+BB44)</f>
        <v>54.49448510685417</v>
      </c>
      <c r="BD42" s="22">
        <f>(BD43*BE43+BD44*BE44)/(BE43+BE44)</f>
        <v>58.14661168119551</v>
      </c>
      <c r="BG42" s="22">
        <f>(BG43*BH43+BG44*BH44)/(BH43+BH44)</f>
        <v>58.70467374598604</v>
      </c>
      <c r="BJ42" s="22">
        <f>(BJ43*BK43+BJ44*BK44)/(BK43+BK44)</f>
        <v>55.21190122275385</v>
      </c>
      <c r="BL42" s="22"/>
      <c r="BM42" s="22"/>
      <c r="BN42" s="22"/>
    </row>
    <row r="43" spans="2:66" ht="9.75">
      <c r="B43" s="31"/>
      <c r="C43" s="31"/>
      <c r="D43" s="31"/>
      <c r="E43" s="31">
        <f>AVERAGE(E20:E25)</f>
        <v>39.7607</v>
      </c>
      <c r="F43" s="31">
        <v>65</v>
      </c>
      <c r="G43" s="31"/>
      <c r="H43" s="31">
        <f>AVERAGE(H20:H33)</f>
        <v>53.562000000000005</v>
      </c>
      <c r="I43" s="31">
        <v>151.7</v>
      </c>
      <c r="J43" s="31"/>
      <c r="K43" s="31">
        <f>AVERAGE(K20:K36)</f>
        <v>72.78781176470589</v>
      </c>
      <c r="L43" s="31">
        <v>184.2</v>
      </c>
      <c r="M43" s="31"/>
      <c r="N43" s="31">
        <f>AVERAGE(N20:N34)</f>
        <v>74.52965333333333</v>
      </c>
      <c r="O43" s="31">
        <v>162.5</v>
      </c>
      <c r="P43" s="31"/>
      <c r="Q43" s="31">
        <f>AVERAGE(Q20:Q34)</f>
        <v>77.09557333333333</v>
      </c>
      <c r="R43" s="16">
        <v>162.5</v>
      </c>
      <c r="S43" s="16"/>
      <c r="T43" s="31">
        <f>AVERAGE(T20:T33)</f>
        <v>78.31269999999999</v>
      </c>
      <c r="U43" s="16">
        <v>151.7</v>
      </c>
      <c r="V43" s="16"/>
      <c r="W43" s="31">
        <f>AVERAGE(W20:W32)</f>
        <v>79.13004615384615</v>
      </c>
      <c r="X43" s="16">
        <v>140.8</v>
      </c>
      <c r="Y43" s="16"/>
      <c r="Z43" s="31">
        <f>AVERAGE(Z20:Z32)</f>
        <v>75.8716</v>
      </c>
      <c r="AA43" s="16">
        <v>140.8</v>
      </c>
      <c r="AB43" s="16"/>
      <c r="AC43" s="31">
        <f>AVERAGE(AC20:AC30)</f>
        <v>76.76645454545454</v>
      </c>
      <c r="AD43" s="16">
        <v>119.2</v>
      </c>
      <c r="AE43" s="16"/>
      <c r="AF43" s="31">
        <f>AVERAGE(AF20:AF30)</f>
        <v>71.85983636363636</v>
      </c>
      <c r="AG43" s="16">
        <v>119.2</v>
      </c>
      <c r="AH43" s="16"/>
      <c r="AI43" s="31">
        <f>AVERAGE(AI20:AI29)</f>
        <v>71.38123999999999</v>
      </c>
      <c r="AJ43" s="16">
        <v>108.3</v>
      </c>
      <c r="AK43" s="16"/>
      <c r="AL43" s="31">
        <f>AVERAGE(AL20:AL28)</f>
        <v>74.77788888888888</v>
      </c>
      <c r="AM43" s="16">
        <v>97.5</v>
      </c>
      <c r="AN43" s="16"/>
      <c r="AO43" s="31">
        <f>AVERAGE(AO20:AO28)</f>
        <v>78.07131111111111</v>
      </c>
      <c r="AP43" s="16">
        <v>97.5</v>
      </c>
      <c r="AQ43" s="16"/>
      <c r="AR43" s="31">
        <f>AVERAGE(AR20:AR28)</f>
        <v>68.41224444444443</v>
      </c>
      <c r="AS43" s="16">
        <v>97.5</v>
      </c>
      <c r="AT43" s="16"/>
      <c r="AU43" s="31">
        <f>AVERAGE(AU20:AU28)</f>
        <v>66.27397777777777</v>
      </c>
      <c r="AV43" s="16">
        <v>97.5</v>
      </c>
      <c r="AW43" s="16"/>
      <c r="AX43" s="31">
        <f>AVERAGE(AX20:AX27)</f>
        <v>59.862249999999996</v>
      </c>
      <c r="AY43" s="16">
        <v>86.7</v>
      </c>
      <c r="AZ43" s="16"/>
      <c r="BA43" s="31">
        <f>AVERAGE(BA20:BA30)</f>
        <v>45.99954545454545</v>
      </c>
      <c r="BB43" s="16">
        <v>119.2</v>
      </c>
      <c r="BC43" s="16"/>
      <c r="BD43" s="31">
        <f>AVERAGE(BD20:BD29)</f>
        <v>52.54605999999999</v>
      </c>
      <c r="BE43" s="16">
        <v>108.3</v>
      </c>
      <c r="BF43" s="16"/>
      <c r="BG43" s="31">
        <f>AVERAGE(BG20:BG30)</f>
        <v>53.148327272727265</v>
      </c>
      <c r="BH43" s="16">
        <v>119.2</v>
      </c>
      <c r="BI43" s="16"/>
      <c r="BJ43" s="31">
        <f>AVERAGE(BJ20:BJ28)</f>
        <v>49.389044444444444</v>
      </c>
      <c r="BK43" s="16">
        <v>97.5</v>
      </c>
      <c r="BL43" s="16"/>
      <c r="BM43" s="16"/>
      <c r="BN43" s="16"/>
    </row>
    <row r="44" spans="2:66" ht="9.75">
      <c r="B44" s="31"/>
      <c r="C44" s="31"/>
      <c r="D44" s="31"/>
      <c r="E44" s="31">
        <f>AVERAGE(E50:E60)</f>
        <v>53.58600000000001</v>
      </c>
      <c r="F44" s="31">
        <v>45</v>
      </c>
      <c r="G44" s="31"/>
      <c r="H44" s="31">
        <f>AVERAGE(H50:H60)</f>
        <v>72.25281818181817</v>
      </c>
      <c r="I44" s="31">
        <v>45</v>
      </c>
      <c r="J44" s="31"/>
      <c r="K44" s="31">
        <f>AVERAGE(K50:K60)</f>
        <v>88.39881818181819</v>
      </c>
      <c r="L44" s="31">
        <v>45</v>
      </c>
      <c r="M44" s="31"/>
      <c r="N44" s="31">
        <f>AVERAGE(N50:N60)</f>
        <v>88.83490909090911</v>
      </c>
      <c r="O44" s="31">
        <v>45</v>
      </c>
      <c r="P44" s="31"/>
      <c r="Q44" s="31">
        <f>AVERAGE(Q50:Q60)</f>
        <v>95.71663636363638</v>
      </c>
      <c r="R44" s="31">
        <v>45</v>
      </c>
      <c r="S44" s="31"/>
      <c r="T44" s="31">
        <f>AVERAGE(T50:T60)</f>
        <v>98.23745454545453</v>
      </c>
      <c r="U44" s="31">
        <v>45</v>
      </c>
      <c r="V44" s="31"/>
      <c r="W44" s="31">
        <f>AVERAGE(W50:W60)</f>
        <v>96.6951818181818</v>
      </c>
      <c r="X44" s="31">
        <v>45</v>
      </c>
      <c r="Y44" s="31"/>
      <c r="Z44" s="31">
        <f>AVERAGE(Z50:Z60)</f>
        <v>100.10945454545454</v>
      </c>
      <c r="AA44" s="31">
        <v>45</v>
      </c>
      <c r="AB44" s="31"/>
      <c r="AC44" s="31">
        <f>AVERAGE(AC50:AC60)</f>
        <v>95.76981818181817</v>
      </c>
      <c r="AD44" s="31">
        <v>45</v>
      </c>
      <c r="AE44" s="31"/>
      <c r="AF44" s="31">
        <f>AVERAGE(AF50:AF60)</f>
        <v>95.73790909090908</v>
      </c>
      <c r="AG44" s="31">
        <v>45</v>
      </c>
      <c r="AH44" s="31"/>
      <c r="AI44" s="31">
        <f>AVERAGE(AI50:AI60)</f>
        <v>92.87672727272728</v>
      </c>
      <c r="AJ44" s="31">
        <v>45</v>
      </c>
      <c r="AK44" s="31"/>
      <c r="AL44" s="31">
        <f>AVERAGE(AL50:AL60)</f>
        <v>90.1219090909091</v>
      </c>
      <c r="AM44" s="31">
        <v>45</v>
      </c>
      <c r="AN44" s="31"/>
      <c r="AO44" s="31">
        <f>AVERAGE(AO50:AO60)</f>
        <v>87.77127272727273</v>
      </c>
      <c r="AP44" s="31">
        <v>45</v>
      </c>
      <c r="AQ44" s="31"/>
      <c r="AR44" s="31">
        <f>AVERAGE(AR50:AR60)</f>
        <v>88.19672727272727</v>
      </c>
      <c r="AS44" s="31">
        <v>45</v>
      </c>
      <c r="AT44" s="31"/>
      <c r="AU44" s="31">
        <f>AVERAGE(AU50:AU60)</f>
        <v>84.18681818181818</v>
      </c>
      <c r="AV44" s="31">
        <v>45</v>
      </c>
      <c r="AW44" s="31"/>
      <c r="AX44" s="31">
        <f>AVERAGE(AX50:AX60)</f>
        <v>77.28381818181819</v>
      </c>
      <c r="AY44" s="31">
        <v>45</v>
      </c>
      <c r="AZ44" s="31"/>
      <c r="BA44" s="31">
        <f>AVERAGE(BA50:BA60)</f>
        <v>76.99663636363638</v>
      </c>
      <c r="BB44" s="31">
        <v>45</v>
      </c>
      <c r="BC44" s="31"/>
      <c r="BD44" s="31">
        <f>AVERAGE(BD50:BD60)</f>
        <v>71.62527272727273</v>
      </c>
      <c r="BE44" s="31">
        <v>45</v>
      </c>
      <c r="BF44" s="31"/>
      <c r="BG44" s="31">
        <f>AVERAGE(BG50:BG60)</f>
        <v>73.42281818181817</v>
      </c>
      <c r="BH44" s="31">
        <v>45</v>
      </c>
      <c r="BI44" s="31"/>
      <c r="BJ44" s="31">
        <f>AVERAGE(BJ50:BJ60)</f>
        <v>67.8280909090909</v>
      </c>
      <c r="BK44" s="31">
        <v>45</v>
      </c>
      <c r="BL44" s="16"/>
      <c r="BM44" s="16"/>
      <c r="BN44" s="16"/>
    </row>
    <row r="45" spans="2:66" ht="9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</row>
    <row r="46" spans="2:65" ht="10.5" thickBo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2:66" ht="11.25" thickBot="1" thickTop="1">
      <c r="B47" s="24" t="s">
        <v>114</v>
      </c>
      <c r="C47" s="24"/>
      <c r="D47" s="70"/>
      <c r="E47" s="25">
        <v>1</v>
      </c>
      <c r="F47" s="26"/>
      <c r="G47" s="27"/>
      <c r="H47" s="25">
        <v>2</v>
      </c>
      <c r="I47" s="26"/>
      <c r="J47" s="27"/>
      <c r="K47" s="25">
        <v>3</v>
      </c>
      <c r="L47" s="26"/>
      <c r="M47" s="27"/>
      <c r="N47" s="28">
        <v>4</v>
      </c>
      <c r="O47" s="29"/>
      <c r="P47" s="30"/>
      <c r="Q47" s="25">
        <v>5</v>
      </c>
      <c r="R47" s="13"/>
      <c r="S47" s="14"/>
      <c r="T47" s="12">
        <v>6</v>
      </c>
      <c r="U47" s="13"/>
      <c r="V47" s="14"/>
      <c r="W47" s="12">
        <v>7</v>
      </c>
      <c r="X47" s="13"/>
      <c r="Y47" s="14"/>
      <c r="Z47" s="12">
        <v>8</v>
      </c>
      <c r="AA47" s="13"/>
      <c r="AB47" s="14"/>
      <c r="AC47" s="12">
        <v>9</v>
      </c>
      <c r="AD47" s="13"/>
      <c r="AE47" s="14"/>
      <c r="AF47" s="12">
        <v>10</v>
      </c>
      <c r="AG47" s="13"/>
      <c r="AH47" s="14"/>
      <c r="AI47" s="12">
        <v>11</v>
      </c>
      <c r="AJ47" s="13"/>
      <c r="AK47" s="14"/>
      <c r="AL47" s="12">
        <v>12</v>
      </c>
      <c r="AM47" s="13"/>
      <c r="AN47" s="14"/>
      <c r="AO47" s="12">
        <v>13</v>
      </c>
      <c r="AP47" s="13"/>
      <c r="AQ47" s="14"/>
      <c r="AR47" s="12">
        <v>14</v>
      </c>
      <c r="AS47" s="13"/>
      <c r="AT47" s="14"/>
      <c r="AU47" s="12">
        <v>15</v>
      </c>
      <c r="AV47" s="13"/>
      <c r="AW47" s="14"/>
      <c r="AX47" s="12">
        <v>16</v>
      </c>
      <c r="AY47" s="13"/>
      <c r="AZ47" s="14"/>
      <c r="BA47" s="12">
        <v>17</v>
      </c>
      <c r="BB47" s="13"/>
      <c r="BC47" s="14"/>
      <c r="BD47" s="12">
        <v>18</v>
      </c>
      <c r="BE47" s="13"/>
      <c r="BF47" s="14"/>
      <c r="BG47" s="12">
        <v>19</v>
      </c>
      <c r="BH47" s="13"/>
      <c r="BI47" s="14"/>
      <c r="BJ47" s="12">
        <v>20</v>
      </c>
      <c r="BK47" s="13"/>
      <c r="BL47" s="14"/>
      <c r="BM47" s="12">
        <v>21</v>
      </c>
      <c r="BN47" s="15"/>
    </row>
    <row r="48" spans="2:66" ht="10.5" thickTop="1">
      <c r="B48" s="24" t="s">
        <v>107</v>
      </c>
      <c r="C48" s="24" t="s">
        <v>113</v>
      </c>
      <c r="D48" s="71" t="s">
        <v>108</v>
      </c>
      <c r="E48" s="32" t="s">
        <v>109</v>
      </c>
      <c r="F48" s="33">
        <v>132</v>
      </c>
      <c r="G48" s="32" t="s">
        <v>108</v>
      </c>
      <c r="H48" s="32" t="s">
        <v>109</v>
      </c>
      <c r="I48" s="33">
        <v>217</v>
      </c>
      <c r="J48" s="32" t="s">
        <v>108</v>
      </c>
      <c r="K48" s="32" t="s">
        <v>109</v>
      </c>
      <c r="L48" s="33">
        <v>253</v>
      </c>
      <c r="M48" s="32" t="s">
        <v>108</v>
      </c>
      <c r="N48" s="32" t="s">
        <v>109</v>
      </c>
      <c r="O48" s="33">
        <v>231</v>
      </c>
      <c r="P48" s="32" t="s">
        <v>108</v>
      </c>
      <c r="Q48" s="32" t="s">
        <v>109</v>
      </c>
      <c r="R48" s="34">
        <v>226</v>
      </c>
      <c r="S48" s="35" t="s">
        <v>108</v>
      </c>
      <c r="T48" s="35" t="s">
        <v>109</v>
      </c>
      <c r="U48" s="34">
        <v>219</v>
      </c>
      <c r="V48" s="35" t="s">
        <v>108</v>
      </c>
      <c r="W48" s="35" t="s">
        <v>109</v>
      </c>
      <c r="X48" s="34">
        <v>203</v>
      </c>
      <c r="Y48" s="35" t="s">
        <v>108</v>
      </c>
      <c r="Z48" s="35" t="s">
        <v>109</v>
      </c>
      <c r="AA48" s="34">
        <v>208</v>
      </c>
      <c r="AB48" s="35" t="s">
        <v>108</v>
      </c>
      <c r="AC48" s="35" t="s">
        <v>109</v>
      </c>
      <c r="AD48" s="34">
        <v>188</v>
      </c>
      <c r="AE48" s="35" t="s">
        <v>108</v>
      </c>
      <c r="AF48" s="35" t="s">
        <v>109</v>
      </c>
      <c r="AG48" s="34">
        <v>184</v>
      </c>
      <c r="AH48" s="35" t="s">
        <v>108</v>
      </c>
      <c r="AI48" s="35" t="s">
        <v>109</v>
      </c>
      <c r="AJ48" s="34">
        <v>178</v>
      </c>
      <c r="AK48" s="35" t="s">
        <v>108</v>
      </c>
      <c r="AL48" s="35" t="s">
        <v>109</v>
      </c>
      <c r="AM48" s="34">
        <v>160</v>
      </c>
      <c r="AN48" s="35" t="s">
        <v>108</v>
      </c>
      <c r="AO48" s="35" t="s">
        <v>109</v>
      </c>
      <c r="AP48" s="34">
        <v>163</v>
      </c>
      <c r="AQ48" s="35" t="s">
        <v>108</v>
      </c>
      <c r="AR48" s="35" t="s">
        <v>109</v>
      </c>
      <c r="AS48" s="34">
        <v>165</v>
      </c>
      <c r="AT48" s="35" t="s">
        <v>108</v>
      </c>
      <c r="AU48" s="35" t="s">
        <v>109</v>
      </c>
      <c r="AV48" s="34">
        <v>159</v>
      </c>
      <c r="AW48" s="35" t="s">
        <v>108</v>
      </c>
      <c r="AX48" s="35" t="s">
        <v>109</v>
      </c>
      <c r="AY48" s="34">
        <v>152</v>
      </c>
      <c r="AZ48" s="35" t="s">
        <v>108</v>
      </c>
      <c r="BA48" s="35" t="s">
        <v>109</v>
      </c>
      <c r="BB48" s="34">
        <v>174</v>
      </c>
      <c r="BC48" s="35" t="s">
        <v>108</v>
      </c>
      <c r="BD48" s="35" t="s">
        <v>109</v>
      </c>
      <c r="BE48" s="34">
        <v>177</v>
      </c>
      <c r="BF48" s="35" t="s">
        <v>108</v>
      </c>
      <c r="BG48" s="35" t="s">
        <v>109</v>
      </c>
      <c r="BH48" s="34">
        <v>180</v>
      </c>
      <c r="BI48" s="35" t="s">
        <v>108</v>
      </c>
      <c r="BJ48" s="35" t="s">
        <v>109</v>
      </c>
      <c r="BK48" s="34">
        <v>166</v>
      </c>
      <c r="BL48" s="38" t="s">
        <v>108</v>
      </c>
      <c r="BM48" s="38" t="s">
        <v>109</v>
      </c>
      <c r="BN48" s="37">
        <f>BL9*100</f>
        <v>0</v>
      </c>
    </row>
    <row r="49" spans="1:66" ht="9.75">
      <c r="A49" s="9" t="s">
        <v>73</v>
      </c>
      <c r="B49" s="24">
        <v>0.091</v>
      </c>
      <c r="C49" s="24">
        <f>B49*100</f>
        <v>9.1</v>
      </c>
      <c r="D49" s="24">
        <v>0.441</v>
      </c>
      <c r="E49" s="24">
        <f>D49*117</f>
        <v>51.597</v>
      </c>
      <c r="F49" s="24">
        <f>132-C49</f>
        <v>122.9</v>
      </c>
      <c r="G49" s="24">
        <v>0.561</v>
      </c>
      <c r="H49" s="24">
        <f>G49*117</f>
        <v>65.637</v>
      </c>
      <c r="I49" s="24">
        <f>217-C49</f>
        <v>207.9</v>
      </c>
      <c r="J49" s="24">
        <v>0.764</v>
      </c>
      <c r="K49" s="24">
        <f>J49*117</f>
        <v>89.388</v>
      </c>
      <c r="L49" s="24">
        <f>253-C49</f>
        <v>243.9</v>
      </c>
      <c r="M49" s="24">
        <v>0.752</v>
      </c>
      <c r="N49" s="24">
        <f>M49*117</f>
        <v>87.984</v>
      </c>
      <c r="O49" s="24">
        <f>231-C49</f>
        <v>221.9</v>
      </c>
      <c r="P49" s="24">
        <v>0.818</v>
      </c>
      <c r="Q49" s="24">
        <f>P49*117</f>
        <v>95.70599999999999</v>
      </c>
      <c r="R49" s="24">
        <f>226-C49</f>
        <v>216.9</v>
      </c>
      <c r="S49" s="24">
        <v>0.839</v>
      </c>
      <c r="T49" s="24">
        <f>S49*117</f>
        <v>98.163</v>
      </c>
      <c r="U49" s="24">
        <f>219-C49</f>
        <v>209.9</v>
      </c>
      <c r="V49" s="24">
        <v>0.817</v>
      </c>
      <c r="W49" s="24">
        <f>V49*117</f>
        <v>95.589</v>
      </c>
      <c r="X49" s="24">
        <f>203-C49</f>
        <v>193.9</v>
      </c>
      <c r="Y49" s="24">
        <v>0.883</v>
      </c>
      <c r="Z49" s="24">
        <f>Y49*117</f>
        <v>103.311</v>
      </c>
      <c r="AA49" s="24">
        <f>208-C49</f>
        <v>198.9</v>
      </c>
      <c r="AB49" s="24">
        <v>0.849</v>
      </c>
      <c r="AC49" s="24">
        <f>AB49*117</f>
        <v>99.333</v>
      </c>
      <c r="AD49" s="24">
        <f>188-C49</f>
        <v>178.9</v>
      </c>
      <c r="AE49" s="24">
        <v>0.834</v>
      </c>
      <c r="AF49" s="24">
        <f>AE49*117</f>
        <v>97.57799999999999</v>
      </c>
      <c r="AG49" s="24">
        <f>184-C49</f>
        <v>174.9</v>
      </c>
      <c r="AH49" s="24">
        <v>0.82</v>
      </c>
      <c r="AI49" s="24">
        <f>AH49*117</f>
        <v>95.94</v>
      </c>
      <c r="AJ49" s="24">
        <f>178-C49</f>
        <v>168.9</v>
      </c>
      <c r="AK49" s="24">
        <v>0.78</v>
      </c>
      <c r="AL49" s="24">
        <f>AK49*117</f>
        <v>91.26</v>
      </c>
      <c r="AM49" s="24">
        <f>160-C49</f>
        <v>150.9</v>
      </c>
      <c r="AN49" s="24">
        <v>0.741</v>
      </c>
      <c r="AO49" s="24">
        <f>AN49*117</f>
        <v>86.697</v>
      </c>
      <c r="AP49" s="24">
        <f>163-C49</f>
        <v>153.9</v>
      </c>
      <c r="AQ49" s="24">
        <v>0.775</v>
      </c>
      <c r="AR49" s="24">
        <f>AQ49*117</f>
        <v>90.675</v>
      </c>
      <c r="AS49" s="24">
        <f>165-C49</f>
        <v>155.9</v>
      </c>
      <c r="AT49" s="24">
        <v>0.76</v>
      </c>
      <c r="AU49" s="24">
        <f>AT49*117</f>
        <v>88.92</v>
      </c>
      <c r="AV49" s="24">
        <f>159-C49</f>
        <v>149.9</v>
      </c>
      <c r="AW49" s="24">
        <v>0.685</v>
      </c>
      <c r="AX49" s="24">
        <f>AW49*117</f>
        <v>80.14500000000001</v>
      </c>
      <c r="AY49" s="24">
        <f>152-C49</f>
        <v>142.9</v>
      </c>
      <c r="AZ49" s="24">
        <v>0.661</v>
      </c>
      <c r="BA49" s="24">
        <f>AZ49*117</f>
        <v>77.337</v>
      </c>
      <c r="BB49" s="24">
        <f>174-C49</f>
        <v>164.9</v>
      </c>
      <c r="BC49" s="24">
        <v>0.606</v>
      </c>
      <c r="BD49" s="24">
        <f>BC49*117</f>
        <v>70.902</v>
      </c>
      <c r="BE49" s="24">
        <f>177-C49</f>
        <v>167.9</v>
      </c>
      <c r="BF49" s="24">
        <v>0.623</v>
      </c>
      <c r="BG49" s="24">
        <f>BF49*117</f>
        <v>72.891</v>
      </c>
      <c r="BH49" s="24">
        <f>180-C49</f>
        <v>170.9</v>
      </c>
      <c r="BI49" s="24">
        <v>0.51</v>
      </c>
      <c r="BJ49" s="24">
        <f>BI49*117</f>
        <v>59.67</v>
      </c>
      <c r="BK49" s="24">
        <f>166-C49</f>
        <v>156.9</v>
      </c>
      <c r="BL49" s="24"/>
      <c r="BM49" s="24"/>
      <c r="BN49" s="24"/>
    </row>
    <row r="50" spans="1:66" ht="9.75">
      <c r="A50" s="9" t="s">
        <v>74</v>
      </c>
      <c r="B50" s="24">
        <v>0.132</v>
      </c>
      <c r="C50" s="24">
        <f aca="true" t="shared" si="41" ref="C50:C73">B50*100</f>
        <v>13.200000000000001</v>
      </c>
      <c r="D50" s="24">
        <v>0.457</v>
      </c>
      <c r="E50" s="24">
        <f aca="true" t="shared" si="42" ref="E50:E71">D50*117</f>
        <v>53.469</v>
      </c>
      <c r="F50" s="24">
        <f aca="true" t="shared" si="43" ref="F50:F71">132-C50</f>
        <v>118.8</v>
      </c>
      <c r="G50" s="24">
        <v>0.594</v>
      </c>
      <c r="H50" s="24">
        <f aca="true" t="shared" si="44" ref="H50:H73">G50*117</f>
        <v>69.49799999999999</v>
      </c>
      <c r="I50" s="24">
        <f aca="true" t="shared" si="45" ref="I50:I73">217-C50</f>
        <v>203.8</v>
      </c>
      <c r="J50" s="24">
        <v>0.751</v>
      </c>
      <c r="K50" s="24">
        <f aca="true" t="shared" si="46" ref="K50:K73">J50*117</f>
        <v>87.867</v>
      </c>
      <c r="L50" s="24">
        <f aca="true" t="shared" si="47" ref="L50:L73">253-C50</f>
        <v>239.8</v>
      </c>
      <c r="M50" s="24">
        <v>0.751</v>
      </c>
      <c r="N50" s="24">
        <f aca="true" t="shared" si="48" ref="N50:N73">M50*117</f>
        <v>87.867</v>
      </c>
      <c r="O50" s="24">
        <f aca="true" t="shared" si="49" ref="O50:O73">231-C50</f>
        <v>217.8</v>
      </c>
      <c r="P50" s="24">
        <v>0.819</v>
      </c>
      <c r="Q50" s="24">
        <f aca="true" t="shared" si="50" ref="Q50:Q73">P50*117</f>
        <v>95.823</v>
      </c>
      <c r="R50" s="24">
        <f aca="true" t="shared" si="51" ref="R50:R73">226-C50</f>
        <v>212.8</v>
      </c>
      <c r="S50" s="24">
        <v>0.83</v>
      </c>
      <c r="T50" s="24">
        <f aca="true" t="shared" si="52" ref="T50:T73">S50*117</f>
        <v>97.11</v>
      </c>
      <c r="U50" s="24">
        <f aca="true" t="shared" si="53" ref="U50:U73">219-C50</f>
        <v>205.8</v>
      </c>
      <c r="V50" s="24">
        <v>0.835</v>
      </c>
      <c r="W50" s="24">
        <f aca="true" t="shared" si="54" ref="W50:W73">V50*117</f>
        <v>97.695</v>
      </c>
      <c r="X50" s="24">
        <f aca="true" t="shared" si="55" ref="X50:X73">203-C50</f>
        <v>189.8</v>
      </c>
      <c r="Y50" s="24">
        <v>0.857</v>
      </c>
      <c r="Z50" s="24">
        <f aca="true" t="shared" si="56" ref="Z50:Z73">Y50*117</f>
        <v>100.26899999999999</v>
      </c>
      <c r="AA50" s="24">
        <f aca="true" t="shared" si="57" ref="AA50:AA73">208-C50</f>
        <v>194.8</v>
      </c>
      <c r="AB50" s="24">
        <v>0.84</v>
      </c>
      <c r="AC50" s="24">
        <f aca="true" t="shared" si="58" ref="AC50:AC73">AB50*117</f>
        <v>98.28</v>
      </c>
      <c r="AD50" s="24">
        <f aca="true" t="shared" si="59" ref="AD50:AD73">188-C50</f>
        <v>174.8</v>
      </c>
      <c r="AE50" s="24">
        <v>0.848</v>
      </c>
      <c r="AF50" s="24">
        <f aca="true" t="shared" si="60" ref="AF50:AF73">AE50*117</f>
        <v>99.216</v>
      </c>
      <c r="AG50" s="24">
        <f aca="true" t="shared" si="61" ref="AG50:AG73">184-C50</f>
        <v>170.8</v>
      </c>
      <c r="AH50" s="24">
        <v>0.8</v>
      </c>
      <c r="AI50" s="24">
        <f aca="true" t="shared" si="62" ref="AI50:AI73">AH50*117</f>
        <v>93.60000000000001</v>
      </c>
      <c r="AJ50" s="24">
        <f aca="true" t="shared" si="63" ref="AJ50:AJ73">178-C50</f>
        <v>164.8</v>
      </c>
      <c r="AK50" s="24">
        <v>0.8</v>
      </c>
      <c r="AL50" s="24">
        <f aca="true" t="shared" si="64" ref="AL50:AL73">AK50*117</f>
        <v>93.60000000000001</v>
      </c>
      <c r="AM50" s="24">
        <f aca="true" t="shared" si="65" ref="AM50:AM73">160-C50</f>
        <v>146.8</v>
      </c>
      <c r="AN50" s="24">
        <v>0.783</v>
      </c>
      <c r="AO50" s="24">
        <f aca="true" t="shared" si="66" ref="AO50:AO73">AN50*117</f>
        <v>91.611</v>
      </c>
      <c r="AP50" s="24">
        <f aca="true" t="shared" si="67" ref="AP50:AP73">163-C50</f>
        <v>149.8</v>
      </c>
      <c r="AQ50" s="24">
        <v>0.779</v>
      </c>
      <c r="AR50" s="24">
        <f aca="true" t="shared" si="68" ref="AR50:AR73">AQ50*117</f>
        <v>91.143</v>
      </c>
      <c r="AS50" s="24">
        <f aca="true" t="shared" si="69" ref="AS50:AS73">165-C50</f>
        <v>151.8</v>
      </c>
      <c r="AT50" s="24">
        <v>0.733</v>
      </c>
      <c r="AU50" s="24">
        <f aca="true" t="shared" si="70" ref="AU50:AU73">AT50*117</f>
        <v>85.761</v>
      </c>
      <c r="AV50" s="24">
        <f aca="true" t="shared" si="71" ref="AV50:AV73">159-C50</f>
        <v>145.8</v>
      </c>
      <c r="AW50" s="24">
        <v>0.698</v>
      </c>
      <c r="AX50" s="24">
        <f aca="true" t="shared" si="72" ref="AX50:AX73">AW50*117</f>
        <v>81.666</v>
      </c>
      <c r="AY50" s="24">
        <f aca="true" t="shared" si="73" ref="AY50:AY73">152-C50</f>
        <v>138.8</v>
      </c>
      <c r="AZ50" s="24">
        <v>0.694</v>
      </c>
      <c r="BA50" s="24">
        <f aca="true" t="shared" si="74" ref="BA50:BA73">AZ50*117</f>
        <v>81.198</v>
      </c>
      <c r="BB50" s="24">
        <f aca="true" t="shared" si="75" ref="BB50:BB73">174-C50</f>
        <v>160.8</v>
      </c>
      <c r="BC50" s="24">
        <v>0.64</v>
      </c>
      <c r="BD50" s="24">
        <f aca="true" t="shared" si="76" ref="BD50:BD73">BC50*117</f>
        <v>74.88</v>
      </c>
      <c r="BE50" s="24">
        <f aca="true" t="shared" si="77" ref="BE50:BE73">177-C50</f>
        <v>163.8</v>
      </c>
      <c r="BF50" s="24">
        <v>0.624</v>
      </c>
      <c r="BG50" s="24">
        <f aca="true" t="shared" si="78" ref="BG50:BG73">BF50*117</f>
        <v>73.008</v>
      </c>
      <c r="BH50" s="24">
        <f aca="true" t="shared" si="79" ref="BH50:BH73">180-C50</f>
        <v>166.8</v>
      </c>
      <c r="BI50" s="24">
        <v>0.56</v>
      </c>
      <c r="BJ50" s="24">
        <f aca="true" t="shared" si="80" ref="BJ50:BJ73">BI50*117</f>
        <v>65.52000000000001</v>
      </c>
      <c r="BK50" s="24">
        <f aca="true" t="shared" si="81" ref="BK50:BK73">166-C50</f>
        <v>152.8</v>
      </c>
      <c r="BL50" s="24"/>
      <c r="BM50" s="24"/>
      <c r="BN50" s="24"/>
    </row>
    <row r="51" spans="1:66" ht="9.75">
      <c r="A51" s="9" t="s">
        <v>75</v>
      </c>
      <c r="B51" s="24">
        <v>0.173</v>
      </c>
      <c r="C51" s="24">
        <f t="shared" si="41"/>
        <v>17.299999999999997</v>
      </c>
      <c r="D51" s="24">
        <v>0.441</v>
      </c>
      <c r="E51" s="24">
        <f t="shared" si="42"/>
        <v>51.597</v>
      </c>
      <c r="F51" s="24">
        <f t="shared" si="43"/>
        <v>114.7</v>
      </c>
      <c r="G51" s="24">
        <v>0.594</v>
      </c>
      <c r="H51" s="24">
        <f t="shared" si="44"/>
        <v>69.49799999999999</v>
      </c>
      <c r="I51" s="24">
        <f t="shared" si="45"/>
        <v>199.7</v>
      </c>
      <c r="J51" s="24">
        <v>0.736</v>
      </c>
      <c r="K51" s="24">
        <f t="shared" si="46"/>
        <v>86.112</v>
      </c>
      <c r="L51" s="24">
        <f t="shared" si="47"/>
        <v>235.7</v>
      </c>
      <c r="M51" s="24">
        <v>0.75</v>
      </c>
      <c r="N51" s="24">
        <f t="shared" si="48"/>
        <v>87.75</v>
      </c>
      <c r="O51" s="24">
        <f t="shared" si="49"/>
        <v>213.7</v>
      </c>
      <c r="P51" s="24">
        <v>0.81</v>
      </c>
      <c r="Q51" s="24">
        <f t="shared" si="50"/>
        <v>94.77000000000001</v>
      </c>
      <c r="R51" s="24">
        <f t="shared" si="51"/>
        <v>208.7</v>
      </c>
      <c r="S51" s="24">
        <v>0.816</v>
      </c>
      <c r="T51" s="24">
        <f t="shared" si="52"/>
        <v>95.472</v>
      </c>
      <c r="U51" s="24">
        <f t="shared" si="53"/>
        <v>201.7</v>
      </c>
      <c r="V51" s="24">
        <v>0.813</v>
      </c>
      <c r="W51" s="24">
        <f t="shared" si="54"/>
        <v>95.121</v>
      </c>
      <c r="X51" s="24">
        <f t="shared" si="55"/>
        <v>185.7</v>
      </c>
      <c r="Y51" s="24">
        <v>0.835</v>
      </c>
      <c r="Z51" s="24">
        <f t="shared" si="56"/>
        <v>97.695</v>
      </c>
      <c r="AA51" s="24">
        <f t="shared" si="57"/>
        <v>190.7</v>
      </c>
      <c r="AB51" s="24">
        <v>0.806</v>
      </c>
      <c r="AC51" s="24">
        <f t="shared" si="58"/>
        <v>94.302</v>
      </c>
      <c r="AD51" s="24">
        <f t="shared" si="59"/>
        <v>170.7</v>
      </c>
      <c r="AE51" s="24">
        <v>0.828</v>
      </c>
      <c r="AF51" s="24">
        <f t="shared" si="60"/>
        <v>96.87599999999999</v>
      </c>
      <c r="AG51" s="24">
        <f t="shared" si="61"/>
        <v>166.7</v>
      </c>
      <c r="AH51" s="24">
        <v>0.798</v>
      </c>
      <c r="AI51" s="24">
        <f t="shared" si="62"/>
        <v>93.366</v>
      </c>
      <c r="AJ51" s="24">
        <f t="shared" si="63"/>
        <v>160.7</v>
      </c>
      <c r="AK51" s="24">
        <v>0.781</v>
      </c>
      <c r="AL51" s="24">
        <f t="shared" si="64"/>
        <v>91.37700000000001</v>
      </c>
      <c r="AM51" s="24">
        <f t="shared" si="65"/>
        <v>142.7</v>
      </c>
      <c r="AN51" s="24">
        <v>0.782</v>
      </c>
      <c r="AO51" s="24">
        <f t="shared" si="66"/>
        <v>91.494</v>
      </c>
      <c r="AP51" s="24">
        <f t="shared" si="67"/>
        <v>145.7</v>
      </c>
      <c r="AQ51" s="24">
        <v>0.772</v>
      </c>
      <c r="AR51" s="24">
        <f t="shared" si="68"/>
        <v>90.324</v>
      </c>
      <c r="AS51" s="24">
        <f t="shared" si="69"/>
        <v>147.7</v>
      </c>
      <c r="AT51" s="24">
        <v>0.73</v>
      </c>
      <c r="AU51" s="24">
        <f t="shared" si="70"/>
        <v>85.41</v>
      </c>
      <c r="AV51" s="24">
        <f t="shared" si="71"/>
        <v>141.7</v>
      </c>
      <c r="AW51" s="24">
        <v>0.67</v>
      </c>
      <c r="AX51" s="24">
        <f t="shared" si="72"/>
        <v>78.39</v>
      </c>
      <c r="AY51" s="24">
        <f t="shared" si="73"/>
        <v>134.7</v>
      </c>
      <c r="AZ51" s="24">
        <v>0.681</v>
      </c>
      <c r="BA51" s="24">
        <f t="shared" si="74"/>
        <v>79.677</v>
      </c>
      <c r="BB51" s="24">
        <f t="shared" si="75"/>
        <v>156.7</v>
      </c>
      <c r="BC51" s="24">
        <v>0.643</v>
      </c>
      <c r="BD51" s="24">
        <f t="shared" si="76"/>
        <v>75.23100000000001</v>
      </c>
      <c r="BE51" s="24">
        <f t="shared" si="77"/>
        <v>159.7</v>
      </c>
      <c r="BF51" s="24">
        <v>0.634</v>
      </c>
      <c r="BG51" s="24">
        <f t="shared" si="78"/>
        <v>74.178</v>
      </c>
      <c r="BH51" s="24">
        <f t="shared" si="79"/>
        <v>162.7</v>
      </c>
      <c r="BI51" s="24">
        <v>0.577</v>
      </c>
      <c r="BJ51" s="24">
        <f t="shared" si="80"/>
        <v>67.509</v>
      </c>
      <c r="BK51" s="24">
        <f t="shared" si="81"/>
        <v>148.7</v>
      </c>
      <c r="BL51" s="24"/>
      <c r="BM51" s="24"/>
      <c r="BN51" s="24"/>
    </row>
    <row r="52" spans="1:66" ht="9.75">
      <c r="A52" s="9" t="s">
        <v>76</v>
      </c>
      <c r="B52" s="24">
        <v>0.214</v>
      </c>
      <c r="C52" s="24">
        <f t="shared" si="41"/>
        <v>21.4</v>
      </c>
      <c r="D52" s="24">
        <v>0.471</v>
      </c>
      <c r="E52" s="24">
        <f t="shared" si="42"/>
        <v>55.107</v>
      </c>
      <c r="F52" s="24">
        <f t="shared" si="43"/>
        <v>110.6</v>
      </c>
      <c r="G52" s="24">
        <v>0.59</v>
      </c>
      <c r="H52" s="24">
        <f t="shared" si="44"/>
        <v>69.03</v>
      </c>
      <c r="I52" s="24">
        <f t="shared" si="45"/>
        <v>195.6</v>
      </c>
      <c r="J52" s="24">
        <v>0.783</v>
      </c>
      <c r="K52" s="24">
        <f t="shared" si="46"/>
        <v>91.611</v>
      </c>
      <c r="L52" s="24">
        <f t="shared" si="47"/>
        <v>231.6</v>
      </c>
      <c r="M52" s="24">
        <v>0.758</v>
      </c>
      <c r="N52" s="24">
        <f t="shared" si="48"/>
        <v>88.686</v>
      </c>
      <c r="O52" s="24">
        <f t="shared" si="49"/>
        <v>209.6</v>
      </c>
      <c r="P52" s="24">
        <v>0.806</v>
      </c>
      <c r="Q52" s="24">
        <f t="shared" si="50"/>
        <v>94.302</v>
      </c>
      <c r="R52" s="24">
        <f t="shared" si="51"/>
        <v>204.6</v>
      </c>
      <c r="S52" s="24">
        <v>0.846</v>
      </c>
      <c r="T52" s="24">
        <f t="shared" si="52"/>
        <v>98.982</v>
      </c>
      <c r="U52" s="24">
        <f t="shared" si="53"/>
        <v>197.6</v>
      </c>
      <c r="V52" s="24">
        <v>0.828</v>
      </c>
      <c r="W52" s="24">
        <f t="shared" si="54"/>
        <v>96.87599999999999</v>
      </c>
      <c r="X52" s="24">
        <f t="shared" si="55"/>
        <v>181.6</v>
      </c>
      <c r="Y52" s="24">
        <v>0.853</v>
      </c>
      <c r="Z52" s="24">
        <f t="shared" si="56"/>
        <v>99.801</v>
      </c>
      <c r="AA52" s="24">
        <f t="shared" si="57"/>
        <v>186.6</v>
      </c>
      <c r="AB52" s="24">
        <v>0.81</v>
      </c>
      <c r="AC52" s="24">
        <f t="shared" si="58"/>
        <v>94.77000000000001</v>
      </c>
      <c r="AD52" s="24">
        <f t="shared" si="59"/>
        <v>166.6</v>
      </c>
      <c r="AE52" s="24">
        <v>0.823</v>
      </c>
      <c r="AF52" s="24">
        <f t="shared" si="60"/>
        <v>96.291</v>
      </c>
      <c r="AG52" s="24">
        <f t="shared" si="61"/>
        <v>162.6</v>
      </c>
      <c r="AH52" s="24">
        <v>0.792</v>
      </c>
      <c r="AI52" s="24">
        <f t="shared" si="62"/>
        <v>92.664</v>
      </c>
      <c r="AJ52" s="24">
        <f t="shared" si="63"/>
        <v>156.6</v>
      </c>
      <c r="AK52" s="24">
        <v>0.774</v>
      </c>
      <c r="AL52" s="24">
        <f t="shared" si="64"/>
        <v>90.558</v>
      </c>
      <c r="AM52" s="24">
        <f t="shared" si="65"/>
        <v>138.6</v>
      </c>
      <c r="AN52" s="24">
        <v>0.741</v>
      </c>
      <c r="AO52" s="24">
        <f t="shared" si="66"/>
        <v>86.697</v>
      </c>
      <c r="AP52" s="24">
        <f t="shared" si="67"/>
        <v>141.6</v>
      </c>
      <c r="AQ52" s="24">
        <v>0.732</v>
      </c>
      <c r="AR52" s="24">
        <f t="shared" si="68"/>
        <v>85.64399999999999</v>
      </c>
      <c r="AS52" s="24">
        <f t="shared" si="69"/>
        <v>143.6</v>
      </c>
      <c r="AT52" s="24">
        <v>0.728</v>
      </c>
      <c r="AU52" s="24">
        <f t="shared" si="70"/>
        <v>85.176</v>
      </c>
      <c r="AV52" s="24">
        <f t="shared" si="71"/>
        <v>137.6</v>
      </c>
      <c r="AW52" s="24">
        <v>0.66</v>
      </c>
      <c r="AX52" s="24">
        <f t="shared" si="72"/>
        <v>77.22</v>
      </c>
      <c r="AY52" s="24">
        <f t="shared" si="73"/>
        <v>130.6</v>
      </c>
      <c r="AZ52" s="24">
        <v>0.654</v>
      </c>
      <c r="BA52" s="24">
        <f t="shared" si="74"/>
        <v>76.518</v>
      </c>
      <c r="BB52" s="24">
        <f t="shared" si="75"/>
        <v>152.6</v>
      </c>
      <c r="BC52" s="24">
        <v>0.624</v>
      </c>
      <c r="BD52" s="24">
        <f t="shared" si="76"/>
        <v>73.008</v>
      </c>
      <c r="BE52" s="24">
        <f t="shared" si="77"/>
        <v>155.6</v>
      </c>
      <c r="BF52" s="24">
        <v>0.628</v>
      </c>
      <c r="BG52" s="24">
        <f t="shared" si="78"/>
        <v>73.476</v>
      </c>
      <c r="BH52" s="24">
        <f t="shared" si="79"/>
        <v>158.6</v>
      </c>
      <c r="BI52" s="24">
        <v>0.588</v>
      </c>
      <c r="BJ52" s="24">
        <f t="shared" si="80"/>
        <v>68.79599999999999</v>
      </c>
      <c r="BK52" s="24">
        <f t="shared" si="81"/>
        <v>144.6</v>
      </c>
      <c r="BL52" s="24"/>
      <c r="BM52" s="24"/>
      <c r="BN52" s="24"/>
    </row>
    <row r="53" spans="1:66" ht="9.75">
      <c r="A53" s="9" t="s">
        <v>77</v>
      </c>
      <c r="B53" s="24">
        <v>0.255</v>
      </c>
      <c r="C53" s="24">
        <f t="shared" si="41"/>
        <v>25.5</v>
      </c>
      <c r="D53" s="24">
        <v>0.45</v>
      </c>
      <c r="E53" s="24">
        <f t="shared" si="42"/>
        <v>52.65</v>
      </c>
      <c r="F53" s="24">
        <f t="shared" si="43"/>
        <v>106.5</v>
      </c>
      <c r="G53" s="24">
        <v>0.611</v>
      </c>
      <c r="H53" s="24">
        <f t="shared" si="44"/>
        <v>71.487</v>
      </c>
      <c r="I53" s="24">
        <f t="shared" si="45"/>
        <v>191.5</v>
      </c>
      <c r="J53" s="24">
        <v>0.748</v>
      </c>
      <c r="K53" s="24">
        <f t="shared" si="46"/>
        <v>87.516</v>
      </c>
      <c r="L53" s="24">
        <f t="shared" si="47"/>
        <v>227.5</v>
      </c>
      <c r="M53" s="24">
        <v>0.773</v>
      </c>
      <c r="N53" s="24">
        <f t="shared" si="48"/>
        <v>90.441</v>
      </c>
      <c r="O53" s="24">
        <f t="shared" si="49"/>
        <v>205.5</v>
      </c>
      <c r="P53" s="24">
        <v>0.814</v>
      </c>
      <c r="Q53" s="24">
        <f t="shared" si="50"/>
        <v>95.238</v>
      </c>
      <c r="R53" s="24">
        <f t="shared" si="51"/>
        <v>200.5</v>
      </c>
      <c r="S53" s="24">
        <v>0.836</v>
      </c>
      <c r="T53" s="24">
        <f t="shared" si="52"/>
        <v>97.812</v>
      </c>
      <c r="U53" s="24">
        <f t="shared" si="53"/>
        <v>193.5</v>
      </c>
      <c r="V53" s="24">
        <v>0.828</v>
      </c>
      <c r="W53" s="24">
        <f t="shared" si="54"/>
        <v>96.87599999999999</v>
      </c>
      <c r="X53" s="24">
        <f t="shared" si="55"/>
        <v>177.5</v>
      </c>
      <c r="Y53" s="24">
        <v>0.866</v>
      </c>
      <c r="Z53" s="24">
        <f t="shared" si="56"/>
        <v>101.322</v>
      </c>
      <c r="AA53" s="24">
        <f t="shared" si="57"/>
        <v>182.5</v>
      </c>
      <c r="AB53" s="24">
        <v>0.831</v>
      </c>
      <c r="AC53" s="24">
        <f t="shared" si="58"/>
        <v>97.22699999999999</v>
      </c>
      <c r="AD53" s="24">
        <f t="shared" si="59"/>
        <v>162.5</v>
      </c>
      <c r="AE53" s="24">
        <v>0.826</v>
      </c>
      <c r="AF53" s="24">
        <f t="shared" si="60"/>
        <v>96.642</v>
      </c>
      <c r="AG53" s="24">
        <f t="shared" si="61"/>
        <v>158.5</v>
      </c>
      <c r="AH53" s="24">
        <v>0.774</v>
      </c>
      <c r="AI53" s="24">
        <f t="shared" si="62"/>
        <v>90.558</v>
      </c>
      <c r="AJ53" s="24">
        <f t="shared" si="63"/>
        <v>152.5</v>
      </c>
      <c r="AK53" s="24">
        <v>0.765</v>
      </c>
      <c r="AL53" s="24">
        <f t="shared" si="64"/>
        <v>89.505</v>
      </c>
      <c r="AM53" s="24">
        <f t="shared" si="65"/>
        <v>134.5</v>
      </c>
      <c r="AN53" s="24">
        <v>0.727</v>
      </c>
      <c r="AO53" s="24">
        <f t="shared" si="66"/>
        <v>85.059</v>
      </c>
      <c r="AP53" s="24">
        <f t="shared" si="67"/>
        <v>137.5</v>
      </c>
      <c r="AQ53" s="24">
        <v>0.757</v>
      </c>
      <c r="AR53" s="24">
        <f t="shared" si="68"/>
        <v>88.569</v>
      </c>
      <c r="AS53" s="24">
        <f t="shared" si="69"/>
        <v>139.5</v>
      </c>
      <c r="AT53" s="24">
        <v>0.72</v>
      </c>
      <c r="AU53" s="24">
        <f t="shared" si="70"/>
        <v>84.24</v>
      </c>
      <c r="AV53" s="24">
        <f t="shared" si="71"/>
        <v>133.5</v>
      </c>
      <c r="AW53" s="24">
        <v>0.682</v>
      </c>
      <c r="AX53" s="24">
        <f t="shared" si="72"/>
        <v>79.79400000000001</v>
      </c>
      <c r="AY53" s="24">
        <f t="shared" si="73"/>
        <v>126.5</v>
      </c>
      <c r="AZ53" s="24">
        <v>0.646</v>
      </c>
      <c r="BA53" s="24">
        <f t="shared" si="74"/>
        <v>75.58200000000001</v>
      </c>
      <c r="BB53" s="24">
        <f t="shared" si="75"/>
        <v>148.5</v>
      </c>
      <c r="BC53" s="24">
        <v>0.632</v>
      </c>
      <c r="BD53" s="24">
        <f t="shared" si="76"/>
        <v>73.944</v>
      </c>
      <c r="BE53" s="24">
        <f t="shared" si="77"/>
        <v>151.5</v>
      </c>
      <c r="BF53" s="24">
        <v>0.612</v>
      </c>
      <c r="BG53" s="24">
        <f t="shared" si="78"/>
        <v>71.604</v>
      </c>
      <c r="BH53" s="24">
        <f t="shared" si="79"/>
        <v>154.5</v>
      </c>
      <c r="BI53" s="24">
        <v>0.578</v>
      </c>
      <c r="BJ53" s="24">
        <f t="shared" si="80"/>
        <v>67.62599999999999</v>
      </c>
      <c r="BK53" s="24">
        <f t="shared" si="81"/>
        <v>140.5</v>
      </c>
      <c r="BL53" s="24"/>
      <c r="BM53" s="24"/>
      <c r="BN53" s="24"/>
    </row>
    <row r="54" spans="1:66" ht="9.75">
      <c r="A54" s="9" t="s">
        <v>78</v>
      </c>
      <c r="B54" s="24">
        <v>0.296</v>
      </c>
      <c r="C54" s="24">
        <f t="shared" si="41"/>
        <v>29.599999999999998</v>
      </c>
      <c r="D54" s="24">
        <v>0.457</v>
      </c>
      <c r="E54" s="24">
        <f t="shared" si="42"/>
        <v>53.469</v>
      </c>
      <c r="F54" s="24">
        <f t="shared" si="43"/>
        <v>102.4</v>
      </c>
      <c r="G54" s="24">
        <v>0.625</v>
      </c>
      <c r="H54" s="24">
        <f t="shared" si="44"/>
        <v>73.125</v>
      </c>
      <c r="I54" s="24">
        <f t="shared" si="45"/>
        <v>187.4</v>
      </c>
      <c r="J54" s="24">
        <v>0.764</v>
      </c>
      <c r="K54" s="24">
        <f t="shared" si="46"/>
        <v>89.388</v>
      </c>
      <c r="L54" s="24">
        <f t="shared" si="47"/>
        <v>223.4</v>
      </c>
      <c r="M54" s="24">
        <v>0.766</v>
      </c>
      <c r="N54" s="24">
        <f t="shared" si="48"/>
        <v>89.622</v>
      </c>
      <c r="O54" s="24">
        <f t="shared" si="49"/>
        <v>201.4</v>
      </c>
      <c r="P54" s="24">
        <v>0.809</v>
      </c>
      <c r="Q54" s="24">
        <f t="shared" si="50"/>
        <v>94.653</v>
      </c>
      <c r="R54" s="24">
        <f t="shared" si="51"/>
        <v>196.4</v>
      </c>
      <c r="S54" s="24">
        <v>0.833</v>
      </c>
      <c r="T54" s="24">
        <f t="shared" si="52"/>
        <v>97.461</v>
      </c>
      <c r="U54" s="24">
        <f t="shared" si="53"/>
        <v>189.4</v>
      </c>
      <c r="V54" s="24">
        <v>0.816</v>
      </c>
      <c r="W54" s="24">
        <f t="shared" si="54"/>
        <v>95.472</v>
      </c>
      <c r="X54" s="24">
        <f t="shared" si="55"/>
        <v>173.4</v>
      </c>
      <c r="Y54" s="24">
        <v>0.858</v>
      </c>
      <c r="Z54" s="24">
        <f t="shared" si="56"/>
        <v>100.386</v>
      </c>
      <c r="AA54" s="24">
        <f t="shared" si="57"/>
        <v>178.4</v>
      </c>
      <c r="AB54" s="24">
        <v>0.826</v>
      </c>
      <c r="AC54" s="24">
        <f t="shared" si="58"/>
        <v>96.642</v>
      </c>
      <c r="AD54" s="24">
        <f t="shared" si="59"/>
        <v>158.4</v>
      </c>
      <c r="AE54" s="24">
        <v>0.802</v>
      </c>
      <c r="AF54" s="24">
        <f t="shared" si="60"/>
        <v>93.834</v>
      </c>
      <c r="AG54" s="24">
        <f t="shared" si="61"/>
        <v>154.4</v>
      </c>
      <c r="AH54" s="24">
        <v>0.79</v>
      </c>
      <c r="AI54" s="24">
        <f t="shared" si="62"/>
        <v>92.43</v>
      </c>
      <c r="AJ54" s="24">
        <f t="shared" si="63"/>
        <v>148.4</v>
      </c>
      <c r="AK54" s="24">
        <v>0.769</v>
      </c>
      <c r="AL54" s="24">
        <f t="shared" si="64"/>
        <v>89.973</v>
      </c>
      <c r="AM54" s="24">
        <f t="shared" si="65"/>
        <v>130.4</v>
      </c>
      <c r="AN54" s="24">
        <v>0.739</v>
      </c>
      <c r="AO54" s="24">
        <f t="shared" si="66"/>
        <v>86.463</v>
      </c>
      <c r="AP54" s="24">
        <f t="shared" si="67"/>
        <v>133.4</v>
      </c>
      <c r="AQ54" s="24">
        <v>0.768</v>
      </c>
      <c r="AR54" s="24">
        <f t="shared" si="68"/>
        <v>89.85600000000001</v>
      </c>
      <c r="AS54" s="24">
        <f t="shared" si="69"/>
        <v>135.4</v>
      </c>
      <c r="AT54" s="24">
        <v>0.733</v>
      </c>
      <c r="AU54" s="24">
        <f t="shared" si="70"/>
        <v>85.761</v>
      </c>
      <c r="AV54" s="24">
        <f t="shared" si="71"/>
        <v>129.4</v>
      </c>
      <c r="AW54" s="24">
        <v>0.685</v>
      </c>
      <c r="AX54" s="24">
        <f t="shared" si="72"/>
        <v>80.14500000000001</v>
      </c>
      <c r="AY54" s="24">
        <f t="shared" si="73"/>
        <v>122.4</v>
      </c>
      <c r="AZ54" s="24">
        <v>0.646</v>
      </c>
      <c r="BA54" s="24">
        <f t="shared" si="74"/>
        <v>75.58200000000001</v>
      </c>
      <c r="BB54" s="24">
        <f t="shared" si="75"/>
        <v>144.4</v>
      </c>
      <c r="BC54" s="24">
        <v>0.624</v>
      </c>
      <c r="BD54" s="24">
        <f t="shared" si="76"/>
        <v>73.008</v>
      </c>
      <c r="BE54" s="24">
        <f t="shared" si="77"/>
        <v>147.4</v>
      </c>
      <c r="BF54" s="24">
        <v>0.649</v>
      </c>
      <c r="BG54" s="24">
        <f t="shared" si="78"/>
        <v>75.933</v>
      </c>
      <c r="BH54" s="24">
        <f t="shared" si="79"/>
        <v>150.4</v>
      </c>
      <c r="BI54" s="24">
        <v>0.591</v>
      </c>
      <c r="BJ54" s="24">
        <f t="shared" si="80"/>
        <v>69.14699999999999</v>
      </c>
      <c r="BK54" s="24">
        <f t="shared" si="81"/>
        <v>136.4</v>
      </c>
      <c r="BL54" s="24"/>
      <c r="BM54" s="24"/>
      <c r="BN54" s="24"/>
    </row>
    <row r="55" spans="1:66" ht="9.75">
      <c r="A55" s="9" t="s">
        <v>79</v>
      </c>
      <c r="B55" s="24">
        <v>0.336</v>
      </c>
      <c r="C55" s="24">
        <f t="shared" si="41"/>
        <v>33.6</v>
      </c>
      <c r="D55" s="24">
        <v>0.467</v>
      </c>
      <c r="E55" s="24">
        <f t="shared" si="42"/>
        <v>54.639</v>
      </c>
      <c r="F55" s="24">
        <f t="shared" si="43"/>
        <v>98.4</v>
      </c>
      <c r="G55" s="24">
        <v>0.623</v>
      </c>
      <c r="H55" s="24">
        <f t="shared" si="44"/>
        <v>72.891</v>
      </c>
      <c r="I55" s="24">
        <f t="shared" si="45"/>
        <v>183.4</v>
      </c>
      <c r="J55" s="24">
        <v>0.752</v>
      </c>
      <c r="K55" s="24">
        <f t="shared" si="46"/>
        <v>87.984</v>
      </c>
      <c r="L55" s="24">
        <f t="shared" si="47"/>
        <v>219.4</v>
      </c>
      <c r="M55" s="24">
        <v>0.753</v>
      </c>
      <c r="N55" s="24">
        <f t="shared" si="48"/>
        <v>88.101</v>
      </c>
      <c r="O55" s="24">
        <f t="shared" si="49"/>
        <v>197.4</v>
      </c>
      <c r="P55" s="24">
        <v>0.808</v>
      </c>
      <c r="Q55" s="24">
        <f t="shared" si="50"/>
        <v>94.536</v>
      </c>
      <c r="R55" s="24">
        <f t="shared" si="51"/>
        <v>192.4</v>
      </c>
      <c r="S55" s="24">
        <v>0.845</v>
      </c>
      <c r="T55" s="24">
        <f t="shared" si="52"/>
        <v>98.865</v>
      </c>
      <c r="U55" s="24">
        <f t="shared" si="53"/>
        <v>185.4</v>
      </c>
      <c r="V55" s="24">
        <v>0.827</v>
      </c>
      <c r="W55" s="24">
        <f t="shared" si="54"/>
        <v>96.759</v>
      </c>
      <c r="X55" s="24">
        <f t="shared" si="55"/>
        <v>169.4</v>
      </c>
      <c r="Y55" s="24">
        <v>0.878</v>
      </c>
      <c r="Z55" s="24">
        <f t="shared" si="56"/>
        <v>102.726</v>
      </c>
      <c r="AA55" s="24">
        <f t="shared" si="57"/>
        <v>174.4</v>
      </c>
      <c r="AB55" s="24">
        <v>0.823</v>
      </c>
      <c r="AC55" s="24">
        <f t="shared" si="58"/>
        <v>96.291</v>
      </c>
      <c r="AD55" s="24">
        <f t="shared" si="59"/>
        <v>154.4</v>
      </c>
      <c r="AE55" s="24">
        <v>0.81</v>
      </c>
      <c r="AF55" s="24">
        <f t="shared" si="60"/>
        <v>94.77000000000001</v>
      </c>
      <c r="AG55" s="24">
        <f t="shared" si="61"/>
        <v>150.4</v>
      </c>
      <c r="AH55" s="24">
        <v>0.781</v>
      </c>
      <c r="AI55" s="24">
        <f t="shared" si="62"/>
        <v>91.37700000000001</v>
      </c>
      <c r="AJ55" s="24">
        <f t="shared" si="63"/>
        <v>144.4</v>
      </c>
      <c r="AK55" s="24">
        <v>0.758</v>
      </c>
      <c r="AL55" s="24">
        <f t="shared" si="64"/>
        <v>88.686</v>
      </c>
      <c r="AM55" s="24">
        <f t="shared" si="65"/>
        <v>126.4</v>
      </c>
      <c r="AN55" s="24">
        <v>0.749</v>
      </c>
      <c r="AO55" s="24">
        <f t="shared" si="66"/>
        <v>87.633</v>
      </c>
      <c r="AP55" s="24">
        <f t="shared" si="67"/>
        <v>129.4</v>
      </c>
      <c r="AQ55" s="24">
        <v>0.751</v>
      </c>
      <c r="AR55" s="24">
        <f t="shared" si="68"/>
        <v>87.867</v>
      </c>
      <c r="AS55" s="24">
        <f t="shared" si="69"/>
        <v>131.4</v>
      </c>
      <c r="AT55" s="24">
        <v>0.715</v>
      </c>
      <c r="AU55" s="24">
        <f t="shared" si="70"/>
        <v>83.655</v>
      </c>
      <c r="AV55" s="24">
        <f t="shared" si="71"/>
        <v>125.4</v>
      </c>
      <c r="AW55" s="24">
        <v>0.649</v>
      </c>
      <c r="AX55" s="24">
        <f t="shared" si="72"/>
        <v>75.933</v>
      </c>
      <c r="AY55" s="24">
        <f t="shared" si="73"/>
        <v>118.4</v>
      </c>
      <c r="AZ55" s="24">
        <v>0.646</v>
      </c>
      <c r="BA55" s="24">
        <f t="shared" si="74"/>
        <v>75.58200000000001</v>
      </c>
      <c r="BB55" s="24">
        <f t="shared" si="75"/>
        <v>140.4</v>
      </c>
      <c r="BC55" s="24">
        <v>0.602</v>
      </c>
      <c r="BD55" s="24">
        <f t="shared" si="76"/>
        <v>70.434</v>
      </c>
      <c r="BE55" s="24">
        <f t="shared" si="77"/>
        <v>143.4</v>
      </c>
      <c r="BF55" s="24">
        <v>0.647</v>
      </c>
      <c r="BG55" s="24">
        <f t="shared" si="78"/>
        <v>75.699</v>
      </c>
      <c r="BH55" s="24">
        <f t="shared" si="79"/>
        <v>146.4</v>
      </c>
      <c r="BI55" s="24">
        <v>0.576</v>
      </c>
      <c r="BJ55" s="24">
        <f t="shared" si="80"/>
        <v>67.392</v>
      </c>
      <c r="BK55" s="24">
        <f t="shared" si="81"/>
        <v>132.4</v>
      </c>
      <c r="BL55" s="24"/>
      <c r="BM55" s="24"/>
      <c r="BN55" s="24"/>
    </row>
    <row r="56" spans="1:66" ht="9.75">
      <c r="A56" s="9" t="s">
        <v>80</v>
      </c>
      <c r="B56" s="24">
        <v>0.377</v>
      </c>
      <c r="C56" s="24">
        <f t="shared" si="41"/>
        <v>37.7</v>
      </c>
      <c r="D56" s="24">
        <v>0.467</v>
      </c>
      <c r="E56" s="24">
        <f t="shared" si="42"/>
        <v>54.639</v>
      </c>
      <c r="F56" s="24">
        <f t="shared" si="43"/>
        <v>94.3</v>
      </c>
      <c r="G56" s="24">
        <v>0.613</v>
      </c>
      <c r="H56" s="24">
        <f t="shared" si="44"/>
        <v>71.721</v>
      </c>
      <c r="I56" s="24">
        <f t="shared" si="45"/>
        <v>179.3</v>
      </c>
      <c r="J56" s="24">
        <v>0.757</v>
      </c>
      <c r="K56" s="24">
        <f t="shared" si="46"/>
        <v>88.569</v>
      </c>
      <c r="L56" s="24">
        <f t="shared" si="47"/>
        <v>215.3</v>
      </c>
      <c r="M56" s="24">
        <v>0.764</v>
      </c>
      <c r="N56" s="24">
        <f t="shared" si="48"/>
        <v>89.388</v>
      </c>
      <c r="O56" s="24">
        <f t="shared" si="49"/>
        <v>193.3</v>
      </c>
      <c r="P56" s="24">
        <v>0.82</v>
      </c>
      <c r="Q56" s="24">
        <f t="shared" si="50"/>
        <v>95.94</v>
      </c>
      <c r="R56" s="24">
        <f t="shared" si="51"/>
        <v>188.3</v>
      </c>
      <c r="S56" s="24">
        <v>0.822</v>
      </c>
      <c r="T56" s="24">
        <f t="shared" si="52"/>
        <v>96.17399999999999</v>
      </c>
      <c r="U56" s="24">
        <f t="shared" si="53"/>
        <v>181.3</v>
      </c>
      <c r="V56" s="24">
        <v>0.844</v>
      </c>
      <c r="W56" s="24">
        <f t="shared" si="54"/>
        <v>98.74799999999999</v>
      </c>
      <c r="X56" s="24">
        <f t="shared" si="55"/>
        <v>165.3</v>
      </c>
      <c r="Y56" s="24">
        <v>0.857</v>
      </c>
      <c r="Z56" s="24">
        <f t="shared" si="56"/>
        <v>100.26899999999999</v>
      </c>
      <c r="AA56" s="24">
        <f t="shared" si="57"/>
        <v>170.3</v>
      </c>
      <c r="AB56" s="24">
        <v>0.829</v>
      </c>
      <c r="AC56" s="24">
        <f t="shared" si="58"/>
        <v>96.993</v>
      </c>
      <c r="AD56" s="24">
        <f t="shared" si="59"/>
        <v>150.3</v>
      </c>
      <c r="AE56" s="24">
        <v>0.798</v>
      </c>
      <c r="AF56" s="24">
        <f t="shared" si="60"/>
        <v>93.366</v>
      </c>
      <c r="AG56" s="24">
        <f t="shared" si="61"/>
        <v>146.3</v>
      </c>
      <c r="AH56" s="24">
        <v>0.8</v>
      </c>
      <c r="AI56" s="24">
        <f t="shared" si="62"/>
        <v>93.60000000000001</v>
      </c>
      <c r="AJ56" s="24">
        <f t="shared" si="63"/>
        <v>140.3</v>
      </c>
      <c r="AK56" s="24">
        <v>0.77</v>
      </c>
      <c r="AL56" s="24">
        <f t="shared" si="64"/>
        <v>90.09</v>
      </c>
      <c r="AM56" s="24">
        <f t="shared" si="65"/>
        <v>122.3</v>
      </c>
      <c r="AN56" s="24">
        <v>0.758</v>
      </c>
      <c r="AO56" s="24">
        <f t="shared" si="66"/>
        <v>88.686</v>
      </c>
      <c r="AP56" s="24">
        <f t="shared" si="67"/>
        <v>125.3</v>
      </c>
      <c r="AQ56" s="24">
        <v>0.758</v>
      </c>
      <c r="AR56" s="24">
        <f t="shared" si="68"/>
        <v>88.686</v>
      </c>
      <c r="AS56" s="24">
        <f t="shared" si="69"/>
        <v>127.3</v>
      </c>
      <c r="AT56" s="24">
        <v>0.709</v>
      </c>
      <c r="AU56" s="24">
        <f t="shared" si="70"/>
        <v>82.95299999999999</v>
      </c>
      <c r="AV56" s="24">
        <f t="shared" si="71"/>
        <v>121.3</v>
      </c>
      <c r="AW56" s="24">
        <v>0.643</v>
      </c>
      <c r="AX56" s="24">
        <f t="shared" si="72"/>
        <v>75.23100000000001</v>
      </c>
      <c r="AY56" s="24">
        <f t="shared" si="73"/>
        <v>114.3</v>
      </c>
      <c r="AZ56" s="24">
        <v>0.656</v>
      </c>
      <c r="BA56" s="24">
        <f t="shared" si="74"/>
        <v>76.75200000000001</v>
      </c>
      <c r="BB56" s="24">
        <f t="shared" si="75"/>
        <v>136.3</v>
      </c>
      <c r="BC56" s="24">
        <v>0.6</v>
      </c>
      <c r="BD56" s="24">
        <f t="shared" si="76"/>
        <v>70.2</v>
      </c>
      <c r="BE56" s="24">
        <f t="shared" si="77"/>
        <v>139.3</v>
      </c>
      <c r="BF56" s="24">
        <v>0.626</v>
      </c>
      <c r="BG56" s="24">
        <f t="shared" si="78"/>
        <v>73.242</v>
      </c>
      <c r="BH56" s="24">
        <f t="shared" si="79"/>
        <v>142.3</v>
      </c>
      <c r="BI56" s="24">
        <v>0.583</v>
      </c>
      <c r="BJ56" s="24">
        <f t="shared" si="80"/>
        <v>68.211</v>
      </c>
      <c r="BK56" s="24">
        <f t="shared" si="81"/>
        <v>128.3</v>
      </c>
      <c r="BL56" s="24"/>
      <c r="BM56" s="24"/>
      <c r="BN56" s="24"/>
    </row>
    <row r="57" spans="1:66" ht="9.75">
      <c r="A57" s="9" t="s">
        <v>81</v>
      </c>
      <c r="B57" s="24">
        <v>0.418</v>
      </c>
      <c r="C57" s="24">
        <f t="shared" si="41"/>
        <v>41.8</v>
      </c>
      <c r="D57" s="24">
        <v>0.467</v>
      </c>
      <c r="E57" s="24">
        <f t="shared" si="42"/>
        <v>54.639</v>
      </c>
      <c r="F57" s="24">
        <f t="shared" si="43"/>
        <v>90.2</v>
      </c>
      <c r="G57" s="24">
        <v>0.64</v>
      </c>
      <c r="H57" s="24">
        <f t="shared" si="44"/>
        <v>74.88</v>
      </c>
      <c r="I57" s="24">
        <f t="shared" si="45"/>
        <v>175.2</v>
      </c>
      <c r="J57" s="24">
        <v>0.776</v>
      </c>
      <c r="K57" s="24">
        <f t="shared" si="46"/>
        <v>90.792</v>
      </c>
      <c r="L57" s="24">
        <f t="shared" si="47"/>
        <v>211.2</v>
      </c>
      <c r="M57" s="24">
        <v>0.772</v>
      </c>
      <c r="N57" s="24">
        <f t="shared" si="48"/>
        <v>90.324</v>
      </c>
      <c r="O57" s="24">
        <f t="shared" si="49"/>
        <v>189.2</v>
      </c>
      <c r="P57" s="24">
        <v>0.838</v>
      </c>
      <c r="Q57" s="24">
        <f t="shared" si="50"/>
        <v>98.04599999999999</v>
      </c>
      <c r="R57" s="24">
        <f t="shared" si="51"/>
        <v>184.2</v>
      </c>
      <c r="S57" s="24">
        <v>0.84</v>
      </c>
      <c r="T57" s="24">
        <f t="shared" si="52"/>
        <v>98.28</v>
      </c>
      <c r="U57" s="24">
        <f t="shared" si="53"/>
        <v>177.2</v>
      </c>
      <c r="V57" s="24">
        <v>0.828</v>
      </c>
      <c r="W57" s="24">
        <f t="shared" si="54"/>
        <v>96.87599999999999</v>
      </c>
      <c r="X57" s="24">
        <f t="shared" si="55"/>
        <v>161.2</v>
      </c>
      <c r="Y57" s="24">
        <v>0.866</v>
      </c>
      <c r="Z57" s="24">
        <f t="shared" si="56"/>
        <v>101.322</v>
      </c>
      <c r="AA57" s="24">
        <f t="shared" si="57"/>
        <v>166.2</v>
      </c>
      <c r="AB57" s="24">
        <v>0.841</v>
      </c>
      <c r="AC57" s="24">
        <f t="shared" si="58"/>
        <v>98.39699999999999</v>
      </c>
      <c r="AD57" s="24">
        <f t="shared" si="59"/>
        <v>146.2</v>
      </c>
      <c r="AE57" s="24">
        <v>0.812</v>
      </c>
      <c r="AF57" s="24">
        <f t="shared" si="60"/>
        <v>95.004</v>
      </c>
      <c r="AG57" s="24">
        <f t="shared" si="61"/>
        <v>142.2</v>
      </c>
      <c r="AH57" s="24">
        <v>0.795</v>
      </c>
      <c r="AI57" s="24">
        <f t="shared" si="62"/>
        <v>93.015</v>
      </c>
      <c r="AJ57" s="24">
        <f t="shared" si="63"/>
        <v>136.2</v>
      </c>
      <c r="AK57" s="24">
        <v>0.785</v>
      </c>
      <c r="AL57" s="24">
        <f t="shared" si="64"/>
        <v>91.845</v>
      </c>
      <c r="AM57" s="24">
        <f t="shared" si="65"/>
        <v>118.2</v>
      </c>
      <c r="AN57" s="24">
        <v>0.743</v>
      </c>
      <c r="AO57" s="24">
        <f t="shared" si="66"/>
        <v>86.931</v>
      </c>
      <c r="AP57" s="24">
        <f t="shared" si="67"/>
        <v>121.2</v>
      </c>
      <c r="AQ57" s="24">
        <v>0.757</v>
      </c>
      <c r="AR57" s="24">
        <f t="shared" si="68"/>
        <v>88.569</v>
      </c>
      <c r="AS57" s="24">
        <f t="shared" si="69"/>
        <v>123.2</v>
      </c>
      <c r="AT57" s="24">
        <v>0.714</v>
      </c>
      <c r="AU57" s="24">
        <f t="shared" si="70"/>
        <v>83.538</v>
      </c>
      <c r="AV57" s="24">
        <f t="shared" si="71"/>
        <v>117.2</v>
      </c>
      <c r="AW57" s="24">
        <v>0.65</v>
      </c>
      <c r="AX57" s="24">
        <f t="shared" si="72"/>
        <v>76.05</v>
      </c>
      <c r="AY57" s="24">
        <f t="shared" si="73"/>
        <v>110.2</v>
      </c>
      <c r="AZ57" s="24">
        <v>0.669</v>
      </c>
      <c r="BA57" s="24">
        <f t="shared" si="74"/>
        <v>78.27300000000001</v>
      </c>
      <c r="BB57" s="24">
        <f t="shared" si="75"/>
        <v>132.2</v>
      </c>
      <c r="BC57" s="24">
        <v>0.611</v>
      </c>
      <c r="BD57" s="24">
        <f t="shared" si="76"/>
        <v>71.487</v>
      </c>
      <c r="BE57" s="24">
        <f t="shared" si="77"/>
        <v>135.2</v>
      </c>
      <c r="BF57" s="24">
        <v>0.619</v>
      </c>
      <c r="BG57" s="24">
        <f t="shared" si="78"/>
        <v>72.423</v>
      </c>
      <c r="BH57" s="24">
        <f t="shared" si="79"/>
        <v>138.2</v>
      </c>
      <c r="BI57" s="24">
        <v>0.587</v>
      </c>
      <c r="BJ57" s="24">
        <f t="shared" si="80"/>
        <v>68.679</v>
      </c>
      <c r="BK57" s="24">
        <f t="shared" si="81"/>
        <v>124.2</v>
      </c>
      <c r="BL57" s="24"/>
      <c r="BM57" s="24"/>
      <c r="BN57" s="24"/>
    </row>
    <row r="58" spans="1:66" ht="9.75">
      <c r="A58" s="9" t="s">
        <v>82</v>
      </c>
      <c r="B58" s="24">
        <v>0.459</v>
      </c>
      <c r="C58" s="24">
        <f t="shared" si="41"/>
        <v>45.9</v>
      </c>
      <c r="D58" s="24">
        <v>0.462</v>
      </c>
      <c r="E58" s="24">
        <f t="shared" si="42"/>
        <v>54.054</v>
      </c>
      <c r="F58" s="24">
        <f t="shared" si="43"/>
        <v>86.1</v>
      </c>
      <c r="G58" s="24">
        <v>0.647</v>
      </c>
      <c r="H58" s="24">
        <f t="shared" si="44"/>
        <v>75.699</v>
      </c>
      <c r="I58" s="24">
        <f t="shared" si="45"/>
        <v>171.1</v>
      </c>
      <c r="J58" s="24">
        <v>0.753</v>
      </c>
      <c r="K58" s="24">
        <f t="shared" si="46"/>
        <v>88.101</v>
      </c>
      <c r="L58" s="24">
        <f t="shared" si="47"/>
        <v>207.1</v>
      </c>
      <c r="M58" s="24">
        <v>0.752</v>
      </c>
      <c r="N58" s="24">
        <f t="shared" si="48"/>
        <v>87.984</v>
      </c>
      <c r="O58" s="24">
        <f t="shared" si="49"/>
        <v>185.1</v>
      </c>
      <c r="P58" s="24">
        <v>0.838</v>
      </c>
      <c r="Q58" s="24">
        <f t="shared" si="50"/>
        <v>98.04599999999999</v>
      </c>
      <c r="R58" s="24">
        <f t="shared" si="51"/>
        <v>180.1</v>
      </c>
      <c r="S58" s="24">
        <v>0.855</v>
      </c>
      <c r="T58" s="24">
        <f t="shared" si="52"/>
        <v>100.035</v>
      </c>
      <c r="U58" s="24">
        <f t="shared" si="53"/>
        <v>173.1</v>
      </c>
      <c r="V58" s="24">
        <v>0.808</v>
      </c>
      <c r="W58" s="24">
        <f t="shared" si="54"/>
        <v>94.536</v>
      </c>
      <c r="X58" s="24">
        <f t="shared" si="55"/>
        <v>157.1</v>
      </c>
      <c r="Y58" s="24">
        <v>0.853</v>
      </c>
      <c r="Z58" s="24">
        <f t="shared" si="56"/>
        <v>99.801</v>
      </c>
      <c r="AA58" s="24">
        <f t="shared" si="57"/>
        <v>162.1</v>
      </c>
      <c r="AB58" s="24">
        <v>0.805</v>
      </c>
      <c r="AC58" s="24">
        <f t="shared" si="58"/>
        <v>94.185</v>
      </c>
      <c r="AD58" s="24">
        <f t="shared" si="59"/>
        <v>142.1</v>
      </c>
      <c r="AE58" s="24">
        <v>0.807</v>
      </c>
      <c r="AF58" s="24">
        <f t="shared" si="60"/>
        <v>94.41900000000001</v>
      </c>
      <c r="AG58" s="24">
        <f t="shared" si="61"/>
        <v>138.1</v>
      </c>
      <c r="AH58" s="24">
        <v>0.802</v>
      </c>
      <c r="AI58" s="24">
        <f t="shared" si="62"/>
        <v>93.834</v>
      </c>
      <c r="AJ58" s="24">
        <f t="shared" si="63"/>
        <v>132.1</v>
      </c>
      <c r="AK58" s="24">
        <v>0.765</v>
      </c>
      <c r="AL58" s="24">
        <f t="shared" si="64"/>
        <v>89.505</v>
      </c>
      <c r="AM58" s="24">
        <f t="shared" si="65"/>
        <v>114.1</v>
      </c>
      <c r="AN58" s="24">
        <v>0.745</v>
      </c>
      <c r="AO58" s="24">
        <f t="shared" si="66"/>
        <v>87.165</v>
      </c>
      <c r="AP58" s="24">
        <f t="shared" si="67"/>
        <v>117.1</v>
      </c>
      <c r="AQ58" s="24">
        <v>0.751</v>
      </c>
      <c r="AR58" s="24">
        <f t="shared" si="68"/>
        <v>87.867</v>
      </c>
      <c r="AS58" s="24">
        <f t="shared" si="69"/>
        <v>119.1</v>
      </c>
      <c r="AT58" s="24">
        <v>0.706</v>
      </c>
      <c r="AU58" s="24">
        <f t="shared" si="70"/>
        <v>82.60199999999999</v>
      </c>
      <c r="AV58" s="24">
        <f t="shared" si="71"/>
        <v>113.1</v>
      </c>
      <c r="AW58" s="24">
        <v>0.654</v>
      </c>
      <c r="AX58" s="24">
        <f t="shared" si="72"/>
        <v>76.518</v>
      </c>
      <c r="AY58" s="24">
        <f t="shared" si="73"/>
        <v>106.1</v>
      </c>
      <c r="AZ58" s="24">
        <v>0.637</v>
      </c>
      <c r="BA58" s="24">
        <f t="shared" si="74"/>
        <v>74.529</v>
      </c>
      <c r="BB58" s="24">
        <f t="shared" si="75"/>
        <v>128.1</v>
      </c>
      <c r="BC58" s="24">
        <v>0.6</v>
      </c>
      <c r="BD58" s="24">
        <f t="shared" si="76"/>
        <v>70.2</v>
      </c>
      <c r="BE58" s="24">
        <f t="shared" si="77"/>
        <v>131.1</v>
      </c>
      <c r="BF58" s="24">
        <v>0.615</v>
      </c>
      <c r="BG58" s="24">
        <f t="shared" si="78"/>
        <v>71.955</v>
      </c>
      <c r="BH58" s="24">
        <f t="shared" si="79"/>
        <v>134.1</v>
      </c>
      <c r="BI58" s="24">
        <v>0.581</v>
      </c>
      <c r="BJ58" s="24">
        <f t="shared" si="80"/>
        <v>67.97699999999999</v>
      </c>
      <c r="BK58" s="24">
        <f t="shared" si="81"/>
        <v>120.1</v>
      </c>
      <c r="BL58" s="24"/>
      <c r="BM58" s="24"/>
      <c r="BN58" s="24"/>
    </row>
    <row r="59" spans="1:66" ht="9.75">
      <c r="A59" s="9" t="s">
        <v>83</v>
      </c>
      <c r="B59" s="24">
        <v>0.5</v>
      </c>
      <c r="C59" s="24">
        <f t="shared" si="41"/>
        <v>50</v>
      </c>
      <c r="D59" s="24">
        <v>0.463</v>
      </c>
      <c r="E59" s="24">
        <f t="shared" si="42"/>
        <v>54.171</v>
      </c>
      <c r="F59" s="24">
        <f t="shared" si="43"/>
        <v>82</v>
      </c>
      <c r="G59" s="24">
        <v>0.632</v>
      </c>
      <c r="H59" s="24">
        <f t="shared" si="44"/>
        <v>73.944</v>
      </c>
      <c r="I59" s="24">
        <f t="shared" si="45"/>
        <v>167</v>
      </c>
      <c r="J59" s="24">
        <v>0.732</v>
      </c>
      <c r="K59" s="24">
        <f t="shared" si="46"/>
        <v>85.64399999999999</v>
      </c>
      <c r="L59" s="24">
        <f t="shared" si="47"/>
        <v>203</v>
      </c>
      <c r="M59" s="24">
        <v>0.767</v>
      </c>
      <c r="N59" s="24">
        <f t="shared" si="48"/>
        <v>89.739</v>
      </c>
      <c r="O59" s="24">
        <f t="shared" si="49"/>
        <v>181</v>
      </c>
      <c r="P59" s="24">
        <v>0.832</v>
      </c>
      <c r="Q59" s="24">
        <f t="shared" si="50"/>
        <v>97.344</v>
      </c>
      <c r="R59" s="24">
        <f t="shared" si="51"/>
        <v>176</v>
      </c>
      <c r="S59" s="24">
        <v>0.86</v>
      </c>
      <c r="T59" s="24">
        <f t="shared" si="52"/>
        <v>100.62</v>
      </c>
      <c r="U59" s="24">
        <f t="shared" si="53"/>
        <v>169</v>
      </c>
      <c r="V59" s="24">
        <v>0.84</v>
      </c>
      <c r="W59" s="24">
        <f t="shared" si="54"/>
        <v>98.28</v>
      </c>
      <c r="X59" s="24">
        <f t="shared" si="55"/>
        <v>153</v>
      </c>
      <c r="Y59" s="24">
        <v>0.855</v>
      </c>
      <c r="Z59" s="24">
        <f t="shared" si="56"/>
        <v>100.035</v>
      </c>
      <c r="AA59" s="24">
        <f t="shared" si="57"/>
        <v>158</v>
      </c>
      <c r="AB59" s="24">
        <v>0.792</v>
      </c>
      <c r="AC59" s="24">
        <f t="shared" si="58"/>
        <v>92.664</v>
      </c>
      <c r="AD59" s="24">
        <f t="shared" si="59"/>
        <v>138</v>
      </c>
      <c r="AE59" s="24">
        <v>0.817</v>
      </c>
      <c r="AF59" s="24">
        <f t="shared" si="60"/>
        <v>95.589</v>
      </c>
      <c r="AG59" s="24">
        <f t="shared" si="61"/>
        <v>134</v>
      </c>
      <c r="AH59" s="24">
        <v>0.81</v>
      </c>
      <c r="AI59" s="24">
        <f t="shared" si="62"/>
        <v>94.77000000000001</v>
      </c>
      <c r="AJ59" s="24">
        <f t="shared" si="63"/>
        <v>128</v>
      </c>
      <c r="AK59" s="24">
        <v>0.755</v>
      </c>
      <c r="AL59" s="24">
        <f t="shared" si="64"/>
        <v>88.335</v>
      </c>
      <c r="AM59" s="24">
        <f t="shared" si="65"/>
        <v>110</v>
      </c>
      <c r="AN59" s="24">
        <v>0.742</v>
      </c>
      <c r="AO59" s="24">
        <f t="shared" si="66"/>
        <v>86.814</v>
      </c>
      <c r="AP59" s="24">
        <f t="shared" si="67"/>
        <v>113</v>
      </c>
      <c r="AQ59" s="24">
        <v>0.737</v>
      </c>
      <c r="AR59" s="24">
        <f t="shared" si="68"/>
        <v>86.229</v>
      </c>
      <c r="AS59" s="24">
        <f t="shared" si="69"/>
        <v>115</v>
      </c>
      <c r="AT59" s="24">
        <v>0.728</v>
      </c>
      <c r="AU59" s="24">
        <f t="shared" si="70"/>
        <v>85.176</v>
      </c>
      <c r="AV59" s="24">
        <f t="shared" si="71"/>
        <v>109</v>
      </c>
      <c r="AW59" s="24">
        <v>0.633</v>
      </c>
      <c r="AX59" s="24">
        <f t="shared" si="72"/>
        <v>74.061</v>
      </c>
      <c r="AY59" s="24">
        <f t="shared" si="73"/>
        <v>102</v>
      </c>
      <c r="AZ59" s="24">
        <v>0.662</v>
      </c>
      <c r="BA59" s="24">
        <f t="shared" si="74"/>
        <v>77.45400000000001</v>
      </c>
      <c r="BB59" s="24">
        <f t="shared" si="75"/>
        <v>124</v>
      </c>
      <c r="BC59" s="24">
        <v>0.581</v>
      </c>
      <c r="BD59" s="24">
        <f t="shared" si="76"/>
        <v>67.97699999999999</v>
      </c>
      <c r="BE59" s="24">
        <f t="shared" si="77"/>
        <v>127</v>
      </c>
      <c r="BF59" s="24">
        <v>0.626</v>
      </c>
      <c r="BG59" s="24">
        <f t="shared" si="78"/>
        <v>73.242</v>
      </c>
      <c r="BH59" s="24">
        <f t="shared" si="79"/>
        <v>130</v>
      </c>
      <c r="BI59" s="24">
        <v>0.591</v>
      </c>
      <c r="BJ59" s="24">
        <f t="shared" si="80"/>
        <v>69.14699999999999</v>
      </c>
      <c r="BK59" s="24">
        <f t="shared" si="81"/>
        <v>116</v>
      </c>
      <c r="BL59" s="24"/>
      <c r="BM59" s="24"/>
      <c r="BN59" s="24"/>
    </row>
    <row r="60" spans="1:66" ht="9.75">
      <c r="A60" s="9" t="s">
        <v>84</v>
      </c>
      <c r="B60" s="24">
        <v>0.541</v>
      </c>
      <c r="C60" s="24">
        <f t="shared" si="41"/>
        <v>54.1</v>
      </c>
      <c r="D60" s="24">
        <v>0.436</v>
      </c>
      <c r="E60" s="24">
        <f t="shared" si="42"/>
        <v>51.012</v>
      </c>
      <c r="F60" s="24">
        <f t="shared" si="43"/>
        <v>77.9</v>
      </c>
      <c r="G60" s="24">
        <v>0.624</v>
      </c>
      <c r="H60" s="24">
        <f t="shared" si="44"/>
        <v>73.008</v>
      </c>
      <c r="I60" s="24">
        <f t="shared" si="45"/>
        <v>162.9</v>
      </c>
      <c r="J60" s="24">
        <v>0.759</v>
      </c>
      <c r="K60" s="24">
        <f t="shared" si="46"/>
        <v>88.803</v>
      </c>
      <c r="L60" s="24">
        <f t="shared" si="47"/>
        <v>198.9</v>
      </c>
      <c r="M60" s="24">
        <v>0.746</v>
      </c>
      <c r="N60" s="24">
        <f t="shared" si="48"/>
        <v>87.282</v>
      </c>
      <c r="O60" s="24">
        <f t="shared" si="49"/>
        <v>176.9</v>
      </c>
      <c r="P60" s="24">
        <v>0.805</v>
      </c>
      <c r="Q60" s="24">
        <f t="shared" si="50"/>
        <v>94.185</v>
      </c>
      <c r="R60" s="24">
        <f t="shared" si="51"/>
        <v>171.9</v>
      </c>
      <c r="S60" s="24">
        <v>0.853</v>
      </c>
      <c r="T60" s="24">
        <f t="shared" si="52"/>
        <v>99.801</v>
      </c>
      <c r="U60" s="24">
        <f t="shared" si="53"/>
        <v>164.9</v>
      </c>
      <c r="V60" s="24">
        <v>0.824</v>
      </c>
      <c r="W60" s="24">
        <f t="shared" si="54"/>
        <v>96.408</v>
      </c>
      <c r="X60" s="24">
        <f t="shared" si="55"/>
        <v>148.9</v>
      </c>
      <c r="Y60" s="24">
        <v>0.834</v>
      </c>
      <c r="Z60" s="24">
        <f t="shared" si="56"/>
        <v>97.57799999999999</v>
      </c>
      <c r="AA60" s="24">
        <f t="shared" si="57"/>
        <v>153.9</v>
      </c>
      <c r="AB60" s="24">
        <v>0.801</v>
      </c>
      <c r="AC60" s="24">
        <f t="shared" si="58"/>
        <v>93.717</v>
      </c>
      <c r="AD60" s="24">
        <f t="shared" si="59"/>
        <v>133.9</v>
      </c>
      <c r="AE60" s="24">
        <v>0.83</v>
      </c>
      <c r="AF60" s="24">
        <f t="shared" si="60"/>
        <v>97.11</v>
      </c>
      <c r="AG60" s="24">
        <f t="shared" si="61"/>
        <v>129.9</v>
      </c>
      <c r="AH60" s="24">
        <v>0.79</v>
      </c>
      <c r="AI60" s="24">
        <f t="shared" si="62"/>
        <v>92.43</v>
      </c>
      <c r="AJ60" s="24">
        <f t="shared" si="63"/>
        <v>123.9</v>
      </c>
      <c r="AK60" s="24">
        <v>0.751</v>
      </c>
      <c r="AL60" s="24">
        <f t="shared" si="64"/>
        <v>87.867</v>
      </c>
      <c r="AM60" s="24">
        <f t="shared" si="65"/>
        <v>105.9</v>
      </c>
      <c r="AN60" s="24">
        <v>0.743</v>
      </c>
      <c r="AO60" s="24">
        <f t="shared" si="66"/>
        <v>86.931</v>
      </c>
      <c r="AP60" s="24">
        <f t="shared" si="67"/>
        <v>108.9</v>
      </c>
      <c r="AQ60" s="24">
        <v>0.73</v>
      </c>
      <c r="AR60" s="24">
        <f t="shared" si="68"/>
        <v>85.41</v>
      </c>
      <c r="AS60" s="24">
        <f t="shared" si="69"/>
        <v>110.9</v>
      </c>
      <c r="AT60" s="24">
        <v>0.699</v>
      </c>
      <c r="AU60" s="24">
        <f t="shared" si="70"/>
        <v>81.783</v>
      </c>
      <c r="AV60" s="24">
        <f t="shared" si="71"/>
        <v>104.9</v>
      </c>
      <c r="AW60" s="24">
        <v>0.642</v>
      </c>
      <c r="AX60" s="24">
        <f t="shared" si="72"/>
        <v>75.114</v>
      </c>
      <c r="AY60" s="24">
        <f t="shared" si="73"/>
        <v>97.9</v>
      </c>
      <c r="AZ60" s="24">
        <v>0.648</v>
      </c>
      <c r="BA60" s="24">
        <f t="shared" si="74"/>
        <v>75.816</v>
      </c>
      <c r="BB60" s="24">
        <f t="shared" si="75"/>
        <v>119.9</v>
      </c>
      <c r="BC60" s="24">
        <v>0.577</v>
      </c>
      <c r="BD60" s="24">
        <f t="shared" si="76"/>
        <v>67.509</v>
      </c>
      <c r="BE60" s="24">
        <f t="shared" si="77"/>
        <v>122.9</v>
      </c>
      <c r="BF60" s="24">
        <v>0.623</v>
      </c>
      <c r="BG60" s="24">
        <f t="shared" si="78"/>
        <v>72.891</v>
      </c>
      <c r="BH60" s="24">
        <f t="shared" si="79"/>
        <v>125.9</v>
      </c>
      <c r="BI60" s="24">
        <v>0.565</v>
      </c>
      <c r="BJ60" s="24">
        <f t="shared" si="80"/>
        <v>66.10499999999999</v>
      </c>
      <c r="BK60" s="24">
        <f t="shared" si="81"/>
        <v>111.9</v>
      </c>
      <c r="BL60" s="24"/>
      <c r="BM60" s="24"/>
      <c r="BN60" s="24"/>
    </row>
    <row r="61" spans="1:66" ht="9.75">
      <c r="A61" s="9" t="s">
        <v>85</v>
      </c>
      <c r="B61" s="24">
        <v>0.582</v>
      </c>
      <c r="C61" s="24">
        <f t="shared" si="41"/>
        <v>58.199999999999996</v>
      </c>
      <c r="D61" s="24">
        <v>0.441</v>
      </c>
      <c r="E61" s="24">
        <f t="shared" si="42"/>
        <v>51.597</v>
      </c>
      <c r="F61" s="24">
        <f t="shared" si="43"/>
        <v>73.80000000000001</v>
      </c>
      <c r="G61" s="24">
        <v>0.657</v>
      </c>
      <c r="H61" s="24">
        <f t="shared" si="44"/>
        <v>76.869</v>
      </c>
      <c r="I61" s="24">
        <f t="shared" si="45"/>
        <v>158.8</v>
      </c>
      <c r="J61" s="24">
        <v>0.748</v>
      </c>
      <c r="K61" s="24">
        <f t="shared" si="46"/>
        <v>87.516</v>
      </c>
      <c r="L61" s="24">
        <f t="shared" si="47"/>
        <v>194.8</v>
      </c>
      <c r="M61" s="24">
        <v>0.759</v>
      </c>
      <c r="N61" s="24">
        <f t="shared" si="48"/>
        <v>88.803</v>
      </c>
      <c r="O61" s="24">
        <f t="shared" si="49"/>
        <v>172.8</v>
      </c>
      <c r="P61" s="24">
        <v>0.806</v>
      </c>
      <c r="Q61" s="24">
        <f t="shared" si="50"/>
        <v>94.302</v>
      </c>
      <c r="R61" s="24">
        <f t="shared" si="51"/>
        <v>167.8</v>
      </c>
      <c r="S61" s="24">
        <v>0.827</v>
      </c>
      <c r="T61" s="24">
        <f t="shared" si="52"/>
        <v>96.759</v>
      </c>
      <c r="U61" s="24">
        <f t="shared" si="53"/>
        <v>160.8</v>
      </c>
      <c r="V61" s="24">
        <v>0.814</v>
      </c>
      <c r="W61" s="24">
        <f t="shared" si="54"/>
        <v>95.238</v>
      </c>
      <c r="X61" s="24">
        <f t="shared" si="55"/>
        <v>144.8</v>
      </c>
      <c r="Y61" s="24">
        <v>0.874</v>
      </c>
      <c r="Z61" s="24">
        <f t="shared" si="56"/>
        <v>102.258</v>
      </c>
      <c r="AA61" s="24">
        <f t="shared" si="57"/>
        <v>149.8</v>
      </c>
      <c r="AB61" s="24">
        <v>0.809</v>
      </c>
      <c r="AC61" s="24">
        <f t="shared" si="58"/>
        <v>94.653</v>
      </c>
      <c r="AD61" s="24">
        <f t="shared" si="59"/>
        <v>129.8</v>
      </c>
      <c r="AE61" s="24">
        <v>0.803</v>
      </c>
      <c r="AF61" s="24">
        <f t="shared" si="60"/>
        <v>93.95100000000001</v>
      </c>
      <c r="AG61" s="24">
        <f t="shared" si="61"/>
        <v>125.80000000000001</v>
      </c>
      <c r="AH61" s="24">
        <v>0.796</v>
      </c>
      <c r="AI61" s="24">
        <f t="shared" si="62"/>
        <v>93.132</v>
      </c>
      <c r="AJ61" s="24">
        <f t="shared" si="63"/>
        <v>119.80000000000001</v>
      </c>
      <c r="AK61" s="24">
        <v>0.748</v>
      </c>
      <c r="AL61" s="24">
        <f t="shared" si="64"/>
        <v>87.516</v>
      </c>
      <c r="AM61" s="24">
        <f t="shared" si="65"/>
        <v>101.80000000000001</v>
      </c>
      <c r="AN61" s="24">
        <v>0.731</v>
      </c>
      <c r="AO61" s="24">
        <f t="shared" si="66"/>
        <v>85.527</v>
      </c>
      <c r="AP61" s="24">
        <f t="shared" si="67"/>
        <v>104.80000000000001</v>
      </c>
      <c r="AQ61" s="24">
        <v>0.724</v>
      </c>
      <c r="AR61" s="24">
        <f t="shared" si="68"/>
        <v>84.708</v>
      </c>
      <c r="AS61" s="24">
        <f t="shared" si="69"/>
        <v>106.80000000000001</v>
      </c>
      <c r="AT61" s="24">
        <v>0.709</v>
      </c>
      <c r="AU61" s="24">
        <f t="shared" si="70"/>
        <v>82.95299999999999</v>
      </c>
      <c r="AV61" s="24">
        <f t="shared" si="71"/>
        <v>100.80000000000001</v>
      </c>
      <c r="AW61" s="24">
        <v>0.641</v>
      </c>
      <c r="AX61" s="24">
        <f t="shared" si="72"/>
        <v>74.997</v>
      </c>
      <c r="AY61" s="24">
        <f t="shared" si="73"/>
        <v>93.80000000000001</v>
      </c>
      <c r="AZ61" s="24">
        <v>0.643</v>
      </c>
      <c r="BA61" s="24">
        <f t="shared" si="74"/>
        <v>75.23100000000001</v>
      </c>
      <c r="BB61" s="24">
        <f t="shared" si="75"/>
        <v>115.80000000000001</v>
      </c>
      <c r="BC61" s="24">
        <v>0.614</v>
      </c>
      <c r="BD61" s="24">
        <f t="shared" si="76"/>
        <v>71.838</v>
      </c>
      <c r="BE61" s="24">
        <f t="shared" si="77"/>
        <v>118.80000000000001</v>
      </c>
      <c r="BF61" s="24">
        <v>0.624</v>
      </c>
      <c r="BG61" s="24">
        <f t="shared" si="78"/>
        <v>73.008</v>
      </c>
      <c r="BH61" s="24">
        <f t="shared" si="79"/>
        <v>121.80000000000001</v>
      </c>
      <c r="BI61" s="24">
        <v>0.557</v>
      </c>
      <c r="BJ61" s="24">
        <f t="shared" si="80"/>
        <v>65.16900000000001</v>
      </c>
      <c r="BK61" s="24">
        <f t="shared" si="81"/>
        <v>107.80000000000001</v>
      </c>
      <c r="BL61" s="24"/>
      <c r="BM61" s="24"/>
      <c r="BN61" s="24"/>
    </row>
    <row r="62" spans="1:66" ht="9.75">
      <c r="A62" s="9" t="s">
        <v>86</v>
      </c>
      <c r="B62" s="24">
        <v>0.623</v>
      </c>
      <c r="C62" s="24">
        <f t="shared" si="41"/>
        <v>62.3</v>
      </c>
      <c r="D62" s="24">
        <v>0.443</v>
      </c>
      <c r="E62" s="24">
        <f t="shared" si="42"/>
        <v>51.831</v>
      </c>
      <c r="F62" s="24">
        <f t="shared" si="43"/>
        <v>69.7</v>
      </c>
      <c r="G62" s="24">
        <v>0.647</v>
      </c>
      <c r="H62" s="24">
        <f t="shared" si="44"/>
        <v>75.699</v>
      </c>
      <c r="I62" s="24">
        <f t="shared" si="45"/>
        <v>154.7</v>
      </c>
      <c r="J62" s="24">
        <v>0.714</v>
      </c>
      <c r="K62" s="24">
        <f t="shared" si="46"/>
        <v>83.538</v>
      </c>
      <c r="L62" s="24">
        <f t="shared" si="47"/>
        <v>190.7</v>
      </c>
      <c r="M62" s="24">
        <v>0.766</v>
      </c>
      <c r="N62" s="24">
        <f t="shared" si="48"/>
        <v>89.622</v>
      </c>
      <c r="O62" s="24">
        <f t="shared" si="49"/>
        <v>168.7</v>
      </c>
      <c r="P62" s="24">
        <v>0.811</v>
      </c>
      <c r="Q62" s="24">
        <f t="shared" si="50"/>
        <v>94.887</v>
      </c>
      <c r="R62" s="24">
        <f t="shared" si="51"/>
        <v>163.7</v>
      </c>
      <c r="S62" s="24">
        <v>0.796</v>
      </c>
      <c r="T62" s="24">
        <f t="shared" si="52"/>
        <v>93.132</v>
      </c>
      <c r="U62" s="24">
        <f t="shared" si="53"/>
        <v>156.7</v>
      </c>
      <c r="V62" s="24">
        <v>0.838</v>
      </c>
      <c r="W62" s="24">
        <f t="shared" si="54"/>
        <v>98.04599999999999</v>
      </c>
      <c r="X62" s="24">
        <f t="shared" si="55"/>
        <v>140.7</v>
      </c>
      <c r="Y62" s="24">
        <v>0.835</v>
      </c>
      <c r="Z62" s="24">
        <f t="shared" si="56"/>
        <v>97.695</v>
      </c>
      <c r="AA62" s="24">
        <f t="shared" si="57"/>
        <v>145.7</v>
      </c>
      <c r="AB62" s="24">
        <v>0.792</v>
      </c>
      <c r="AC62" s="24">
        <f t="shared" si="58"/>
        <v>92.664</v>
      </c>
      <c r="AD62" s="24">
        <f t="shared" si="59"/>
        <v>125.7</v>
      </c>
      <c r="AE62" s="24">
        <v>0.817</v>
      </c>
      <c r="AF62" s="24">
        <f t="shared" si="60"/>
        <v>95.589</v>
      </c>
      <c r="AG62" s="24">
        <f t="shared" si="61"/>
        <v>121.7</v>
      </c>
      <c r="AH62" s="24">
        <v>0.779</v>
      </c>
      <c r="AI62" s="24">
        <f t="shared" si="62"/>
        <v>91.143</v>
      </c>
      <c r="AJ62" s="24">
        <f t="shared" si="63"/>
        <v>115.7</v>
      </c>
      <c r="AK62" s="24">
        <v>0.739</v>
      </c>
      <c r="AL62" s="24">
        <f t="shared" si="64"/>
        <v>86.463</v>
      </c>
      <c r="AM62" s="24">
        <f t="shared" si="65"/>
        <v>97.7</v>
      </c>
      <c r="AN62" s="24">
        <v>0.737</v>
      </c>
      <c r="AO62" s="24">
        <f t="shared" si="66"/>
        <v>86.229</v>
      </c>
      <c r="AP62" s="24">
        <f t="shared" si="67"/>
        <v>100.7</v>
      </c>
      <c r="AQ62" s="24">
        <v>0.724</v>
      </c>
      <c r="AR62" s="24">
        <f t="shared" si="68"/>
        <v>84.708</v>
      </c>
      <c r="AS62" s="24">
        <f t="shared" si="69"/>
        <v>102.7</v>
      </c>
      <c r="AT62" s="24">
        <v>0.691</v>
      </c>
      <c r="AU62" s="24">
        <f t="shared" si="70"/>
        <v>80.847</v>
      </c>
      <c r="AV62" s="24">
        <f t="shared" si="71"/>
        <v>96.7</v>
      </c>
      <c r="AW62" s="24">
        <v>0.601</v>
      </c>
      <c r="AX62" s="24">
        <f t="shared" si="72"/>
        <v>70.317</v>
      </c>
      <c r="AY62" s="24">
        <f t="shared" si="73"/>
        <v>89.7</v>
      </c>
      <c r="AZ62" s="24">
        <v>0.62</v>
      </c>
      <c r="BA62" s="24">
        <f t="shared" si="74"/>
        <v>72.54</v>
      </c>
      <c r="BB62" s="24">
        <f t="shared" si="75"/>
        <v>111.7</v>
      </c>
      <c r="BC62" s="24">
        <v>0.607</v>
      </c>
      <c r="BD62" s="24">
        <f t="shared" si="76"/>
        <v>71.01899999999999</v>
      </c>
      <c r="BE62" s="24">
        <f t="shared" si="77"/>
        <v>114.7</v>
      </c>
      <c r="BF62" s="24">
        <v>0.6</v>
      </c>
      <c r="BG62" s="24">
        <f t="shared" si="78"/>
        <v>70.2</v>
      </c>
      <c r="BH62" s="24">
        <f t="shared" si="79"/>
        <v>117.7</v>
      </c>
      <c r="BI62" s="24">
        <v>0.538</v>
      </c>
      <c r="BJ62" s="24">
        <f t="shared" si="80"/>
        <v>62.946000000000005</v>
      </c>
      <c r="BK62" s="24">
        <f t="shared" si="81"/>
        <v>103.7</v>
      </c>
      <c r="BL62" s="24"/>
      <c r="BM62" s="24"/>
      <c r="BN62" s="24"/>
    </row>
    <row r="63" spans="1:66" ht="9.75">
      <c r="A63" s="9" t="s">
        <v>87</v>
      </c>
      <c r="B63" s="24">
        <v>0.663</v>
      </c>
      <c r="C63" s="24">
        <f t="shared" si="41"/>
        <v>66.3</v>
      </c>
      <c r="D63" s="24">
        <v>0.44</v>
      </c>
      <c r="E63" s="24">
        <f t="shared" si="42"/>
        <v>51.48</v>
      </c>
      <c r="F63" s="24">
        <f t="shared" si="43"/>
        <v>65.7</v>
      </c>
      <c r="G63" s="24">
        <v>0.646</v>
      </c>
      <c r="H63" s="24">
        <f t="shared" si="44"/>
        <v>75.58200000000001</v>
      </c>
      <c r="I63" s="24">
        <f t="shared" si="45"/>
        <v>150.7</v>
      </c>
      <c r="J63" s="24">
        <v>0.762</v>
      </c>
      <c r="K63" s="24">
        <f t="shared" si="46"/>
        <v>89.154</v>
      </c>
      <c r="L63" s="24">
        <f t="shared" si="47"/>
        <v>186.7</v>
      </c>
      <c r="M63" s="24">
        <v>0.76</v>
      </c>
      <c r="N63" s="24">
        <f t="shared" si="48"/>
        <v>88.92</v>
      </c>
      <c r="O63" s="24">
        <f t="shared" si="49"/>
        <v>164.7</v>
      </c>
      <c r="P63" s="24">
        <v>0.806</v>
      </c>
      <c r="Q63" s="24">
        <f t="shared" si="50"/>
        <v>94.302</v>
      </c>
      <c r="R63" s="24">
        <f t="shared" si="51"/>
        <v>159.7</v>
      </c>
      <c r="S63" s="24">
        <v>0.813</v>
      </c>
      <c r="T63" s="24">
        <f t="shared" si="52"/>
        <v>95.121</v>
      </c>
      <c r="U63" s="24">
        <f t="shared" si="53"/>
        <v>152.7</v>
      </c>
      <c r="V63" s="24">
        <v>0.835</v>
      </c>
      <c r="W63" s="24">
        <f t="shared" si="54"/>
        <v>97.695</v>
      </c>
      <c r="X63" s="24">
        <f t="shared" si="55"/>
        <v>136.7</v>
      </c>
      <c r="Y63" s="24">
        <v>0.843</v>
      </c>
      <c r="Z63" s="24">
        <f t="shared" si="56"/>
        <v>98.631</v>
      </c>
      <c r="AA63" s="24">
        <f t="shared" si="57"/>
        <v>141.7</v>
      </c>
      <c r="AB63" s="24">
        <v>0.795</v>
      </c>
      <c r="AC63" s="24">
        <f t="shared" si="58"/>
        <v>93.015</v>
      </c>
      <c r="AD63" s="24">
        <f t="shared" si="59"/>
        <v>121.7</v>
      </c>
      <c r="AE63" s="24">
        <v>0.783</v>
      </c>
      <c r="AF63" s="24">
        <f t="shared" si="60"/>
        <v>91.611</v>
      </c>
      <c r="AG63" s="24">
        <f t="shared" si="61"/>
        <v>117.7</v>
      </c>
      <c r="AH63" s="24">
        <v>0.779</v>
      </c>
      <c r="AI63" s="24">
        <f t="shared" si="62"/>
        <v>91.143</v>
      </c>
      <c r="AJ63" s="24">
        <f t="shared" si="63"/>
        <v>111.7</v>
      </c>
      <c r="AK63" s="24">
        <v>0.732</v>
      </c>
      <c r="AL63" s="24">
        <f t="shared" si="64"/>
        <v>85.64399999999999</v>
      </c>
      <c r="AM63" s="24">
        <f t="shared" si="65"/>
        <v>93.7</v>
      </c>
      <c r="AN63" s="24">
        <v>0.728</v>
      </c>
      <c r="AO63" s="24">
        <f t="shared" si="66"/>
        <v>85.176</v>
      </c>
      <c r="AP63" s="24">
        <f t="shared" si="67"/>
        <v>96.7</v>
      </c>
      <c r="AQ63" s="24">
        <v>0.729</v>
      </c>
      <c r="AR63" s="24">
        <f t="shared" si="68"/>
        <v>85.29299999999999</v>
      </c>
      <c r="AS63" s="24">
        <f t="shared" si="69"/>
        <v>98.7</v>
      </c>
      <c r="AT63" s="24">
        <v>0.692</v>
      </c>
      <c r="AU63" s="24">
        <f t="shared" si="70"/>
        <v>80.964</v>
      </c>
      <c r="AV63" s="24">
        <f t="shared" si="71"/>
        <v>92.7</v>
      </c>
      <c r="AW63" s="24">
        <v>0.604</v>
      </c>
      <c r="AX63" s="24">
        <f t="shared" si="72"/>
        <v>70.66799999999999</v>
      </c>
      <c r="AY63" s="24">
        <f t="shared" si="73"/>
        <v>85.7</v>
      </c>
      <c r="AZ63" s="24">
        <v>0.617</v>
      </c>
      <c r="BA63" s="24">
        <f t="shared" si="74"/>
        <v>72.189</v>
      </c>
      <c r="BB63" s="24">
        <f t="shared" si="75"/>
        <v>107.7</v>
      </c>
      <c r="BC63" s="24">
        <v>0.579</v>
      </c>
      <c r="BD63" s="24">
        <f t="shared" si="76"/>
        <v>67.743</v>
      </c>
      <c r="BE63" s="24">
        <f t="shared" si="77"/>
        <v>110.7</v>
      </c>
      <c r="BF63" s="24">
        <v>0.627</v>
      </c>
      <c r="BG63" s="24">
        <f t="shared" si="78"/>
        <v>73.359</v>
      </c>
      <c r="BH63" s="24">
        <f t="shared" si="79"/>
        <v>113.7</v>
      </c>
      <c r="BI63" s="24">
        <v>0.536</v>
      </c>
      <c r="BJ63" s="24">
        <f t="shared" si="80"/>
        <v>62.712</v>
      </c>
      <c r="BK63" s="24">
        <f t="shared" si="81"/>
        <v>99.7</v>
      </c>
      <c r="BL63" s="24"/>
      <c r="BM63" s="24"/>
      <c r="BN63" s="24"/>
    </row>
    <row r="64" spans="1:66" ht="9.75">
      <c r="A64" s="9" t="s">
        <v>88</v>
      </c>
      <c r="B64" s="24">
        <v>0.704</v>
      </c>
      <c r="C64" s="24">
        <f t="shared" si="41"/>
        <v>70.39999999999999</v>
      </c>
      <c r="D64" s="24">
        <v>0.442</v>
      </c>
      <c r="E64" s="24">
        <f t="shared" si="42"/>
        <v>51.714</v>
      </c>
      <c r="F64" s="24">
        <f t="shared" si="43"/>
        <v>61.60000000000001</v>
      </c>
      <c r="G64" s="24">
        <v>0.653</v>
      </c>
      <c r="H64" s="24">
        <f t="shared" si="44"/>
        <v>76.401</v>
      </c>
      <c r="I64" s="24">
        <f t="shared" si="45"/>
        <v>146.60000000000002</v>
      </c>
      <c r="J64" s="24">
        <v>0.729</v>
      </c>
      <c r="K64" s="24">
        <f t="shared" si="46"/>
        <v>85.29299999999999</v>
      </c>
      <c r="L64" s="24">
        <f t="shared" si="47"/>
        <v>182.60000000000002</v>
      </c>
      <c r="M64" s="24">
        <v>0.759</v>
      </c>
      <c r="N64" s="24">
        <f t="shared" si="48"/>
        <v>88.803</v>
      </c>
      <c r="O64" s="24">
        <f t="shared" si="49"/>
        <v>160.60000000000002</v>
      </c>
      <c r="P64" s="24">
        <v>0.829</v>
      </c>
      <c r="Q64" s="24">
        <f t="shared" si="50"/>
        <v>96.993</v>
      </c>
      <c r="R64" s="24">
        <f t="shared" si="51"/>
        <v>155.60000000000002</v>
      </c>
      <c r="S64" s="24">
        <v>0.838</v>
      </c>
      <c r="T64" s="24">
        <f t="shared" si="52"/>
        <v>98.04599999999999</v>
      </c>
      <c r="U64" s="24">
        <f t="shared" si="53"/>
        <v>148.60000000000002</v>
      </c>
      <c r="V64" s="24">
        <v>0.819</v>
      </c>
      <c r="W64" s="24">
        <f t="shared" si="54"/>
        <v>95.823</v>
      </c>
      <c r="X64" s="24">
        <f t="shared" si="55"/>
        <v>132.60000000000002</v>
      </c>
      <c r="Y64" s="24">
        <v>0.833</v>
      </c>
      <c r="Z64" s="24">
        <f t="shared" si="56"/>
        <v>97.461</v>
      </c>
      <c r="AA64" s="24">
        <f t="shared" si="57"/>
        <v>137.60000000000002</v>
      </c>
      <c r="AB64" s="24">
        <v>0.811</v>
      </c>
      <c r="AC64" s="24">
        <f t="shared" si="58"/>
        <v>94.887</v>
      </c>
      <c r="AD64" s="24">
        <f t="shared" si="59"/>
        <v>117.60000000000001</v>
      </c>
      <c r="AE64" s="24">
        <v>0.807</v>
      </c>
      <c r="AF64" s="24">
        <f t="shared" si="60"/>
        <v>94.41900000000001</v>
      </c>
      <c r="AG64" s="24">
        <f t="shared" si="61"/>
        <v>113.60000000000001</v>
      </c>
      <c r="AH64" s="24">
        <v>0.769</v>
      </c>
      <c r="AI64" s="24">
        <f t="shared" si="62"/>
        <v>89.973</v>
      </c>
      <c r="AJ64" s="24">
        <f t="shared" si="63"/>
        <v>107.60000000000001</v>
      </c>
      <c r="AK64" s="24">
        <v>0.741</v>
      </c>
      <c r="AL64" s="24">
        <f t="shared" si="64"/>
        <v>86.697</v>
      </c>
      <c r="AM64" s="24">
        <f t="shared" si="65"/>
        <v>89.60000000000001</v>
      </c>
      <c r="AN64" s="24">
        <v>0.724</v>
      </c>
      <c r="AO64" s="24">
        <f t="shared" si="66"/>
        <v>84.708</v>
      </c>
      <c r="AP64" s="24">
        <f t="shared" si="67"/>
        <v>92.60000000000001</v>
      </c>
      <c r="AQ64" s="24">
        <v>0.71</v>
      </c>
      <c r="AR64" s="24">
        <f t="shared" si="68"/>
        <v>83.07</v>
      </c>
      <c r="AS64" s="24">
        <f t="shared" si="69"/>
        <v>94.60000000000001</v>
      </c>
      <c r="AT64" s="24">
        <v>0.683</v>
      </c>
      <c r="AU64" s="24">
        <f t="shared" si="70"/>
        <v>79.911</v>
      </c>
      <c r="AV64" s="24">
        <f t="shared" si="71"/>
        <v>88.60000000000001</v>
      </c>
      <c r="AW64" s="24">
        <v>0.595</v>
      </c>
      <c r="AX64" s="24">
        <f t="shared" si="72"/>
        <v>69.615</v>
      </c>
      <c r="AY64" s="24">
        <f t="shared" si="73"/>
        <v>81.60000000000001</v>
      </c>
      <c r="AZ64" s="24">
        <v>0.607</v>
      </c>
      <c r="BA64" s="24">
        <f t="shared" si="74"/>
        <v>71.01899999999999</v>
      </c>
      <c r="BB64" s="24">
        <f t="shared" si="75"/>
        <v>103.60000000000001</v>
      </c>
      <c r="BC64" s="24">
        <v>0.579</v>
      </c>
      <c r="BD64" s="24">
        <f t="shared" si="76"/>
        <v>67.743</v>
      </c>
      <c r="BE64" s="24">
        <f t="shared" si="77"/>
        <v>106.60000000000001</v>
      </c>
      <c r="BF64" s="24">
        <v>0.623</v>
      </c>
      <c r="BG64" s="24">
        <f t="shared" si="78"/>
        <v>72.891</v>
      </c>
      <c r="BH64" s="24">
        <f t="shared" si="79"/>
        <v>109.60000000000001</v>
      </c>
      <c r="BI64" s="24">
        <v>0.543</v>
      </c>
      <c r="BJ64" s="24">
        <f t="shared" si="80"/>
        <v>63.531000000000006</v>
      </c>
      <c r="BK64" s="24">
        <f t="shared" si="81"/>
        <v>95.60000000000001</v>
      </c>
      <c r="BL64" s="24"/>
      <c r="BM64" s="24"/>
      <c r="BN64" s="24"/>
    </row>
    <row r="65" spans="1:66" ht="9.75">
      <c r="A65" s="9" t="s">
        <v>89</v>
      </c>
      <c r="B65" s="24">
        <v>0.745</v>
      </c>
      <c r="C65" s="24">
        <f t="shared" si="41"/>
        <v>74.5</v>
      </c>
      <c r="D65" s="24">
        <v>0.387</v>
      </c>
      <c r="E65" s="24">
        <f t="shared" si="42"/>
        <v>45.279</v>
      </c>
      <c r="F65" s="24">
        <f t="shared" si="43"/>
        <v>57.5</v>
      </c>
      <c r="G65" s="24">
        <v>0.623</v>
      </c>
      <c r="H65" s="24">
        <f t="shared" si="44"/>
        <v>72.891</v>
      </c>
      <c r="I65" s="24">
        <f t="shared" si="45"/>
        <v>142.5</v>
      </c>
      <c r="J65" s="24">
        <v>0.733</v>
      </c>
      <c r="K65" s="24">
        <f t="shared" si="46"/>
        <v>85.761</v>
      </c>
      <c r="L65" s="24">
        <f t="shared" si="47"/>
        <v>178.5</v>
      </c>
      <c r="M65" s="24">
        <v>0.76</v>
      </c>
      <c r="N65" s="24">
        <f t="shared" si="48"/>
        <v>88.92</v>
      </c>
      <c r="O65" s="24">
        <f t="shared" si="49"/>
        <v>156.5</v>
      </c>
      <c r="P65" s="24">
        <v>0.809</v>
      </c>
      <c r="Q65" s="24">
        <f t="shared" si="50"/>
        <v>94.653</v>
      </c>
      <c r="R65" s="24">
        <f t="shared" si="51"/>
        <v>151.5</v>
      </c>
      <c r="S65" s="24">
        <v>0.829</v>
      </c>
      <c r="T65" s="24">
        <f t="shared" si="52"/>
        <v>96.993</v>
      </c>
      <c r="U65" s="24">
        <f t="shared" si="53"/>
        <v>144.5</v>
      </c>
      <c r="V65" s="24">
        <v>0.797</v>
      </c>
      <c r="W65" s="24">
        <f t="shared" si="54"/>
        <v>93.24900000000001</v>
      </c>
      <c r="X65" s="24">
        <f t="shared" si="55"/>
        <v>128.5</v>
      </c>
      <c r="Y65" s="24">
        <v>0.829</v>
      </c>
      <c r="Z65" s="24">
        <f t="shared" si="56"/>
        <v>96.993</v>
      </c>
      <c r="AA65" s="24">
        <f t="shared" si="57"/>
        <v>133.5</v>
      </c>
      <c r="AB65" s="24">
        <v>0.794</v>
      </c>
      <c r="AC65" s="24">
        <f t="shared" si="58"/>
        <v>92.89800000000001</v>
      </c>
      <c r="AD65" s="24">
        <f t="shared" si="59"/>
        <v>113.5</v>
      </c>
      <c r="AE65" s="24">
        <v>0.769</v>
      </c>
      <c r="AF65" s="24">
        <f t="shared" si="60"/>
        <v>89.973</v>
      </c>
      <c r="AG65" s="24">
        <f t="shared" si="61"/>
        <v>109.5</v>
      </c>
      <c r="AH65" s="24">
        <v>0.773</v>
      </c>
      <c r="AI65" s="24">
        <f t="shared" si="62"/>
        <v>90.441</v>
      </c>
      <c r="AJ65" s="24">
        <f t="shared" si="63"/>
        <v>103.5</v>
      </c>
      <c r="AK65" s="24">
        <v>0.706</v>
      </c>
      <c r="AL65" s="24">
        <f t="shared" si="64"/>
        <v>82.60199999999999</v>
      </c>
      <c r="AM65" s="24">
        <f t="shared" si="65"/>
        <v>85.5</v>
      </c>
      <c r="AN65" s="24">
        <v>0.744</v>
      </c>
      <c r="AO65" s="24">
        <f t="shared" si="66"/>
        <v>87.048</v>
      </c>
      <c r="AP65" s="24">
        <f t="shared" si="67"/>
        <v>88.5</v>
      </c>
      <c r="AQ65" s="24">
        <v>0.712</v>
      </c>
      <c r="AR65" s="24">
        <f t="shared" si="68"/>
        <v>83.304</v>
      </c>
      <c r="AS65" s="24">
        <f t="shared" si="69"/>
        <v>90.5</v>
      </c>
      <c r="AT65" s="24">
        <v>0.668</v>
      </c>
      <c r="AU65" s="24">
        <f t="shared" si="70"/>
        <v>78.156</v>
      </c>
      <c r="AV65" s="24">
        <f t="shared" si="71"/>
        <v>84.5</v>
      </c>
      <c r="AW65" s="24">
        <v>0.587</v>
      </c>
      <c r="AX65" s="24">
        <f t="shared" si="72"/>
        <v>68.679</v>
      </c>
      <c r="AY65" s="24">
        <f t="shared" si="73"/>
        <v>77.5</v>
      </c>
      <c r="AZ65" s="24">
        <v>0.604</v>
      </c>
      <c r="BA65" s="24">
        <f t="shared" si="74"/>
        <v>70.66799999999999</v>
      </c>
      <c r="BB65" s="24">
        <f t="shared" si="75"/>
        <v>99.5</v>
      </c>
      <c r="BC65" s="24">
        <v>0.569</v>
      </c>
      <c r="BD65" s="24">
        <f t="shared" si="76"/>
        <v>66.573</v>
      </c>
      <c r="BE65" s="24">
        <f t="shared" si="77"/>
        <v>102.5</v>
      </c>
      <c r="BF65" s="24">
        <v>0.603</v>
      </c>
      <c r="BG65" s="24">
        <f t="shared" si="78"/>
        <v>70.551</v>
      </c>
      <c r="BH65" s="24">
        <f t="shared" si="79"/>
        <v>105.5</v>
      </c>
      <c r="BI65" s="24">
        <v>0.503</v>
      </c>
      <c r="BJ65" s="24">
        <f t="shared" si="80"/>
        <v>58.851</v>
      </c>
      <c r="BK65" s="24">
        <f t="shared" si="81"/>
        <v>91.5</v>
      </c>
      <c r="BL65" s="24"/>
      <c r="BM65" s="24"/>
      <c r="BN65" s="24"/>
    </row>
    <row r="66" spans="1:66" ht="9.75">
      <c r="A66" s="9" t="s">
        <v>90</v>
      </c>
      <c r="B66" s="24">
        <v>0.786</v>
      </c>
      <c r="C66" s="24">
        <f t="shared" si="41"/>
        <v>78.60000000000001</v>
      </c>
      <c r="D66" s="24">
        <v>0.398</v>
      </c>
      <c r="E66" s="24">
        <f t="shared" si="42"/>
        <v>46.566</v>
      </c>
      <c r="F66" s="24">
        <f t="shared" si="43"/>
        <v>53.39999999999999</v>
      </c>
      <c r="G66" s="24">
        <v>0.629</v>
      </c>
      <c r="H66" s="24">
        <f t="shared" si="44"/>
        <v>73.593</v>
      </c>
      <c r="I66" s="24">
        <f t="shared" si="45"/>
        <v>138.39999999999998</v>
      </c>
      <c r="J66" s="24">
        <v>0.761</v>
      </c>
      <c r="K66" s="24">
        <f t="shared" si="46"/>
        <v>89.037</v>
      </c>
      <c r="L66" s="24">
        <f t="shared" si="47"/>
        <v>174.39999999999998</v>
      </c>
      <c r="M66" s="24">
        <v>0.734</v>
      </c>
      <c r="N66" s="24">
        <f t="shared" si="48"/>
        <v>85.878</v>
      </c>
      <c r="O66" s="24">
        <f t="shared" si="49"/>
        <v>152.39999999999998</v>
      </c>
      <c r="P66" s="24">
        <v>0.819</v>
      </c>
      <c r="Q66" s="24">
        <f t="shared" si="50"/>
        <v>95.823</v>
      </c>
      <c r="R66" s="24">
        <f t="shared" si="51"/>
        <v>147.39999999999998</v>
      </c>
      <c r="S66" s="24">
        <v>0.786</v>
      </c>
      <c r="T66" s="24">
        <f t="shared" si="52"/>
        <v>91.962</v>
      </c>
      <c r="U66" s="24">
        <f t="shared" si="53"/>
        <v>140.39999999999998</v>
      </c>
      <c r="V66" s="24">
        <v>0.79</v>
      </c>
      <c r="W66" s="24">
        <f t="shared" si="54"/>
        <v>92.43</v>
      </c>
      <c r="X66" s="24">
        <f t="shared" si="55"/>
        <v>124.39999999999999</v>
      </c>
      <c r="Y66" s="24">
        <v>0.802</v>
      </c>
      <c r="Z66" s="24">
        <f t="shared" si="56"/>
        <v>93.834</v>
      </c>
      <c r="AA66" s="24">
        <f t="shared" si="57"/>
        <v>129.39999999999998</v>
      </c>
      <c r="AB66" s="24">
        <v>0.774</v>
      </c>
      <c r="AC66" s="24">
        <f t="shared" si="58"/>
        <v>90.558</v>
      </c>
      <c r="AD66" s="24">
        <f t="shared" si="59"/>
        <v>109.39999999999999</v>
      </c>
      <c r="AE66" s="24">
        <v>0.772</v>
      </c>
      <c r="AF66" s="24">
        <f t="shared" si="60"/>
        <v>90.324</v>
      </c>
      <c r="AG66" s="24">
        <f t="shared" si="61"/>
        <v>105.39999999999999</v>
      </c>
      <c r="AH66" s="24">
        <v>0.766</v>
      </c>
      <c r="AI66" s="24">
        <f t="shared" si="62"/>
        <v>89.622</v>
      </c>
      <c r="AJ66" s="24">
        <f t="shared" si="63"/>
        <v>99.39999999999999</v>
      </c>
      <c r="AK66" s="24">
        <v>0.686</v>
      </c>
      <c r="AL66" s="24">
        <f t="shared" si="64"/>
        <v>80.262</v>
      </c>
      <c r="AM66" s="24">
        <f t="shared" si="65"/>
        <v>81.39999999999999</v>
      </c>
      <c r="AN66" s="24">
        <v>0.717</v>
      </c>
      <c r="AO66" s="24">
        <f t="shared" si="66"/>
        <v>83.889</v>
      </c>
      <c r="AP66" s="24">
        <f t="shared" si="67"/>
        <v>84.39999999999999</v>
      </c>
      <c r="AQ66" s="24">
        <v>0.723</v>
      </c>
      <c r="AR66" s="24">
        <f t="shared" si="68"/>
        <v>84.591</v>
      </c>
      <c r="AS66" s="24">
        <f t="shared" si="69"/>
        <v>86.39999999999999</v>
      </c>
      <c r="AT66" s="24">
        <v>0.685</v>
      </c>
      <c r="AU66" s="24">
        <f t="shared" si="70"/>
        <v>80.14500000000001</v>
      </c>
      <c r="AV66" s="24">
        <f t="shared" si="71"/>
        <v>80.39999999999999</v>
      </c>
      <c r="AW66" s="24">
        <v>0.595</v>
      </c>
      <c r="AX66" s="24">
        <f t="shared" si="72"/>
        <v>69.615</v>
      </c>
      <c r="AY66" s="24">
        <f t="shared" si="73"/>
        <v>73.39999999999999</v>
      </c>
      <c r="AZ66" s="24">
        <v>0.599</v>
      </c>
      <c r="BA66" s="24">
        <f t="shared" si="74"/>
        <v>70.083</v>
      </c>
      <c r="BB66" s="24">
        <f t="shared" si="75"/>
        <v>95.39999999999999</v>
      </c>
      <c r="BC66" s="24">
        <v>0.568</v>
      </c>
      <c r="BD66" s="24">
        <f t="shared" si="76"/>
        <v>66.45599999999999</v>
      </c>
      <c r="BE66" s="24">
        <f t="shared" si="77"/>
        <v>98.39999999999999</v>
      </c>
      <c r="BF66" s="24">
        <v>0.59</v>
      </c>
      <c r="BG66" s="24">
        <f t="shared" si="78"/>
        <v>69.03</v>
      </c>
      <c r="BH66" s="24">
        <f t="shared" si="79"/>
        <v>101.39999999999999</v>
      </c>
      <c r="BI66" s="24">
        <v>0.509</v>
      </c>
      <c r="BJ66" s="24">
        <f t="shared" si="80"/>
        <v>59.553000000000004</v>
      </c>
      <c r="BK66" s="24">
        <f t="shared" si="81"/>
        <v>87.39999999999999</v>
      </c>
      <c r="BL66" s="24"/>
      <c r="BM66" s="24"/>
      <c r="BN66" s="24"/>
    </row>
    <row r="67" spans="1:66" ht="9.75">
      <c r="A67" s="9" t="s">
        <v>91</v>
      </c>
      <c r="B67" s="24">
        <v>0.827</v>
      </c>
      <c r="C67" s="24">
        <f t="shared" si="41"/>
        <v>82.69999999999999</v>
      </c>
      <c r="D67" s="24">
        <v>0.4</v>
      </c>
      <c r="E67" s="24">
        <f t="shared" si="42"/>
        <v>46.800000000000004</v>
      </c>
      <c r="F67" s="24">
        <f t="shared" si="43"/>
        <v>49.30000000000001</v>
      </c>
      <c r="G67" s="24">
        <v>0.64</v>
      </c>
      <c r="H67" s="24">
        <f t="shared" si="44"/>
        <v>74.88</v>
      </c>
      <c r="I67" s="24">
        <f t="shared" si="45"/>
        <v>134.3</v>
      </c>
      <c r="J67" s="24">
        <v>0.735</v>
      </c>
      <c r="K67" s="24">
        <f t="shared" si="46"/>
        <v>85.995</v>
      </c>
      <c r="L67" s="24">
        <f t="shared" si="47"/>
        <v>170.3</v>
      </c>
      <c r="M67" s="24">
        <v>0.731</v>
      </c>
      <c r="N67" s="24">
        <f t="shared" si="48"/>
        <v>85.527</v>
      </c>
      <c r="O67" s="24">
        <f t="shared" si="49"/>
        <v>148.3</v>
      </c>
      <c r="P67" s="24">
        <v>0.826</v>
      </c>
      <c r="Q67" s="24">
        <f t="shared" si="50"/>
        <v>96.642</v>
      </c>
      <c r="R67" s="24">
        <f t="shared" si="51"/>
        <v>143.3</v>
      </c>
      <c r="S67" s="24">
        <v>0.785</v>
      </c>
      <c r="T67" s="24">
        <f t="shared" si="52"/>
        <v>91.845</v>
      </c>
      <c r="U67" s="24">
        <f t="shared" si="53"/>
        <v>136.3</v>
      </c>
      <c r="V67" s="24">
        <v>0.782</v>
      </c>
      <c r="W67" s="24">
        <f t="shared" si="54"/>
        <v>91.494</v>
      </c>
      <c r="X67" s="24">
        <f t="shared" si="55"/>
        <v>120.30000000000001</v>
      </c>
      <c r="Y67" s="24">
        <v>0.823</v>
      </c>
      <c r="Z67" s="24">
        <f t="shared" si="56"/>
        <v>96.291</v>
      </c>
      <c r="AA67" s="24">
        <f t="shared" si="57"/>
        <v>125.30000000000001</v>
      </c>
      <c r="AB67" s="24">
        <v>0.779</v>
      </c>
      <c r="AC67" s="24">
        <f t="shared" si="58"/>
        <v>91.143</v>
      </c>
      <c r="AD67" s="24">
        <f t="shared" si="59"/>
        <v>105.30000000000001</v>
      </c>
      <c r="AE67" s="24">
        <v>0.785</v>
      </c>
      <c r="AF67" s="24">
        <f t="shared" si="60"/>
        <v>91.845</v>
      </c>
      <c r="AG67" s="24">
        <f t="shared" si="61"/>
        <v>101.30000000000001</v>
      </c>
      <c r="AH67" s="24">
        <v>0.764</v>
      </c>
      <c r="AI67" s="24">
        <f t="shared" si="62"/>
        <v>89.388</v>
      </c>
      <c r="AJ67" s="24">
        <f t="shared" si="63"/>
        <v>95.30000000000001</v>
      </c>
      <c r="AK67" s="24">
        <v>0.695</v>
      </c>
      <c r="AL67" s="24">
        <f t="shared" si="64"/>
        <v>81.315</v>
      </c>
      <c r="AM67" s="24">
        <f t="shared" si="65"/>
        <v>77.30000000000001</v>
      </c>
      <c r="AN67" s="24">
        <v>0.697</v>
      </c>
      <c r="AO67" s="24">
        <f t="shared" si="66"/>
        <v>81.54899999999999</v>
      </c>
      <c r="AP67" s="24">
        <f t="shared" si="67"/>
        <v>80.30000000000001</v>
      </c>
      <c r="AQ67" s="24">
        <v>0.71</v>
      </c>
      <c r="AR67" s="24">
        <f t="shared" si="68"/>
        <v>83.07</v>
      </c>
      <c r="AS67" s="24">
        <f t="shared" si="69"/>
        <v>82.30000000000001</v>
      </c>
      <c r="AT67" s="24">
        <v>0.651</v>
      </c>
      <c r="AU67" s="24">
        <f t="shared" si="70"/>
        <v>76.167</v>
      </c>
      <c r="AV67" s="24">
        <f t="shared" si="71"/>
        <v>76.30000000000001</v>
      </c>
      <c r="AW67" s="24">
        <v>0.564</v>
      </c>
      <c r="AX67" s="24">
        <f t="shared" si="72"/>
        <v>65.988</v>
      </c>
      <c r="AY67" s="24">
        <f t="shared" si="73"/>
        <v>69.30000000000001</v>
      </c>
      <c r="AZ67" s="24">
        <v>0.574</v>
      </c>
      <c r="BA67" s="24">
        <f t="shared" si="74"/>
        <v>67.158</v>
      </c>
      <c r="BB67" s="24">
        <f t="shared" si="75"/>
        <v>91.30000000000001</v>
      </c>
      <c r="BC67" s="24">
        <v>0.541</v>
      </c>
      <c r="BD67" s="24">
        <f t="shared" si="76"/>
        <v>63.297000000000004</v>
      </c>
      <c r="BE67" s="24">
        <f t="shared" si="77"/>
        <v>94.30000000000001</v>
      </c>
      <c r="BF67" s="24">
        <v>0.596</v>
      </c>
      <c r="BG67" s="24">
        <f t="shared" si="78"/>
        <v>69.732</v>
      </c>
      <c r="BH67" s="24">
        <f t="shared" si="79"/>
        <v>97.30000000000001</v>
      </c>
      <c r="BI67" s="24">
        <v>0.49</v>
      </c>
      <c r="BJ67" s="24">
        <f t="shared" si="80"/>
        <v>57.33</v>
      </c>
      <c r="BK67" s="24">
        <f t="shared" si="81"/>
        <v>83.30000000000001</v>
      </c>
      <c r="BL67" s="24"/>
      <c r="BM67" s="24"/>
      <c r="BN67" s="24"/>
    </row>
    <row r="68" spans="1:66" ht="9.75">
      <c r="A68" s="9" t="s">
        <v>92</v>
      </c>
      <c r="B68" s="24">
        <v>0.868</v>
      </c>
      <c r="C68" s="24">
        <f t="shared" si="41"/>
        <v>86.8</v>
      </c>
      <c r="D68" s="24">
        <v>0.355</v>
      </c>
      <c r="E68" s="24">
        <f t="shared" si="42"/>
        <v>41.535</v>
      </c>
      <c r="F68" s="24">
        <f t="shared" si="43"/>
        <v>45.2</v>
      </c>
      <c r="G68" s="24">
        <v>0.628</v>
      </c>
      <c r="H68" s="24">
        <f t="shared" si="44"/>
        <v>73.476</v>
      </c>
      <c r="I68" s="24">
        <f t="shared" si="45"/>
        <v>130.2</v>
      </c>
      <c r="J68" s="24">
        <v>0.743</v>
      </c>
      <c r="K68" s="24">
        <f t="shared" si="46"/>
        <v>86.931</v>
      </c>
      <c r="L68" s="24">
        <f t="shared" si="47"/>
        <v>166.2</v>
      </c>
      <c r="M68" s="24">
        <v>0.735</v>
      </c>
      <c r="N68" s="24">
        <f t="shared" si="48"/>
        <v>85.995</v>
      </c>
      <c r="O68" s="24">
        <f t="shared" si="49"/>
        <v>144.2</v>
      </c>
      <c r="P68" s="24">
        <v>0.809</v>
      </c>
      <c r="Q68" s="24">
        <f t="shared" si="50"/>
        <v>94.653</v>
      </c>
      <c r="R68" s="24">
        <f t="shared" si="51"/>
        <v>139.2</v>
      </c>
      <c r="S68" s="24">
        <v>0.798</v>
      </c>
      <c r="T68" s="24">
        <f t="shared" si="52"/>
        <v>93.366</v>
      </c>
      <c r="U68" s="24">
        <f t="shared" si="53"/>
        <v>132.2</v>
      </c>
      <c r="V68" s="24">
        <v>0.81</v>
      </c>
      <c r="W68" s="24">
        <f t="shared" si="54"/>
        <v>94.77000000000001</v>
      </c>
      <c r="X68" s="24">
        <f t="shared" si="55"/>
        <v>116.2</v>
      </c>
      <c r="Y68" s="24">
        <v>0.82</v>
      </c>
      <c r="Z68" s="24">
        <f t="shared" si="56"/>
        <v>95.94</v>
      </c>
      <c r="AA68" s="24">
        <f t="shared" si="57"/>
        <v>121.2</v>
      </c>
      <c r="AB68" s="24">
        <v>0.768</v>
      </c>
      <c r="AC68" s="24">
        <f t="shared" si="58"/>
        <v>89.85600000000001</v>
      </c>
      <c r="AD68" s="24">
        <f t="shared" si="59"/>
        <v>101.2</v>
      </c>
      <c r="AE68" s="24">
        <v>0.775</v>
      </c>
      <c r="AF68" s="24">
        <f t="shared" si="60"/>
        <v>90.675</v>
      </c>
      <c r="AG68" s="24">
        <f t="shared" si="61"/>
        <v>97.2</v>
      </c>
      <c r="AH68" s="24">
        <v>0.73</v>
      </c>
      <c r="AI68" s="24">
        <f t="shared" si="62"/>
        <v>85.41</v>
      </c>
      <c r="AJ68" s="24">
        <f t="shared" si="63"/>
        <v>91.2</v>
      </c>
      <c r="AK68" s="24">
        <v>0.692</v>
      </c>
      <c r="AL68" s="24">
        <f t="shared" si="64"/>
        <v>80.964</v>
      </c>
      <c r="AM68" s="24">
        <f t="shared" si="65"/>
        <v>73.2</v>
      </c>
      <c r="AN68" s="24">
        <v>0.699</v>
      </c>
      <c r="AO68" s="24">
        <f t="shared" si="66"/>
        <v>81.783</v>
      </c>
      <c r="AP68" s="24">
        <f t="shared" si="67"/>
        <v>76.2</v>
      </c>
      <c r="AQ68" s="24">
        <v>0.707</v>
      </c>
      <c r="AR68" s="24">
        <f t="shared" si="68"/>
        <v>82.719</v>
      </c>
      <c r="AS68" s="24">
        <f t="shared" si="69"/>
        <v>78.2</v>
      </c>
      <c r="AT68" s="24">
        <v>0.649</v>
      </c>
      <c r="AU68" s="24">
        <f t="shared" si="70"/>
        <v>75.933</v>
      </c>
      <c r="AV68" s="24">
        <f t="shared" si="71"/>
        <v>72.2</v>
      </c>
      <c r="AW68" s="24">
        <v>0.531</v>
      </c>
      <c r="AX68" s="24">
        <f t="shared" si="72"/>
        <v>62.127</v>
      </c>
      <c r="AY68" s="24">
        <f t="shared" si="73"/>
        <v>65.2</v>
      </c>
      <c r="AZ68" s="24">
        <v>0.583</v>
      </c>
      <c r="BA68" s="24">
        <f t="shared" si="74"/>
        <v>68.211</v>
      </c>
      <c r="BB68" s="24">
        <f t="shared" si="75"/>
        <v>87.2</v>
      </c>
      <c r="BC68" s="24">
        <v>0.536</v>
      </c>
      <c r="BD68" s="24">
        <f t="shared" si="76"/>
        <v>62.712</v>
      </c>
      <c r="BE68" s="24">
        <f t="shared" si="77"/>
        <v>90.2</v>
      </c>
      <c r="BF68" s="24">
        <v>0.573</v>
      </c>
      <c r="BG68" s="24">
        <f t="shared" si="78"/>
        <v>67.041</v>
      </c>
      <c r="BH68" s="24">
        <f t="shared" si="79"/>
        <v>93.2</v>
      </c>
      <c r="BI68" s="24">
        <v>0.477</v>
      </c>
      <c r="BJ68" s="24">
        <f t="shared" si="80"/>
        <v>55.809</v>
      </c>
      <c r="BK68" s="24">
        <f t="shared" si="81"/>
        <v>79.2</v>
      </c>
      <c r="BL68" s="24"/>
      <c r="BM68" s="24"/>
      <c r="BN68" s="24"/>
    </row>
    <row r="69" spans="1:66" ht="9.75">
      <c r="A69" s="9" t="s">
        <v>93</v>
      </c>
      <c r="B69" s="24">
        <v>0.909</v>
      </c>
      <c r="C69" s="24">
        <f t="shared" si="41"/>
        <v>90.9</v>
      </c>
      <c r="D69" s="24">
        <v>0.314</v>
      </c>
      <c r="E69" s="24">
        <f t="shared" si="42"/>
        <v>36.738</v>
      </c>
      <c r="F69" s="24">
        <f t="shared" si="43"/>
        <v>41.099999999999994</v>
      </c>
      <c r="G69" s="24">
        <v>0.632</v>
      </c>
      <c r="H69" s="24">
        <f t="shared" si="44"/>
        <v>73.944</v>
      </c>
      <c r="I69" s="24">
        <f t="shared" si="45"/>
        <v>126.1</v>
      </c>
      <c r="J69" s="24">
        <v>0.746</v>
      </c>
      <c r="K69" s="24">
        <f t="shared" si="46"/>
        <v>87.282</v>
      </c>
      <c r="L69" s="24">
        <f t="shared" si="47"/>
        <v>162.1</v>
      </c>
      <c r="M69" s="24">
        <v>0.713</v>
      </c>
      <c r="N69" s="24">
        <f t="shared" si="48"/>
        <v>83.42099999999999</v>
      </c>
      <c r="O69" s="24">
        <f t="shared" si="49"/>
        <v>140.1</v>
      </c>
      <c r="P69" s="24">
        <v>0.809</v>
      </c>
      <c r="Q69" s="24">
        <f t="shared" si="50"/>
        <v>94.653</v>
      </c>
      <c r="R69" s="24">
        <f t="shared" si="51"/>
        <v>135.1</v>
      </c>
      <c r="S69" s="24">
        <v>0.809</v>
      </c>
      <c r="T69" s="24">
        <f t="shared" si="52"/>
        <v>94.653</v>
      </c>
      <c r="U69" s="24">
        <f t="shared" si="53"/>
        <v>128.1</v>
      </c>
      <c r="V69" s="24">
        <v>0.802</v>
      </c>
      <c r="W69" s="24">
        <f t="shared" si="54"/>
        <v>93.834</v>
      </c>
      <c r="X69" s="24">
        <f t="shared" si="55"/>
        <v>112.1</v>
      </c>
      <c r="Y69" s="24">
        <v>0.796</v>
      </c>
      <c r="Z69" s="24">
        <f t="shared" si="56"/>
        <v>93.132</v>
      </c>
      <c r="AA69" s="24">
        <f t="shared" si="57"/>
        <v>117.1</v>
      </c>
      <c r="AB69" s="24">
        <v>0.749</v>
      </c>
      <c r="AC69" s="24">
        <f t="shared" si="58"/>
        <v>87.633</v>
      </c>
      <c r="AD69" s="24">
        <f t="shared" si="59"/>
        <v>97.1</v>
      </c>
      <c r="AE69" s="24">
        <v>0.764</v>
      </c>
      <c r="AF69" s="24">
        <f t="shared" si="60"/>
        <v>89.388</v>
      </c>
      <c r="AG69" s="24">
        <f t="shared" si="61"/>
        <v>93.1</v>
      </c>
      <c r="AH69" s="24">
        <v>0.743</v>
      </c>
      <c r="AI69" s="24">
        <f t="shared" si="62"/>
        <v>86.931</v>
      </c>
      <c r="AJ69" s="24">
        <f t="shared" si="63"/>
        <v>87.1</v>
      </c>
      <c r="AK69" s="24">
        <v>0.67</v>
      </c>
      <c r="AL69" s="24">
        <f t="shared" si="64"/>
        <v>78.39</v>
      </c>
      <c r="AM69" s="24">
        <f t="shared" si="65"/>
        <v>69.1</v>
      </c>
      <c r="AN69" s="24">
        <v>0.704</v>
      </c>
      <c r="AO69" s="24">
        <f t="shared" si="66"/>
        <v>82.368</v>
      </c>
      <c r="AP69" s="24">
        <f t="shared" si="67"/>
        <v>72.1</v>
      </c>
      <c r="AQ69" s="24">
        <v>0.71</v>
      </c>
      <c r="AR69" s="24">
        <f t="shared" si="68"/>
        <v>83.07</v>
      </c>
      <c r="AS69" s="24">
        <f t="shared" si="69"/>
        <v>74.1</v>
      </c>
      <c r="AT69" s="24">
        <v>0.632</v>
      </c>
      <c r="AU69" s="24">
        <f t="shared" si="70"/>
        <v>73.944</v>
      </c>
      <c r="AV69" s="24">
        <f t="shared" si="71"/>
        <v>68.1</v>
      </c>
      <c r="AW69" s="24">
        <v>0.511</v>
      </c>
      <c r="AX69" s="24">
        <f t="shared" si="72"/>
        <v>59.787</v>
      </c>
      <c r="AY69" s="24">
        <f t="shared" si="73"/>
        <v>61.099999999999994</v>
      </c>
      <c r="AZ69" s="24">
        <v>0.574</v>
      </c>
      <c r="BA69" s="24">
        <f t="shared" si="74"/>
        <v>67.158</v>
      </c>
      <c r="BB69" s="24">
        <f t="shared" si="75"/>
        <v>83.1</v>
      </c>
      <c r="BC69" s="24">
        <v>0.535</v>
      </c>
      <c r="BD69" s="24">
        <f t="shared" si="76"/>
        <v>62.595000000000006</v>
      </c>
      <c r="BE69" s="24">
        <f t="shared" si="77"/>
        <v>86.1</v>
      </c>
      <c r="BF69" s="24">
        <v>0.563</v>
      </c>
      <c r="BG69" s="24">
        <f t="shared" si="78"/>
        <v>65.871</v>
      </c>
      <c r="BH69" s="24">
        <f t="shared" si="79"/>
        <v>89.1</v>
      </c>
      <c r="BI69" s="24">
        <v>0.457</v>
      </c>
      <c r="BJ69" s="24">
        <f t="shared" si="80"/>
        <v>53.469</v>
      </c>
      <c r="BK69" s="24">
        <f t="shared" si="81"/>
        <v>75.1</v>
      </c>
      <c r="BL69" s="24"/>
      <c r="BM69" s="24"/>
      <c r="BN69" s="24"/>
    </row>
    <row r="70" spans="1:66" ht="9.75">
      <c r="A70" s="9" t="s">
        <v>94</v>
      </c>
      <c r="B70" s="24">
        <v>0.95</v>
      </c>
      <c r="C70" s="24">
        <f t="shared" si="41"/>
        <v>95</v>
      </c>
      <c r="D70" s="24">
        <v>0.204</v>
      </c>
      <c r="E70" s="24">
        <f t="shared" si="42"/>
        <v>23.868</v>
      </c>
      <c r="F70" s="24">
        <f t="shared" si="43"/>
        <v>37</v>
      </c>
      <c r="G70" s="24">
        <v>0.628</v>
      </c>
      <c r="H70" s="24">
        <f t="shared" si="44"/>
        <v>73.476</v>
      </c>
      <c r="I70" s="24">
        <f t="shared" si="45"/>
        <v>122</v>
      </c>
      <c r="J70" s="24">
        <v>0.743</v>
      </c>
      <c r="K70" s="24">
        <f t="shared" si="46"/>
        <v>86.931</v>
      </c>
      <c r="L70" s="24">
        <f t="shared" si="47"/>
        <v>158</v>
      </c>
      <c r="M70" s="24">
        <v>0.732</v>
      </c>
      <c r="N70" s="24">
        <f t="shared" si="48"/>
        <v>85.64399999999999</v>
      </c>
      <c r="O70" s="24">
        <f t="shared" si="49"/>
        <v>136</v>
      </c>
      <c r="P70" s="24">
        <v>0.797</v>
      </c>
      <c r="Q70" s="24">
        <f t="shared" si="50"/>
        <v>93.24900000000001</v>
      </c>
      <c r="R70" s="24">
        <f t="shared" si="51"/>
        <v>131</v>
      </c>
      <c r="S70" s="24">
        <v>0.798</v>
      </c>
      <c r="T70" s="24">
        <f t="shared" si="52"/>
        <v>93.366</v>
      </c>
      <c r="U70" s="24">
        <f t="shared" si="53"/>
        <v>124</v>
      </c>
      <c r="V70" s="24">
        <v>0.764</v>
      </c>
      <c r="W70" s="24">
        <f t="shared" si="54"/>
        <v>89.388</v>
      </c>
      <c r="X70" s="24">
        <f t="shared" si="55"/>
        <v>108</v>
      </c>
      <c r="Y70" s="24">
        <v>0.791</v>
      </c>
      <c r="Z70" s="24">
        <f t="shared" si="56"/>
        <v>92.54700000000001</v>
      </c>
      <c r="AA70" s="24">
        <f t="shared" si="57"/>
        <v>113</v>
      </c>
      <c r="AB70" s="24">
        <v>0.739</v>
      </c>
      <c r="AC70" s="24">
        <f t="shared" si="58"/>
        <v>86.463</v>
      </c>
      <c r="AD70" s="24">
        <f t="shared" si="59"/>
        <v>93</v>
      </c>
      <c r="AE70" s="24">
        <v>0.753</v>
      </c>
      <c r="AF70" s="24">
        <f t="shared" si="60"/>
        <v>88.101</v>
      </c>
      <c r="AG70" s="24">
        <f t="shared" si="61"/>
        <v>89</v>
      </c>
      <c r="AH70" s="24">
        <v>0.742</v>
      </c>
      <c r="AI70" s="24">
        <f t="shared" si="62"/>
        <v>86.814</v>
      </c>
      <c r="AJ70" s="24">
        <f t="shared" si="63"/>
        <v>83</v>
      </c>
      <c r="AK70" s="24">
        <v>0.68</v>
      </c>
      <c r="AL70" s="24">
        <f t="shared" si="64"/>
        <v>79.56</v>
      </c>
      <c r="AM70" s="24">
        <f t="shared" si="65"/>
        <v>65</v>
      </c>
      <c r="AN70" s="24">
        <v>0.707</v>
      </c>
      <c r="AO70" s="24">
        <f t="shared" si="66"/>
        <v>82.719</v>
      </c>
      <c r="AP70" s="24">
        <f t="shared" si="67"/>
        <v>68</v>
      </c>
      <c r="AQ70" s="24">
        <v>0.671</v>
      </c>
      <c r="AR70" s="24">
        <f t="shared" si="68"/>
        <v>78.507</v>
      </c>
      <c r="AS70" s="24">
        <f t="shared" si="69"/>
        <v>70</v>
      </c>
      <c r="AT70" s="24">
        <v>0.615</v>
      </c>
      <c r="AU70" s="24">
        <f t="shared" si="70"/>
        <v>71.955</v>
      </c>
      <c r="AV70" s="24">
        <f t="shared" si="71"/>
        <v>64</v>
      </c>
      <c r="AW70" s="24">
        <v>0.494</v>
      </c>
      <c r="AX70" s="24">
        <f t="shared" si="72"/>
        <v>57.798</v>
      </c>
      <c r="AY70" s="24">
        <f t="shared" si="73"/>
        <v>57</v>
      </c>
      <c r="AZ70" s="24">
        <v>0.542</v>
      </c>
      <c r="BA70" s="24">
        <f t="shared" si="74"/>
        <v>63.414</v>
      </c>
      <c r="BB70" s="24">
        <f t="shared" si="75"/>
        <v>79</v>
      </c>
      <c r="BC70" s="24">
        <v>0.525</v>
      </c>
      <c r="BD70" s="24">
        <f t="shared" si="76"/>
        <v>61.425000000000004</v>
      </c>
      <c r="BE70" s="24">
        <f t="shared" si="77"/>
        <v>82</v>
      </c>
      <c r="BF70" s="24">
        <v>0.543</v>
      </c>
      <c r="BG70" s="24">
        <f t="shared" si="78"/>
        <v>63.531000000000006</v>
      </c>
      <c r="BH70" s="24">
        <f t="shared" si="79"/>
        <v>85</v>
      </c>
      <c r="BI70" s="24">
        <v>0.455</v>
      </c>
      <c r="BJ70" s="24">
        <f t="shared" si="80"/>
        <v>53.235</v>
      </c>
      <c r="BK70" s="24">
        <f t="shared" si="81"/>
        <v>71</v>
      </c>
      <c r="BL70" s="24"/>
      <c r="BM70" s="24"/>
      <c r="BN70" s="24"/>
    </row>
    <row r="71" spans="1:66" ht="9.75">
      <c r="A71" s="9" t="s">
        <v>95</v>
      </c>
      <c r="B71" s="24">
        <v>0.99</v>
      </c>
      <c r="C71" s="24">
        <f t="shared" si="41"/>
        <v>99</v>
      </c>
      <c r="D71" s="24">
        <v>0.112</v>
      </c>
      <c r="E71" s="24">
        <f t="shared" si="42"/>
        <v>13.104000000000001</v>
      </c>
      <c r="F71" s="24">
        <f t="shared" si="43"/>
        <v>33</v>
      </c>
      <c r="G71" s="24">
        <v>0.626</v>
      </c>
      <c r="H71" s="24">
        <f t="shared" si="44"/>
        <v>73.242</v>
      </c>
      <c r="I71" s="24">
        <f t="shared" si="45"/>
        <v>118</v>
      </c>
      <c r="J71" s="24">
        <v>0.726</v>
      </c>
      <c r="K71" s="24">
        <f t="shared" si="46"/>
        <v>84.942</v>
      </c>
      <c r="L71" s="24">
        <f t="shared" si="47"/>
        <v>154</v>
      </c>
      <c r="M71" s="24">
        <v>0.714</v>
      </c>
      <c r="N71" s="24">
        <f t="shared" si="48"/>
        <v>83.538</v>
      </c>
      <c r="O71" s="24">
        <f t="shared" si="49"/>
        <v>132</v>
      </c>
      <c r="P71" s="24">
        <v>0.79</v>
      </c>
      <c r="Q71" s="24">
        <f t="shared" si="50"/>
        <v>92.43</v>
      </c>
      <c r="R71" s="24">
        <f t="shared" si="51"/>
        <v>127</v>
      </c>
      <c r="S71" s="24">
        <v>0.779</v>
      </c>
      <c r="T71" s="24">
        <f t="shared" si="52"/>
        <v>91.143</v>
      </c>
      <c r="U71" s="24">
        <f t="shared" si="53"/>
        <v>120</v>
      </c>
      <c r="V71" s="24">
        <v>0.792</v>
      </c>
      <c r="W71" s="24">
        <f t="shared" si="54"/>
        <v>92.664</v>
      </c>
      <c r="X71" s="24">
        <f t="shared" si="55"/>
        <v>104</v>
      </c>
      <c r="Y71" s="24">
        <v>0.798</v>
      </c>
      <c r="Z71" s="24">
        <f t="shared" si="56"/>
        <v>93.366</v>
      </c>
      <c r="AA71" s="24">
        <f t="shared" si="57"/>
        <v>109</v>
      </c>
      <c r="AB71" s="24">
        <v>0.758</v>
      </c>
      <c r="AC71" s="24">
        <f t="shared" si="58"/>
        <v>88.686</v>
      </c>
      <c r="AD71" s="24">
        <f t="shared" si="59"/>
        <v>89</v>
      </c>
      <c r="AE71" s="24">
        <v>0.736</v>
      </c>
      <c r="AF71" s="24">
        <f t="shared" si="60"/>
        <v>86.112</v>
      </c>
      <c r="AG71" s="24">
        <f t="shared" si="61"/>
        <v>85</v>
      </c>
      <c r="AH71" s="24">
        <v>0.729</v>
      </c>
      <c r="AI71" s="24">
        <f t="shared" si="62"/>
        <v>85.29299999999999</v>
      </c>
      <c r="AJ71" s="24">
        <f t="shared" si="63"/>
        <v>79</v>
      </c>
      <c r="AK71" s="24">
        <v>0.673</v>
      </c>
      <c r="AL71" s="24">
        <f t="shared" si="64"/>
        <v>78.741</v>
      </c>
      <c r="AM71" s="24">
        <f t="shared" si="65"/>
        <v>61</v>
      </c>
      <c r="AN71" s="24">
        <v>0.692</v>
      </c>
      <c r="AO71" s="24">
        <f t="shared" si="66"/>
        <v>80.964</v>
      </c>
      <c r="AP71" s="24">
        <f t="shared" si="67"/>
        <v>64</v>
      </c>
      <c r="AQ71" s="24">
        <v>0.683</v>
      </c>
      <c r="AR71" s="24">
        <f t="shared" si="68"/>
        <v>79.911</v>
      </c>
      <c r="AS71" s="24">
        <f t="shared" si="69"/>
        <v>66</v>
      </c>
      <c r="AT71" s="24">
        <v>0.623</v>
      </c>
      <c r="AU71" s="24">
        <f t="shared" si="70"/>
        <v>72.891</v>
      </c>
      <c r="AV71" s="24">
        <f t="shared" si="71"/>
        <v>60</v>
      </c>
      <c r="AW71" s="24">
        <v>0.503</v>
      </c>
      <c r="AX71" s="24">
        <f t="shared" si="72"/>
        <v>58.851</v>
      </c>
      <c r="AY71" s="24">
        <f t="shared" si="73"/>
        <v>53</v>
      </c>
      <c r="AZ71" s="24">
        <v>0.538</v>
      </c>
      <c r="BA71" s="24">
        <f t="shared" si="74"/>
        <v>62.946000000000005</v>
      </c>
      <c r="BB71" s="24">
        <f t="shared" si="75"/>
        <v>75</v>
      </c>
      <c r="BC71" s="24">
        <v>0.516</v>
      </c>
      <c r="BD71" s="24">
        <f t="shared" si="76"/>
        <v>60.372</v>
      </c>
      <c r="BE71" s="24">
        <f t="shared" si="77"/>
        <v>78</v>
      </c>
      <c r="BF71" s="24">
        <v>0.564</v>
      </c>
      <c r="BG71" s="24">
        <f t="shared" si="78"/>
        <v>65.988</v>
      </c>
      <c r="BH71" s="24">
        <f t="shared" si="79"/>
        <v>81</v>
      </c>
      <c r="BI71" s="24">
        <v>0.44</v>
      </c>
      <c r="BJ71" s="24">
        <f t="shared" si="80"/>
        <v>51.48</v>
      </c>
      <c r="BK71" s="24">
        <f t="shared" si="81"/>
        <v>67</v>
      </c>
      <c r="BL71" s="24"/>
      <c r="BM71" s="24"/>
      <c r="BN71" s="24"/>
    </row>
    <row r="72" spans="1:66" ht="9.75">
      <c r="A72" s="9" t="s">
        <v>96</v>
      </c>
      <c r="B72" s="24">
        <v>1.031</v>
      </c>
      <c r="C72" s="24">
        <f t="shared" si="41"/>
        <v>103.1</v>
      </c>
      <c r="D72" s="24"/>
      <c r="E72" s="24"/>
      <c r="F72" s="24"/>
      <c r="G72" s="24">
        <v>0.628</v>
      </c>
      <c r="H72" s="24">
        <f t="shared" si="44"/>
        <v>73.476</v>
      </c>
      <c r="I72" s="24">
        <f t="shared" si="45"/>
        <v>113.9</v>
      </c>
      <c r="J72" s="24">
        <v>0.72</v>
      </c>
      <c r="K72" s="24">
        <f t="shared" si="46"/>
        <v>84.24</v>
      </c>
      <c r="L72" s="24">
        <f t="shared" si="47"/>
        <v>149.9</v>
      </c>
      <c r="M72" s="24">
        <v>0.699</v>
      </c>
      <c r="N72" s="24">
        <f t="shared" si="48"/>
        <v>81.783</v>
      </c>
      <c r="O72" s="24">
        <f t="shared" si="49"/>
        <v>127.9</v>
      </c>
      <c r="P72" s="24">
        <v>0.775</v>
      </c>
      <c r="Q72" s="24">
        <f t="shared" si="50"/>
        <v>90.675</v>
      </c>
      <c r="R72" s="24">
        <f t="shared" si="51"/>
        <v>122.9</v>
      </c>
      <c r="S72" s="24">
        <v>0.77</v>
      </c>
      <c r="T72" s="24">
        <f t="shared" si="52"/>
        <v>90.09</v>
      </c>
      <c r="U72" s="24">
        <f t="shared" si="53"/>
        <v>115.9</v>
      </c>
      <c r="V72" s="24">
        <v>0.778</v>
      </c>
      <c r="W72" s="24">
        <f t="shared" si="54"/>
        <v>91.026</v>
      </c>
      <c r="X72" s="24">
        <f t="shared" si="55"/>
        <v>99.9</v>
      </c>
      <c r="Y72" s="24">
        <v>0.785</v>
      </c>
      <c r="Z72" s="24">
        <f t="shared" si="56"/>
        <v>91.845</v>
      </c>
      <c r="AA72" s="24">
        <f t="shared" si="57"/>
        <v>104.9</v>
      </c>
      <c r="AB72" s="24">
        <v>0.761</v>
      </c>
      <c r="AC72" s="24">
        <f t="shared" si="58"/>
        <v>89.037</v>
      </c>
      <c r="AD72" s="24">
        <f t="shared" si="59"/>
        <v>84.9</v>
      </c>
      <c r="AE72" s="24">
        <v>0.742</v>
      </c>
      <c r="AF72" s="24">
        <f t="shared" si="60"/>
        <v>86.814</v>
      </c>
      <c r="AG72" s="24">
        <f t="shared" si="61"/>
        <v>80.9</v>
      </c>
      <c r="AH72" s="24">
        <v>0.736</v>
      </c>
      <c r="AI72" s="24">
        <f t="shared" si="62"/>
        <v>86.112</v>
      </c>
      <c r="AJ72" s="24">
        <f t="shared" si="63"/>
        <v>74.9</v>
      </c>
      <c r="AK72" s="24">
        <v>0.673</v>
      </c>
      <c r="AL72" s="24">
        <f t="shared" si="64"/>
        <v>78.741</v>
      </c>
      <c r="AM72" s="24">
        <f t="shared" si="65"/>
        <v>56.900000000000006</v>
      </c>
      <c r="AN72" s="24">
        <v>0.703</v>
      </c>
      <c r="AO72" s="24">
        <f t="shared" si="66"/>
        <v>82.25099999999999</v>
      </c>
      <c r="AP72" s="24">
        <f t="shared" si="67"/>
        <v>59.900000000000006</v>
      </c>
      <c r="AQ72" s="24">
        <v>0.659</v>
      </c>
      <c r="AR72" s="24">
        <f t="shared" si="68"/>
        <v>77.10300000000001</v>
      </c>
      <c r="AS72" s="24">
        <f t="shared" si="69"/>
        <v>61.900000000000006</v>
      </c>
      <c r="AT72" s="24">
        <v>0.637</v>
      </c>
      <c r="AU72" s="24">
        <f t="shared" si="70"/>
        <v>74.529</v>
      </c>
      <c r="AV72" s="24">
        <f t="shared" si="71"/>
        <v>55.900000000000006</v>
      </c>
      <c r="AW72" s="24">
        <v>0.479</v>
      </c>
      <c r="AX72" s="24">
        <f t="shared" si="72"/>
        <v>56.043</v>
      </c>
      <c r="AY72" s="24">
        <f t="shared" si="73"/>
        <v>48.900000000000006</v>
      </c>
      <c r="AZ72" s="24">
        <v>0.535</v>
      </c>
      <c r="BA72" s="24">
        <f t="shared" si="74"/>
        <v>62.595000000000006</v>
      </c>
      <c r="BB72" s="24">
        <f t="shared" si="75"/>
        <v>70.9</v>
      </c>
      <c r="BC72" s="24">
        <v>0.535</v>
      </c>
      <c r="BD72" s="24">
        <f t="shared" si="76"/>
        <v>62.595000000000006</v>
      </c>
      <c r="BE72" s="24">
        <f t="shared" si="77"/>
        <v>73.9</v>
      </c>
      <c r="BF72" s="24">
        <v>0.53</v>
      </c>
      <c r="BG72" s="24">
        <f t="shared" si="78"/>
        <v>62.010000000000005</v>
      </c>
      <c r="BH72" s="24">
        <f t="shared" si="79"/>
        <v>76.9</v>
      </c>
      <c r="BI72" s="24">
        <v>0.438</v>
      </c>
      <c r="BJ72" s="24">
        <f t="shared" si="80"/>
        <v>51.246</v>
      </c>
      <c r="BK72" s="24">
        <f t="shared" si="81"/>
        <v>62.900000000000006</v>
      </c>
      <c r="BL72" s="24"/>
      <c r="BM72" s="24"/>
      <c r="BN72" s="24"/>
    </row>
    <row r="73" spans="1:66" ht="9.75">
      <c r="A73" s="9" t="s">
        <v>97</v>
      </c>
      <c r="B73" s="24">
        <v>1.072</v>
      </c>
      <c r="C73" s="24">
        <f t="shared" si="41"/>
        <v>107.2</v>
      </c>
      <c r="D73" s="24"/>
      <c r="E73" s="24"/>
      <c r="F73" s="24"/>
      <c r="G73" s="24">
        <v>0.634</v>
      </c>
      <c r="H73" s="24">
        <f t="shared" si="44"/>
        <v>74.178</v>
      </c>
      <c r="I73" s="24">
        <f t="shared" si="45"/>
        <v>109.8</v>
      </c>
      <c r="J73" s="24">
        <v>0.726</v>
      </c>
      <c r="K73" s="24">
        <f t="shared" si="46"/>
        <v>84.942</v>
      </c>
      <c r="L73" s="24">
        <f t="shared" si="47"/>
        <v>145.8</v>
      </c>
      <c r="M73" s="24">
        <v>0.702</v>
      </c>
      <c r="N73" s="24">
        <f t="shared" si="48"/>
        <v>82.134</v>
      </c>
      <c r="O73" s="24">
        <f t="shared" si="49"/>
        <v>123.8</v>
      </c>
      <c r="P73" s="24">
        <v>0.753</v>
      </c>
      <c r="Q73" s="24">
        <f t="shared" si="50"/>
        <v>88.101</v>
      </c>
      <c r="R73" s="24">
        <f t="shared" si="51"/>
        <v>118.8</v>
      </c>
      <c r="S73" s="24">
        <v>0.77</v>
      </c>
      <c r="T73" s="24">
        <f t="shared" si="52"/>
        <v>90.09</v>
      </c>
      <c r="U73" s="24">
        <f t="shared" si="53"/>
        <v>111.8</v>
      </c>
      <c r="V73" s="24">
        <v>0.784</v>
      </c>
      <c r="W73" s="24">
        <f t="shared" si="54"/>
        <v>91.72800000000001</v>
      </c>
      <c r="X73" s="24">
        <f t="shared" si="55"/>
        <v>95.8</v>
      </c>
      <c r="Y73" s="24">
        <v>0.78</v>
      </c>
      <c r="Z73" s="24">
        <f t="shared" si="56"/>
        <v>91.26</v>
      </c>
      <c r="AA73" s="24">
        <f t="shared" si="57"/>
        <v>100.8</v>
      </c>
      <c r="AB73" s="24">
        <v>0.728</v>
      </c>
      <c r="AC73" s="24">
        <f t="shared" si="58"/>
        <v>85.176</v>
      </c>
      <c r="AD73" s="24">
        <f t="shared" si="59"/>
        <v>80.8</v>
      </c>
      <c r="AE73" s="24">
        <v>0.739</v>
      </c>
      <c r="AF73" s="24">
        <f t="shared" si="60"/>
        <v>86.463</v>
      </c>
      <c r="AG73" s="24">
        <f t="shared" si="61"/>
        <v>76.8</v>
      </c>
      <c r="AH73" s="24">
        <v>0.727</v>
      </c>
      <c r="AI73" s="24">
        <f t="shared" si="62"/>
        <v>85.059</v>
      </c>
      <c r="AJ73" s="24">
        <f t="shared" si="63"/>
        <v>70.8</v>
      </c>
      <c r="AK73" s="24">
        <v>0.658</v>
      </c>
      <c r="AL73" s="24">
        <f t="shared" si="64"/>
        <v>76.986</v>
      </c>
      <c r="AM73" s="24">
        <f t="shared" si="65"/>
        <v>52.8</v>
      </c>
      <c r="AN73" s="24">
        <v>0.692</v>
      </c>
      <c r="AO73" s="24">
        <f t="shared" si="66"/>
        <v>80.964</v>
      </c>
      <c r="AP73" s="24">
        <f t="shared" si="67"/>
        <v>55.8</v>
      </c>
      <c r="AQ73" s="24">
        <v>0.66</v>
      </c>
      <c r="AR73" s="24">
        <f t="shared" si="68"/>
        <v>77.22</v>
      </c>
      <c r="AS73" s="24">
        <f t="shared" si="69"/>
        <v>57.8</v>
      </c>
      <c r="AT73" s="24">
        <v>0.59</v>
      </c>
      <c r="AU73" s="24">
        <f t="shared" si="70"/>
        <v>69.03</v>
      </c>
      <c r="AV73" s="24">
        <f t="shared" si="71"/>
        <v>51.8</v>
      </c>
      <c r="AW73" s="24">
        <v>0.472</v>
      </c>
      <c r="AX73" s="24">
        <f t="shared" si="72"/>
        <v>55.224</v>
      </c>
      <c r="AY73" s="24">
        <f t="shared" si="73"/>
        <v>44.8</v>
      </c>
      <c r="AZ73" s="24">
        <v>0.482</v>
      </c>
      <c r="BA73" s="24">
        <f t="shared" si="74"/>
        <v>56.394</v>
      </c>
      <c r="BB73" s="24">
        <f t="shared" si="75"/>
        <v>66.8</v>
      </c>
      <c r="BC73" s="24">
        <v>0.49</v>
      </c>
      <c r="BD73" s="24">
        <f t="shared" si="76"/>
        <v>57.33</v>
      </c>
      <c r="BE73" s="24">
        <f t="shared" si="77"/>
        <v>69.8</v>
      </c>
      <c r="BF73" s="24">
        <v>0.542</v>
      </c>
      <c r="BG73" s="24">
        <f t="shared" si="78"/>
        <v>63.414</v>
      </c>
      <c r="BH73" s="24">
        <f t="shared" si="79"/>
        <v>72.8</v>
      </c>
      <c r="BI73" s="24">
        <v>0.441</v>
      </c>
      <c r="BJ73" s="24">
        <f t="shared" si="80"/>
        <v>51.597</v>
      </c>
      <c r="BK73" s="24">
        <f t="shared" si="81"/>
        <v>58.8</v>
      </c>
      <c r="BL73" s="24"/>
      <c r="BM73" s="24"/>
      <c r="BN73" s="24"/>
    </row>
    <row r="75" spans="2:6" ht="9.75">
      <c r="B75" s="17" t="s">
        <v>70</v>
      </c>
      <c r="C75" s="17" t="s">
        <v>111</v>
      </c>
      <c r="D75" s="17" t="s">
        <v>72</v>
      </c>
      <c r="E75" s="17"/>
      <c r="F75" s="17"/>
    </row>
    <row r="76" spans="2:6" ht="9.75">
      <c r="B76" s="9" t="s">
        <v>73</v>
      </c>
      <c r="C76" s="9">
        <v>0.202</v>
      </c>
      <c r="D76" s="9">
        <v>0.091</v>
      </c>
      <c r="E76" s="18"/>
      <c r="F76" s="18"/>
    </row>
    <row r="77" spans="2:6" ht="9.75">
      <c r="B77" s="9" t="s">
        <v>74</v>
      </c>
      <c r="C77" s="9">
        <v>0.311</v>
      </c>
      <c r="D77" s="9">
        <v>0.132</v>
      </c>
      <c r="E77" s="18"/>
      <c r="F77" s="18"/>
    </row>
    <row r="78" spans="2:6" ht="9.75">
      <c r="B78" s="9" t="s">
        <v>75</v>
      </c>
      <c r="C78" s="9">
        <v>0.419</v>
      </c>
      <c r="D78" s="9">
        <v>0.173</v>
      </c>
      <c r="E78" s="18"/>
      <c r="F78" s="18"/>
    </row>
    <row r="79" spans="2:6" ht="9.75">
      <c r="B79" s="9" t="s">
        <v>76</v>
      </c>
      <c r="C79" s="9">
        <v>0.527</v>
      </c>
      <c r="D79" s="9">
        <v>0.214</v>
      </c>
      <c r="E79" s="18"/>
      <c r="F79" s="18"/>
    </row>
    <row r="80" spans="2:6" ht="9.75">
      <c r="B80" s="9" t="s">
        <v>77</v>
      </c>
      <c r="C80" s="9">
        <v>0.635</v>
      </c>
      <c r="D80" s="9">
        <v>0.255</v>
      </c>
      <c r="E80" s="18"/>
      <c r="F80" s="18"/>
    </row>
    <row r="81" spans="2:6" ht="9.75">
      <c r="B81" s="9" t="s">
        <v>78</v>
      </c>
      <c r="C81" s="9">
        <v>0.744</v>
      </c>
      <c r="D81" s="9">
        <v>0.296</v>
      </c>
      <c r="E81" s="18"/>
      <c r="F81" s="18"/>
    </row>
    <row r="82" spans="2:6" ht="9.75">
      <c r="B82" s="9" t="s">
        <v>79</v>
      </c>
      <c r="C82" s="9">
        <v>0.852</v>
      </c>
      <c r="D82" s="9">
        <v>0.336</v>
      </c>
      <c r="E82" s="18"/>
      <c r="F82" s="18"/>
    </row>
    <row r="83" spans="2:6" ht="9.75">
      <c r="B83" s="9" t="s">
        <v>80</v>
      </c>
      <c r="C83" s="9">
        <v>0.96</v>
      </c>
      <c r="D83" s="9">
        <v>0.377</v>
      </c>
      <c r="E83" s="18"/>
      <c r="F83" s="18"/>
    </row>
    <row r="84" spans="2:6" ht="9.75">
      <c r="B84" s="9" t="s">
        <v>81</v>
      </c>
      <c r="C84" s="9">
        <v>1.069</v>
      </c>
      <c r="D84" s="9">
        <v>0.418</v>
      </c>
      <c r="E84" s="18"/>
      <c r="F84" s="18"/>
    </row>
    <row r="85" spans="2:6" ht="9.75">
      <c r="B85" s="9" t="s">
        <v>82</v>
      </c>
      <c r="C85" s="9">
        <v>1.177</v>
      </c>
      <c r="D85" s="9">
        <v>0.459</v>
      </c>
      <c r="E85" s="18"/>
      <c r="F85" s="18"/>
    </row>
    <row r="86" spans="2:6" ht="9.75">
      <c r="B86" s="9" t="s">
        <v>83</v>
      </c>
      <c r="C86" s="9">
        <v>1.285</v>
      </c>
      <c r="D86" s="9">
        <v>0.5</v>
      </c>
      <c r="E86" s="18"/>
      <c r="F86" s="18"/>
    </row>
    <row r="87" spans="2:6" ht="9.75">
      <c r="B87" s="9" t="s">
        <v>84</v>
      </c>
      <c r="C87" s="9">
        <v>1.394</v>
      </c>
      <c r="D87" s="9">
        <v>0.541</v>
      </c>
      <c r="E87" s="18"/>
      <c r="F87" s="18"/>
    </row>
    <row r="88" spans="2:6" ht="9.75">
      <c r="B88" s="9" t="s">
        <v>85</v>
      </c>
      <c r="C88" s="9">
        <v>1.502</v>
      </c>
      <c r="D88" s="9">
        <v>0.582</v>
      </c>
      <c r="E88" s="18"/>
      <c r="F88" s="18"/>
    </row>
    <row r="89" spans="2:6" ht="9.75">
      <c r="B89" s="9" t="s">
        <v>86</v>
      </c>
      <c r="C89" s="9">
        <v>1.61</v>
      </c>
      <c r="D89" s="9">
        <v>0.623</v>
      </c>
      <c r="E89" s="18"/>
      <c r="F89" s="18"/>
    </row>
    <row r="90" spans="2:6" ht="9.75">
      <c r="B90" s="9" t="s">
        <v>87</v>
      </c>
      <c r="C90" s="9">
        <v>1.718</v>
      </c>
      <c r="D90" s="9">
        <v>0.663</v>
      </c>
      <c r="E90" s="18"/>
      <c r="F90" s="18"/>
    </row>
    <row r="91" spans="2:6" ht="9.75">
      <c r="B91" s="9" t="s">
        <v>88</v>
      </c>
      <c r="C91" s="9">
        <v>1.827</v>
      </c>
      <c r="D91" s="9">
        <v>0.704</v>
      </c>
      <c r="E91" s="18"/>
      <c r="F91" s="18"/>
    </row>
    <row r="92" spans="2:6" ht="9.75">
      <c r="B92" s="9" t="s">
        <v>89</v>
      </c>
      <c r="C92" s="9">
        <v>1.935</v>
      </c>
      <c r="D92" s="9">
        <v>0.745</v>
      </c>
      <c r="E92" s="18"/>
      <c r="F92" s="18"/>
    </row>
    <row r="93" spans="2:6" ht="9.75">
      <c r="B93" s="9" t="s">
        <v>90</v>
      </c>
      <c r="C93" s="9">
        <v>2.043</v>
      </c>
      <c r="D93" s="9">
        <v>0.786</v>
      </c>
      <c r="E93" s="18"/>
      <c r="F93" s="18"/>
    </row>
    <row r="94" spans="2:6" ht="9.75">
      <c r="B94" s="9" t="s">
        <v>91</v>
      </c>
      <c r="C94" s="9">
        <v>2.152</v>
      </c>
      <c r="D94" s="9">
        <v>0.827</v>
      </c>
      <c r="E94" s="18"/>
      <c r="F94" s="18"/>
    </row>
    <row r="95" spans="2:6" ht="9.75">
      <c r="B95" s="9" t="s">
        <v>92</v>
      </c>
      <c r="C95" s="9">
        <v>2.26</v>
      </c>
      <c r="D95" s="9">
        <v>0.868</v>
      </c>
      <c r="E95" s="18"/>
      <c r="F95" s="18"/>
    </row>
    <row r="96" spans="2:6" ht="9.75">
      <c r="B96" s="9" t="s">
        <v>93</v>
      </c>
      <c r="C96" s="9">
        <v>2.368</v>
      </c>
      <c r="D96" s="9">
        <v>0.909</v>
      </c>
      <c r="E96" s="18"/>
      <c r="F96" s="18"/>
    </row>
    <row r="97" spans="2:6" ht="9.75">
      <c r="B97" s="9" t="s">
        <v>94</v>
      </c>
      <c r="C97" s="9">
        <v>2.477</v>
      </c>
      <c r="D97" s="9">
        <v>0.95</v>
      </c>
      <c r="E97" s="18"/>
      <c r="F97" s="18"/>
    </row>
    <row r="98" spans="2:6" ht="9.75">
      <c r="B98" s="9" t="s">
        <v>95</v>
      </c>
      <c r="C98" s="9">
        <v>2.585</v>
      </c>
      <c r="D98" s="9">
        <v>0.99</v>
      </c>
      <c r="E98" s="18"/>
      <c r="F98" s="18"/>
    </row>
    <row r="99" spans="2:6" ht="9.75">
      <c r="B99" s="9" t="s">
        <v>96</v>
      </c>
      <c r="C99" s="9">
        <v>2.693</v>
      </c>
      <c r="D99" s="9">
        <v>1.031</v>
      </c>
      <c r="E99" s="18"/>
      <c r="F99" s="18"/>
    </row>
    <row r="100" spans="2:6" ht="9.75">
      <c r="B100" s="9" t="s">
        <v>97</v>
      </c>
      <c r="C100" s="9">
        <v>2.801</v>
      </c>
      <c r="D100" s="9">
        <v>1.072</v>
      </c>
      <c r="E100" s="18"/>
      <c r="F100" s="18"/>
    </row>
    <row r="108" spans="48:50" ht="9.75">
      <c r="AV108" s="45"/>
      <c r="AW108" s="45"/>
      <c r="AX108" s="45"/>
    </row>
    <row r="109" spans="1:22" ht="10.5" thickBot="1">
      <c r="A109" s="48"/>
      <c r="B109" s="48"/>
      <c r="C109" s="48"/>
      <c r="D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</row>
    <row r="110" spans="1:42" ht="9.75">
      <c r="A110" s="50" t="s">
        <v>125</v>
      </c>
      <c r="B110" s="51"/>
      <c r="C110" s="51">
        <v>1.49</v>
      </c>
      <c r="D110" s="51"/>
      <c r="E110" s="51">
        <v>2.3</v>
      </c>
      <c r="F110" s="51"/>
      <c r="G110" s="51">
        <v>2.49</v>
      </c>
      <c r="H110" s="51"/>
      <c r="I110" s="51">
        <v>2.29</v>
      </c>
      <c r="J110" s="51"/>
      <c r="K110" s="51">
        <v>2.16</v>
      </c>
      <c r="L110" s="51"/>
      <c r="M110" s="51">
        <v>2.1</v>
      </c>
      <c r="N110" s="51"/>
      <c r="O110" s="51">
        <v>2.01</v>
      </c>
      <c r="P110" s="51"/>
      <c r="Q110" s="51">
        <v>1.98</v>
      </c>
      <c r="R110" s="51"/>
      <c r="S110" s="51">
        <v>1.91</v>
      </c>
      <c r="T110" s="51"/>
      <c r="U110" s="51">
        <v>1.81</v>
      </c>
      <c r="V110" s="51"/>
      <c r="W110" s="51">
        <v>1.67</v>
      </c>
      <c r="X110" s="51"/>
      <c r="Y110" s="51">
        <v>1.63</v>
      </c>
      <c r="Z110" s="51"/>
      <c r="AA110" s="51">
        <v>1.59</v>
      </c>
      <c r="AB110" s="51"/>
      <c r="AC110" s="51">
        <v>1.58</v>
      </c>
      <c r="AD110" s="51"/>
      <c r="AE110" s="51">
        <v>1.57</v>
      </c>
      <c r="AF110" s="51"/>
      <c r="AG110" s="51">
        <v>1.59</v>
      </c>
      <c r="AH110" s="51"/>
      <c r="AI110" s="51">
        <v>1.79</v>
      </c>
      <c r="AJ110" s="51"/>
      <c r="AK110" s="51">
        <v>1.79</v>
      </c>
      <c r="AL110" s="51"/>
      <c r="AM110" s="51">
        <v>1.82</v>
      </c>
      <c r="AN110" s="51"/>
      <c r="AO110" s="51">
        <v>1.69</v>
      </c>
      <c r="AP110" s="55"/>
    </row>
    <row r="111" spans="1:42" ht="9.75">
      <c r="A111" s="52" t="s">
        <v>126</v>
      </c>
      <c r="B111" s="43"/>
      <c r="C111" s="43">
        <v>15</v>
      </c>
      <c r="D111" s="43"/>
      <c r="E111" s="43">
        <v>25</v>
      </c>
      <c r="F111" s="43"/>
      <c r="G111" s="43">
        <v>35</v>
      </c>
      <c r="H111" s="43"/>
      <c r="I111" s="43">
        <v>45</v>
      </c>
      <c r="J111" s="43"/>
      <c r="K111" s="43">
        <v>55</v>
      </c>
      <c r="L111" s="43"/>
      <c r="M111" s="43">
        <v>65</v>
      </c>
      <c r="N111" s="43"/>
      <c r="O111" s="43">
        <v>75</v>
      </c>
      <c r="P111" s="43"/>
      <c r="Q111" s="43">
        <v>85</v>
      </c>
      <c r="R111" s="43"/>
      <c r="S111" s="43">
        <v>95</v>
      </c>
      <c r="T111" s="43"/>
      <c r="U111" s="43">
        <v>105</v>
      </c>
      <c r="V111" s="43"/>
      <c r="W111" s="43">
        <v>115</v>
      </c>
      <c r="X111" s="43"/>
      <c r="Y111" s="43">
        <v>125</v>
      </c>
      <c r="Z111" s="43"/>
      <c r="AA111" s="43">
        <v>135</v>
      </c>
      <c r="AB111" s="43"/>
      <c r="AC111" s="43">
        <v>145</v>
      </c>
      <c r="AD111" s="43"/>
      <c r="AE111" s="43">
        <v>155</v>
      </c>
      <c r="AF111" s="43"/>
      <c r="AG111" s="43">
        <v>165</v>
      </c>
      <c r="AH111" s="43"/>
      <c r="AI111" s="43">
        <v>175</v>
      </c>
      <c r="AJ111" s="43"/>
      <c r="AK111" s="43">
        <v>185</v>
      </c>
      <c r="AL111" s="43"/>
      <c r="AM111" s="43">
        <v>195</v>
      </c>
      <c r="AN111" s="43"/>
      <c r="AO111" s="43">
        <v>205</v>
      </c>
      <c r="AP111" s="56"/>
    </row>
    <row r="112" spans="1:42" ht="9.75">
      <c r="A112" s="52" t="s">
        <v>134</v>
      </c>
      <c r="B112" s="43"/>
      <c r="C112" s="49">
        <v>0.544224537037037</v>
      </c>
      <c r="D112" s="49"/>
      <c r="E112" s="49">
        <v>0.5472106481481481</v>
      </c>
      <c r="F112" s="49"/>
      <c r="G112" s="49">
        <v>0.5507291666666666</v>
      </c>
      <c r="H112" s="49"/>
      <c r="I112" s="49">
        <v>0.5535763888888888</v>
      </c>
      <c r="J112" s="49"/>
      <c r="K112" s="49">
        <v>0.5565046296296297</v>
      </c>
      <c r="L112" s="49"/>
      <c r="M112" s="49">
        <v>0.5591319444444445</v>
      </c>
      <c r="N112" s="49"/>
      <c r="O112" s="49">
        <v>0.5632291666666667</v>
      </c>
      <c r="P112" s="49"/>
      <c r="Q112" s="49">
        <v>0.5656944444444444</v>
      </c>
      <c r="R112" s="49"/>
      <c r="S112" s="49">
        <v>0.5681365740740741</v>
      </c>
      <c r="T112" s="49"/>
      <c r="U112" s="49">
        <v>0.5704976851851852</v>
      </c>
      <c r="V112" s="49"/>
      <c r="W112" s="49">
        <v>0.5730902777777778</v>
      </c>
      <c r="X112" s="49"/>
      <c r="Y112" s="49">
        <v>0.5756134259259259</v>
      </c>
      <c r="Z112" s="49"/>
      <c r="AA112" s="49">
        <v>0.5780787037037037</v>
      </c>
      <c r="AB112" s="49"/>
      <c r="AC112" s="49">
        <v>0.5804513888888889</v>
      </c>
      <c r="AD112" s="49"/>
      <c r="AE112" s="49">
        <v>0.5829513888888889</v>
      </c>
      <c r="AF112" s="49"/>
      <c r="AG112" s="49">
        <v>0.5861458333333334</v>
      </c>
      <c r="AH112" s="49"/>
      <c r="AI112" s="49">
        <v>0.5886574074074075</v>
      </c>
      <c r="AJ112" s="49"/>
      <c r="AK112" s="49">
        <v>0.5916782407407407</v>
      </c>
      <c r="AL112" s="49"/>
      <c r="AM112" s="49">
        <v>0.5943981481481482</v>
      </c>
      <c r="AN112" s="49"/>
      <c r="AO112" s="49">
        <v>0.5973148148148147</v>
      </c>
      <c r="AP112" s="56"/>
    </row>
    <row r="113" spans="1:42" ht="10.5" thickBot="1">
      <c r="A113" s="61" t="s">
        <v>107</v>
      </c>
      <c r="B113" s="62" t="s">
        <v>133</v>
      </c>
      <c r="C113" s="63">
        <v>132</v>
      </c>
      <c r="D113" s="63">
        <v>1</v>
      </c>
      <c r="E113" s="63">
        <v>217</v>
      </c>
      <c r="F113" s="63">
        <v>2</v>
      </c>
      <c r="G113" s="63">
        <v>253</v>
      </c>
      <c r="H113" s="63">
        <v>3</v>
      </c>
      <c r="I113" s="63">
        <v>231</v>
      </c>
      <c r="J113" s="63">
        <v>4</v>
      </c>
      <c r="K113" s="63">
        <v>226</v>
      </c>
      <c r="L113" s="63">
        <v>5</v>
      </c>
      <c r="M113" s="63">
        <v>219</v>
      </c>
      <c r="N113" s="63">
        <v>6</v>
      </c>
      <c r="O113" s="63">
        <v>203</v>
      </c>
      <c r="P113" s="63">
        <v>7</v>
      </c>
      <c r="Q113" s="63">
        <v>208</v>
      </c>
      <c r="R113" s="63">
        <v>8</v>
      </c>
      <c r="S113" s="63">
        <v>188</v>
      </c>
      <c r="T113" s="63">
        <v>9</v>
      </c>
      <c r="U113" s="63">
        <v>184</v>
      </c>
      <c r="V113" s="63">
        <v>10</v>
      </c>
      <c r="W113" s="63">
        <v>178</v>
      </c>
      <c r="X113" s="63">
        <v>11</v>
      </c>
      <c r="Y113" s="63">
        <v>160</v>
      </c>
      <c r="Z113" s="63">
        <v>12</v>
      </c>
      <c r="AA113" s="63">
        <v>163</v>
      </c>
      <c r="AB113" s="63">
        <v>13</v>
      </c>
      <c r="AC113" s="63">
        <v>165</v>
      </c>
      <c r="AD113" s="63">
        <v>14</v>
      </c>
      <c r="AE113" s="63">
        <v>159</v>
      </c>
      <c r="AF113" s="63">
        <v>15</v>
      </c>
      <c r="AG113" s="63">
        <v>152</v>
      </c>
      <c r="AH113" s="63">
        <v>16</v>
      </c>
      <c r="AI113" s="63">
        <v>174</v>
      </c>
      <c r="AJ113" s="63">
        <v>17</v>
      </c>
      <c r="AK113" s="63">
        <v>177</v>
      </c>
      <c r="AL113" s="63">
        <v>18</v>
      </c>
      <c r="AM113" s="63">
        <v>180</v>
      </c>
      <c r="AN113" s="63">
        <v>19</v>
      </c>
      <c r="AO113" s="63">
        <v>166</v>
      </c>
      <c r="AP113" s="64">
        <v>20</v>
      </c>
    </row>
    <row r="114" spans="1:42" ht="9.75">
      <c r="A114" s="50">
        <v>0.34</v>
      </c>
      <c r="B114" s="65">
        <v>34</v>
      </c>
      <c r="C114" s="51">
        <v>48.72</v>
      </c>
      <c r="D114" s="65">
        <f>132-B114</f>
        <v>98</v>
      </c>
      <c r="E114" s="51">
        <v>69.32</v>
      </c>
      <c r="F114" s="65">
        <f>217-B114</f>
        <v>183</v>
      </c>
      <c r="G114" s="51">
        <v>82.06</v>
      </c>
      <c r="H114" s="65">
        <f>253-B114</f>
        <v>219</v>
      </c>
      <c r="I114" s="51">
        <v>83.1</v>
      </c>
      <c r="J114" s="65">
        <f>231-B114</f>
        <v>197</v>
      </c>
      <c r="K114" s="51">
        <v>88.24</v>
      </c>
      <c r="L114" s="65">
        <f>226-B114</f>
        <v>192</v>
      </c>
      <c r="M114" s="51">
        <v>88.48</v>
      </c>
      <c r="N114" s="65">
        <f>219-B114</f>
        <v>185</v>
      </c>
      <c r="O114" s="51">
        <v>86.86</v>
      </c>
      <c r="P114" s="65">
        <f>203-B114</f>
        <v>169</v>
      </c>
      <c r="Q114" s="51">
        <v>90.62</v>
      </c>
      <c r="R114" s="65">
        <f>208-B114</f>
        <v>174</v>
      </c>
      <c r="S114" s="51">
        <v>87.97</v>
      </c>
      <c r="T114" s="65">
        <f>188-B114</f>
        <v>154</v>
      </c>
      <c r="U114" s="51">
        <v>87.01</v>
      </c>
      <c r="V114" s="65">
        <f>184-B114</f>
        <v>150</v>
      </c>
      <c r="W114" s="51">
        <v>84.97</v>
      </c>
      <c r="X114" s="65">
        <f>178-B114</f>
        <v>144</v>
      </c>
      <c r="Y114" s="51">
        <v>81.73</v>
      </c>
      <c r="Z114" s="65">
        <f>160-B114</f>
        <v>126</v>
      </c>
      <c r="AA114" s="51">
        <v>73.09</v>
      </c>
      <c r="AB114" s="65">
        <f>163-B114</f>
        <v>129</v>
      </c>
      <c r="AC114" s="51">
        <v>80.46</v>
      </c>
      <c r="AD114" s="65">
        <f>165-B114</f>
        <v>131</v>
      </c>
      <c r="AE114" s="51">
        <v>77.16</v>
      </c>
      <c r="AF114" s="65">
        <f>159-B114</f>
        <v>125</v>
      </c>
      <c r="AG114" s="51">
        <v>70.18</v>
      </c>
      <c r="AH114" s="65">
        <f>152-B114</f>
        <v>118</v>
      </c>
      <c r="AI114" s="51">
        <v>66.34</v>
      </c>
      <c r="AJ114" s="65">
        <f>174-B114</f>
        <v>140</v>
      </c>
      <c r="AK114" s="51">
        <v>51.04</v>
      </c>
      <c r="AL114" s="65">
        <f>177-B114</f>
        <v>143</v>
      </c>
      <c r="AM114" s="51">
        <v>64.45</v>
      </c>
      <c r="AN114" s="65">
        <f>180-B114</f>
        <v>146</v>
      </c>
      <c r="AO114" s="51">
        <v>54.61</v>
      </c>
      <c r="AP114" s="66">
        <f>166-B114</f>
        <v>132</v>
      </c>
    </row>
    <row r="115" spans="1:42" ht="9.75">
      <c r="A115" s="52">
        <v>0.44</v>
      </c>
      <c r="B115" s="59">
        <v>44</v>
      </c>
      <c r="C115" s="43">
        <v>49.65</v>
      </c>
      <c r="D115" s="59">
        <f aca="true" t="shared" si="82" ref="D115:D123">132-B115</f>
        <v>88</v>
      </c>
      <c r="E115" s="43">
        <v>71.64</v>
      </c>
      <c r="F115" s="59">
        <f aca="true" t="shared" si="83" ref="F115:F131">217-B115</f>
        <v>173</v>
      </c>
      <c r="G115" s="43">
        <v>83.84</v>
      </c>
      <c r="H115" s="59">
        <f aca="true" t="shared" si="84" ref="H115:H133">253-B115</f>
        <v>209</v>
      </c>
      <c r="I115" s="43">
        <v>85.02</v>
      </c>
      <c r="J115" s="59">
        <f aca="true" t="shared" si="85" ref="J115:J132">231-B115</f>
        <v>187</v>
      </c>
      <c r="K115" s="43">
        <v>90.49</v>
      </c>
      <c r="L115" s="59">
        <f aca="true" t="shared" si="86" ref="L115:L131">226-B115</f>
        <v>182</v>
      </c>
      <c r="M115" s="43">
        <v>89.99</v>
      </c>
      <c r="N115" s="59">
        <f aca="true" t="shared" si="87" ref="N115:N130">219-B115</f>
        <v>175</v>
      </c>
      <c r="O115" s="43">
        <v>88.42</v>
      </c>
      <c r="P115" s="59">
        <f aca="true" t="shared" si="88" ref="P115:P129">203-B115</f>
        <v>159</v>
      </c>
      <c r="Q115" s="43">
        <v>91.83</v>
      </c>
      <c r="R115" s="59">
        <f aca="true" t="shared" si="89" ref="R115:R129">208-B115</f>
        <v>164</v>
      </c>
      <c r="S115" s="43">
        <v>89.14</v>
      </c>
      <c r="T115" s="59">
        <f aca="true" t="shared" si="90" ref="T115:T128">188-B115</f>
        <v>144</v>
      </c>
      <c r="U115" s="43">
        <v>88.89</v>
      </c>
      <c r="V115" s="59">
        <f aca="true" t="shared" si="91" ref="V115:V127">184-B115</f>
        <v>140</v>
      </c>
      <c r="W115" s="43">
        <v>86.49</v>
      </c>
      <c r="X115" s="59">
        <f aca="true" t="shared" si="92" ref="X115:X126">178-B115</f>
        <v>134</v>
      </c>
      <c r="Y115" s="43">
        <v>82.55</v>
      </c>
      <c r="Z115" s="59">
        <f aca="true" t="shared" si="93" ref="Z115:Z125">160-B115</f>
        <v>116</v>
      </c>
      <c r="AA115" s="43">
        <v>74.34</v>
      </c>
      <c r="AB115" s="59">
        <f aca="true" t="shared" si="94" ref="AB115:AB125">163-B115</f>
        <v>119</v>
      </c>
      <c r="AC115" s="43">
        <v>81.67</v>
      </c>
      <c r="AD115" s="59">
        <f aca="true" t="shared" si="95" ref="AD115:AD125">165-B115</f>
        <v>121</v>
      </c>
      <c r="AE115" s="43">
        <v>78.31</v>
      </c>
      <c r="AF115" s="59">
        <f aca="true" t="shared" si="96" ref="AF115:AF124">159-B115</f>
        <v>115</v>
      </c>
      <c r="AG115" s="43">
        <v>70.97</v>
      </c>
      <c r="AH115" s="59">
        <f aca="true" t="shared" si="97" ref="AH115:AH125">152-B115</f>
        <v>108</v>
      </c>
      <c r="AI115" s="43">
        <v>67.09</v>
      </c>
      <c r="AJ115" s="59">
        <f aca="true" t="shared" si="98" ref="AJ115:AJ127">174-B115</f>
        <v>130</v>
      </c>
      <c r="AK115" s="43">
        <v>52.08</v>
      </c>
      <c r="AL115" s="59">
        <f aca="true" t="shared" si="99" ref="AL115:AL127">177-B115</f>
        <v>133</v>
      </c>
      <c r="AM115" s="43">
        <v>66.67</v>
      </c>
      <c r="AN115" s="59">
        <f aca="true" t="shared" si="100" ref="AN115:AN127">180-B115</f>
        <v>136</v>
      </c>
      <c r="AO115" s="43">
        <v>55.41</v>
      </c>
      <c r="AP115" s="60">
        <f aca="true" t="shared" si="101" ref="AP115:AP126">166-B115</f>
        <v>122</v>
      </c>
    </row>
    <row r="116" spans="1:42" ht="9.75">
      <c r="A116" s="52">
        <v>0.54</v>
      </c>
      <c r="B116" s="43">
        <v>54</v>
      </c>
      <c r="C116" s="43">
        <v>49.5</v>
      </c>
      <c r="D116" s="59">
        <f t="shared" si="82"/>
        <v>78</v>
      </c>
      <c r="E116" s="43">
        <v>72.61</v>
      </c>
      <c r="F116" s="59">
        <f t="shared" si="83"/>
        <v>163</v>
      </c>
      <c r="G116" s="43">
        <v>83.96</v>
      </c>
      <c r="H116" s="59">
        <f t="shared" si="84"/>
        <v>199</v>
      </c>
      <c r="I116" s="43">
        <v>85.32</v>
      </c>
      <c r="J116" s="59">
        <f t="shared" si="85"/>
        <v>177</v>
      </c>
      <c r="K116" s="43">
        <v>90.47</v>
      </c>
      <c r="L116" s="59">
        <f t="shared" si="86"/>
        <v>172</v>
      </c>
      <c r="M116" s="43">
        <v>89.59</v>
      </c>
      <c r="N116" s="59">
        <f t="shared" si="87"/>
        <v>165</v>
      </c>
      <c r="O116" s="43">
        <v>87.88</v>
      </c>
      <c r="P116" s="59">
        <f t="shared" si="88"/>
        <v>149</v>
      </c>
      <c r="Q116" s="43">
        <v>90.79</v>
      </c>
      <c r="R116" s="59">
        <f t="shared" si="89"/>
        <v>154</v>
      </c>
      <c r="S116" s="43">
        <v>88.92</v>
      </c>
      <c r="T116" s="59">
        <f t="shared" si="90"/>
        <v>134</v>
      </c>
      <c r="U116" s="43">
        <v>87.77</v>
      </c>
      <c r="V116" s="59">
        <f t="shared" si="91"/>
        <v>130</v>
      </c>
      <c r="W116" s="43">
        <v>86.01</v>
      </c>
      <c r="X116" s="59">
        <f t="shared" si="92"/>
        <v>124</v>
      </c>
      <c r="Y116" s="43">
        <v>82.21</v>
      </c>
      <c r="Z116" s="59">
        <f t="shared" si="93"/>
        <v>106</v>
      </c>
      <c r="AA116" s="43">
        <v>73.81</v>
      </c>
      <c r="AB116" s="59">
        <f t="shared" si="94"/>
        <v>109</v>
      </c>
      <c r="AC116" s="43">
        <v>80.94</v>
      </c>
      <c r="AD116" s="59">
        <f t="shared" si="95"/>
        <v>111</v>
      </c>
      <c r="AE116" s="43">
        <v>77.94</v>
      </c>
      <c r="AF116" s="59">
        <f t="shared" si="96"/>
        <v>105</v>
      </c>
      <c r="AG116" s="43">
        <v>69.59</v>
      </c>
      <c r="AH116" s="59">
        <f t="shared" si="97"/>
        <v>98</v>
      </c>
      <c r="AI116" s="43">
        <v>66.24</v>
      </c>
      <c r="AJ116" s="59">
        <f t="shared" si="98"/>
        <v>120</v>
      </c>
      <c r="AK116" s="43">
        <v>51.91</v>
      </c>
      <c r="AL116" s="59">
        <f t="shared" si="99"/>
        <v>123</v>
      </c>
      <c r="AM116" s="43">
        <v>67.05</v>
      </c>
      <c r="AN116" s="59">
        <f t="shared" si="100"/>
        <v>126</v>
      </c>
      <c r="AO116" s="43">
        <v>54.79</v>
      </c>
      <c r="AP116" s="60">
        <f t="shared" si="101"/>
        <v>112</v>
      </c>
    </row>
    <row r="117" spans="1:42" ht="9.75">
      <c r="A117" s="52">
        <v>0.64</v>
      </c>
      <c r="B117" s="43">
        <v>64</v>
      </c>
      <c r="C117" s="43">
        <v>48.55</v>
      </c>
      <c r="D117" s="59">
        <f t="shared" si="82"/>
        <v>68</v>
      </c>
      <c r="E117" s="43">
        <v>73.06</v>
      </c>
      <c r="F117" s="59">
        <f t="shared" si="83"/>
        <v>153</v>
      </c>
      <c r="G117" s="43">
        <v>83.87</v>
      </c>
      <c r="H117" s="59">
        <f t="shared" si="84"/>
        <v>189</v>
      </c>
      <c r="I117" s="43">
        <v>85.02</v>
      </c>
      <c r="J117" s="59">
        <f t="shared" si="85"/>
        <v>167</v>
      </c>
      <c r="K117" s="43">
        <v>90.19</v>
      </c>
      <c r="L117" s="59">
        <f t="shared" si="86"/>
        <v>162</v>
      </c>
      <c r="M117" s="43">
        <v>89.25</v>
      </c>
      <c r="N117" s="59">
        <f t="shared" si="87"/>
        <v>155</v>
      </c>
      <c r="O117" s="43">
        <v>87.31</v>
      </c>
      <c r="P117" s="59">
        <f t="shared" si="88"/>
        <v>139</v>
      </c>
      <c r="Q117" s="43">
        <v>90.29</v>
      </c>
      <c r="R117" s="59">
        <f t="shared" si="89"/>
        <v>144</v>
      </c>
      <c r="S117" s="43">
        <v>87.86</v>
      </c>
      <c r="T117" s="59">
        <f t="shared" si="90"/>
        <v>124</v>
      </c>
      <c r="U117" s="43">
        <v>86.55</v>
      </c>
      <c r="V117" s="59">
        <f t="shared" si="91"/>
        <v>120</v>
      </c>
      <c r="W117" s="43">
        <v>85.46</v>
      </c>
      <c r="X117" s="59">
        <f t="shared" si="92"/>
        <v>114</v>
      </c>
      <c r="Y117" s="43">
        <v>80.96</v>
      </c>
      <c r="Z117" s="59">
        <f t="shared" si="93"/>
        <v>96</v>
      </c>
      <c r="AA117" s="43">
        <v>73.14</v>
      </c>
      <c r="AB117" s="59">
        <f t="shared" si="94"/>
        <v>99</v>
      </c>
      <c r="AC117" s="43">
        <v>79.89</v>
      </c>
      <c r="AD117" s="59">
        <f t="shared" si="95"/>
        <v>101</v>
      </c>
      <c r="AE117" s="43">
        <v>76.71</v>
      </c>
      <c r="AF117" s="59">
        <f t="shared" si="96"/>
        <v>95</v>
      </c>
      <c r="AG117" s="43">
        <v>67.82</v>
      </c>
      <c r="AH117" s="59">
        <f t="shared" si="97"/>
        <v>88</v>
      </c>
      <c r="AI117" s="43">
        <v>64.81</v>
      </c>
      <c r="AJ117" s="59">
        <f t="shared" si="98"/>
        <v>110</v>
      </c>
      <c r="AK117" s="43">
        <v>51.05</v>
      </c>
      <c r="AL117" s="59">
        <f t="shared" si="99"/>
        <v>113</v>
      </c>
      <c r="AM117" s="43">
        <v>66.28</v>
      </c>
      <c r="AN117" s="59">
        <f t="shared" si="100"/>
        <v>116</v>
      </c>
      <c r="AO117" s="43">
        <v>53.51</v>
      </c>
      <c r="AP117" s="60">
        <f t="shared" si="101"/>
        <v>102</v>
      </c>
    </row>
    <row r="118" spans="1:42" ht="9.75">
      <c r="A118" s="52">
        <v>0.74</v>
      </c>
      <c r="B118" s="43">
        <v>74</v>
      </c>
      <c r="C118" s="43">
        <v>46.93</v>
      </c>
      <c r="D118" s="59">
        <f t="shared" si="82"/>
        <v>58</v>
      </c>
      <c r="E118" s="43">
        <v>73.68</v>
      </c>
      <c r="F118" s="59">
        <f t="shared" si="83"/>
        <v>143</v>
      </c>
      <c r="G118" s="43">
        <v>83.93</v>
      </c>
      <c r="H118" s="59">
        <f t="shared" si="84"/>
        <v>179</v>
      </c>
      <c r="I118" s="43">
        <v>84.64</v>
      </c>
      <c r="J118" s="59">
        <f t="shared" si="85"/>
        <v>157</v>
      </c>
      <c r="K118" s="43">
        <v>89.64</v>
      </c>
      <c r="L118" s="59">
        <f t="shared" si="86"/>
        <v>152</v>
      </c>
      <c r="M118" s="43">
        <v>88.57</v>
      </c>
      <c r="N118" s="59">
        <f t="shared" si="87"/>
        <v>145</v>
      </c>
      <c r="O118" s="43">
        <v>86.24</v>
      </c>
      <c r="P118" s="59">
        <f t="shared" si="88"/>
        <v>129</v>
      </c>
      <c r="Q118" s="43">
        <v>89.47</v>
      </c>
      <c r="R118" s="59">
        <f t="shared" si="89"/>
        <v>134</v>
      </c>
      <c r="S118" s="43">
        <v>86.75</v>
      </c>
      <c r="T118" s="59">
        <f t="shared" si="90"/>
        <v>114</v>
      </c>
      <c r="U118" s="43">
        <v>85.33</v>
      </c>
      <c r="V118" s="59">
        <f t="shared" si="91"/>
        <v>110</v>
      </c>
      <c r="W118" s="43">
        <v>84.59</v>
      </c>
      <c r="X118" s="59">
        <f t="shared" si="92"/>
        <v>104</v>
      </c>
      <c r="Y118" s="43">
        <v>79.58</v>
      </c>
      <c r="Z118" s="59">
        <f t="shared" si="93"/>
        <v>86</v>
      </c>
      <c r="AA118" s="43">
        <v>71.93</v>
      </c>
      <c r="AB118" s="59">
        <f t="shared" si="94"/>
        <v>89</v>
      </c>
      <c r="AC118" s="43">
        <v>78.87</v>
      </c>
      <c r="AD118" s="59">
        <f t="shared" si="95"/>
        <v>91</v>
      </c>
      <c r="AE118" s="43">
        <v>75.44</v>
      </c>
      <c r="AF118" s="59">
        <f t="shared" si="96"/>
        <v>85</v>
      </c>
      <c r="AG118" s="43">
        <v>65.39</v>
      </c>
      <c r="AH118" s="59">
        <f t="shared" si="97"/>
        <v>78</v>
      </c>
      <c r="AI118" s="43">
        <v>62.45</v>
      </c>
      <c r="AJ118" s="59">
        <f t="shared" si="98"/>
        <v>100</v>
      </c>
      <c r="AK118" s="43">
        <v>49.82</v>
      </c>
      <c r="AL118" s="59">
        <f t="shared" si="99"/>
        <v>103</v>
      </c>
      <c r="AM118" s="43">
        <v>64.99</v>
      </c>
      <c r="AN118" s="59">
        <f t="shared" si="100"/>
        <v>106</v>
      </c>
      <c r="AO118" s="43">
        <v>51.94</v>
      </c>
      <c r="AP118" s="60">
        <f t="shared" si="101"/>
        <v>92</v>
      </c>
    </row>
    <row r="119" spans="1:42" ht="9.75">
      <c r="A119" s="52">
        <v>0.84</v>
      </c>
      <c r="B119" s="43">
        <v>84</v>
      </c>
      <c r="C119" s="43">
        <v>44.76</v>
      </c>
      <c r="D119" s="59">
        <f t="shared" si="82"/>
        <v>48</v>
      </c>
      <c r="E119" s="43">
        <v>73.44</v>
      </c>
      <c r="F119" s="59">
        <f t="shared" si="83"/>
        <v>133</v>
      </c>
      <c r="G119" s="43">
        <v>83.71</v>
      </c>
      <c r="H119" s="59">
        <f t="shared" si="84"/>
        <v>169</v>
      </c>
      <c r="I119" s="43">
        <v>84.28</v>
      </c>
      <c r="J119" s="59">
        <f t="shared" si="85"/>
        <v>147</v>
      </c>
      <c r="K119" s="43">
        <v>88.78</v>
      </c>
      <c r="L119" s="59">
        <f t="shared" si="86"/>
        <v>142</v>
      </c>
      <c r="M119" s="43">
        <v>87.22</v>
      </c>
      <c r="N119" s="59">
        <f t="shared" si="87"/>
        <v>135</v>
      </c>
      <c r="O119" s="43">
        <v>84.69</v>
      </c>
      <c r="P119" s="59">
        <f t="shared" si="88"/>
        <v>119</v>
      </c>
      <c r="Q119" s="43">
        <v>87.21</v>
      </c>
      <c r="R119" s="59">
        <f t="shared" si="89"/>
        <v>124</v>
      </c>
      <c r="S119" s="43">
        <v>85.02</v>
      </c>
      <c r="T119" s="59">
        <f t="shared" si="90"/>
        <v>104</v>
      </c>
      <c r="U119" s="43">
        <v>83.75</v>
      </c>
      <c r="V119" s="59">
        <f t="shared" si="91"/>
        <v>100</v>
      </c>
      <c r="W119" s="43">
        <v>83.34</v>
      </c>
      <c r="X119" s="59">
        <f t="shared" si="92"/>
        <v>94</v>
      </c>
      <c r="Y119" s="43">
        <v>77.85</v>
      </c>
      <c r="Z119" s="59">
        <f t="shared" si="93"/>
        <v>76</v>
      </c>
      <c r="AA119" s="43">
        <v>70.3</v>
      </c>
      <c r="AB119" s="59">
        <f t="shared" si="94"/>
        <v>79</v>
      </c>
      <c r="AC119" s="43">
        <v>77.83</v>
      </c>
      <c r="AD119" s="59">
        <f t="shared" si="95"/>
        <v>81</v>
      </c>
      <c r="AE119" s="43">
        <v>73.3</v>
      </c>
      <c r="AF119" s="59">
        <f t="shared" si="96"/>
        <v>75</v>
      </c>
      <c r="AG119" s="43">
        <v>62.68</v>
      </c>
      <c r="AH119" s="59">
        <f t="shared" si="97"/>
        <v>68</v>
      </c>
      <c r="AI119" s="43">
        <v>59.68</v>
      </c>
      <c r="AJ119" s="59">
        <f t="shared" si="98"/>
        <v>90</v>
      </c>
      <c r="AK119" s="43">
        <v>48.34</v>
      </c>
      <c r="AL119" s="59">
        <f t="shared" si="99"/>
        <v>93</v>
      </c>
      <c r="AM119" s="43">
        <v>63.49</v>
      </c>
      <c r="AN119" s="59">
        <f t="shared" si="100"/>
        <v>96</v>
      </c>
      <c r="AO119" s="43">
        <v>50.79</v>
      </c>
      <c r="AP119" s="60">
        <f t="shared" si="101"/>
        <v>82</v>
      </c>
    </row>
    <row r="120" spans="1:42" ht="9.75">
      <c r="A120" s="52">
        <v>0.94</v>
      </c>
      <c r="B120" s="43">
        <v>94</v>
      </c>
      <c r="C120" s="43">
        <v>41.06</v>
      </c>
      <c r="D120" s="59">
        <f t="shared" si="82"/>
        <v>38</v>
      </c>
      <c r="E120" s="43">
        <v>72.66</v>
      </c>
      <c r="F120" s="59">
        <f t="shared" si="83"/>
        <v>123</v>
      </c>
      <c r="G120" s="43">
        <v>83.25</v>
      </c>
      <c r="H120" s="59">
        <f t="shared" si="84"/>
        <v>159</v>
      </c>
      <c r="I120" s="43">
        <v>83.51</v>
      </c>
      <c r="J120" s="59">
        <f t="shared" si="85"/>
        <v>137</v>
      </c>
      <c r="K120" s="43">
        <v>87.24</v>
      </c>
      <c r="L120" s="59">
        <f t="shared" si="86"/>
        <v>132</v>
      </c>
      <c r="M120" s="43">
        <v>86.11</v>
      </c>
      <c r="N120" s="59">
        <f t="shared" si="87"/>
        <v>125</v>
      </c>
      <c r="O120" s="43">
        <v>84.14</v>
      </c>
      <c r="P120" s="59">
        <f t="shared" si="88"/>
        <v>109</v>
      </c>
      <c r="Q120" s="43">
        <v>85.28</v>
      </c>
      <c r="R120" s="59">
        <f t="shared" si="89"/>
        <v>114</v>
      </c>
      <c r="S120" s="43">
        <v>83.08</v>
      </c>
      <c r="T120" s="59">
        <f t="shared" si="90"/>
        <v>94</v>
      </c>
      <c r="U120" s="43">
        <v>81.52</v>
      </c>
      <c r="V120" s="59">
        <f t="shared" si="91"/>
        <v>90</v>
      </c>
      <c r="W120" s="43">
        <v>81.48</v>
      </c>
      <c r="X120" s="59">
        <f t="shared" si="92"/>
        <v>84</v>
      </c>
      <c r="Y120" s="43">
        <v>75.62</v>
      </c>
      <c r="Z120" s="59">
        <f t="shared" si="93"/>
        <v>66</v>
      </c>
      <c r="AA120" s="43">
        <v>67.8</v>
      </c>
      <c r="AB120" s="59">
        <f t="shared" si="94"/>
        <v>69</v>
      </c>
      <c r="AC120" s="43">
        <v>76.34</v>
      </c>
      <c r="AD120" s="59">
        <f t="shared" si="95"/>
        <v>71</v>
      </c>
      <c r="AE120" s="43">
        <v>71.56</v>
      </c>
      <c r="AF120" s="59">
        <f t="shared" si="96"/>
        <v>65</v>
      </c>
      <c r="AG120" s="43">
        <v>60.04</v>
      </c>
      <c r="AH120" s="59">
        <f t="shared" si="97"/>
        <v>58</v>
      </c>
      <c r="AI120" s="43">
        <v>56.39</v>
      </c>
      <c r="AJ120" s="59">
        <f t="shared" si="98"/>
        <v>80</v>
      </c>
      <c r="AK120" s="43">
        <v>46.28</v>
      </c>
      <c r="AL120" s="59">
        <f t="shared" si="99"/>
        <v>83</v>
      </c>
      <c r="AM120" s="43">
        <v>61.62</v>
      </c>
      <c r="AN120" s="59">
        <f t="shared" si="100"/>
        <v>86</v>
      </c>
      <c r="AO120" s="43">
        <v>49.88</v>
      </c>
      <c r="AP120" s="60">
        <f t="shared" si="101"/>
        <v>72</v>
      </c>
    </row>
    <row r="121" spans="1:42" ht="9.75">
      <c r="A121" s="52">
        <v>1.04</v>
      </c>
      <c r="B121" s="43">
        <v>104</v>
      </c>
      <c r="C121" s="43">
        <v>34.62</v>
      </c>
      <c r="D121" s="59">
        <f t="shared" si="82"/>
        <v>28</v>
      </c>
      <c r="E121" s="43">
        <v>71.49</v>
      </c>
      <c r="F121" s="59">
        <f t="shared" si="83"/>
        <v>113</v>
      </c>
      <c r="G121" s="43">
        <v>82.62</v>
      </c>
      <c r="H121" s="59">
        <f t="shared" si="84"/>
        <v>149</v>
      </c>
      <c r="I121" s="43">
        <v>82.76</v>
      </c>
      <c r="J121" s="59">
        <f t="shared" si="85"/>
        <v>127</v>
      </c>
      <c r="K121" s="43">
        <v>85.29</v>
      </c>
      <c r="L121" s="59">
        <f t="shared" si="86"/>
        <v>122</v>
      </c>
      <c r="M121" s="43">
        <v>84.61</v>
      </c>
      <c r="N121" s="59">
        <f t="shared" si="87"/>
        <v>115</v>
      </c>
      <c r="O121" s="43">
        <v>83.18</v>
      </c>
      <c r="P121" s="59">
        <f t="shared" si="88"/>
        <v>99</v>
      </c>
      <c r="Q121" s="43">
        <v>83.37</v>
      </c>
      <c r="R121" s="59">
        <f t="shared" si="89"/>
        <v>104</v>
      </c>
      <c r="S121" s="43">
        <v>80.65</v>
      </c>
      <c r="T121" s="59">
        <f t="shared" si="90"/>
        <v>84</v>
      </c>
      <c r="U121" s="43">
        <v>78.94</v>
      </c>
      <c r="V121" s="59">
        <f t="shared" si="91"/>
        <v>80</v>
      </c>
      <c r="W121" s="43">
        <v>79.52</v>
      </c>
      <c r="X121" s="59">
        <f t="shared" si="92"/>
        <v>74</v>
      </c>
      <c r="Y121" s="43">
        <v>73.5</v>
      </c>
      <c r="Z121" s="59">
        <f t="shared" si="93"/>
        <v>56</v>
      </c>
      <c r="AA121" s="43">
        <v>65.2</v>
      </c>
      <c r="AB121" s="59">
        <f t="shared" si="94"/>
        <v>59</v>
      </c>
      <c r="AC121" s="43">
        <v>74.76</v>
      </c>
      <c r="AD121" s="59">
        <f t="shared" si="95"/>
        <v>61</v>
      </c>
      <c r="AE121" s="43">
        <v>69.75</v>
      </c>
      <c r="AF121" s="59">
        <f t="shared" si="96"/>
        <v>55</v>
      </c>
      <c r="AG121" s="43">
        <v>57.19</v>
      </c>
      <c r="AH121" s="59">
        <f t="shared" si="97"/>
        <v>48</v>
      </c>
      <c r="AI121" s="43">
        <v>52.38</v>
      </c>
      <c r="AJ121" s="59">
        <f t="shared" si="98"/>
        <v>70</v>
      </c>
      <c r="AK121" s="43">
        <v>43.75</v>
      </c>
      <c r="AL121" s="59">
        <f t="shared" si="99"/>
        <v>73</v>
      </c>
      <c r="AM121" s="43">
        <v>59.68</v>
      </c>
      <c r="AN121" s="59">
        <f t="shared" si="100"/>
        <v>76</v>
      </c>
      <c r="AO121" s="43">
        <v>49.14</v>
      </c>
      <c r="AP121" s="60">
        <f t="shared" si="101"/>
        <v>62</v>
      </c>
    </row>
    <row r="122" spans="1:42" ht="9.75">
      <c r="A122" s="52">
        <v>1.14</v>
      </c>
      <c r="B122" s="43">
        <v>114</v>
      </c>
      <c r="C122" s="43">
        <v>25.59</v>
      </c>
      <c r="D122" s="59">
        <f t="shared" si="82"/>
        <v>18</v>
      </c>
      <c r="E122" s="43">
        <v>70.15</v>
      </c>
      <c r="F122" s="59">
        <f t="shared" si="83"/>
        <v>103</v>
      </c>
      <c r="G122" s="43">
        <v>81.72</v>
      </c>
      <c r="H122" s="59">
        <f t="shared" si="84"/>
        <v>139</v>
      </c>
      <c r="I122" s="43">
        <v>81.82</v>
      </c>
      <c r="J122" s="59">
        <f t="shared" si="85"/>
        <v>117</v>
      </c>
      <c r="K122" s="43">
        <v>83.92</v>
      </c>
      <c r="L122" s="59">
        <f t="shared" si="86"/>
        <v>112</v>
      </c>
      <c r="M122" s="43">
        <v>82.6</v>
      </c>
      <c r="N122" s="59">
        <f t="shared" si="87"/>
        <v>105</v>
      </c>
      <c r="O122" s="43">
        <v>81.48</v>
      </c>
      <c r="P122" s="59">
        <f t="shared" si="88"/>
        <v>89</v>
      </c>
      <c r="Q122" s="43">
        <v>81.24</v>
      </c>
      <c r="R122" s="59">
        <f t="shared" si="89"/>
        <v>94</v>
      </c>
      <c r="S122" s="43">
        <v>77.39</v>
      </c>
      <c r="T122" s="59">
        <f t="shared" si="90"/>
        <v>74</v>
      </c>
      <c r="U122" s="43">
        <v>74.39</v>
      </c>
      <c r="V122" s="59">
        <f t="shared" si="91"/>
        <v>70</v>
      </c>
      <c r="W122" s="43">
        <v>77.52</v>
      </c>
      <c r="X122" s="59">
        <f t="shared" si="92"/>
        <v>64</v>
      </c>
      <c r="Y122" s="43">
        <v>70.17</v>
      </c>
      <c r="Z122" s="59">
        <f t="shared" si="93"/>
        <v>46</v>
      </c>
      <c r="AA122" s="43">
        <v>62.46</v>
      </c>
      <c r="AB122" s="59">
        <f t="shared" si="94"/>
        <v>49</v>
      </c>
      <c r="AC122" s="43">
        <v>73</v>
      </c>
      <c r="AD122" s="59">
        <f t="shared" si="95"/>
        <v>51</v>
      </c>
      <c r="AE122" s="43">
        <v>67.26</v>
      </c>
      <c r="AF122" s="59">
        <f t="shared" si="96"/>
        <v>45</v>
      </c>
      <c r="AG122" s="43">
        <v>54.09</v>
      </c>
      <c r="AH122" s="59">
        <f t="shared" si="97"/>
        <v>38</v>
      </c>
      <c r="AI122" s="43">
        <v>49.39</v>
      </c>
      <c r="AJ122" s="59">
        <f t="shared" si="98"/>
        <v>60</v>
      </c>
      <c r="AK122" s="43">
        <v>40.68</v>
      </c>
      <c r="AL122" s="59">
        <f t="shared" si="99"/>
        <v>63</v>
      </c>
      <c r="AM122" s="43">
        <v>57.38</v>
      </c>
      <c r="AN122" s="59">
        <f t="shared" si="100"/>
        <v>66</v>
      </c>
      <c r="AO122" s="43">
        <v>47.84</v>
      </c>
      <c r="AP122" s="60">
        <f t="shared" si="101"/>
        <v>52</v>
      </c>
    </row>
    <row r="123" spans="1:42" ht="9.75">
      <c r="A123" s="52">
        <v>1.24</v>
      </c>
      <c r="B123" s="43">
        <v>124</v>
      </c>
      <c r="C123" s="43">
        <v>18.83</v>
      </c>
      <c r="D123" s="59">
        <f t="shared" si="82"/>
        <v>8</v>
      </c>
      <c r="E123" s="43">
        <v>68.2</v>
      </c>
      <c r="F123" s="59">
        <f t="shared" si="83"/>
        <v>93</v>
      </c>
      <c r="G123" s="43">
        <v>80.04</v>
      </c>
      <c r="H123" s="59">
        <f t="shared" si="84"/>
        <v>129</v>
      </c>
      <c r="I123" s="43">
        <v>80.29</v>
      </c>
      <c r="J123" s="59">
        <f t="shared" si="85"/>
        <v>107</v>
      </c>
      <c r="K123" s="43">
        <v>81.82</v>
      </c>
      <c r="L123" s="59">
        <f t="shared" si="86"/>
        <v>102</v>
      </c>
      <c r="M123" s="43">
        <v>81.12</v>
      </c>
      <c r="N123" s="59">
        <f t="shared" si="87"/>
        <v>95</v>
      </c>
      <c r="O123" s="43">
        <v>79.13</v>
      </c>
      <c r="P123" s="59">
        <f t="shared" si="88"/>
        <v>79</v>
      </c>
      <c r="Q123" s="43">
        <v>78.74</v>
      </c>
      <c r="R123" s="59">
        <f t="shared" si="89"/>
        <v>84</v>
      </c>
      <c r="S123" s="43">
        <v>74.26</v>
      </c>
      <c r="T123" s="59">
        <f t="shared" si="90"/>
        <v>64</v>
      </c>
      <c r="U123" s="43">
        <v>70.06</v>
      </c>
      <c r="V123" s="59">
        <f t="shared" si="91"/>
        <v>60</v>
      </c>
      <c r="W123" s="43">
        <v>75.32</v>
      </c>
      <c r="X123" s="59">
        <f t="shared" si="92"/>
        <v>54</v>
      </c>
      <c r="Y123" s="43">
        <v>66.5</v>
      </c>
      <c r="Z123" s="59">
        <f t="shared" si="93"/>
        <v>36</v>
      </c>
      <c r="AA123" s="43">
        <v>59.5</v>
      </c>
      <c r="AB123" s="59">
        <f t="shared" si="94"/>
        <v>39</v>
      </c>
      <c r="AC123" s="43">
        <v>71.07</v>
      </c>
      <c r="AD123" s="59">
        <f t="shared" si="95"/>
        <v>41</v>
      </c>
      <c r="AE123" s="43">
        <v>64.1</v>
      </c>
      <c r="AF123" s="59">
        <f t="shared" si="96"/>
        <v>35</v>
      </c>
      <c r="AG123" s="43">
        <v>51.59</v>
      </c>
      <c r="AH123" s="59">
        <f t="shared" si="97"/>
        <v>28</v>
      </c>
      <c r="AI123" s="43">
        <v>46</v>
      </c>
      <c r="AJ123" s="59">
        <f t="shared" si="98"/>
        <v>50</v>
      </c>
      <c r="AK123" s="43">
        <v>37.82</v>
      </c>
      <c r="AL123" s="59">
        <f t="shared" si="99"/>
        <v>53</v>
      </c>
      <c r="AM123" s="43">
        <v>55.18</v>
      </c>
      <c r="AN123" s="59">
        <f t="shared" si="100"/>
        <v>56</v>
      </c>
      <c r="AO123" s="43">
        <v>46.15</v>
      </c>
      <c r="AP123" s="60">
        <f t="shared" si="101"/>
        <v>42</v>
      </c>
    </row>
    <row r="124" spans="1:42" ht="9.75">
      <c r="A124" s="52">
        <v>1.34</v>
      </c>
      <c r="B124" s="43">
        <v>134</v>
      </c>
      <c r="C124" s="68"/>
      <c r="D124" s="59">
        <f>132-B124</f>
        <v>-2</v>
      </c>
      <c r="E124" s="43">
        <v>65.81</v>
      </c>
      <c r="F124" s="59">
        <f t="shared" si="83"/>
        <v>83</v>
      </c>
      <c r="G124" s="43">
        <v>78.76</v>
      </c>
      <c r="H124" s="59">
        <f t="shared" si="84"/>
        <v>119</v>
      </c>
      <c r="I124" s="43">
        <v>78.81</v>
      </c>
      <c r="J124" s="59">
        <f t="shared" si="85"/>
        <v>97</v>
      </c>
      <c r="K124" s="43">
        <v>80.29</v>
      </c>
      <c r="L124" s="59">
        <f t="shared" si="86"/>
        <v>92</v>
      </c>
      <c r="M124" s="43">
        <v>80.06</v>
      </c>
      <c r="N124" s="59">
        <f t="shared" si="87"/>
        <v>85</v>
      </c>
      <c r="O124" s="43">
        <v>77.16</v>
      </c>
      <c r="P124" s="59">
        <f t="shared" si="88"/>
        <v>69</v>
      </c>
      <c r="Q124" s="43">
        <v>76.3</v>
      </c>
      <c r="R124" s="59">
        <f t="shared" si="89"/>
        <v>74</v>
      </c>
      <c r="S124" s="43">
        <v>69.54</v>
      </c>
      <c r="T124" s="59">
        <f t="shared" si="90"/>
        <v>54</v>
      </c>
      <c r="U124" s="43">
        <v>65.4</v>
      </c>
      <c r="V124" s="59">
        <f t="shared" si="91"/>
        <v>50</v>
      </c>
      <c r="W124" s="43">
        <v>71.91</v>
      </c>
      <c r="X124" s="59">
        <f t="shared" si="92"/>
        <v>44</v>
      </c>
      <c r="Y124" s="43">
        <v>63.78</v>
      </c>
      <c r="Z124" s="59">
        <f t="shared" si="93"/>
        <v>26</v>
      </c>
      <c r="AA124" s="43">
        <v>57.28</v>
      </c>
      <c r="AB124" s="59">
        <f t="shared" si="94"/>
        <v>29</v>
      </c>
      <c r="AC124" s="43">
        <v>68.21</v>
      </c>
      <c r="AD124" s="59">
        <f t="shared" si="95"/>
        <v>31</v>
      </c>
      <c r="AE124" s="43">
        <v>60</v>
      </c>
      <c r="AF124" s="59">
        <f t="shared" si="96"/>
        <v>25</v>
      </c>
      <c r="AG124" s="43">
        <v>47.93</v>
      </c>
      <c r="AH124" s="59">
        <f t="shared" si="97"/>
        <v>18</v>
      </c>
      <c r="AI124" s="43">
        <v>44.18</v>
      </c>
      <c r="AJ124" s="59">
        <f t="shared" si="98"/>
        <v>40</v>
      </c>
      <c r="AK124" s="43">
        <v>34.83</v>
      </c>
      <c r="AL124" s="59">
        <f t="shared" si="99"/>
        <v>43</v>
      </c>
      <c r="AM124" s="43">
        <v>51.5</v>
      </c>
      <c r="AN124" s="59">
        <f t="shared" si="100"/>
        <v>46</v>
      </c>
      <c r="AO124" s="43">
        <v>43.89</v>
      </c>
      <c r="AP124" s="60">
        <f t="shared" si="101"/>
        <v>32</v>
      </c>
    </row>
    <row r="125" spans="1:42" ht="9.75">
      <c r="A125" s="52">
        <v>1.44</v>
      </c>
      <c r="B125" s="43">
        <v>144</v>
      </c>
      <c r="C125" s="44"/>
      <c r="D125" s="43"/>
      <c r="E125" s="43">
        <v>63.38</v>
      </c>
      <c r="F125" s="59">
        <f t="shared" si="83"/>
        <v>73</v>
      </c>
      <c r="G125" s="43">
        <v>77.25</v>
      </c>
      <c r="H125" s="59">
        <f t="shared" si="84"/>
        <v>109</v>
      </c>
      <c r="I125" s="43">
        <v>76.8</v>
      </c>
      <c r="J125" s="59">
        <f t="shared" si="85"/>
        <v>87</v>
      </c>
      <c r="K125" s="43">
        <v>77.66</v>
      </c>
      <c r="L125" s="59">
        <f t="shared" si="86"/>
        <v>82</v>
      </c>
      <c r="M125" s="43">
        <v>78.26</v>
      </c>
      <c r="N125" s="59">
        <f t="shared" si="87"/>
        <v>75</v>
      </c>
      <c r="O125" s="43">
        <v>75.31</v>
      </c>
      <c r="P125" s="59">
        <f t="shared" si="88"/>
        <v>59</v>
      </c>
      <c r="Q125" s="43">
        <v>73.16</v>
      </c>
      <c r="R125" s="59">
        <f t="shared" si="89"/>
        <v>64</v>
      </c>
      <c r="S125" s="43">
        <v>65.61</v>
      </c>
      <c r="T125" s="59">
        <f t="shared" si="90"/>
        <v>44</v>
      </c>
      <c r="U125" s="43">
        <v>62.21</v>
      </c>
      <c r="V125" s="59">
        <f t="shared" si="91"/>
        <v>40</v>
      </c>
      <c r="W125" s="43">
        <v>68.34</v>
      </c>
      <c r="X125" s="59">
        <f t="shared" si="92"/>
        <v>34</v>
      </c>
      <c r="Y125" s="43">
        <v>42.48</v>
      </c>
      <c r="Z125" s="59">
        <f t="shared" si="93"/>
        <v>16</v>
      </c>
      <c r="AA125" s="43">
        <v>36.05</v>
      </c>
      <c r="AB125" s="59">
        <f t="shared" si="94"/>
        <v>19</v>
      </c>
      <c r="AC125" s="43">
        <v>55.12</v>
      </c>
      <c r="AD125" s="59">
        <f t="shared" si="95"/>
        <v>21</v>
      </c>
      <c r="AE125" s="43">
        <v>21.51</v>
      </c>
      <c r="AF125" s="59">
        <f>159-B125</f>
        <v>15</v>
      </c>
      <c r="AG125" s="43">
        <v>32.63</v>
      </c>
      <c r="AH125" s="59">
        <f t="shared" si="97"/>
        <v>8</v>
      </c>
      <c r="AI125" s="43">
        <v>42.92</v>
      </c>
      <c r="AJ125" s="59">
        <f t="shared" si="98"/>
        <v>30</v>
      </c>
      <c r="AK125" s="43">
        <v>33.88</v>
      </c>
      <c r="AL125" s="59">
        <f t="shared" si="99"/>
        <v>33</v>
      </c>
      <c r="AM125" s="43">
        <v>48.33</v>
      </c>
      <c r="AN125" s="59">
        <f t="shared" si="100"/>
        <v>36</v>
      </c>
      <c r="AO125" s="43">
        <v>41.22</v>
      </c>
      <c r="AP125" s="60">
        <f t="shared" si="101"/>
        <v>22</v>
      </c>
    </row>
    <row r="126" spans="1:42" ht="9.75">
      <c r="A126" s="52">
        <v>1.54</v>
      </c>
      <c r="B126" s="43">
        <v>154</v>
      </c>
      <c r="C126" s="44"/>
      <c r="D126" s="43"/>
      <c r="E126" s="43">
        <v>60.62</v>
      </c>
      <c r="F126" s="59">
        <f t="shared" si="83"/>
        <v>63</v>
      </c>
      <c r="G126" s="43">
        <v>75.84</v>
      </c>
      <c r="H126" s="59">
        <f t="shared" si="84"/>
        <v>99</v>
      </c>
      <c r="I126" s="43">
        <v>75.18</v>
      </c>
      <c r="J126" s="59">
        <f t="shared" si="85"/>
        <v>77</v>
      </c>
      <c r="K126" s="43">
        <v>75.34</v>
      </c>
      <c r="L126" s="59">
        <f t="shared" si="86"/>
        <v>72</v>
      </c>
      <c r="M126" s="43">
        <v>75.57</v>
      </c>
      <c r="N126" s="59">
        <f t="shared" si="87"/>
        <v>65</v>
      </c>
      <c r="O126" s="43">
        <v>73.15</v>
      </c>
      <c r="P126" s="59">
        <f t="shared" si="88"/>
        <v>49</v>
      </c>
      <c r="Q126" s="43">
        <v>70.04</v>
      </c>
      <c r="R126" s="59">
        <f t="shared" si="89"/>
        <v>54</v>
      </c>
      <c r="S126" s="43">
        <v>60.84</v>
      </c>
      <c r="T126" s="59">
        <f t="shared" si="90"/>
        <v>34</v>
      </c>
      <c r="U126" s="43">
        <v>58.42</v>
      </c>
      <c r="V126" s="59">
        <f t="shared" si="91"/>
        <v>30</v>
      </c>
      <c r="W126" s="43">
        <v>39.85</v>
      </c>
      <c r="X126" s="59">
        <f t="shared" si="92"/>
        <v>24</v>
      </c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>
        <v>41.48</v>
      </c>
      <c r="AJ126" s="59">
        <f t="shared" si="98"/>
        <v>20</v>
      </c>
      <c r="AK126" s="43">
        <v>33.97</v>
      </c>
      <c r="AL126" s="59">
        <f t="shared" si="99"/>
        <v>23</v>
      </c>
      <c r="AM126" s="43">
        <v>44.08</v>
      </c>
      <c r="AN126" s="59">
        <f t="shared" si="100"/>
        <v>26</v>
      </c>
      <c r="AO126" s="43">
        <v>14.04</v>
      </c>
      <c r="AP126" s="60">
        <f t="shared" si="101"/>
        <v>12</v>
      </c>
    </row>
    <row r="127" spans="1:42" ht="9.75">
      <c r="A127" s="52">
        <v>1.64</v>
      </c>
      <c r="B127" s="43">
        <v>164</v>
      </c>
      <c r="C127" s="44"/>
      <c r="D127" s="43"/>
      <c r="E127" s="43">
        <v>56</v>
      </c>
      <c r="F127" s="59">
        <f t="shared" si="83"/>
        <v>53</v>
      </c>
      <c r="G127" s="43">
        <v>74.04</v>
      </c>
      <c r="H127" s="59">
        <f t="shared" si="84"/>
        <v>89</v>
      </c>
      <c r="I127" s="43">
        <v>72.93</v>
      </c>
      <c r="J127" s="59">
        <f t="shared" si="85"/>
        <v>67</v>
      </c>
      <c r="K127" s="43">
        <v>73.42</v>
      </c>
      <c r="L127" s="59">
        <f t="shared" si="86"/>
        <v>62</v>
      </c>
      <c r="M127" s="43">
        <v>73.4</v>
      </c>
      <c r="N127" s="59">
        <f t="shared" si="87"/>
        <v>55</v>
      </c>
      <c r="O127" s="43">
        <v>69.02</v>
      </c>
      <c r="P127" s="59">
        <f t="shared" si="88"/>
        <v>39</v>
      </c>
      <c r="Q127" s="43">
        <v>67.28</v>
      </c>
      <c r="R127" s="59">
        <f t="shared" si="89"/>
        <v>44</v>
      </c>
      <c r="S127" s="43">
        <v>57.08</v>
      </c>
      <c r="T127" s="59">
        <f t="shared" si="90"/>
        <v>24</v>
      </c>
      <c r="U127" s="43">
        <v>42.71</v>
      </c>
      <c r="V127" s="59">
        <f t="shared" si="91"/>
        <v>20</v>
      </c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>
        <v>28.52</v>
      </c>
      <c r="AJ127" s="59">
        <f t="shared" si="98"/>
        <v>10</v>
      </c>
      <c r="AK127" s="43">
        <v>24.97</v>
      </c>
      <c r="AL127" s="59">
        <f t="shared" si="99"/>
        <v>13</v>
      </c>
      <c r="AM127" s="43">
        <v>34.19</v>
      </c>
      <c r="AN127" s="59">
        <f t="shared" si="100"/>
        <v>16</v>
      </c>
      <c r="AO127" s="43"/>
      <c r="AP127" s="56"/>
    </row>
    <row r="128" spans="1:42" ht="9.75">
      <c r="A128" s="52">
        <v>1.74</v>
      </c>
      <c r="B128" s="43">
        <v>174</v>
      </c>
      <c r="C128" s="44"/>
      <c r="D128" s="43"/>
      <c r="E128" s="43">
        <v>53.01</v>
      </c>
      <c r="F128" s="59">
        <f t="shared" si="83"/>
        <v>43</v>
      </c>
      <c r="G128" s="43">
        <v>72.84</v>
      </c>
      <c r="H128" s="59">
        <f t="shared" si="84"/>
        <v>79</v>
      </c>
      <c r="I128" s="43">
        <v>70.05</v>
      </c>
      <c r="J128" s="59">
        <f t="shared" si="85"/>
        <v>57</v>
      </c>
      <c r="K128" s="43">
        <v>71.69</v>
      </c>
      <c r="L128" s="59">
        <f t="shared" si="86"/>
        <v>52</v>
      </c>
      <c r="M128" s="43">
        <v>71.1</v>
      </c>
      <c r="N128" s="59">
        <f t="shared" si="87"/>
        <v>45</v>
      </c>
      <c r="O128" s="43">
        <v>64.15</v>
      </c>
      <c r="P128" s="59">
        <f t="shared" si="88"/>
        <v>29</v>
      </c>
      <c r="Q128" s="43">
        <v>64.28</v>
      </c>
      <c r="R128" s="59">
        <f t="shared" si="89"/>
        <v>34</v>
      </c>
      <c r="S128" s="43">
        <v>48.51</v>
      </c>
      <c r="T128" s="59">
        <f t="shared" si="90"/>
        <v>14</v>
      </c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56"/>
    </row>
    <row r="129" spans="1:42" ht="9.75">
      <c r="A129" s="52">
        <v>1.84</v>
      </c>
      <c r="B129" s="43">
        <v>184</v>
      </c>
      <c r="C129" s="44"/>
      <c r="D129" s="43"/>
      <c r="E129" s="43">
        <v>50.88</v>
      </c>
      <c r="F129" s="59">
        <f t="shared" si="83"/>
        <v>33</v>
      </c>
      <c r="G129" s="43">
        <v>71.34</v>
      </c>
      <c r="H129" s="59">
        <f t="shared" si="84"/>
        <v>69</v>
      </c>
      <c r="I129" s="43">
        <v>66.78</v>
      </c>
      <c r="J129" s="59">
        <f t="shared" si="85"/>
        <v>47</v>
      </c>
      <c r="K129" s="43">
        <v>69.16</v>
      </c>
      <c r="L129" s="59">
        <f t="shared" si="86"/>
        <v>42</v>
      </c>
      <c r="M129" s="43">
        <v>68.89</v>
      </c>
      <c r="N129" s="59">
        <f t="shared" si="87"/>
        <v>35</v>
      </c>
      <c r="O129" s="68"/>
      <c r="P129" s="59">
        <f t="shared" si="88"/>
        <v>19</v>
      </c>
      <c r="Q129" s="43">
        <v>50.8</v>
      </c>
      <c r="R129" s="59">
        <f t="shared" si="89"/>
        <v>24</v>
      </c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56"/>
    </row>
    <row r="130" spans="1:42" ht="9.75">
      <c r="A130" s="52">
        <v>1.94</v>
      </c>
      <c r="B130" s="43">
        <v>194</v>
      </c>
      <c r="C130" s="44"/>
      <c r="D130" s="43"/>
      <c r="E130" s="68"/>
      <c r="F130" s="59">
        <f t="shared" si="83"/>
        <v>23</v>
      </c>
      <c r="G130" s="43">
        <v>68.84</v>
      </c>
      <c r="H130" s="59">
        <f t="shared" si="84"/>
        <v>59</v>
      </c>
      <c r="I130" s="43">
        <v>62.47</v>
      </c>
      <c r="J130" s="59">
        <f t="shared" si="85"/>
        <v>37</v>
      </c>
      <c r="K130" s="68"/>
      <c r="L130" s="59">
        <f t="shared" si="86"/>
        <v>32</v>
      </c>
      <c r="M130" s="43">
        <v>59.83</v>
      </c>
      <c r="N130" s="59">
        <f t="shared" si="87"/>
        <v>25</v>
      </c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56"/>
    </row>
    <row r="131" spans="1:42" ht="9.75">
      <c r="A131" s="52">
        <v>1.04</v>
      </c>
      <c r="B131" s="43">
        <v>204</v>
      </c>
      <c r="C131" s="44"/>
      <c r="D131" s="43"/>
      <c r="E131" s="68"/>
      <c r="F131" s="59">
        <f t="shared" si="83"/>
        <v>13</v>
      </c>
      <c r="G131" s="43">
        <v>67.68</v>
      </c>
      <c r="H131" s="59">
        <f t="shared" si="84"/>
        <v>49</v>
      </c>
      <c r="I131" s="43">
        <v>57.92</v>
      </c>
      <c r="J131" s="59">
        <f t="shared" si="85"/>
        <v>27</v>
      </c>
      <c r="K131" s="68"/>
      <c r="L131" s="59">
        <f t="shared" si="86"/>
        <v>22</v>
      </c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56"/>
    </row>
    <row r="132" spans="1:42" ht="9.75">
      <c r="A132" s="52">
        <v>2.14</v>
      </c>
      <c r="B132" s="43">
        <v>214</v>
      </c>
      <c r="C132" s="44"/>
      <c r="D132" s="43"/>
      <c r="E132" s="43"/>
      <c r="F132" s="43"/>
      <c r="G132" s="43">
        <v>67.32</v>
      </c>
      <c r="H132" s="59">
        <f t="shared" si="84"/>
        <v>39</v>
      </c>
      <c r="I132" s="68"/>
      <c r="J132" s="59">
        <f t="shared" si="85"/>
        <v>17</v>
      </c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56"/>
    </row>
    <row r="133" spans="1:42" ht="10.5" thickBot="1">
      <c r="A133" s="53">
        <v>2.24</v>
      </c>
      <c r="B133" s="54">
        <v>224</v>
      </c>
      <c r="C133" s="58"/>
      <c r="D133" s="54"/>
      <c r="E133" s="54"/>
      <c r="F133" s="54"/>
      <c r="G133" s="54">
        <v>64.98</v>
      </c>
      <c r="H133" s="67">
        <f t="shared" si="84"/>
        <v>29</v>
      </c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0"/>
  <sheetViews>
    <sheetView workbookViewId="0" topLeftCell="A1">
      <selection activeCell="C1" sqref="C1:C16384"/>
    </sheetView>
  </sheetViews>
  <sheetFormatPr defaultColWidth="9.140625" defaultRowHeight="12.75"/>
  <cols>
    <col min="3" max="3" width="9.28125" style="0" bestFit="1" customWidth="1"/>
  </cols>
  <sheetData>
    <row r="1" spans="1:2" ht="12.75">
      <c r="A1" t="s">
        <v>0</v>
      </c>
      <c r="B1" t="s">
        <v>1</v>
      </c>
    </row>
    <row r="2" spans="1:4" ht="12.75">
      <c r="A2" t="s">
        <v>2</v>
      </c>
      <c r="B2" t="s">
        <v>3</v>
      </c>
      <c r="C2" s="1">
        <v>37361</v>
      </c>
      <c r="D2" s="2">
        <v>0.5423958333333333</v>
      </c>
    </row>
    <row r="3" spans="1:5" ht="12.75">
      <c r="A3" t="s">
        <v>4</v>
      </c>
      <c r="B3" t="s">
        <v>5</v>
      </c>
      <c r="C3" t="s">
        <v>6</v>
      </c>
      <c r="D3" t="s">
        <v>3</v>
      </c>
      <c r="E3">
        <v>20</v>
      </c>
    </row>
    <row r="4" spans="1:5" ht="12.75">
      <c r="A4" t="s">
        <v>4</v>
      </c>
      <c r="B4" t="s">
        <v>5</v>
      </c>
      <c r="C4" t="s">
        <v>7</v>
      </c>
      <c r="D4" t="s">
        <v>3</v>
      </c>
      <c r="E4">
        <v>25</v>
      </c>
    </row>
    <row r="5" spans="1:7" ht="12.75">
      <c r="A5" t="s">
        <v>8</v>
      </c>
      <c r="B5" t="s">
        <v>9</v>
      </c>
      <c r="C5" t="s">
        <v>5</v>
      </c>
      <c r="D5" t="s">
        <v>10</v>
      </c>
      <c r="E5" t="s">
        <v>7</v>
      </c>
      <c r="F5" t="s">
        <v>3</v>
      </c>
      <c r="G5">
        <v>18</v>
      </c>
    </row>
    <row r="6" spans="1:4" ht="12.75">
      <c r="A6" t="s">
        <v>11</v>
      </c>
      <c r="B6" t="s">
        <v>12</v>
      </c>
      <c r="C6" t="s">
        <v>3</v>
      </c>
      <c r="D6">
        <v>1</v>
      </c>
    </row>
    <row r="8" spans="2:5" ht="12.75">
      <c r="B8" t="s">
        <v>13</v>
      </c>
      <c r="C8">
        <v>1</v>
      </c>
      <c r="D8" t="s">
        <v>14</v>
      </c>
      <c r="E8">
        <v>8</v>
      </c>
    </row>
    <row r="9" spans="2:10" ht="12.75">
      <c r="B9" t="s">
        <v>15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</row>
    <row r="10" spans="2:10" ht="12.75">
      <c r="B10" t="s">
        <v>16</v>
      </c>
      <c r="C10">
        <v>1.32</v>
      </c>
      <c r="D10">
        <v>2.17</v>
      </c>
      <c r="E10">
        <v>2.53</v>
      </c>
      <c r="F10">
        <v>2.31</v>
      </c>
      <c r="G10">
        <v>2.26</v>
      </c>
      <c r="H10">
        <v>2.19</v>
      </c>
      <c r="I10">
        <v>2.03</v>
      </c>
      <c r="J10">
        <v>2.08</v>
      </c>
    </row>
    <row r="11" spans="2:10" ht="12.75">
      <c r="B11" t="s">
        <v>17</v>
      </c>
      <c r="C11">
        <v>47044</v>
      </c>
      <c r="D11">
        <v>47304</v>
      </c>
      <c r="E11">
        <v>47558</v>
      </c>
      <c r="F11">
        <v>47852</v>
      </c>
      <c r="G11">
        <v>48106</v>
      </c>
      <c r="H11">
        <v>48326</v>
      </c>
      <c r="I11">
        <v>48686</v>
      </c>
      <c r="J11">
        <v>48899</v>
      </c>
    </row>
    <row r="12" spans="2:10" ht="12.75">
      <c r="B12" t="s">
        <v>18</v>
      </c>
      <c r="C12">
        <v>1471</v>
      </c>
      <c r="D12">
        <v>1471</v>
      </c>
      <c r="E12">
        <v>1471</v>
      </c>
      <c r="F12">
        <v>1471</v>
      </c>
      <c r="G12">
        <v>1471</v>
      </c>
      <c r="H12">
        <v>1471</v>
      </c>
      <c r="I12">
        <v>1469</v>
      </c>
      <c r="J12">
        <v>1469</v>
      </c>
    </row>
    <row r="13" spans="2:10" ht="12.75">
      <c r="B13" t="s">
        <v>19</v>
      </c>
      <c r="C13">
        <v>7</v>
      </c>
      <c r="D13">
        <v>14</v>
      </c>
      <c r="E13">
        <v>18</v>
      </c>
      <c r="F13">
        <v>17</v>
      </c>
      <c r="G13">
        <v>16</v>
      </c>
      <c r="H13">
        <v>16</v>
      </c>
      <c r="I13">
        <v>14</v>
      </c>
      <c r="J13">
        <v>15</v>
      </c>
    </row>
    <row r="15" spans="2:10" ht="12.75">
      <c r="B15" t="s">
        <v>20</v>
      </c>
      <c r="C15">
        <v>0.47</v>
      </c>
      <c r="D15">
        <v>0.662</v>
      </c>
      <c r="E15">
        <v>0.785</v>
      </c>
      <c r="F15">
        <v>0.84</v>
      </c>
      <c r="G15">
        <v>0.81</v>
      </c>
      <c r="H15">
        <v>0.853</v>
      </c>
      <c r="I15">
        <v>0.884</v>
      </c>
      <c r="J15">
        <v>0.919</v>
      </c>
    </row>
    <row r="16" spans="2:10" ht="12.75">
      <c r="B16" t="s">
        <v>21</v>
      </c>
      <c r="C16">
        <v>0.504</v>
      </c>
      <c r="D16">
        <v>0.665</v>
      </c>
      <c r="E16">
        <v>0.786</v>
      </c>
      <c r="F16">
        <v>0.815</v>
      </c>
      <c r="G16">
        <v>0.854</v>
      </c>
      <c r="H16">
        <v>0.874</v>
      </c>
      <c r="I16">
        <v>0.853</v>
      </c>
      <c r="J16">
        <v>0.882</v>
      </c>
    </row>
    <row r="17" spans="2:10" ht="12.75">
      <c r="B17" t="s">
        <v>22</v>
      </c>
      <c r="C17">
        <v>0.481</v>
      </c>
      <c r="D17">
        <v>0.654</v>
      </c>
      <c r="E17">
        <v>0.821</v>
      </c>
      <c r="F17">
        <v>0.785</v>
      </c>
      <c r="G17">
        <v>0.829</v>
      </c>
      <c r="H17">
        <v>0.847</v>
      </c>
      <c r="I17">
        <v>0.845</v>
      </c>
      <c r="J17">
        <v>0.861</v>
      </c>
    </row>
    <row r="18" spans="2:10" ht="12.75">
      <c r="B18" t="s">
        <v>23</v>
      </c>
      <c r="C18">
        <v>0.466</v>
      </c>
      <c r="D18">
        <v>0.668</v>
      </c>
      <c r="E18">
        <v>0.773</v>
      </c>
      <c r="F18">
        <v>0.771</v>
      </c>
      <c r="G18">
        <v>0.854</v>
      </c>
      <c r="H18">
        <v>0.86</v>
      </c>
      <c r="I18">
        <v>0.853</v>
      </c>
      <c r="J18">
        <v>0.884</v>
      </c>
    </row>
    <row r="19" spans="2:10" ht="12.75">
      <c r="B19" t="s">
        <v>24</v>
      </c>
      <c r="C19">
        <v>0.476</v>
      </c>
      <c r="D19">
        <v>0.673</v>
      </c>
      <c r="E19">
        <v>0.791</v>
      </c>
      <c r="F19">
        <v>0.813</v>
      </c>
      <c r="G19">
        <v>0.828</v>
      </c>
      <c r="H19">
        <v>0.837</v>
      </c>
      <c r="I19">
        <v>0.848</v>
      </c>
      <c r="J19">
        <v>0.873</v>
      </c>
    </row>
    <row r="20" spans="2:10" ht="12.75">
      <c r="B20" t="s">
        <v>25</v>
      </c>
      <c r="C20">
        <v>0.454</v>
      </c>
      <c r="D20">
        <v>0.668</v>
      </c>
      <c r="E20">
        <v>0.771</v>
      </c>
      <c r="F20">
        <v>0.812</v>
      </c>
      <c r="G20">
        <v>0.842</v>
      </c>
      <c r="H20">
        <v>0.845</v>
      </c>
      <c r="I20">
        <v>0.843</v>
      </c>
      <c r="J20">
        <v>0.851</v>
      </c>
    </row>
    <row r="21" spans="2:10" ht="12.75">
      <c r="B21" t="s">
        <v>26</v>
      </c>
      <c r="C21">
        <v>0.448</v>
      </c>
      <c r="D21">
        <v>0.609</v>
      </c>
      <c r="E21">
        <v>0.76</v>
      </c>
      <c r="F21">
        <v>0.771</v>
      </c>
      <c r="G21">
        <v>0.838</v>
      </c>
      <c r="H21">
        <v>0.812</v>
      </c>
      <c r="I21">
        <v>0.855</v>
      </c>
      <c r="J21">
        <v>0.823</v>
      </c>
    </row>
    <row r="22" spans="2:10" ht="12.75">
      <c r="B22" t="s">
        <v>27</v>
      </c>
      <c r="C22">
        <v>0.364</v>
      </c>
      <c r="D22">
        <v>0.647</v>
      </c>
      <c r="E22">
        <v>0.743</v>
      </c>
      <c r="F22">
        <v>0.769</v>
      </c>
      <c r="G22">
        <v>0.843</v>
      </c>
      <c r="H22">
        <v>0.796</v>
      </c>
      <c r="I22">
        <v>0.773</v>
      </c>
      <c r="J22">
        <v>0.817</v>
      </c>
    </row>
    <row r="23" spans="2:10" ht="12.75">
      <c r="B23" t="s">
        <v>28</v>
      </c>
      <c r="C23">
        <v>0.257</v>
      </c>
      <c r="D23">
        <v>0.62</v>
      </c>
      <c r="E23">
        <v>0.768</v>
      </c>
      <c r="F23">
        <v>0.747</v>
      </c>
      <c r="G23">
        <v>0.794</v>
      </c>
      <c r="H23">
        <v>0.779</v>
      </c>
      <c r="I23">
        <v>0.781</v>
      </c>
      <c r="J23">
        <v>0.765</v>
      </c>
    </row>
    <row r="24" spans="2:10" ht="12.75">
      <c r="B24" t="s">
        <v>29</v>
      </c>
      <c r="C24">
        <v>0.158</v>
      </c>
      <c r="D24">
        <v>0.609</v>
      </c>
      <c r="E24">
        <v>0.71</v>
      </c>
      <c r="F24">
        <v>0.715</v>
      </c>
      <c r="G24">
        <v>0.826</v>
      </c>
      <c r="H24">
        <v>0.751</v>
      </c>
      <c r="I24">
        <v>0.802</v>
      </c>
      <c r="J24">
        <v>0.745</v>
      </c>
    </row>
    <row r="25" spans="2:10" ht="12.75">
      <c r="B25" t="s">
        <v>30</v>
      </c>
      <c r="C25">
        <v>0.081</v>
      </c>
      <c r="D25">
        <v>0.587</v>
      </c>
      <c r="E25">
        <v>0.708</v>
      </c>
      <c r="F25">
        <v>0.689</v>
      </c>
      <c r="G25">
        <v>0.789</v>
      </c>
      <c r="H25">
        <v>0.744</v>
      </c>
      <c r="I25">
        <v>0.732</v>
      </c>
      <c r="J25">
        <v>0.721</v>
      </c>
    </row>
    <row r="26" spans="2:10" ht="12.75">
      <c r="B26" t="s">
        <v>31</v>
      </c>
      <c r="C26">
        <v>0.102</v>
      </c>
      <c r="D26">
        <v>0.546</v>
      </c>
      <c r="E26">
        <v>0.709</v>
      </c>
      <c r="F26">
        <v>0.681</v>
      </c>
      <c r="G26">
        <v>0.727</v>
      </c>
      <c r="H26">
        <v>0.716</v>
      </c>
      <c r="I26">
        <v>0.745</v>
      </c>
      <c r="J26">
        <v>0.707</v>
      </c>
    </row>
    <row r="27" spans="2:10" ht="12.75">
      <c r="B27" t="s">
        <v>32</v>
      </c>
      <c r="C27">
        <v>0.027</v>
      </c>
      <c r="D27">
        <v>0.487</v>
      </c>
      <c r="E27">
        <v>0.699</v>
      </c>
      <c r="F27">
        <v>0.678</v>
      </c>
      <c r="G27">
        <v>0.73</v>
      </c>
      <c r="H27">
        <v>0.683</v>
      </c>
      <c r="I27">
        <v>0.694</v>
      </c>
      <c r="J27">
        <v>0.661</v>
      </c>
    </row>
    <row r="28" spans="2:10" ht="12.75">
      <c r="B28" t="s">
        <v>33</v>
      </c>
      <c r="C28">
        <v>0.032</v>
      </c>
      <c r="D28">
        <v>0.449</v>
      </c>
      <c r="E28">
        <v>0.644</v>
      </c>
      <c r="F28">
        <v>0.661</v>
      </c>
      <c r="G28">
        <v>0.698</v>
      </c>
      <c r="H28">
        <v>0.695</v>
      </c>
      <c r="I28">
        <v>0.656</v>
      </c>
      <c r="J28">
        <v>0.588</v>
      </c>
    </row>
    <row r="29" spans="2:10" ht="12.75">
      <c r="B29" t="s">
        <v>34</v>
      </c>
      <c r="C29">
        <v>0.124</v>
      </c>
      <c r="D29">
        <v>0.382</v>
      </c>
      <c r="E29">
        <v>0.614</v>
      </c>
      <c r="F29">
        <v>0.651</v>
      </c>
      <c r="G29">
        <v>0.639</v>
      </c>
      <c r="H29">
        <v>0.655</v>
      </c>
      <c r="I29">
        <v>0.662</v>
      </c>
      <c r="J29">
        <v>0.572</v>
      </c>
    </row>
    <row r="30" spans="2:10" ht="12.75">
      <c r="B30" t="s">
        <v>35</v>
      </c>
      <c r="C30">
        <v>0.109</v>
      </c>
      <c r="D30">
        <v>0.248</v>
      </c>
      <c r="E30">
        <v>0.627</v>
      </c>
      <c r="F30">
        <v>0.621</v>
      </c>
      <c r="G30">
        <v>0.618</v>
      </c>
      <c r="H30">
        <v>0.602</v>
      </c>
      <c r="I30">
        <v>0.592</v>
      </c>
      <c r="J30">
        <v>0.485</v>
      </c>
    </row>
    <row r="31" spans="2:10" ht="12.75">
      <c r="B31" t="s">
        <v>36</v>
      </c>
      <c r="C31">
        <v>0.073</v>
      </c>
      <c r="D31">
        <v>0.145</v>
      </c>
      <c r="E31">
        <v>0.62</v>
      </c>
      <c r="F31">
        <v>0.572</v>
      </c>
      <c r="G31">
        <v>0.575</v>
      </c>
      <c r="H31">
        <v>0.579</v>
      </c>
      <c r="I31">
        <v>0.318</v>
      </c>
      <c r="J31">
        <v>0.31</v>
      </c>
    </row>
    <row r="32" spans="2:10" ht="12.75">
      <c r="B32" t="s">
        <v>37</v>
      </c>
      <c r="C32">
        <v>0.084</v>
      </c>
      <c r="D32">
        <v>0.11</v>
      </c>
      <c r="E32">
        <v>0.575</v>
      </c>
      <c r="F32">
        <v>0.511</v>
      </c>
      <c r="G32">
        <v>0.446</v>
      </c>
      <c r="H32">
        <v>0.419</v>
      </c>
      <c r="I32">
        <v>0.07</v>
      </c>
      <c r="J32">
        <v>0.027</v>
      </c>
    </row>
    <row r="33" spans="2:10" ht="12.75">
      <c r="B33" t="s">
        <v>38</v>
      </c>
      <c r="C33">
        <v>0.025</v>
      </c>
      <c r="D33">
        <v>0.046</v>
      </c>
      <c r="E33">
        <v>0.518</v>
      </c>
      <c r="F33">
        <v>0.417</v>
      </c>
      <c r="G33">
        <v>0.263</v>
      </c>
      <c r="H33">
        <v>0.076</v>
      </c>
      <c r="I33">
        <v>0.077</v>
      </c>
      <c r="J33">
        <v>0.161</v>
      </c>
    </row>
    <row r="34" spans="2:10" ht="12.75">
      <c r="B34" t="s">
        <v>39</v>
      </c>
      <c r="C34">
        <v>0.025</v>
      </c>
      <c r="D34">
        <v>-0.008</v>
      </c>
      <c r="E34">
        <v>0.514</v>
      </c>
      <c r="F34">
        <v>0.066</v>
      </c>
      <c r="G34">
        <v>0.022</v>
      </c>
      <c r="H34">
        <v>0.154</v>
      </c>
      <c r="I34">
        <v>0.014</v>
      </c>
      <c r="J34">
        <v>0.051</v>
      </c>
    </row>
    <row r="35" spans="2:10" ht="12.75">
      <c r="B35" t="s">
        <v>40</v>
      </c>
      <c r="C35">
        <v>0.004</v>
      </c>
      <c r="D35">
        <v>0.189</v>
      </c>
      <c r="E35">
        <v>0.417</v>
      </c>
      <c r="F35">
        <v>0.093</v>
      </c>
      <c r="G35">
        <v>0.083</v>
      </c>
      <c r="H35">
        <v>0.044</v>
      </c>
      <c r="I35">
        <v>-0.017</v>
      </c>
      <c r="J35">
        <v>0.052</v>
      </c>
    </row>
    <row r="36" spans="2:10" ht="12.75">
      <c r="B36" t="s">
        <v>41</v>
      </c>
      <c r="C36">
        <v>0.038</v>
      </c>
      <c r="D36">
        <v>0.002</v>
      </c>
      <c r="E36">
        <v>0.07</v>
      </c>
      <c r="F36">
        <v>-0.01</v>
      </c>
      <c r="G36">
        <v>-0.014</v>
      </c>
      <c r="H36">
        <v>0.038</v>
      </c>
      <c r="I36">
        <v>0.02</v>
      </c>
      <c r="J36">
        <v>0.009</v>
      </c>
    </row>
    <row r="37" spans="2:10" ht="12.75">
      <c r="B37" t="s">
        <v>42</v>
      </c>
      <c r="C37">
        <v>0.039</v>
      </c>
      <c r="D37">
        <v>-0.014</v>
      </c>
      <c r="E37">
        <v>0.196</v>
      </c>
      <c r="F37">
        <v>-0.01</v>
      </c>
      <c r="G37">
        <v>-0.02</v>
      </c>
      <c r="H37">
        <v>0.032</v>
      </c>
      <c r="I37">
        <v>0.021</v>
      </c>
      <c r="J37">
        <v>-0.007</v>
      </c>
    </row>
    <row r="38" spans="2:10" ht="12.75">
      <c r="B38" t="s">
        <v>43</v>
      </c>
      <c r="C38">
        <v>0.032</v>
      </c>
      <c r="D38">
        <v>0.012</v>
      </c>
      <c r="E38">
        <v>0.021</v>
      </c>
      <c r="F38">
        <v>-0.049</v>
      </c>
      <c r="G38">
        <v>-0.026</v>
      </c>
      <c r="H38">
        <v>0.046</v>
      </c>
      <c r="I38">
        <v>0.05</v>
      </c>
      <c r="J38">
        <v>0.053</v>
      </c>
    </row>
    <row r="39" spans="2:10" ht="12.75">
      <c r="B39" t="s">
        <v>44</v>
      </c>
      <c r="C39">
        <v>0.049</v>
      </c>
      <c r="D39">
        <v>0.021</v>
      </c>
      <c r="E39">
        <v>0.041</v>
      </c>
      <c r="F39">
        <v>-0.006</v>
      </c>
      <c r="G39">
        <v>-0.027</v>
      </c>
      <c r="H39">
        <v>0.006</v>
      </c>
      <c r="I39">
        <v>0.075</v>
      </c>
      <c r="J39">
        <v>0.043</v>
      </c>
    </row>
    <row r="41" spans="2:10" ht="12.75">
      <c r="B41" t="s">
        <v>45</v>
      </c>
      <c r="C41">
        <v>0.441</v>
      </c>
      <c r="D41">
        <v>0.561</v>
      </c>
      <c r="E41">
        <v>0.764</v>
      </c>
      <c r="F41">
        <v>0.752</v>
      </c>
      <c r="G41">
        <v>0.818</v>
      </c>
      <c r="H41">
        <v>0.839</v>
      </c>
      <c r="I41">
        <v>0.817</v>
      </c>
      <c r="J41">
        <v>0.883</v>
      </c>
    </row>
    <row r="42" spans="2:10" ht="12.75">
      <c r="B42" t="s">
        <v>46</v>
      </c>
      <c r="C42">
        <v>0.457</v>
      </c>
      <c r="D42">
        <v>0.594</v>
      </c>
      <c r="E42">
        <v>0.751</v>
      </c>
      <c r="F42">
        <v>0.751</v>
      </c>
      <c r="G42">
        <v>0.819</v>
      </c>
      <c r="H42">
        <v>0.83</v>
      </c>
      <c r="I42">
        <v>0.835</v>
      </c>
      <c r="J42">
        <v>0.857</v>
      </c>
    </row>
    <row r="43" spans="2:10" ht="12.75">
      <c r="B43" t="s">
        <v>47</v>
      </c>
      <c r="C43">
        <v>0.441</v>
      </c>
      <c r="D43">
        <v>0.594</v>
      </c>
      <c r="E43">
        <v>0.736</v>
      </c>
      <c r="F43">
        <v>0.75</v>
      </c>
      <c r="G43">
        <v>0.81</v>
      </c>
      <c r="H43">
        <v>0.816</v>
      </c>
      <c r="I43">
        <v>0.813</v>
      </c>
      <c r="J43">
        <v>0.835</v>
      </c>
    </row>
    <row r="44" spans="2:10" ht="12.75">
      <c r="B44" t="s">
        <v>48</v>
      </c>
      <c r="C44">
        <v>0.471</v>
      </c>
      <c r="D44">
        <v>0.59</v>
      </c>
      <c r="E44">
        <v>0.783</v>
      </c>
      <c r="F44">
        <v>0.758</v>
      </c>
      <c r="G44">
        <v>0.806</v>
      </c>
      <c r="H44">
        <v>0.846</v>
      </c>
      <c r="I44">
        <v>0.828</v>
      </c>
      <c r="J44">
        <v>0.853</v>
      </c>
    </row>
    <row r="45" spans="2:10" ht="12.75">
      <c r="B45" t="s">
        <v>49</v>
      </c>
      <c r="C45">
        <v>0.45</v>
      </c>
      <c r="D45">
        <v>0.611</v>
      </c>
      <c r="E45">
        <v>0.748</v>
      </c>
      <c r="F45">
        <v>0.773</v>
      </c>
      <c r="G45">
        <v>0.814</v>
      </c>
      <c r="H45">
        <v>0.836</v>
      </c>
      <c r="I45">
        <v>0.828</v>
      </c>
      <c r="J45">
        <v>0.866</v>
      </c>
    </row>
    <row r="46" spans="2:10" ht="12.75">
      <c r="B46" t="s">
        <v>50</v>
      </c>
      <c r="C46">
        <v>0.457</v>
      </c>
      <c r="D46">
        <v>0.625</v>
      </c>
      <c r="E46">
        <v>0.764</v>
      </c>
      <c r="F46">
        <v>0.766</v>
      </c>
      <c r="G46">
        <v>0.809</v>
      </c>
      <c r="H46">
        <v>0.833</v>
      </c>
      <c r="I46">
        <v>0.816</v>
      </c>
      <c r="J46">
        <v>0.858</v>
      </c>
    </row>
    <row r="47" spans="2:10" ht="12.75">
      <c r="B47" t="s">
        <v>51</v>
      </c>
      <c r="C47">
        <v>0.467</v>
      </c>
      <c r="D47">
        <v>0.623</v>
      </c>
      <c r="E47">
        <v>0.752</v>
      </c>
      <c r="F47">
        <v>0.753</v>
      </c>
      <c r="G47">
        <v>0.808</v>
      </c>
      <c r="H47">
        <v>0.845</v>
      </c>
      <c r="I47">
        <v>0.827</v>
      </c>
      <c r="J47">
        <v>0.878</v>
      </c>
    </row>
    <row r="48" spans="2:10" ht="12.75">
      <c r="B48" t="s">
        <v>52</v>
      </c>
      <c r="C48">
        <v>0.467</v>
      </c>
      <c r="D48">
        <v>0.613</v>
      </c>
      <c r="E48">
        <v>0.757</v>
      </c>
      <c r="F48">
        <v>0.764</v>
      </c>
      <c r="G48">
        <v>0.82</v>
      </c>
      <c r="H48">
        <v>0.822</v>
      </c>
      <c r="I48">
        <v>0.844</v>
      </c>
      <c r="J48">
        <v>0.857</v>
      </c>
    </row>
    <row r="49" spans="2:10" ht="12.75">
      <c r="B49" t="s">
        <v>53</v>
      </c>
      <c r="C49">
        <v>0.467</v>
      </c>
      <c r="D49">
        <v>0.64</v>
      </c>
      <c r="E49">
        <v>0.776</v>
      </c>
      <c r="F49">
        <v>0.772</v>
      </c>
      <c r="G49">
        <v>0.838</v>
      </c>
      <c r="H49">
        <v>0.84</v>
      </c>
      <c r="I49">
        <v>0.828</v>
      </c>
      <c r="J49">
        <v>0.866</v>
      </c>
    </row>
    <row r="50" spans="2:10" ht="12.75">
      <c r="B50" t="s">
        <v>54</v>
      </c>
      <c r="C50">
        <v>0.462</v>
      </c>
      <c r="D50">
        <v>0.647</v>
      </c>
      <c r="E50">
        <v>0.753</v>
      </c>
      <c r="F50">
        <v>0.752</v>
      </c>
      <c r="G50">
        <v>0.838</v>
      </c>
      <c r="H50">
        <v>0.855</v>
      </c>
      <c r="I50">
        <v>0.808</v>
      </c>
      <c r="J50">
        <v>0.853</v>
      </c>
    </row>
    <row r="51" spans="2:10" ht="12.75">
      <c r="B51" t="s">
        <v>55</v>
      </c>
      <c r="C51">
        <v>0.463</v>
      </c>
      <c r="D51">
        <v>0.632</v>
      </c>
      <c r="E51">
        <v>0.732</v>
      </c>
      <c r="F51">
        <v>0.767</v>
      </c>
      <c r="G51">
        <v>0.832</v>
      </c>
      <c r="H51">
        <v>0.86</v>
      </c>
      <c r="I51">
        <v>0.84</v>
      </c>
      <c r="J51">
        <v>0.855</v>
      </c>
    </row>
    <row r="52" spans="2:10" ht="12.75">
      <c r="B52" t="s">
        <v>56</v>
      </c>
      <c r="C52">
        <v>0.436</v>
      </c>
      <c r="D52">
        <v>0.624</v>
      </c>
      <c r="E52">
        <v>0.759</v>
      </c>
      <c r="F52">
        <v>0.746</v>
      </c>
      <c r="G52">
        <v>0.805</v>
      </c>
      <c r="H52">
        <v>0.853</v>
      </c>
      <c r="I52">
        <v>0.824</v>
      </c>
      <c r="J52">
        <v>0.834</v>
      </c>
    </row>
    <row r="53" spans="2:10" ht="12.75">
      <c r="B53" t="s">
        <v>57</v>
      </c>
      <c r="C53">
        <v>0.441</v>
      </c>
      <c r="D53">
        <v>0.657</v>
      </c>
      <c r="E53">
        <v>0.748</v>
      </c>
      <c r="F53">
        <v>0.759</v>
      </c>
      <c r="G53">
        <v>0.806</v>
      </c>
      <c r="H53">
        <v>0.827</v>
      </c>
      <c r="I53">
        <v>0.814</v>
      </c>
      <c r="J53">
        <v>0.874</v>
      </c>
    </row>
    <row r="54" spans="2:10" ht="12.75">
      <c r="B54" t="s">
        <v>58</v>
      </c>
      <c r="C54">
        <v>0.443</v>
      </c>
      <c r="D54">
        <v>0.647</v>
      </c>
      <c r="E54">
        <v>0.714</v>
      </c>
      <c r="F54">
        <v>0.766</v>
      </c>
      <c r="G54">
        <v>0.811</v>
      </c>
      <c r="H54">
        <v>0.796</v>
      </c>
      <c r="I54">
        <v>0.838</v>
      </c>
      <c r="J54">
        <v>0.835</v>
      </c>
    </row>
    <row r="55" spans="2:10" ht="12.75">
      <c r="B55" t="s">
        <v>59</v>
      </c>
      <c r="C55">
        <v>0.44</v>
      </c>
      <c r="D55">
        <v>0.646</v>
      </c>
      <c r="E55">
        <v>0.762</v>
      </c>
      <c r="F55">
        <v>0.76</v>
      </c>
      <c r="G55">
        <v>0.806</v>
      </c>
      <c r="H55">
        <v>0.813</v>
      </c>
      <c r="I55">
        <v>0.835</v>
      </c>
      <c r="J55">
        <v>0.843</v>
      </c>
    </row>
    <row r="56" spans="2:10" ht="12.75">
      <c r="B56" t="s">
        <v>60</v>
      </c>
      <c r="C56">
        <v>0.442</v>
      </c>
      <c r="D56">
        <v>0.653</v>
      </c>
      <c r="E56">
        <v>0.729</v>
      </c>
      <c r="F56">
        <v>0.759</v>
      </c>
      <c r="G56">
        <v>0.829</v>
      </c>
      <c r="H56">
        <v>0.838</v>
      </c>
      <c r="I56">
        <v>0.819</v>
      </c>
      <c r="J56">
        <v>0.833</v>
      </c>
    </row>
    <row r="57" spans="2:10" ht="12.75">
      <c r="B57" t="s">
        <v>61</v>
      </c>
      <c r="C57">
        <v>0.387</v>
      </c>
      <c r="D57">
        <v>0.623</v>
      </c>
      <c r="E57">
        <v>0.733</v>
      </c>
      <c r="F57">
        <v>0.76</v>
      </c>
      <c r="G57">
        <v>0.809</v>
      </c>
      <c r="H57">
        <v>0.829</v>
      </c>
      <c r="I57">
        <v>0.797</v>
      </c>
      <c r="J57">
        <v>0.829</v>
      </c>
    </row>
    <row r="58" spans="2:10" ht="12.75">
      <c r="B58" t="s">
        <v>62</v>
      </c>
      <c r="C58">
        <v>0.398</v>
      </c>
      <c r="D58">
        <v>0.629</v>
      </c>
      <c r="E58">
        <v>0.761</v>
      </c>
      <c r="F58">
        <v>0.734</v>
      </c>
      <c r="G58">
        <v>0.819</v>
      </c>
      <c r="H58">
        <v>0.786</v>
      </c>
      <c r="I58">
        <v>0.79</v>
      </c>
      <c r="J58">
        <v>0.802</v>
      </c>
    </row>
    <row r="59" spans="2:10" ht="12.75">
      <c r="B59" t="s">
        <v>63</v>
      </c>
      <c r="C59">
        <v>0.4</v>
      </c>
      <c r="D59">
        <v>0.64</v>
      </c>
      <c r="E59">
        <v>0.735</v>
      </c>
      <c r="F59">
        <v>0.731</v>
      </c>
      <c r="G59">
        <v>0.826</v>
      </c>
      <c r="H59">
        <v>0.785</v>
      </c>
      <c r="I59">
        <v>0.782</v>
      </c>
      <c r="J59">
        <v>0.823</v>
      </c>
    </row>
    <row r="60" spans="2:10" ht="12.75">
      <c r="B60" t="s">
        <v>64</v>
      </c>
      <c r="C60">
        <v>0.355</v>
      </c>
      <c r="D60">
        <v>0.628</v>
      </c>
      <c r="E60">
        <v>0.743</v>
      </c>
      <c r="F60">
        <v>0.735</v>
      </c>
      <c r="G60">
        <v>0.809</v>
      </c>
      <c r="H60">
        <v>0.798</v>
      </c>
      <c r="I60">
        <v>0.81</v>
      </c>
      <c r="J60">
        <v>0.82</v>
      </c>
    </row>
    <row r="61" spans="2:10" ht="12.75">
      <c r="B61" t="s">
        <v>65</v>
      </c>
      <c r="C61">
        <v>0.314</v>
      </c>
      <c r="D61">
        <v>0.632</v>
      </c>
      <c r="E61">
        <v>0.746</v>
      </c>
      <c r="F61">
        <v>0.713</v>
      </c>
      <c r="G61">
        <v>0.809</v>
      </c>
      <c r="H61">
        <v>0.809</v>
      </c>
      <c r="I61">
        <v>0.802</v>
      </c>
      <c r="J61">
        <v>0.796</v>
      </c>
    </row>
    <row r="62" spans="2:10" ht="12.75">
      <c r="B62" t="s">
        <v>66</v>
      </c>
      <c r="C62">
        <v>0.204</v>
      </c>
      <c r="D62">
        <v>0.628</v>
      </c>
      <c r="E62">
        <v>0.743</v>
      </c>
      <c r="F62">
        <v>0.732</v>
      </c>
      <c r="G62">
        <v>0.797</v>
      </c>
      <c r="H62">
        <v>0.798</v>
      </c>
      <c r="I62">
        <v>0.764</v>
      </c>
      <c r="J62">
        <v>0.791</v>
      </c>
    </row>
    <row r="63" spans="2:10" ht="12.75">
      <c r="B63" t="s">
        <v>67</v>
      </c>
      <c r="C63">
        <v>0.112</v>
      </c>
      <c r="D63">
        <v>0.626</v>
      </c>
      <c r="E63">
        <v>0.726</v>
      </c>
      <c r="F63">
        <v>0.714</v>
      </c>
      <c r="G63">
        <v>0.79</v>
      </c>
      <c r="H63">
        <v>0.779</v>
      </c>
      <c r="I63">
        <v>0.792</v>
      </c>
      <c r="J63">
        <v>0.798</v>
      </c>
    </row>
    <row r="64" spans="2:10" ht="12.75">
      <c r="B64" t="s">
        <v>68</v>
      </c>
      <c r="C64">
        <v>0.069</v>
      </c>
      <c r="D64">
        <v>0.628</v>
      </c>
      <c r="E64">
        <v>0.72</v>
      </c>
      <c r="F64">
        <v>0.699</v>
      </c>
      <c r="G64">
        <v>0.775</v>
      </c>
      <c r="H64">
        <v>0.77</v>
      </c>
      <c r="I64">
        <v>0.778</v>
      </c>
      <c r="J64">
        <v>0.785</v>
      </c>
    </row>
    <row r="65" spans="2:10" ht="12.75">
      <c r="B65" t="s">
        <v>69</v>
      </c>
      <c r="C65">
        <v>0.047</v>
      </c>
      <c r="D65">
        <v>0.634</v>
      </c>
      <c r="E65">
        <v>0.726</v>
      </c>
      <c r="F65">
        <v>0.702</v>
      </c>
      <c r="G65">
        <v>0.753</v>
      </c>
      <c r="H65">
        <v>0.77</v>
      </c>
      <c r="I65">
        <v>0.784</v>
      </c>
      <c r="J65">
        <v>0.78</v>
      </c>
    </row>
    <row r="67" spans="2:5" ht="12.75">
      <c r="B67" t="s">
        <v>13</v>
      </c>
      <c r="C67">
        <v>9</v>
      </c>
      <c r="D67" t="s">
        <v>14</v>
      </c>
      <c r="E67">
        <v>16</v>
      </c>
    </row>
    <row r="68" spans="2:10" ht="12.75">
      <c r="B68" t="s">
        <v>15</v>
      </c>
      <c r="C68">
        <v>9</v>
      </c>
      <c r="D68">
        <v>10</v>
      </c>
      <c r="E68">
        <v>11</v>
      </c>
      <c r="F68">
        <v>12</v>
      </c>
      <c r="G68">
        <v>13</v>
      </c>
      <c r="H68">
        <v>14</v>
      </c>
      <c r="I68">
        <v>15</v>
      </c>
      <c r="J68">
        <v>16</v>
      </c>
    </row>
    <row r="69" spans="2:10" ht="12.75">
      <c r="B69" t="s">
        <v>16</v>
      </c>
      <c r="C69">
        <v>1.88</v>
      </c>
      <c r="D69">
        <v>1.84</v>
      </c>
      <c r="E69">
        <v>1.78</v>
      </c>
      <c r="F69">
        <v>1.6</v>
      </c>
      <c r="G69">
        <v>1.63</v>
      </c>
      <c r="H69">
        <v>1.65</v>
      </c>
      <c r="I69">
        <v>1.59</v>
      </c>
      <c r="J69">
        <v>1.52</v>
      </c>
    </row>
    <row r="70" spans="2:10" ht="12.75">
      <c r="B70" t="s">
        <v>17</v>
      </c>
      <c r="C70">
        <v>49109</v>
      </c>
      <c r="D70">
        <v>49314</v>
      </c>
      <c r="E70">
        <v>49534</v>
      </c>
      <c r="F70">
        <v>49757</v>
      </c>
      <c r="G70">
        <v>49965</v>
      </c>
      <c r="H70">
        <v>50172</v>
      </c>
      <c r="I70">
        <v>50391</v>
      </c>
      <c r="J70">
        <v>50662</v>
      </c>
    </row>
    <row r="71" spans="2:10" ht="12.75">
      <c r="B71" t="s">
        <v>18</v>
      </c>
      <c r="C71">
        <v>1469</v>
      </c>
      <c r="D71">
        <v>1469</v>
      </c>
      <c r="E71">
        <v>1469</v>
      </c>
      <c r="F71">
        <v>1469</v>
      </c>
      <c r="G71">
        <v>1469</v>
      </c>
      <c r="H71">
        <v>1469</v>
      </c>
      <c r="I71">
        <v>1469</v>
      </c>
      <c r="J71">
        <v>1469</v>
      </c>
    </row>
    <row r="72" spans="2:10" ht="12.75">
      <c r="B72" t="s">
        <v>19</v>
      </c>
      <c r="C72">
        <v>13</v>
      </c>
      <c r="D72">
        <v>12</v>
      </c>
      <c r="E72">
        <v>11</v>
      </c>
      <c r="F72">
        <v>11</v>
      </c>
      <c r="G72">
        <v>11</v>
      </c>
      <c r="H72">
        <v>10</v>
      </c>
      <c r="I72">
        <v>11</v>
      </c>
      <c r="J72">
        <v>10</v>
      </c>
    </row>
    <row r="74" spans="2:10" ht="12.75">
      <c r="B74" t="s">
        <v>20</v>
      </c>
      <c r="C74">
        <v>0.875</v>
      </c>
      <c r="D74">
        <v>0.866</v>
      </c>
      <c r="E74">
        <v>0.853</v>
      </c>
      <c r="F74">
        <v>0.815</v>
      </c>
      <c r="G74">
        <v>0.788</v>
      </c>
      <c r="H74">
        <v>0.792</v>
      </c>
      <c r="I74">
        <v>0.767</v>
      </c>
      <c r="J74">
        <v>0.722</v>
      </c>
    </row>
    <row r="75" spans="2:10" ht="12.75">
      <c r="B75" t="s">
        <v>21</v>
      </c>
      <c r="C75">
        <v>0.848</v>
      </c>
      <c r="D75">
        <v>0.86</v>
      </c>
      <c r="E75">
        <v>0.86</v>
      </c>
      <c r="F75">
        <v>0.833</v>
      </c>
      <c r="G75">
        <v>0.788</v>
      </c>
      <c r="H75">
        <v>0.837</v>
      </c>
      <c r="I75">
        <v>0.788</v>
      </c>
      <c r="J75">
        <v>0.713</v>
      </c>
    </row>
    <row r="76" spans="2:10" ht="12.75">
      <c r="B76" t="s">
        <v>22</v>
      </c>
      <c r="C76">
        <v>0.861</v>
      </c>
      <c r="D76">
        <v>0.859</v>
      </c>
      <c r="E76">
        <v>0.826</v>
      </c>
      <c r="F76">
        <v>0.791</v>
      </c>
      <c r="G76">
        <v>0.769</v>
      </c>
      <c r="H76">
        <v>0.767</v>
      </c>
      <c r="I76">
        <v>0.76</v>
      </c>
      <c r="J76">
        <v>0.682</v>
      </c>
    </row>
    <row r="77" spans="2:10" ht="12.75">
      <c r="B77" t="s">
        <v>23</v>
      </c>
      <c r="C77">
        <v>0.83</v>
      </c>
      <c r="D77">
        <v>0.836</v>
      </c>
      <c r="E77">
        <v>0.808</v>
      </c>
      <c r="F77">
        <v>0.781</v>
      </c>
      <c r="G77">
        <v>0.788</v>
      </c>
      <c r="H77">
        <v>0.79</v>
      </c>
      <c r="I77">
        <v>0.711</v>
      </c>
      <c r="J77">
        <v>0.67</v>
      </c>
    </row>
    <row r="78" spans="2:10" ht="12.75">
      <c r="B78" t="s">
        <v>24</v>
      </c>
      <c r="C78">
        <v>0.788</v>
      </c>
      <c r="D78">
        <v>0.806</v>
      </c>
      <c r="E78">
        <v>0.789</v>
      </c>
      <c r="F78">
        <v>0.732</v>
      </c>
      <c r="G78">
        <v>0.76</v>
      </c>
      <c r="H78">
        <v>0.764</v>
      </c>
      <c r="I78">
        <v>0.713</v>
      </c>
      <c r="J78">
        <v>0.611</v>
      </c>
    </row>
    <row r="79" spans="2:10" ht="12.75">
      <c r="B79" t="s">
        <v>25</v>
      </c>
      <c r="C79">
        <v>0.728</v>
      </c>
      <c r="D79">
        <v>0.801</v>
      </c>
      <c r="E79">
        <v>0.793</v>
      </c>
      <c r="F79">
        <v>0.754</v>
      </c>
      <c r="G79">
        <v>0.749</v>
      </c>
      <c r="H79">
        <v>0.732</v>
      </c>
      <c r="I79">
        <v>0.728</v>
      </c>
      <c r="J79">
        <v>0.62</v>
      </c>
    </row>
    <row r="80" spans="2:10" ht="12.75">
      <c r="B80" t="s">
        <v>26</v>
      </c>
      <c r="C80">
        <v>0.735</v>
      </c>
      <c r="D80">
        <v>0.776</v>
      </c>
      <c r="E80">
        <v>0.74</v>
      </c>
      <c r="F80">
        <v>0.764</v>
      </c>
      <c r="G80">
        <v>0.725</v>
      </c>
      <c r="H80">
        <v>0.701</v>
      </c>
      <c r="I80">
        <v>0.689</v>
      </c>
      <c r="J80">
        <v>0.572</v>
      </c>
    </row>
    <row r="81" spans="2:10" ht="12.75">
      <c r="B81" t="s">
        <v>27</v>
      </c>
      <c r="C81">
        <v>0.748</v>
      </c>
      <c r="D81">
        <v>0.755</v>
      </c>
      <c r="E81">
        <v>0.752</v>
      </c>
      <c r="F81">
        <v>0.752</v>
      </c>
      <c r="G81">
        <v>0.749</v>
      </c>
      <c r="H81">
        <v>0.686</v>
      </c>
      <c r="I81">
        <v>0.659</v>
      </c>
      <c r="J81">
        <v>0.543</v>
      </c>
    </row>
    <row r="82" spans="2:10" ht="12.75">
      <c r="B82" t="s">
        <v>28</v>
      </c>
      <c r="C82">
        <v>0.75</v>
      </c>
      <c r="D82">
        <v>0.732</v>
      </c>
      <c r="E82">
        <v>0.715</v>
      </c>
      <c r="F82">
        <v>0.691</v>
      </c>
      <c r="G82">
        <v>0.737</v>
      </c>
      <c r="H82">
        <v>0.69</v>
      </c>
      <c r="I82">
        <v>0.644</v>
      </c>
      <c r="J82">
        <v>0.517</v>
      </c>
    </row>
    <row r="83" spans="2:10" ht="12.75">
      <c r="B83" t="s">
        <v>29</v>
      </c>
      <c r="C83">
        <v>0.703</v>
      </c>
      <c r="D83">
        <v>0.713</v>
      </c>
      <c r="E83">
        <v>0.634</v>
      </c>
      <c r="F83">
        <v>0.703</v>
      </c>
      <c r="G83">
        <v>0.717</v>
      </c>
      <c r="H83">
        <v>0.657</v>
      </c>
      <c r="I83">
        <v>0.64</v>
      </c>
      <c r="J83">
        <v>0.52</v>
      </c>
    </row>
    <row r="84" spans="2:10" ht="12.75">
      <c r="B84" t="s">
        <v>30</v>
      </c>
      <c r="C84">
        <v>0.681</v>
      </c>
      <c r="D84">
        <v>0.665</v>
      </c>
      <c r="E84">
        <v>0.657</v>
      </c>
      <c r="F84">
        <v>0.663</v>
      </c>
      <c r="G84">
        <v>0.719</v>
      </c>
      <c r="H84">
        <v>0.576</v>
      </c>
      <c r="I84">
        <v>0.588</v>
      </c>
      <c r="J84">
        <v>0.495</v>
      </c>
    </row>
    <row r="85" spans="2:10" ht="12.75">
      <c r="B85" t="s">
        <v>31</v>
      </c>
      <c r="C85">
        <v>0.645</v>
      </c>
      <c r="D85">
        <v>0.62</v>
      </c>
      <c r="E85">
        <v>0.607</v>
      </c>
      <c r="F85">
        <v>0.618</v>
      </c>
      <c r="G85">
        <v>0.688</v>
      </c>
      <c r="H85">
        <v>0.5</v>
      </c>
      <c r="I85">
        <v>0.486</v>
      </c>
      <c r="J85">
        <v>0.452</v>
      </c>
    </row>
    <row r="86" spans="2:10" ht="12.75">
      <c r="B86" t="s">
        <v>32</v>
      </c>
      <c r="C86">
        <v>0.664</v>
      </c>
      <c r="D86">
        <v>0.575</v>
      </c>
      <c r="E86">
        <v>0.516</v>
      </c>
      <c r="F86">
        <v>0.408</v>
      </c>
      <c r="G86">
        <v>0.509</v>
      </c>
      <c r="H86">
        <v>0.261</v>
      </c>
      <c r="I86">
        <v>0.246</v>
      </c>
      <c r="J86">
        <v>0.039</v>
      </c>
    </row>
    <row r="87" spans="2:10" ht="12.75">
      <c r="B87" t="s">
        <v>33</v>
      </c>
      <c r="C87">
        <v>0.626</v>
      </c>
      <c r="D87">
        <v>0.493</v>
      </c>
      <c r="E87">
        <v>0.251</v>
      </c>
      <c r="F87">
        <v>0.108</v>
      </c>
      <c r="G87">
        <v>0.107</v>
      </c>
      <c r="H87">
        <v>0.178</v>
      </c>
      <c r="I87">
        <v>0.039</v>
      </c>
      <c r="J87">
        <v>0.151</v>
      </c>
    </row>
    <row r="88" spans="2:10" ht="12.75">
      <c r="B88" t="s">
        <v>34</v>
      </c>
      <c r="C88">
        <v>0.567</v>
      </c>
      <c r="D88">
        <v>0.211</v>
      </c>
      <c r="E88">
        <v>0.13</v>
      </c>
      <c r="F88">
        <v>0.055</v>
      </c>
      <c r="G88">
        <v>0.189</v>
      </c>
      <c r="H88">
        <v>0.026</v>
      </c>
      <c r="I88">
        <v>0.053</v>
      </c>
      <c r="J88">
        <v>0.035</v>
      </c>
    </row>
    <row r="89" spans="2:10" ht="12.75">
      <c r="B89" t="s">
        <v>35</v>
      </c>
      <c r="C89">
        <v>0.1</v>
      </c>
      <c r="D89">
        <v>0.068</v>
      </c>
      <c r="E89">
        <v>0.042</v>
      </c>
      <c r="F89">
        <v>0.065</v>
      </c>
      <c r="G89">
        <v>0.064</v>
      </c>
      <c r="H89">
        <v>0.197</v>
      </c>
      <c r="I89">
        <v>0.026</v>
      </c>
      <c r="J89">
        <v>0.06</v>
      </c>
    </row>
    <row r="90" spans="2:10" ht="12.75">
      <c r="B90" t="s">
        <v>36</v>
      </c>
      <c r="C90">
        <v>0.234</v>
      </c>
      <c r="D90">
        <v>0.01</v>
      </c>
      <c r="E90">
        <v>0.056</v>
      </c>
      <c r="F90">
        <v>0.057</v>
      </c>
      <c r="G90">
        <v>0.078</v>
      </c>
      <c r="H90">
        <v>0.065</v>
      </c>
      <c r="I90">
        <v>0.029</v>
      </c>
      <c r="J90">
        <v>0.086</v>
      </c>
    </row>
    <row r="91" spans="2:10" ht="12.75">
      <c r="B91" t="s">
        <v>37</v>
      </c>
      <c r="C91">
        <v>0.101</v>
      </c>
      <c r="D91">
        <v>0.047</v>
      </c>
      <c r="E91">
        <v>0.051</v>
      </c>
      <c r="F91">
        <v>0.091</v>
      </c>
      <c r="G91">
        <v>0.142</v>
      </c>
      <c r="H91">
        <v>0.117</v>
      </c>
      <c r="I91">
        <v>0.084</v>
      </c>
      <c r="J91">
        <v>0.07</v>
      </c>
    </row>
    <row r="92" spans="2:10" ht="12.75">
      <c r="B92" t="s">
        <v>38</v>
      </c>
      <c r="C92">
        <v>0.128</v>
      </c>
      <c r="D92">
        <v>-0.026</v>
      </c>
      <c r="E92">
        <v>0.033</v>
      </c>
      <c r="F92">
        <v>0.146</v>
      </c>
      <c r="G92">
        <v>0.168</v>
      </c>
      <c r="H92">
        <v>0.084</v>
      </c>
      <c r="I92">
        <v>0.053</v>
      </c>
      <c r="J92">
        <v>0.131</v>
      </c>
    </row>
    <row r="93" spans="2:10" ht="12.75">
      <c r="B93" t="s">
        <v>39</v>
      </c>
      <c r="C93">
        <v>0.115</v>
      </c>
      <c r="D93">
        <v>-0.01</v>
      </c>
      <c r="E93">
        <v>0.043</v>
      </c>
      <c r="F93">
        <v>0.209</v>
      </c>
      <c r="G93">
        <v>0.174</v>
      </c>
      <c r="H93">
        <v>0.106</v>
      </c>
      <c r="I93">
        <v>0.096</v>
      </c>
      <c r="J93">
        <v>0.133</v>
      </c>
    </row>
    <row r="94" spans="2:10" ht="12.75">
      <c r="B94" t="s">
        <v>40</v>
      </c>
      <c r="C94">
        <v>0.143</v>
      </c>
      <c r="D94">
        <v>0.05</v>
      </c>
      <c r="E94">
        <v>0.011</v>
      </c>
      <c r="F94">
        <v>0.199</v>
      </c>
      <c r="G94">
        <v>0.178</v>
      </c>
      <c r="H94">
        <v>0.142</v>
      </c>
      <c r="I94">
        <v>0.121</v>
      </c>
      <c r="J94">
        <v>0.122</v>
      </c>
    </row>
    <row r="95" spans="2:10" ht="12.75">
      <c r="B95" t="s">
        <v>41</v>
      </c>
      <c r="C95">
        <v>0.115</v>
      </c>
      <c r="D95">
        <v>0.023</v>
      </c>
      <c r="E95">
        <v>0.059</v>
      </c>
      <c r="F95">
        <v>0.244</v>
      </c>
      <c r="G95">
        <v>0.179</v>
      </c>
      <c r="H95">
        <v>0.188</v>
      </c>
      <c r="I95">
        <v>0.144</v>
      </c>
      <c r="J95">
        <v>0.18</v>
      </c>
    </row>
    <row r="96" spans="2:10" ht="12.75">
      <c r="B96" t="s">
        <v>42</v>
      </c>
      <c r="C96">
        <v>0.189</v>
      </c>
      <c r="D96">
        <v>0.057</v>
      </c>
      <c r="E96">
        <v>0.117</v>
      </c>
      <c r="F96">
        <v>0.29</v>
      </c>
      <c r="G96">
        <v>0.238</v>
      </c>
      <c r="H96">
        <v>0.207</v>
      </c>
      <c r="I96">
        <v>0.196</v>
      </c>
      <c r="J96">
        <v>0.221</v>
      </c>
    </row>
    <row r="97" spans="2:10" ht="12.75">
      <c r="B97" t="s">
        <v>43</v>
      </c>
      <c r="C97">
        <v>0.193</v>
      </c>
      <c r="D97">
        <v>0.119</v>
      </c>
      <c r="E97">
        <v>0.138</v>
      </c>
      <c r="F97">
        <v>0.373</v>
      </c>
      <c r="G97">
        <v>0.271</v>
      </c>
      <c r="H97">
        <v>0.216</v>
      </c>
      <c r="I97">
        <v>0.273</v>
      </c>
      <c r="J97">
        <v>0.221</v>
      </c>
    </row>
    <row r="98" spans="2:10" ht="12.75">
      <c r="B98" t="s">
        <v>44</v>
      </c>
      <c r="C98">
        <v>0.199</v>
      </c>
      <c r="D98">
        <v>0.113</v>
      </c>
      <c r="E98">
        <v>0.123</v>
      </c>
      <c r="F98">
        <v>0.328</v>
      </c>
      <c r="G98">
        <v>0.313</v>
      </c>
      <c r="H98">
        <v>0.179</v>
      </c>
      <c r="I98">
        <v>0.253</v>
      </c>
      <c r="J98">
        <v>0.142</v>
      </c>
    </row>
    <row r="100" spans="2:10" ht="12.75">
      <c r="B100" t="s">
        <v>45</v>
      </c>
      <c r="C100">
        <v>0.849</v>
      </c>
      <c r="D100">
        <v>0.834</v>
      </c>
      <c r="E100">
        <v>0.82</v>
      </c>
      <c r="F100">
        <v>0.78</v>
      </c>
      <c r="G100">
        <v>0.741</v>
      </c>
      <c r="H100">
        <v>0.775</v>
      </c>
      <c r="I100">
        <v>0.76</v>
      </c>
      <c r="J100">
        <v>0.685</v>
      </c>
    </row>
    <row r="101" spans="2:10" ht="12.75">
      <c r="B101" t="s">
        <v>46</v>
      </c>
      <c r="C101">
        <v>0.84</v>
      </c>
      <c r="D101">
        <v>0.848</v>
      </c>
      <c r="E101">
        <v>0.8</v>
      </c>
      <c r="F101">
        <v>0.8</v>
      </c>
      <c r="G101">
        <v>0.783</v>
      </c>
      <c r="H101">
        <v>0.779</v>
      </c>
      <c r="I101">
        <v>0.733</v>
      </c>
      <c r="J101">
        <v>0.698</v>
      </c>
    </row>
    <row r="102" spans="2:10" ht="12.75">
      <c r="B102" t="s">
        <v>47</v>
      </c>
      <c r="C102">
        <v>0.806</v>
      </c>
      <c r="D102">
        <v>0.828</v>
      </c>
      <c r="E102">
        <v>0.798</v>
      </c>
      <c r="F102">
        <v>0.781</v>
      </c>
      <c r="G102">
        <v>0.782</v>
      </c>
      <c r="H102">
        <v>0.772</v>
      </c>
      <c r="I102">
        <v>0.73</v>
      </c>
      <c r="J102">
        <v>0.67</v>
      </c>
    </row>
    <row r="103" spans="2:10" ht="12.75">
      <c r="B103" t="s">
        <v>48</v>
      </c>
      <c r="C103">
        <v>0.81</v>
      </c>
      <c r="D103">
        <v>0.823</v>
      </c>
      <c r="E103">
        <v>0.792</v>
      </c>
      <c r="F103">
        <v>0.774</v>
      </c>
      <c r="G103">
        <v>0.741</v>
      </c>
      <c r="H103">
        <v>0.732</v>
      </c>
      <c r="I103">
        <v>0.728</v>
      </c>
      <c r="J103">
        <v>0.66</v>
      </c>
    </row>
    <row r="104" spans="2:10" ht="12.75">
      <c r="B104" t="s">
        <v>49</v>
      </c>
      <c r="C104">
        <v>0.831</v>
      </c>
      <c r="D104">
        <v>0.826</v>
      </c>
      <c r="E104">
        <v>0.774</v>
      </c>
      <c r="F104">
        <v>0.765</v>
      </c>
      <c r="G104">
        <v>0.727</v>
      </c>
      <c r="H104">
        <v>0.757</v>
      </c>
      <c r="I104">
        <v>0.72</v>
      </c>
      <c r="J104">
        <v>0.682</v>
      </c>
    </row>
    <row r="105" spans="2:10" ht="12.75">
      <c r="B105" t="s">
        <v>50</v>
      </c>
      <c r="C105">
        <v>0.826</v>
      </c>
      <c r="D105">
        <v>0.802</v>
      </c>
      <c r="E105">
        <v>0.79</v>
      </c>
      <c r="F105">
        <v>0.769</v>
      </c>
      <c r="G105">
        <v>0.739</v>
      </c>
      <c r="H105">
        <v>0.768</v>
      </c>
      <c r="I105">
        <v>0.733</v>
      </c>
      <c r="J105">
        <v>0.685</v>
      </c>
    </row>
    <row r="106" spans="2:10" ht="12.75">
      <c r="B106" t="s">
        <v>51</v>
      </c>
      <c r="C106">
        <v>0.823</v>
      </c>
      <c r="D106">
        <v>0.81</v>
      </c>
      <c r="E106">
        <v>0.781</v>
      </c>
      <c r="F106">
        <v>0.758</v>
      </c>
      <c r="G106">
        <v>0.749</v>
      </c>
      <c r="H106">
        <v>0.751</v>
      </c>
      <c r="I106">
        <v>0.715</v>
      </c>
      <c r="J106">
        <v>0.649</v>
      </c>
    </row>
    <row r="107" spans="2:10" ht="12.75">
      <c r="B107" t="s">
        <v>52</v>
      </c>
      <c r="C107">
        <v>0.829</v>
      </c>
      <c r="D107">
        <v>0.798</v>
      </c>
      <c r="E107">
        <v>0.8</v>
      </c>
      <c r="F107">
        <v>0.77</v>
      </c>
      <c r="G107">
        <v>0.758</v>
      </c>
      <c r="H107">
        <v>0.758</v>
      </c>
      <c r="I107">
        <v>0.709</v>
      </c>
      <c r="J107">
        <v>0.643</v>
      </c>
    </row>
    <row r="108" spans="2:10" ht="12.75">
      <c r="B108" t="s">
        <v>53</v>
      </c>
      <c r="C108">
        <v>0.841</v>
      </c>
      <c r="D108">
        <v>0.812</v>
      </c>
      <c r="E108">
        <v>0.795</v>
      </c>
      <c r="F108">
        <v>0.785</v>
      </c>
      <c r="G108">
        <v>0.743</v>
      </c>
      <c r="H108">
        <v>0.757</v>
      </c>
      <c r="I108">
        <v>0.714</v>
      </c>
      <c r="J108">
        <v>0.65</v>
      </c>
    </row>
    <row r="109" spans="2:10" ht="12.75">
      <c r="B109" t="s">
        <v>54</v>
      </c>
      <c r="C109">
        <v>0.805</v>
      </c>
      <c r="D109">
        <v>0.807</v>
      </c>
      <c r="E109">
        <v>0.802</v>
      </c>
      <c r="F109">
        <v>0.765</v>
      </c>
      <c r="G109">
        <v>0.745</v>
      </c>
      <c r="H109">
        <v>0.751</v>
      </c>
      <c r="I109">
        <v>0.706</v>
      </c>
      <c r="J109">
        <v>0.654</v>
      </c>
    </row>
    <row r="110" spans="2:10" ht="12.75">
      <c r="B110" t="s">
        <v>55</v>
      </c>
      <c r="C110">
        <v>0.792</v>
      </c>
      <c r="D110">
        <v>0.817</v>
      </c>
      <c r="E110">
        <v>0.81</v>
      </c>
      <c r="F110">
        <v>0.755</v>
      </c>
      <c r="G110">
        <v>0.742</v>
      </c>
      <c r="H110">
        <v>0.737</v>
      </c>
      <c r="I110">
        <v>0.728</v>
      </c>
      <c r="J110">
        <v>0.633</v>
      </c>
    </row>
    <row r="111" spans="2:10" ht="12.75">
      <c r="B111" t="s">
        <v>56</v>
      </c>
      <c r="C111">
        <v>0.801</v>
      </c>
      <c r="D111">
        <v>0.83</v>
      </c>
      <c r="E111">
        <v>0.79</v>
      </c>
      <c r="F111">
        <v>0.751</v>
      </c>
      <c r="G111">
        <v>0.743</v>
      </c>
      <c r="H111">
        <v>0.73</v>
      </c>
      <c r="I111">
        <v>0.699</v>
      </c>
      <c r="J111">
        <v>0.642</v>
      </c>
    </row>
    <row r="112" spans="2:10" ht="12.75">
      <c r="B112" t="s">
        <v>57</v>
      </c>
      <c r="C112">
        <v>0.809</v>
      </c>
      <c r="D112">
        <v>0.803</v>
      </c>
      <c r="E112">
        <v>0.796</v>
      </c>
      <c r="F112">
        <v>0.748</v>
      </c>
      <c r="G112">
        <v>0.731</v>
      </c>
      <c r="H112">
        <v>0.724</v>
      </c>
      <c r="I112">
        <v>0.709</v>
      </c>
      <c r="J112">
        <v>0.641</v>
      </c>
    </row>
    <row r="113" spans="2:10" ht="12.75">
      <c r="B113" t="s">
        <v>58</v>
      </c>
      <c r="C113">
        <v>0.792</v>
      </c>
      <c r="D113">
        <v>0.817</v>
      </c>
      <c r="E113">
        <v>0.779</v>
      </c>
      <c r="F113">
        <v>0.739</v>
      </c>
      <c r="G113">
        <v>0.737</v>
      </c>
      <c r="H113">
        <v>0.724</v>
      </c>
      <c r="I113">
        <v>0.691</v>
      </c>
      <c r="J113">
        <v>0.601</v>
      </c>
    </row>
    <row r="114" spans="2:10" ht="12.75">
      <c r="B114" t="s">
        <v>59</v>
      </c>
      <c r="C114">
        <v>0.795</v>
      </c>
      <c r="D114">
        <v>0.783</v>
      </c>
      <c r="E114">
        <v>0.779</v>
      </c>
      <c r="F114">
        <v>0.732</v>
      </c>
      <c r="G114">
        <v>0.728</v>
      </c>
      <c r="H114">
        <v>0.729</v>
      </c>
      <c r="I114">
        <v>0.692</v>
      </c>
      <c r="J114">
        <v>0.604</v>
      </c>
    </row>
    <row r="115" spans="2:10" ht="12.75">
      <c r="B115" t="s">
        <v>60</v>
      </c>
      <c r="C115">
        <v>0.811</v>
      </c>
      <c r="D115">
        <v>0.807</v>
      </c>
      <c r="E115">
        <v>0.769</v>
      </c>
      <c r="F115">
        <v>0.741</v>
      </c>
      <c r="G115">
        <v>0.724</v>
      </c>
      <c r="H115">
        <v>0.71</v>
      </c>
      <c r="I115">
        <v>0.683</v>
      </c>
      <c r="J115">
        <v>0.595</v>
      </c>
    </row>
    <row r="116" spans="2:10" ht="12.75">
      <c r="B116" t="s">
        <v>61</v>
      </c>
      <c r="C116">
        <v>0.794</v>
      </c>
      <c r="D116">
        <v>0.769</v>
      </c>
      <c r="E116">
        <v>0.773</v>
      </c>
      <c r="F116">
        <v>0.706</v>
      </c>
      <c r="G116">
        <v>0.744</v>
      </c>
      <c r="H116">
        <v>0.712</v>
      </c>
      <c r="I116">
        <v>0.668</v>
      </c>
      <c r="J116">
        <v>0.587</v>
      </c>
    </row>
    <row r="117" spans="2:10" ht="12.75">
      <c r="B117" t="s">
        <v>62</v>
      </c>
      <c r="C117">
        <v>0.774</v>
      </c>
      <c r="D117">
        <v>0.772</v>
      </c>
      <c r="E117">
        <v>0.766</v>
      </c>
      <c r="F117">
        <v>0.686</v>
      </c>
      <c r="G117">
        <v>0.717</v>
      </c>
      <c r="H117">
        <v>0.723</v>
      </c>
      <c r="I117">
        <v>0.685</v>
      </c>
      <c r="J117">
        <v>0.595</v>
      </c>
    </row>
    <row r="118" spans="2:10" ht="12.75">
      <c r="B118" t="s">
        <v>63</v>
      </c>
      <c r="C118">
        <v>0.779</v>
      </c>
      <c r="D118">
        <v>0.785</v>
      </c>
      <c r="E118">
        <v>0.764</v>
      </c>
      <c r="F118">
        <v>0.695</v>
      </c>
      <c r="G118">
        <v>0.697</v>
      </c>
      <c r="H118">
        <v>0.71</v>
      </c>
      <c r="I118">
        <v>0.651</v>
      </c>
      <c r="J118">
        <v>0.564</v>
      </c>
    </row>
    <row r="119" spans="2:10" ht="12.75">
      <c r="B119" t="s">
        <v>64</v>
      </c>
      <c r="C119">
        <v>0.768</v>
      </c>
      <c r="D119">
        <v>0.775</v>
      </c>
      <c r="E119">
        <v>0.73</v>
      </c>
      <c r="F119">
        <v>0.692</v>
      </c>
      <c r="G119">
        <v>0.699</v>
      </c>
      <c r="H119">
        <v>0.707</v>
      </c>
      <c r="I119">
        <v>0.649</v>
      </c>
      <c r="J119">
        <v>0.531</v>
      </c>
    </row>
    <row r="120" spans="2:10" ht="12.75">
      <c r="B120" t="s">
        <v>65</v>
      </c>
      <c r="C120">
        <v>0.749</v>
      </c>
      <c r="D120">
        <v>0.764</v>
      </c>
      <c r="E120">
        <v>0.743</v>
      </c>
      <c r="F120">
        <v>0.67</v>
      </c>
      <c r="G120">
        <v>0.704</v>
      </c>
      <c r="H120">
        <v>0.71</v>
      </c>
      <c r="I120">
        <v>0.632</v>
      </c>
      <c r="J120">
        <v>0.511</v>
      </c>
    </row>
    <row r="121" spans="2:10" ht="12.75">
      <c r="B121" t="s">
        <v>66</v>
      </c>
      <c r="C121">
        <v>0.739</v>
      </c>
      <c r="D121">
        <v>0.753</v>
      </c>
      <c r="E121">
        <v>0.742</v>
      </c>
      <c r="F121">
        <v>0.68</v>
      </c>
      <c r="G121">
        <v>0.707</v>
      </c>
      <c r="H121">
        <v>0.671</v>
      </c>
      <c r="I121">
        <v>0.615</v>
      </c>
      <c r="J121">
        <v>0.494</v>
      </c>
    </row>
    <row r="122" spans="2:10" ht="12.75">
      <c r="B122" t="s">
        <v>67</v>
      </c>
      <c r="C122">
        <v>0.758</v>
      </c>
      <c r="D122">
        <v>0.736</v>
      </c>
      <c r="E122">
        <v>0.729</v>
      </c>
      <c r="F122">
        <v>0.673</v>
      </c>
      <c r="G122">
        <v>0.692</v>
      </c>
      <c r="H122">
        <v>0.683</v>
      </c>
      <c r="I122">
        <v>0.623</v>
      </c>
      <c r="J122">
        <v>0.503</v>
      </c>
    </row>
    <row r="123" spans="2:10" ht="12.75">
      <c r="B123" t="s">
        <v>68</v>
      </c>
      <c r="C123">
        <v>0.761</v>
      </c>
      <c r="D123">
        <v>0.742</v>
      </c>
      <c r="E123">
        <v>0.736</v>
      </c>
      <c r="F123">
        <v>0.673</v>
      </c>
      <c r="G123">
        <v>0.703</v>
      </c>
      <c r="H123">
        <v>0.659</v>
      </c>
      <c r="I123">
        <v>0.637</v>
      </c>
      <c r="J123">
        <v>0.479</v>
      </c>
    </row>
    <row r="124" spans="2:10" ht="12.75">
      <c r="B124" t="s">
        <v>69</v>
      </c>
      <c r="C124">
        <v>0.728</v>
      </c>
      <c r="D124">
        <v>0.739</v>
      </c>
      <c r="E124">
        <v>0.727</v>
      </c>
      <c r="F124">
        <v>0.658</v>
      </c>
      <c r="G124">
        <v>0.692</v>
      </c>
      <c r="H124">
        <v>0.66</v>
      </c>
      <c r="I124">
        <v>0.59</v>
      </c>
      <c r="J124">
        <v>0.472</v>
      </c>
    </row>
    <row r="126" spans="2:5" ht="12.75">
      <c r="B126" t="s">
        <v>13</v>
      </c>
      <c r="C126">
        <v>17</v>
      </c>
      <c r="D126" t="s">
        <v>14</v>
      </c>
      <c r="E126">
        <v>20</v>
      </c>
    </row>
    <row r="127" spans="2:6" ht="12.75">
      <c r="B127" t="s">
        <v>15</v>
      </c>
      <c r="C127">
        <v>17</v>
      </c>
      <c r="D127">
        <v>18</v>
      </c>
      <c r="E127">
        <v>19</v>
      </c>
      <c r="F127">
        <v>20</v>
      </c>
    </row>
    <row r="128" spans="2:6" ht="12.75">
      <c r="B128" t="s">
        <v>16</v>
      </c>
      <c r="C128">
        <v>1.74</v>
      </c>
      <c r="D128">
        <v>1.77</v>
      </c>
      <c r="E128">
        <v>1.8</v>
      </c>
      <c r="F128">
        <v>1.66</v>
      </c>
    </row>
    <row r="129" spans="2:6" ht="12.75">
      <c r="B129" t="s">
        <v>17</v>
      </c>
      <c r="C129">
        <v>50882</v>
      </c>
      <c r="D129">
        <v>51145</v>
      </c>
      <c r="E129">
        <v>51372</v>
      </c>
      <c r="F129">
        <v>51644</v>
      </c>
    </row>
    <row r="130" spans="2:6" ht="12.75">
      <c r="B130" t="s">
        <v>18</v>
      </c>
      <c r="C130">
        <v>1469</v>
      </c>
      <c r="D130">
        <v>1470</v>
      </c>
      <c r="E130">
        <v>1471</v>
      </c>
      <c r="F130">
        <v>1471</v>
      </c>
    </row>
    <row r="131" spans="2:6" ht="12.75">
      <c r="B131" t="s">
        <v>19</v>
      </c>
      <c r="C131">
        <v>12</v>
      </c>
      <c r="D131">
        <v>12</v>
      </c>
      <c r="E131">
        <v>12</v>
      </c>
      <c r="F131">
        <v>11</v>
      </c>
    </row>
    <row r="133" spans="2:6" ht="12.75">
      <c r="B133" t="s">
        <v>20</v>
      </c>
      <c r="C133">
        <v>0.672</v>
      </c>
      <c r="D133">
        <v>0.668</v>
      </c>
      <c r="E133">
        <v>0.651</v>
      </c>
      <c r="F133">
        <v>0.627</v>
      </c>
    </row>
    <row r="134" spans="2:6" ht="12.75">
      <c r="B134" t="s">
        <v>21</v>
      </c>
      <c r="C134">
        <v>0.691</v>
      </c>
      <c r="D134">
        <v>0.655</v>
      </c>
      <c r="E134">
        <v>0.656</v>
      </c>
      <c r="F134">
        <v>0.61</v>
      </c>
    </row>
    <row r="135" spans="2:6" ht="12.75">
      <c r="B135" t="s">
        <v>22</v>
      </c>
      <c r="C135">
        <v>0.662</v>
      </c>
      <c r="D135">
        <v>0.668</v>
      </c>
      <c r="E135">
        <v>0.681</v>
      </c>
      <c r="F135">
        <v>0.569</v>
      </c>
    </row>
    <row r="136" spans="2:6" ht="12.75">
      <c r="B136" t="s">
        <v>23</v>
      </c>
      <c r="C136">
        <v>0.642</v>
      </c>
      <c r="D136">
        <v>0.646</v>
      </c>
      <c r="E136">
        <v>0.633</v>
      </c>
      <c r="F136">
        <v>0.609</v>
      </c>
    </row>
    <row r="137" spans="2:6" ht="12.75">
      <c r="B137" t="s">
        <v>24</v>
      </c>
      <c r="C137">
        <v>0.626</v>
      </c>
      <c r="D137">
        <v>0.602</v>
      </c>
      <c r="E137">
        <v>0.605</v>
      </c>
      <c r="F137">
        <v>0.561</v>
      </c>
    </row>
    <row r="138" spans="2:6" ht="12.75">
      <c r="B138" t="s">
        <v>25</v>
      </c>
      <c r="C138">
        <v>0.63</v>
      </c>
      <c r="D138">
        <v>0.577</v>
      </c>
      <c r="E138">
        <v>0.605</v>
      </c>
      <c r="F138">
        <v>0.547</v>
      </c>
    </row>
    <row r="139" spans="2:6" ht="12.75">
      <c r="B139" t="s">
        <v>26</v>
      </c>
      <c r="C139">
        <v>0.576</v>
      </c>
      <c r="D139">
        <v>0.581</v>
      </c>
      <c r="E139">
        <v>0.575</v>
      </c>
      <c r="F139">
        <v>0.491</v>
      </c>
    </row>
    <row r="140" spans="2:6" ht="12.75">
      <c r="B140" t="s">
        <v>27</v>
      </c>
      <c r="C140">
        <v>0.502</v>
      </c>
      <c r="D140">
        <v>0.532</v>
      </c>
      <c r="E140">
        <v>0.562</v>
      </c>
      <c r="F140">
        <v>0.479</v>
      </c>
    </row>
    <row r="141" spans="2:6" ht="12.75">
      <c r="B141" t="s">
        <v>28</v>
      </c>
      <c r="C141">
        <v>0.401</v>
      </c>
      <c r="D141">
        <v>0.505</v>
      </c>
      <c r="E141">
        <v>0.552</v>
      </c>
      <c r="F141">
        <v>0.407</v>
      </c>
    </row>
    <row r="142" spans="2:6" ht="12.75">
      <c r="B142" t="s">
        <v>29</v>
      </c>
      <c r="C142">
        <v>0.394</v>
      </c>
      <c r="D142">
        <v>0.462</v>
      </c>
      <c r="E142">
        <v>0.509</v>
      </c>
      <c r="F142">
        <v>0.414</v>
      </c>
    </row>
    <row r="143" spans="2:6" ht="12.75">
      <c r="B143" t="s">
        <v>30</v>
      </c>
      <c r="C143">
        <v>0.381</v>
      </c>
      <c r="D143">
        <v>0.411</v>
      </c>
      <c r="E143">
        <v>0.528</v>
      </c>
      <c r="F143">
        <v>0.394</v>
      </c>
    </row>
    <row r="144" spans="2:6" ht="12.75">
      <c r="B144" t="s">
        <v>31</v>
      </c>
      <c r="C144">
        <v>0.348</v>
      </c>
      <c r="D144">
        <v>0.394</v>
      </c>
      <c r="E144">
        <v>0.452</v>
      </c>
      <c r="F144">
        <v>0.418</v>
      </c>
    </row>
    <row r="145" spans="2:6" ht="12.75">
      <c r="B145" t="s">
        <v>32</v>
      </c>
      <c r="C145">
        <v>0.338</v>
      </c>
      <c r="D145">
        <v>0.343</v>
      </c>
      <c r="E145">
        <v>0.401</v>
      </c>
      <c r="F145">
        <v>0.308</v>
      </c>
    </row>
    <row r="146" spans="2:6" ht="12.75">
      <c r="B146" t="s">
        <v>33</v>
      </c>
      <c r="C146">
        <v>0.268</v>
      </c>
      <c r="D146">
        <v>0.344</v>
      </c>
      <c r="E146">
        <v>0.344</v>
      </c>
      <c r="F146">
        <v>0.062</v>
      </c>
    </row>
    <row r="147" spans="2:6" ht="12.75">
      <c r="B147" t="s">
        <v>34</v>
      </c>
      <c r="C147">
        <v>0.111</v>
      </c>
      <c r="D147">
        <v>0.033</v>
      </c>
      <c r="E147">
        <v>0.153</v>
      </c>
      <c r="F147">
        <v>0.111</v>
      </c>
    </row>
    <row r="148" spans="2:6" ht="12.75">
      <c r="B148" t="s">
        <v>35</v>
      </c>
      <c r="C148">
        <v>0.064</v>
      </c>
      <c r="D148">
        <v>0.154</v>
      </c>
      <c r="E148">
        <v>0.134</v>
      </c>
      <c r="F148">
        <v>0.015</v>
      </c>
    </row>
    <row r="149" spans="2:6" ht="12.75">
      <c r="B149" t="s">
        <v>36</v>
      </c>
      <c r="C149">
        <v>0.022</v>
      </c>
      <c r="D149">
        <v>0.064</v>
      </c>
      <c r="E149">
        <v>0.031</v>
      </c>
      <c r="F149">
        <v>0.023</v>
      </c>
    </row>
    <row r="150" spans="2:6" ht="12.75">
      <c r="B150" t="s">
        <v>37</v>
      </c>
      <c r="C150">
        <v>0</v>
      </c>
      <c r="D150">
        <v>0.097</v>
      </c>
      <c r="E150">
        <v>0.1</v>
      </c>
      <c r="F150">
        <v>0.04</v>
      </c>
    </row>
    <row r="151" spans="2:6" ht="12.75">
      <c r="B151" t="s">
        <v>38</v>
      </c>
      <c r="C151">
        <v>0.062</v>
      </c>
      <c r="D151">
        <v>0.111</v>
      </c>
      <c r="E151">
        <v>0.108</v>
      </c>
      <c r="F151">
        <v>0.081</v>
      </c>
    </row>
    <row r="152" spans="2:6" ht="12.75">
      <c r="B152" t="s">
        <v>39</v>
      </c>
      <c r="C152">
        <v>0.094</v>
      </c>
      <c r="D152">
        <v>0.1</v>
      </c>
      <c r="E152">
        <v>0.093</v>
      </c>
      <c r="F152">
        <v>0.092</v>
      </c>
    </row>
    <row r="153" spans="2:6" ht="12.75">
      <c r="B153" t="s">
        <v>40</v>
      </c>
      <c r="C153">
        <v>0.131</v>
      </c>
      <c r="D153">
        <v>0.139</v>
      </c>
      <c r="E153">
        <v>0.089</v>
      </c>
      <c r="F153">
        <v>0.139</v>
      </c>
    </row>
    <row r="154" spans="2:6" ht="12.75">
      <c r="B154" t="s">
        <v>41</v>
      </c>
      <c r="C154">
        <v>0.139</v>
      </c>
      <c r="D154">
        <v>0.168</v>
      </c>
      <c r="E154">
        <v>0.143</v>
      </c>
      <c r="F154">
        <v>0.108</v>
      </c>
    </row>
    <row r="155" spans="2:6" ht="12.75">
      <c r="B155" t="s">
        <v>42</v>
      </c>
      <c r="C155">
        <v>0.136</v>
      </c>
      <c r="D155">
        <v>0.186</v>
      </c>
      <c r="E155">
        <v>0.136</v>
      </c>
      <c r="F155">
        <v>0.167</v>
      </c>
    </row>
    <row r="156" spans="2:6" ht="12.75">
      <c r="B156" t="s">
        <v>43</v>
      </c>
      <c r="C156">
        <v>0.147</v>
      </c>
      <c r="D156">
        <v>0.185</v>
      </c>
      <c r="E156">
        <v>0.151</v>
      </c>
      <c r="F156">
        <v>0.176</v>
      </c>
    </row>
    <row r="157" spans="2:6" ht="12.75">
      <c r="B157" t="s">
        <v>44</v>
      </c>
      <c r="C157">
        <v>0.152</v>
      </c>
      <c r="D157">
        <v>0.161</v>
      </c>
      <c r="E157">
        <v>0.168</v>
      </c>
      <c r="F157">
        <v>0.145</v>
      </c>
    </row>
    <row r="159" spans="2:6" ht="12.75">
      <c r="B159" t="s">
        <v>45</v>
      </c>
      <c r="C159">
        <v>0.661</v>
      </c>
      <c r="D159">
        <v>0.606</v>
      </c>
      <c r="E159">
        <v>0.623</v>
      </c>
      <c r="F159">
        <v>0.51</v>
      </c>
    </row>
    <row r="160" spans="2:6" ht="12.75">
      <c r="B160" t="s">
        <v>46</v>
      </c>
      <c r="C160">
        <v>0.694</v>
      </c>
      <c r="D160">
        <v>0.64</v>
      </c>
      <c r="E160">
        <v>0.624</v>
      </c>
      <c r="F160">
        <v>0.56</v>
      </c>
    </row>
    <row r="161" spans="2:6" ht="12.75">
      <c r="B161" t="s">
        <v>47</v>
      </c>
      <c r="C161">
        <v>0.681</v>
      </c>
      <c r="D161">
        <v>0.643</v>
      </c>
      <c r="E161">
        <v>0.634</v>
      </c>
      <c r="F161">
        <v>0.577</v>
      </c>
    </row>
    <row r="162" spans="2:6" ht="12.75">
      <c r="B162" t="s">
        <v>48</v>
      </c>
      <c r="C162">
        <v>0.654</v>
      </c>
      <c r="D162">
        <v>0.624</v>
      </c>
      <c r="E162">
        <v>0.628</v>
      </c>
      <c r="F162">
        <v>0.588</v>
      </c>
    </row>
    <row r="163" spans="2:6" ht="12.75">
      <c r="B163" t="s">
        <v>49</v>
      </c>
      <c r="C163">
        <v>0.646</v>
      </c>
      <c r="D163">
        <v>0.632</v>
      </c>
      <c r="E163">
        <v>0.612</v>
      </c>
      <c r="F163">
        <v>0.578</v>
      </c>
    </row>
    <row r="164" spans="2:6" ht="12.75">
      <c r="B164" t="s">
        <v>50</v>
      </c>
      <c r="C164">
        <v>0.646</v>
      </c>
      <c r="D164">
        <v>0.624</v>
      </c>
      <c r="E164">
        <v>0.649</v>
      </c>
      <c r="F164">
        <v>0.591</v>
      </c>
    </row>
    <row r="165" spans="2:6" ht="12.75">
      <c r="B165" t="s">
        <v>51</v>
      </c>
      <c r="C165">
        <v>0.646</v>
      </c>
      <c r="D165">
        <v>0.602</v>
      </c>
      <c r="E165">
        <v>0.647</v>
      </c>
      <c r="F165">
        <v>0.576</v>
      </c>
    </row>
    <row r="166" spans="2:6" ht="12.75">
      <c r="B166" t="s">
        <v>52</v>
      </c>
      <c r="C166">
        <v>0.656</v>
      </c>
      <c r="D166">
        <v>0.6</v>
      </c>
      <c r="E166">
        <v>0.626</v>
      </c>
      <c r="F166">
        <v>0.583</v>
      </c>
    </row>
    <row r="167" spans="2:6" ht="12.75">
      <c r="B167" t="s">
        <v>53</v>
      </c>
      <c r="C167">
        <v>0.669</v>
      </c>
      <c r="D167">
        <v>0.611</v>
      </c>
      <c r="E167">
        <v>0.619</v>
      </c>
      <c r="F167">
        <v>0.587</v>
      </c>
    </row>
    <row r="168" spans="2:6" ht="12.75">
      <c r="B168" t="s">
        <v>54</v>
      </c>
      <c r="C168">
        <v>0.637</v>
      </c>
      <c r="D168">
        <v>0.6</v>
      </c>
      <c r="E168">
        <v>0.615</v>
      </c>
      <c r="F168">
        <v>0.581</v>
      </c>
    </row>
    <row r="169" spans="2:6" ht="12.75">
      <c r="B169" t="s">
        <v>55</v>
      </c>
      <c r="C169">
        <v>0.662</v>
      </c>
      <c r="D169">
        <v>0.581</v>
      </c>
      <c r="E169">
        <v>0.626</v>
      </c>
      <c r="F169">
        <v>0.591</v>
      </c>
    </row>
    <row r="170" spans="2:6" ht="12.75">
      <c r="B170" t="s">
        <v>56</v>
      </c>
      <c r="C170">
        <v>0.648</v>
      </c>
      <c r="D170">
        <v>0.577</v>
      </c>
      <c r="E170">
        <v>0.623</v>
      </c>
      <c r="F170">
        <v>0.565</v>
      </c>
    </row>
    <row r="171" spans="2:6" ht="12.75">
      <c r="B171" t="s">
        <v>57</v>
      </c>
      <c r="C171">
        <v>0.643</v>
      </c>
      <c r="D171">
        <v>0.614</v>
      </c>
      <c r="E171">
        <v>0.624</v>
      </c>
      <c r="F171">
        <v>0.557</v>
      </c>
    </row>
    <row r="172" spans="2:6" ht="12.75">
      <c r="B172" t="s">
        <v>58</v>
      </c>
      <c r="C172">
        <v>0.62</v>
      </c>
      <c r="D172">
        <v>0.607</v>
      </c>
      <c r="E172">
        <v>0.6</v>
      </c>
      <c r="F172">
        <v>0.538</v>
      </c>
    </row>
    <row r="173" spans="2:6" ht="12.75">
      <c r="B173" t="s">
        <v>59</v>
      </c>
      <c r="C173">
        <v>0.617</v>
      </c>
      <c r="D173">
        <v>0.579</v>
      </c>
      <c r="E173">
        <v>0.627</v>
      </c>
      <c r="F173">
        <v>0.536</v>
      </c>
    </row>
    <row r="174" spans="2:6" ht="12.75">
      <c r="B174" t="s">
        <v>60</v>
      </c>
      <c r="C174">
        <v>0.607</v>
      </c>
      <c r="D174">
        <v>0.579</v>
      </c>
      <c r="E174">
        <v>0.623</v>
      </c>
      <c r="F174">
        <v>0.543</v>
      </c>
    </row>
    <row r="175" spans="2:6" ht="12.75">
      <c r="B175" t="s">
        <v>61</v>
      </c>
      <c r="C175">
        <v>0.604</v>
      </c>
      <c r="D175">
        <v>0.569</v>
      </c>
      <c r="E175">
        <v>0.603</v>
      </c>
      <c r="F175">
        <v>0.503</v>
      </c>
    </row>
    <row r="176" spans="2:6" ht="12.75">
      <c r="B176" t="s">
        <v>62</v>
      </c>
      <c r="C176">
        <v>0.599</v>
      </c>
      <c r="D176">
        <v>0.568</v>
      </c>
      <c r="E176">
        <v>0.59</v>
      </c>
      <c r="F176">
        <v>0.509</v>
      </c>
    </row>
    <row r="177" spans="2:6" ht="12.75">
      <c r="B177" t="s">
        <v>63</v>
      </c>
      <c r="C177">
        <v>0.574</v>
      </c>
      <c r="D177">
        <v>0.541</v>
      </c>
      <c r="E177">
        <v>0.596</v>
      </c>
      <c r="F177">
        <v>0.49</v>
      </c>
    </row>
    <row r="178" spans="2:6" ht="12.75">
      <c r="B178" t="s">
        <v>64</v>
      </c>
      <c r="C178">
        <v>0.583</v>
      </c>
      <c r="D178">
        <v>0.536</v>
      </c>
      <c r="E178">
        <v>0.573</v>
      </c>
      <c r="F178">
        <v>0.477</v>
      </c>
    </row>
    <row r="179" spans="2:6" ht="12.75">
      <c r="B179" t="s">
        <v>65</v>
      </c>
      <c r="C179">
        <v>0.574</v>
      </c>
      <c r="D179">
        <v>0.535</v>
      </c>
      <c r="E179">
        <v>0.563</v>
      </c>
      <c r="F179">
        <v>0.457</v>
      </c>
    </row>
    <row r="180" spans="2:6" ht="12.75">
      <c r="B180" t="s">
        <v>66</v>
      </c>
      <c r="C180">
        <v>0.542</v>
      </c>
      <c r="D180">
        <v>0.525</v>
      </c>
      <c r="E180">
        <v>0.543</v>
      </c>
      <c r="F180">
        <v>0.455</v>
      </c>
    </row>
    <row r="181" spans="2:6" ht="12.75">
      <c r="B181" t="s">
        <v>67</v>
      </c>
      <c r="C181">
        <v>0.538</v>
      </c>
      <c r="D181">
        <v>0.516</v>
      </c>
      <c r="E181">
        <v>0.564</v>
      </c>
      <c r="F181">
        <v>0.44</v>
      </c>
    </row>
    <row r="182" spans="2:6" ht="12.75">
      <c r="B182" t="s">
        <v>68</v>
      </c>
      <c r="C182">
        <v>0.535</v>
      </c>
      <c r="D182">
        <v>0.535</v>
      </c>
      <c r="E182">
        <v>0.53</v>
      </c>
      <c r="F182">
        <v>0.438</v>
      </c>
    </row>
    <row r="183" spans="2:6" ht="12.75">
      <c r="B183" t="s">
        <v>69</v>
      </c>
      <c r="C183">
        <v>0.482</v>
      </c>
      <c r="D183">
        <v>0.49</v>
      </c>
      <c r="E183">
        <v>0.542</v>
      </c>
      <c r="F183">
        <v>0.441</v>
      </c>
    </row>
    <row r="185" spans="2:4" ht="12.75">
      <c r="B185" t="s">
        <v>70</v>
      </c>
      <c r="C185" t="s">
        <v>71</v>
      </c>
      <c r="D185" t="s">
        <v>72</v>
      </c>
    </row>
    <row r="186" spans="2:4" ht="12.75">
      <c r="B186" t="s">
        <v>73</v>
      </c>
      <c r="C186">
        <v>0.202</v>
      </c>
      <c r="D186">
        <v>0.091</v>
      </c>
    </row>
    <row r="187" spans="2:4" ht="12.75">
      <c r="B187" t="s">
        <v>74</v>
      </c>
      <c r="C187">
        <v>0.311</v>
      </c>
      <c r="D187">
        <v>0.132</v>
      </c>
    </row>
    <row r="188" spans="2:4" ht="12.75">
      <c r="B188" t="s">
        <v>75</v>
      </c>
      <c r="C188">
        <v>0.419</v>
      </c>
      <c r="D188">
        <v>0.173</v>
      </c>
    </row>
    <row r="189" spans="2:4" ht="12.75">
      <c r="B189" t="s">
        <v>76</v>
      </c>
      <c r="C189">
        <v>0.527</v>
      </c>
      <c r="D189">
        <v>0.214</v>
      </c>
    </row>
    <row r="190" spans="2:4" ht="12.75">
      <c r="B190" t="s">
        <v>77</v>
      </c>
      <c r="C190">
        <v>0.635</v>
      </c>
      <c r="D190">
        <v>0.255</v>
      </c>
    </row>
    <row r="191" spans="2:4" ht="12.75">
      <c r="B191" t="s">
        <v>78</v>
      </c>
      <c r="C191">
        <v>0.744</v>
      </c>
      <c r="D191">
        <v>0.296</v>
      </c>
    </row>
    <row r="192" spans="2:4" ht="12.75">
      <c r="B192" t="s">
        <v>79</v>
      </c>
      <c r="C192">
        <v>0.852</v>
      </c>
      <c r="D192">
        <v>0.336</v>
      </c>
    </row>
    <row r="193" spans="2:4" ht="12.75">
      <c r="B193" t="s">
        <v>80</v>
      </c>
      <c r="C193">
        <v>0.96</v>
      </c>
      <c r="D193">
        <v>0.377</v>
      </c>
    </row>
    <row r="194" spans="2:4" ht="12.75">
      <c r="B194" t="s">
        <v>81</v>
      </c>
      <c r="C194">
        <v>1.069</v>
      </c>
      <c r="D194">
        <v>0.418</v>
      </c>
    </row>
    <row r="195" spans="2:4" ht="12.75">
      <c r="B195" t="s">
        <v>82</v>
      </c>
      <c r="C195">
        <v>1.177</v>
      </c>
      <c r="D195">
        <v>0.459</v>
      </c>
    </row>
    <row r="196" spans="2:4" ht="12.75">
      <c r="B196" t="s">
        <v>83</v>
      </c>
      <c r="C196">
        <v>1.285</v>
      </c>
      <c r="D196">
        <v>0.5</v>
      </c>
    </row>
    <row r="197" spans="2:4" ht="12.75">
      <c r="B197" t="s">
        <v>84</v>
      </c>
      <c r="C197">
        <v>1.394</v>
      </c>
      <c r="D197">
        <v>0.541</v>
      </c>
    </row>
    <row r="198" spans="2:4" ht="12.75">
      <c r="B198" t="s">
        <v>85</v>
      </c>
      <c r="C198">
        <v>1.502</v>
      </c>
      <c r="D198">
        <v>0.582</v>
      </c>
    </row>
    <row r="199" spans="2:4" ht="12.75">
      <c r="B199" t="s">
        <v>86</v>
      </c>
      <c r="C199">
        <v>1.61</v>
      </c>
      <c r="D199">
        <v>0.623</v>
      </c>
    </row>
    <row r="200" spans="2:4" ht="12.75">
      <c r="B200" t="s">
        <v>87</v>
      </c>
      <c r="C200">
        <v>1.718</v>
      </c>
      <c r="D200">
        <v>0.663</v>
      </c>
    </row>
    <row r="201" spans="2:4" ht="12.75">
      <c r="B201" t="s">
        <v>88</v>
      </c>
      <c r="C201">
        <v>1.827</v>
      </c>
      <c r="D201">
        <v>0.704</v>
      </c>
    </row>
    <row r="202" spans="2:4" ht="12.75">
      <c r="B202" t="s">
        <v>89</v>
      </c>
      <c r="C202">
        <v>1.935</v>
      </c>
      <c r="D202">
        <v>0.745</v>
      </c>
    </row>
    <row r="203" spans="2:4" ht="12.75">
      <c r="B203" t="s">
        <v>90</v>
      </c>
      <c r="C203">
        <v>2.043</v>
      </c>
      <c r="D203">
        <v>0.786</v>
      </c>
    </row>
    <row r="204" spans="2:4" ht="12.75">
      <c r="B204" t="s">
        <v>91</v>
      </c>
      <c r="C204">
        <v>2.152</v>
      </c>
      <c r="D204">
        <v>0.827</v>
      </c>
    </row>
    <row r="205" spans="2:4" ht="12.75">
      <c r="B205" t="s">
        <v>92</v>
      </c>
      <c r="C205">
        <v>2.26</v>
      </c>
      <c r="D205">
        <v>0.868</v>
      </c>
    </row>
    <row r="206" spans="2:4" ht="12.75">
      <c r="B206" t="s">
        <v>93</v>
      </c>
      <c r="C206">
        <v>2.368</v>
      </c>
      <c r="D206">
        <v>0.909</v>
      </c>
    </row>
    <row r="207" spans="2:4" ht="12.75">
      <c r="B207" t="s">
        <v>94</v>
      </c>
      <c r="C207">
        <v>2.477</v>
      </c>
      <c r="D207">
        <v>0.95</v>
      </c>
    </row>
    <row r="208" spans="2:4" ht="12.75">
      <c r="B208" t="s">
        <v>95</v>
      </c>
      <c r="C208">
        <v>2.585</v>
      </c>
      <c r="D208">
        <v>0.99</v>
      </c>
    </row>
    <row r="209" spans="2:4" ht="12.75">
      <c r="B209" t="s">
        <v>96</v>
      </c>
      <c r="C209">
        <v>2.693</v>
      </c>
      <c r="D209">
        <v>1.031</v>
      </c>
    </row>
    <row r="210" spans="2:4" ht="12.75">
      <c r="B210" t="s">
        <v>97</v>
      </c>
      <c r="C210">
        <v>2.801</v>
      </c>
      <c r="D210">
        <v>1.072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G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mheard</dc:creator>
  <cp:keywords/>
  <dc:description/>
  <cp:lastModifiedBy>jgartner</cp:lastModifiedBy>
  <cp:lastPrinted>2002-08-05T18:29:24Z</cp:lastPrinted>
  <dcterms:created xsi:type="dcterms:W3CDTF">2002-06-26T23:02:02Z</dcterms:created>
  <dcterms:modified xsi:type="dcterms:W3CDTF">2003-12-08T16:21:52Z</dcterms:modified>
  <cp:category/>
  <cp:version/>
  <cp:contentType/>
  <cp:contentStatus/>
</cp:coreProperties>
</file>