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12165"/>
  </bookViews>
  <sheets>
    <sheet name="Table2" sheetId="4" r:id="rId1"/>
    <sheet name="Sheet1" sheetId="1" r:id="rId2"/>
    <sheet name="Sheet2" sheetId="2" r:id="rId3"/>
    <sheet name="non_NGS" sheetId="3" r:id="rId4"/>
  </sheets>
  <calcPr calcId="145621"/>
</workbook>
</file>

<file path=xl/calcChain.xml><?xml version="1.0" encoding="utf-8"?>
<calcChain xmlns="http://schemas.openxmlformats.org/spreadsheetml/2006/main">
  <c r="F39" i="4" l="1"/>
  <c r="F84" i="4"/>
  <c r="F48" i="4"/>
  <c r="F89" i="4"/>
  <c r="F88" i="4"/>
  <c r="F47" i="4"/>
  <c r="F83" i="4"/>
  <c r="F82" i="4"/>
  <c r="F34" i="4"/>
  <c r="F33" i="4"/>
  <c r="F32" i="4"/>
  <c r="F20" i="4"/>
  <c r="F38" i="4"/>
  <c r="F31" i="4"/>
  <c r="F30" i="4"/>
  <c r="F29" i="4"/>
  <c r="D50" i="4"/>
  <c r="F50" i="4" s="1"/>
  <c r="F49" i="4"/>
  <c r="F16" i="4"/>
  <c r="F15" i="4"/>
  <c r="F14" i="4"/>
  <c r="F13" i="4"/>
  <c r="F40" i="4"/>
  <c r="F19" i="4"/>
  <c r="F18" i="4"/>
  <c r="D87" i="4"/>
  <c r="F87" i="4" s="1"/>
  <c r="D81" i="4"/>
  <c r="F81" i="4" s="1"/>
  <c r="D80" i="4"/>
  <c r="F80" i="4" s="1"/>
  <c r="F79" i="4"/>
  <c r="D78" i="4"/>
  <c r="F78" i="4" s="1"/>
  <c r="D77" i="4"/>
  <c r="F77" i="4" s="1"/>
  <c r="D76" i="4"/>
  <c r="F76" i="4" s="1"/>
  <c r="D75" i="4"/>
  <c r="F75" i="4" s="1"/>
  <c r="D74" i="4"/>
  <c r="F74" i="4" s="1"/>
  <c r="D73" i="4"/>
  <c r="F73" i="4" s="1"/>
  <c r="F72" i="4"/>
  <c r="F71" i="4"/>
  <c r="F70" i="4"/>
  <c r="F69" i="4"/>
  <c r="D68" i="4"/>
  <c r="F68" i="4" s="1"/>
  <c r="F67" i="4"/>
  <c r="F66" i="4"/>
  <c r="D65" i="4"/>
  <c r="F65" i="4" s="1"/>
  <c r="D64" i="4"/>
  <c r="F64" i="4" s="1"/>
  <c r="D63" i="4"/>
  <c r="F63" i="4" s="1"/>
  <c r="D62" i="4"/>
  <c r="F62" i="4" s="1"/>
  <c r="D61" i="4"/>
  <c r="F61" i="4" s="1"/>
  <c r="F60" i="4"/>
  <c r="D59" i="4"/>
  <c r="F59" i="4" s="1"/>
  <c r="F58" i="4"/>
  <c r="F57" i="4"/>
  <c r="D57" i="4"/>
  <c r="F56" i="4"/>
  <c r="D55" i="4"/>
  <c r="F55" i="4" s="1"/>
  <c r="F54" i="4"/>
  <c r="F53" i="4"/>
  <c r="D46" i="4"/>
  <c r="F46" i="4" s="1"/>
  <c r="D45" i="4"/>
  <c r="F45" i="4" s="1"/>
  <c r="F44" i="4"/>
  <c r="F52" i="4"/>
  <c r="F51" i="4"/>
  <c r="F86" i="4"/>
  <c r="F85" i="4"/>
  <c r="F100" i="4"/>
  <c r="F99" i="4"/>
  <c r="F98" i="4"/>
  <c r="F97" i="4"/>
  <c r="F96" i="4"/>
  <c r="F95" i="4"/>
  <c r="F94" i="4"/>
  <c r="F93" i="4"/>
  <c r="F92" i="4"/>
  <c r="F91" i="4"/>
  <c r="F90" i="4"/>
  <c r="F7" i="4"/>
  <c r="F6" i="4"/>
  <c r="F5" i="4"/>
  <c r="F43" i="4"/>
  <c r="D42" i="4"/>
  <c r="F42" i="4" s="1"/>
  <c r="D37" i="4"/>
  <c r="F37" i="4" s="1"/>
  <c r="F36" i="4"/>
  <c r="F12" i="4"/>
  <c r="F28" i="4"/>
  <c r="F27" i="4"/>
  <c r="F26" i="4"/>
  <c r="F25" i="4"/>
  <c r="D35" i="4"/>
  <c r="F35" i="4" s="1"/>
  <c r="F24" i="4"/>
  <c r="F23" i="4"/>
  <c r="D23" i="4"/>
  <c r="F22" i="4"/>
  <c r="D22" i="4"/>
  <c r="F21" i="4"/>
  <c r="D11" i="4"/>
  <c r="F11" i="4" s="1"/>
  <c r="D10" i="4"/>
  <c r="F10" i="4" s="1"/>
  <c r="F4" i="4"/>
  <c r="F17" i="4"/>
  <c r="D9" i="4"/>
  <c r="F9" i="4" s="1"/>
  <c r="D8" i="4"/>
  <c r="F8" i="4" s="1"/>
  <c r="F41" i="4"/>
  <c r="L97" i="1"/>
  <c r="I36" i="1" l="1"/>
  <c r="K36" i="1" s="1"/>
  <c r="I35" i="1"/>
  <c r="K35" i="1" s="1"/>
  <c r="I43" i="1"/>
  <c r="K43" i="1" s="1"/>
  <c r="G43" i="1"/>
  <c r="G42" i="1"/>
  <c r="I27" i="1"/>
  <c r="K27" i="1" s="1"/>
  <c r="I73" i="1"/>
  <c r="K73" i="1" s="1"/>
  <c r="G73" i="1"/>
  <c r="I42" i="1"/>
  <c r="K42" i="1" s="1"/>
  <c r="I3" i="3" l="1"/>
  <c r="E3" i="3"/>
  <c r="I2" i="3"/>
  <c r="G1" i="3"/>
  <c r="I1" i="3" s="1"/>
  <c r="G72" i="1"/>
  <c r="I72" i="1" s="1"/>
  <c r="K72" i="1" s="1"/>
  <c r="G71" i="1"/>
  <c r="I71" i="1" s="1"/>
  <c r="K71" i="1" s="1"/>
  <c r="I70" i="1"/>
  <c r="K70" i="1" s="1"/>
  <c r="G69" i="1"/>
  <c r="I69" i="1" s="1"/>
  <c r="K69" i="1" s="1"/>
  <c r="I18" i="1" l="1"/>
  <c r="K18" i="1" s="1"/>
  <c r="G21" i="1"/>
  <c r="I21" i="1" s="1"/>
  <c r="K21" i="1" s="1"/>
  <c r="I57" i="1"/>
  <c r="K57" i="1" s="1"/>
  <c r="G68" i="1" l="1"/>
  <c r="I68" i="1" s="1"/>
  <c r="K68" i="1" s="1"/>
  <c r="G82" i="1"/>
  <c r="I82" i="1" s="1"/>
  <c r="K82" i="1" s="1"/>
  <c r="I26" i="1"/>
  <c r="K26" i="1" s="1"/>
  <c r="I80" i="1" l="1"/>
  <c r="K80" i="1" s="1"/>
  <c r="I2" i="1" l="1"/>
  <c r="K2" i="1" s="1"/>
  <c r="I79" i="1"/>
  <c r="K79" i="1" s="1"/>
  <c r="I77" i="1"/>
  <c r="K77" i="1" s="1"/>
  <c r="I86" i="1"/>
  <c r="K86" i="1" s="1"/>
  <c r="I87" i="1"/>
  <c r="K87" i="1" s="1"/>
  <c r="I40" i="1"/>
  <c r="K40" i="1" s="1"/>
  <c r="I39" i="1"/>
  <c r="K39" i="1" s="1"/>
  <c r="G20" i="1"/>
  <c r="I20" i="1" s="1"/>
  <c r="K20" i="1" s="1"/>
  <c r="I38" i="1"/>
  <c r="K38" i="1" s="1"/>
  <c r="I37" i="1"/>
  <c r="K37" i="1" s="1"/>
  <c r="I22" i="1"/>
  <c r="K22" i="1" s="1"/>
  <c r="G67" i="1"/>
  <c r="I67" i="1" s="1"/>
  <c r="K67" i="1" s="1"/>
  <c r="I6" i="1"/>
  <c r="K6" i="1" s="1"/>
  <c r="I78" i="1"/>
  <c r="K78" i="1" s="1"/>
  <c r="I92" i="1"/>
  <c r="K92" i="1" s="1"/>
  <c r="I76" i="1"/>
  <c r="K76" i="1" s="1"/>
  <c r="I90" i="1"/>
  <c r="K90" i="1" s="1"/>
  <c r="I89" i="1"/>
  <c r="K89" i="1" s="1"/>
  <c r="I88" i="1"/>
  <c r="K88" i="1" s="1"/>
  <c r="G8" i="1" l="1"/>
  <c r="I8" i="1" s="1"/>
  <c r="K8" i="1" s="1"/>
  <c r="I34" i="1"/>
  <c r="K34" i="1" s="1"/>
  <c r="I33" i="1"/>
  <c r="K33" i="1" s="1"/>
  <c r="G56" i="1"/>
  <c r="I56" i="1" s="1"/>
  <c r="K56" i="1" s="1"/>
  <c r="G55" i="1"/>
  <c r="I55" i="1" s="1"/>
  <c r="K55" i="1" s="1"/>
  <c r="G13" i="1" l="1"/>
  <c r="I13" i="1" s="1"/>
  <c r="K13" i="1" s="1"/>
  <c r="G54" i="1"/>
  <c r="I54" i="1" s="1"/>
  <c r="K54" i="1" s="1"/>
  <c r="G66" i="1"/>
  <c r="I66" i="1" s="1"/>
  <c r="K66" i="1" s="1"/>
  <c r="I81" i="1" l="1"/>
  <c r="K81" i="1" s="1"/>
  <c r="G53" i="1"/>
  <c r="I53" i="1" s="1"/>
  <c r="K53" i="1" s="1"/>
  <c r="G52" i="1"/>
  <c r="I52" i="1" s="1"/>
  <c r="K52" i="1" s="1"/>
  <c r="I1" i="1"/>
  <c r="I84" i="1"/>
  <c r="K1" i="1" l="1"/>
  <c r="K84" i="1"/>
  <c r="I12" i="1"/>
  <c r="K12" i="1" s="1"/>
  <c r="I75" i="1"/>
  <c r="K75" i="1" s="1"/>
  <c r="G11" i="1"/>
  <c r="I11" i="1" s="1"/>
  <c r="K11" i="1" s="1"/>
  <c r="I19" i="1" l="1"/>
  <c r="K19" i="1" s="1"/>
  <c r="I25" i="1"/>
  <c r="K25" i="1" s="1"/>
  <c r="I24" i="1"/>
  <c r="K24" i="1" s="1"/>
  <c r="I51" i="1" l="1"/>
  <c r="K51" i="1" s="1"/>
  <c r="G65" i="1"/>
  <c r="I65" i="1" s="1"/>
  <c r="K65" i="1" s="1"/>
  <c r="G64" i="1"/>
  <c r="I64" i="1" s="1"/>
  <c r="K64" i="1" s="1"/>
  <c r="I5" i="1"/>
  <c r="K5" i="1" s="1"/>
  <c r="I74" i="1"/>
  <c r="I97" i="1" l="1"/>
  <c r="K97" i="1" s="1"/>
  <c r="I91" i="1"/>
  <c r="K91" i="1" s="1"/>
  <c r="I49" i="1"/>
  <c r="K49" i="1" s="1"/>
  <c r="I9" i="1"/>
  <c r="K9" i="1" s="1"/>
  <c r="G50" i="1"/>
  <c r="I50" i="1" s="1"/>
  <c r="K50" i="1" s="1"/>
  <c r="G10" i="1"/>
  <c r="I10" i="1" s="1"/>
  <c r="K10" i="1" s="1"/>
  <c r="I32" i="1"/>
  <c r="K32" i="1" s="1"/>
  <c r="I31" i="1"/>
  <c r="K31" i="1" s="1"/>
  <c r="K74" i="1" l="1"/>
  <c r="G48" i="1"/>
  <c r="I48" i="1" s="1"/>
  <c r="K48" i="1" s="1"/>
  <c r="I23" i="1"/>
  <c r="K23" i="1" s="1"/>
  <c r="I95" i="1"/>
  <c r="K95" i="1" s="1"/>
  <c r="I94" i="1"/>
  <c r="K94" i="1" s="1"/>
  <c r="I41" i="1"/>
  <c r="K41" i="1" s="1"/>
  <c r="I96" i="1"/>
  <c r="K96" i="1" s="1"/>
  <c r="I47" i="1"/>
  <c r="K47" i="1" s="1"/>
  <c r="G46" i="1"/>
  <c r="I46" i="1" s="1"/>
  <c r="K46" i="1" s="1"/>
  <c r="I45" i="1"/>
  <c r="K45" i="1" s="1"/>
  <c r="I83" i="1"/>
  <c r="K83" i="1" s="1"/>
  <c r="I85" i="1"/>
  <c r="K85" i="1" s="1"/>
  <c r="I93" i="1"/>
  <c r="K93" i="1" s="1"/>
  <c r="I44" i="1"/>
  <c r="K44" i="1" s="1"/>
  <c r="I30" i="1"/>
  <c r="K30" i="1" s="1"/>
  <c r="I29" i="1"/>
  <c r="K29" i="1" s="1"/>
  <c r="I63" i="1"/>
  <c r="K63" i="1" s="1"/>
  <c r="I62" i="1"/>
  <c r="K62" i="1" s="1"/>
  <c r="I61" i="1"/>
  <c r="K61" i="1" s="1"/>
  <c r="I60" i="1"/>
  <c r="K60" i="1" s="1"/>
  <c r="I15" i="1" l="1"/>
  <c r="K15" i="1" s="1"/>
  <c r="G7" i="1"/>
  <c r="I7" i="1" s="1"/>
  <c r="K7" i="1" s="1"/>
  <c r="G4" i="1" l="1"/>
  <c r="I4" i="1" s="1"/>
  <c r="K4" i="1" s="1"/>
  <c r="I17" i="1"/>
  <c r="K17" i="1" s="1"/>
  <c r="I28" i="1"/>
  <c r="K28" i="1" s="1"/>
  <c r="I58" i="1"/>
  <c r="K58" i="1" s="1"/>
  <c r="G59" i="1"/>
  <c r="I59" i="1" s="1"/>
  <c r="K59" i="1" s="1"/>
  <c r="G3" i="1" l="1"/>
  <c r="I3" i="1" s="1"/>
  <c r="K3" i="1" s="1"/>
  <c r="I16" i="1"/>
  <c r="K16" i="1" s="1"/>
  <c r="I14" i="1"/>
  <c r="K14" i="1" s="1"/>
</calcChain>
</file>

<file path=xl/sharedStrings.xml><?xml version="1.0" encoding="utf-8"?>
<sst xmlns="http://schemas.openxmlformats.org/spreadsheetml/2006/main" count="1022" uniqueCount="158">
  <si>
    <t>Lairson</t>
  </si>
  <si>
    <t>DM6974</t>
  </si>
  <si>
    <t>DM6981</t>
  </si>
  <si>
    <t>Smith</t>
  </si>
  <si>
    <t>AB6713</t>
  </si>
  <si>
    <t>Knaak</t>
  </si>
  <si>
    <t>KU1218</t>
  </si>
  <si>
    <t>Henry</t>
  </si>
  <si>
    <t>McClenney</t>
  </si>
  <si>
    <t>KU0743</t>
  </si>
  <si>
    <t>GA</t>
  </si>
  <si>
    <t>NC</t>
  </si>
  <si>
    <t>KeynetGPS</t>
  </si>
  <si>
    <t>NYSNet</t>
  </si>
  <si>
    <t>RTN</t>
  </si>
  <si>
    <t>Crew</t>
  </si>
  <si>
    <t>State</t>
  </si>
  <si>
    <t>Date</t>
  </si>
  <si>
    <t>NY</t>
  </si>
  <si>
    <t>AJ8715</t>
  </si>
  <si>
    <t xml:space="preserve">Henry </t>
  </si>
  <si>
    <t>KU1199</t>
  </si>
  <si>
    <t>MZ0734</t>
  </si>
  <si>
    <t>KV0765</t>
  </si>
  <si>
    <t>KV0735</t>
  </si>
  <si>
    <t>Travis</t>
  </si>
  <si>
    <t>NC crews</t>
  </si>
  <si>
    <t>OH crews</t>
  </si>
  <si>
    <t>Mike</t>
  </si>
  <si>
    <t>Noll</t>
  </si>
  <si>
    <t>Brooks</t>
  </si>
  <si>
    <t>CT</t>
  </si>
  <si>
    <t>Tim</t>
  </si>
  <si>
    <t>MZ3054</t>
  </si>
  <si>
    <t>KU1162</t>
  </si>
  <si>
    <t>MZ1289</t>
  </si>
  <si>
    <t>OH</t>
  </si>
  <si>
    <t>Chad</t>
  </si>
  <si>
    <t>JU4087</t>
  </si>
  <si>
    <t>AG9916</t>
  </si>
  <si>
    <t>NA0463</t>
  </si>
  <si>
    <t>LY2033</t>
  </si>
  <si>
    <t>DG9900</t>
  </si>
  <si>
    <t xml:space="preserve">GA </t>
  </si>
  <si>
    <t>geoid03</t>
  </si>
  <si>
    <t>geoid09</t>
  </si>
  <si>
    <t>1.121 correction</t>
  </si>
  <si>
    <t>1.59 correction</t>
  </si>
  <si>
    <t>3.9 correction</t>
  </si>
  <si>
    <t>Square of Residuals</t>
  </si>
  <si>
    <t>Andrew</t>
  </si>
  <si>
    <t>JU0067</t>
  </si>
  <si>
    <t>KV0015</t>
  </si>
  <si>
    <t>poor precision</t>
  </si>
  <si>
    <t>Carrie</t>
  </si>
  <si>
    <t>AA5229</t>
  </si>
  <si>
    <t>geoid12A</t>
  </si>
  <si>
    <t>Nyprecision</t>
  </si>
  <si>
    <t>KV0584</t>
  </si>
  <si>
    <t>KV0061</t>
  </si>
  <si>
    <t>DM6002</t>
  </si>
  <si>
    <t>KV3515</t>
  </si>
  <si>
    <t>david</t>
  </si>
  <si>
    <t>David</t>
  </si>
  <si>
    <t>AI8458</t>
  </si>
  <si>
    <t>40 02 25.85 74 03 23.98</t>
  </si>
  <si>
    <t>KU0978</t>
  </si>
  <si>
    <t>40 06 02.06 74 03 03.5</t>
  </si>
  <si>
    <t>AM6984</t>
  </si>
  <si>
    <t>KV0931</t>
  </si>
  <si>
    <t>KV0838</t>
  </si>
  <si>
    <t>40 38 51.     (N) 074 14 57.</t>
  </si>
  <si>
    <t>40 26 37.68884(N) 074 13 51.22024(W)</t>
  </si>
  <si>
    <t>39 57 03.     (N) 074 12 00.     (W)</t>
  </si>
  <si>
    <t>KV0334</t>
  </si>
  <si>
    <t>JU2456</t>
  </si>
  <si>
    <t>KU0953</t>
  </si>
  <si>
    <t>KV0282</t>
  </si>
  <si>
    <t>KV0457</t>
  </si>
  <si>
    <t>JU0136</t>
  </si>
  <si>
    <t>AB6708</t>
  </si>
  <si>
    <t>John</t>
  </si>
  <si>
    <t>40 52 45.     (N) 074 02 27.     (W</t>
  </si>
  <si>
    <t>40 47 39.     (N) 073 46 50.     (W)</t>
  </si>
  <si>
    <t>39 16 53.1    (N) 074 34 10.8    (W)</t>
  </si>
  <si>
    <t>40 27 10.     (N) 074 23 07.     (W)</t>
  </si>
  <si>
    <t xml:space="preserve">40 06 00.     (N) 074 03 03. </t>
  </si>
  <si>
    <t>40 40 02.4    (N) 074 06 37.3</t>
  </si>
  <si>
    <t>40 44 31.     (N) 074 05 03.</t>
  </si>
  <si>
    <t>40 45 02.     (N) 074 03 43.</t>
  </si>
  <si>
    <t>39 40 01.     (N) 074 12 52.</t>
  </si>
  <si>
    <t>39 39 50.9    (N) 074 46 09.0</t>
  </si>
  <si>
    <t xml:space="preserve">40 19 03.     (N) 073 58 47. </t>
  </si>
  <si>
    <t>40 16 35.     (N) 073 59 07.</t>
  </si>
  <si>
    <t>38 57 19.3    (N) 074 53 26.0</t>
  </si>
  <si>
    <t>40 39 45.     (N) 073 50 56.</t>
  </si>
  <si>
    <t xml:space="preserve">40 52 02.     (N) 073 01 57. </t>
  </si>
  <si>
    <t xml:space="preserve">39 15 42.36   (N) 074 38 59.44 </t>
  </si>
  <si>
    <t xml:space="preserve">40 40 33.     (N) 073 45 20. </t>
  </si>
  <si>
    <t xml:space="preserve">42 23 07.     (N) 073 52 21.  </t>
  </si>
  <si>
    <t>40 26 00.     (N) 074 13 06.</t>
  </si>
  <si>
    <t>40 26 53.     (N) 074 08 33.</t>
  </si>
  <si>
    <t>42 44 12.     (N) 073 41 32.</t>
  </si>
  <si>
    <t>42 13 25.     (N) 073 52 16.</t>
  </si>
  <si>
    <t>40 31 17.     (N) 074 16 35.</t>
  </si>
  <si>
    <t>40 50 46.     (N) 073 49 31.</t>
  </si>
  <si>
    <t>39 44 13.56655(N) 074 43 38.24624</t>
  </si>
  <si>
    <t>3rd order</t>
  </si>
  <si>
    <t>40 33 26.21288(N) 074 26 46.04424</t>
  </si>
  <si>
    <t>42 04 21.     (N) 074 02 00.</t>
  </si>
  <si>
    <t>41 44 15.34050(N) 074 01 54.72479</t>
  </si>
  <si>
    <t>40 22 25.     (N) 073 58 27.</t>
  </si>
  <si>
    <t>39 46 19.     (N) 074 12 34.</t>
  </si>
  <si>
    <t>40 35 49.95976(N) 074 16 06.98692</t>
  </si>
  <si>
    <t>40 42 13.42   (N) 074 00 59.39</t>
  </si>
  <si>
    <t>39 25 22.12   (N) 074 29 59.77</t>
  </si>
  <si>
    <t>40 56 06.     (N) 073 54 14.</t>
  </si>
  <si>
    <t>KU0028</t>
  </si>
  <si>
    <t>JU0269</t>
  </si>
  <si>
    <t>40 57 42.37737(N) 072 14 58.01612</t>
  </si>
  <si>
    <t>39 26 59.     (N) 074 28 17.</t>
  </si>
  <si>
    <t>38 58 12.57586(N) 074 57 41.59124</t>
  </si>
  <si>
    <t>HU1197</t>
  </si>
  <si>
    <t>KU0194</t>
  </si>
  <si>
    <t>40 45 09.     (N) 072 56 01.</t>
  </si>
  <si>
    <t>KU1740</t>
  </si>
  <si>
    <t>40 56 46.     (N) 073 43 53.</t>
  </si>
  <si>
    <t>Tim Lanier</t>
  </si>
  <si>
    <t>neet to get his shots</t>
  </si>
  <si>
    <t>good</t>
  </si>
  <si>
    <t>State Crew</t>
  </si>
  <si>
    <t>County</t>
  </si>
  <si>
    <t>GNSS elevation (GEOID09)</t>
  </si>
  <si>
    <t>NGS datasheet elevation</t>
  </si>
  <si>
    <t>Difference from NGS datasheet (GEOID09)</t>
  </si>
  <si>
    <t>NGS PID</t>
  </si>
  <si>
    <t>New Jersey</t>
  </si>
  <si>
    <t>Monmouth</t>
  </si>
  <si>
    <t>Cape May</t>
  </si>
  <si>
    <t>New York</t>
  </si>
  <si>
    <t>Queens</t>
  </si>
  <si>
    <t xml:space="preserve">New York </t>
  </si>
  <si>
    <t>Suffolk</t>
  </si>
  <si>
    <t>Greene</t>
  </si>
  <si>
    <t>Albany</t>
  </si>
  <si>
    <t>Bronx</t>
  </si>
  <si>
    <t>Middlesex</t>
  </si>
  <si>
    <t>Burlington</t>
  </si>
  <si>
    <t>Ulster</t>
  </si>
  <si>
    <t>Union</t>
  </si>
  <si>
    <t xml:space="preserve">New Jersey </t>
  </si>
  <si>
    <t>Atlantic</t>
  </si>
  <si>
    <t>Bergen</t>
  </si>
  <si>
    <t>Ocean</t>
  </si>
  <si>
    <t>Westchester</t>
  </si>
  <si>
    <t>Hudson</t>
  </si>
  <si>
    <t>Table 2. Differences between GNSS surveyed elevations and  National Geodetic Survey (NGS) elevations used to check vertical accuracies in New Jersey and New York following Hurricane Sandy, October 2012.</t>
  </si>
  <si>
    <t>[The elevations listed in table 2 were referenced to the North American Verical Datum of 1988 (NAVD 88); NGS PID, National Geodetic Survey Point Identifier]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</si>
</sst>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A2" sqref="A2"/>
    </sheetView>
  </sheetViews>
  <sheetFormatPr defaultRowHeight="15" x14ac:dyDescent="0.25"/>
  <cols>
    <col min="2" max="2" width="11.5703125" bestFit="1" customWidth="1"/>
    <col min="3" max="3" width="12.140625" bestFit="1" customWidth="1"/>
    <col min="4" max="4" width="11.140625" style="14" customWidth="1"/>
    <col min="5" max="5" width="12" style="14" customWidth="1"/>
    <col min="6" max="6" width="12.140625" style="14" customWidth="1"/>
  </cols>
  <sheetData>
    <row r="1" spans="1:6" x14ac:dyDescent="0.25">
      <c r="A1" t="s">
        <v>156</v>
      </c>
    </row>
    <row r="2" spans="1:6" x14ac:dyDescent="0.25">
      <c r="A2" t="s">
        <v>157</v>
      </c>
    </row>
    <row r="3" spans="1:6" ht="60" x14ac:dyDescent="0.25">
      <c r="A3" s="12" t="s">
        <v>135</v>
      </c>
      <c r="B3" s="12" t="s">
        <v>16</v>
      </c>
      <c r="C3" s="12" t="s">
        <v>131</v>
      </c>
      <c r="D3" s="13" t="s">
        <v>132</v>
      </c>
      <c r="E3" s="13" t="s">
        <v>133</v>
      </c>
      <c r="F3" s="13" t="s">
        <v>134</v>
      </c>
    </row>
    <row r="4" spans="1:6" x14ac:dyDescent="0.25">
      <c r="A4" s="2" t="s">
        <v>64</v>
      </c>
      <c r="B4" s="2" t="s">
        <v>136</v>
      </c>
      <c r="C4" s="2" t="s">
        <v>152</v>
      </c>
      <c r="D4" s="4">
        <v>4.7210000000000001</v>
      </c>
      <c r="E4" s="4">
        <v>4.9000000000000004</v>
      </c>
      <c r="F4" s="4">
        <f t="shared" ref="F4:F35" si="0">D4-E4</f>
        <v>-0.17900000000000027</v>
      </c>
    </row>
    <row r="5" spans="1:6" x14ac:dyDescent="0.25">
      <c r="A5" s="2" t="s">
        <v>38</v>
      </c>
      <c r="B5" s="2" t="s">
        <v>136</v>
      </c>
      <c r="C5" s="2" t="s">
        <v>147</v>
      </c>
      <c r="D5" s="4">
        <v>46.948999999999998</v>
      </c>
      <c r="E5" s="4">
        <v>47</v>
      </c>
      <c r="F5" s="4">
        <f t="shared" si="0"/>
        <v>-5.1000000000001933E-2</v>
      </c>
    </row>
    <row r="6" spans="1:6" x14ac:dyDescent="0.25">
      <c r="A6" s="2" t="s">
        <v>38</v>
      </c>
      <c r="B6" s="2" t="s">
        <v>136</v>
      </c>
      <c r="C6" s="2" t="s">
        <v>147</v>
      </c>
      <c r="D6" s="4">
        <v>46.948</v>
      </c>
      <c r="E6" s="4">
        <v>47</v>
      </c>
      <c r="F6" s="4">
        <f t="shared" si="0"/>
        <v>-5.1999999999999602E-2</v>
      </c>
    </row>
    <row r="7" spans="1:6" x14ac:dyDescent="0.25">
      <c r="A7" s="2" t="s">
        <v>38</v>
      </c>
      <c r="B7" s="2" t="s">
        <v>136</v>
      </c>
      <c r="C7" s="2" t="s">
        <v>147</v>
      </c>
      <c r="D7" s="4">
        <v>46.965000000000003</v>
      </c>
      <c r="E7" s="4">
        <v>47</v>
      </c>
      <c r="F7" s="4">
        <f t="shared" si="0"/>
        <v>-3.4999999999996589E-2</v>
      </c>
    </row>
    <row r="8" spans="1:6" x14ac:dyDescent="0.25">
      <c r="A8" s="2" t="s">
        <v>4</v>
      </c>
      <c r="B8" s="2" t="s">
        <v>136</v>
      </c>
      <c r="C8" s="2" t="s">
        <v>138</v>
      </c>
      <c r="D8" s="4">
        <f>(10.103+10.017+10.088)/3</f>
        <v>10.069333333333333</v>
      </c>
      <c r="E8" s="4">
        <v>10.210000000000001</v>
      </c>
      <c r="F8" s="4">
        <f t="shared" si="0"/>
        <v>-0.14066666666666805</v>
      </c>
    </row>
    <row r="9" spans="1:6" x14ac:dyDescent="0.25">
      <c r="A9" s="2" t="s">
        <v>4</v>
      </c>
      <c r="B9" s="2" t="s">
        <v>136</v>
      </c>
      <c r="C9" s="2" t="s">
        <v>138</v>
      </c>
      <c r="D9" s="4">
        <f>(10.147+10.191)/2</f>
        <v>10.169</v>
      </c>
      <c r="E9" s="4">
        <v>10.210000000000001</v>
      </c>
      <c r="F9" s="4">
        <f t="shared" si="0"/>
        <v>-4.1000000000000369E-2</v>
      </c>
    </row>
    <row r="10" spans="1:6" x14ac:dyDescent="0.25">
      <c r="A10" s="2" t="s">
        <v>19</v>
      </c>
      <c r="B10" s="2" t="s">
        <v>136</v>
      </c>
      <c r="C10" s="2" t="s">
        <v>138</v>
      </c>
      <c r="D10" s="4">
        <f>(32.963+32.978)/2</f>
        <v>32.970500000000001</v>
      </c>
      <c r="E10" s="4">
        <v>32.97</v>
      </c>
      <c r="F10" s="4">
        <f t="shared" si="0"/>
        <v>5.0000000000238742E-4</v>
      </c>
    </row>
    <row r="11" spans="1:6" x14ac:dyDescent="0.25">
      <c r="A11" s="2" t="s">
        <v>68</v>
      </c>
      <c r="B11" s="2" t="s">
        <v>136</v>
      </c>
      <c r="C11" s="2" t="s">
        <v>138</v>
      </c>
      <c r="D11" s="4">
        <f>(7.232+7.221)/2</f>
        <v>7.2264999999999997</v>
      </c>
      <c r="E11" s="4">
        <v>7.29</v>
      </c>
      <c r="F11" s="4">
        <f t="shared" si="0"/>
        <v>-6.3500000000000334E-2</v>
      </c>
    </row>
    <row r="12" spans="1:6" x14ac:dyDescent="0.25">
      <c r="A12" s="2" t="s">
        <v>122</v>
      </c>
      <c r="B12" s="2" t="s">
        <v>136</v>
      </c>
      <c r="C12" s="2" t="s">
        <v>138</v>
      </c>
      <c r="D12" s="4">
        <v>7.03</v>
      </c>
      <c r="E12" s="4">
        <v>6.98</v>
      </c>
      <c r="F12" s="4">
        <f t="shared" si="0"/>
        <v>4.9999999999999822E-2</v>
      </c>
    </row>
    <row r="13" spans="1:6" x14ac:dyDescent="0.25">
      <c r="A13" s="2" t="s">
        <v>77</v>
      </c>
      <c r="B13" s="2" t="s">
        <v>136</v>
      </c>
      <c r="C13" s="2" t="s">
        <v>155</v>
      </c>
      <c r="D13" s="4">
        <v>36.520000000000003</v>
      </c>
      <c r="E13" s="4">
        <v>36.61</v>
      </c>
      <c r="F13" s="4">
        <f t="shared" si="0"/>
        <v>-8.9999999999996305E-2</v>
      </c>
    </row>
    <row r="14" spans="1:6" x14ac:dyDescent="0.25">
      <c r="A14" s="2" t="s">
        <v>74</v>
      </c>
      <c r="B14" s="2" t="s">
        <v>136</v>
      </c>
      <c r="C14" s="2" t="s">
        <v>155</v>
      </c>
      <c r="D14" s="4">
        <v>26.79</v>
      </c>
      <c r="E14" s="4">
        <v>26.92</v>
      </c>
      <c r="F14" s="4">
        <f t="shared" si="0"/>
        <v>-0.13000000000000256</v>
      </c>
    </row>
    <row r="15" spans="1:6" x14ac:dyDescent="0.25">
      <c r="A15" s="2" t="s">
        <v>78</v>
      </c>
      <c r="B15" s="2" t="s">
        <v>136</v>
      </c>
      <c r="C15" s="2" t="s">
        <v>155</v>
      </c>
      <c r="D15" s="4">
        <v>8.5530000000000008</v>
      </c>
      <c r="E15" s="4">
        <v>8.7200000000000006</v>
      </c>
      <c r="F15" s="4">
        <f t="shared" si="0"/>
        <v>-0.16699999999999982</v>
      </c>
    </row>
    <row r="16" spans="1:6" x14ac:dyDescent="0.25">
      <c r="A16" s="2" t="s">
        <v>78</v>
      </c>
      <c r="B16" s="2" t="s">
        <v>136</v>
      </c>
      <c r="C16" s="2" t="s">
        <v>155</v>
      </c>
      <c r="D16" s="4">
        <v>8.5380000000000003</v>
      </c>
      <c r="E16" s="4">
        <v>8.7200000000000006</v>
      </c>
      <c r="F16" s="4">
        <f t="shared" si="0"/>
        <v>-0.18200000000000038</v>
      </c>
    </row>
    <row r="17" spans="1:6" x14ac:dyDescent="0.25">
      <c r="A17" s="2" t="s">
        <v>39</v>
      </c>
      <c r="B17" s="2" t="s">
        <v>136</v>
      </c>
      <c r="C17" s="2" t="s">
        <v>146</v>
      </c>
      <c r="D17" s="4">
        <v>82.44</v>
      </c>
      <c r="E17" s="4">
        <v>82.65</v>
      </c>
      <c r="F17" s="4">
        <f t="shared" si="0"/>
        <v>-0.21000000000000796</v>
      </c>
    </row>
    <row r="18" spans="1:6" x14ac:dyDescent="0.25">
      <c r="A18" s="2" t="s">
        <v>52</v>
      </c>
      <c r="B18" s="2" t="s">
        <v>136</v>
      </c>
      <c r="C18" s="2" t="s">
        <v>146</v>
      </c>
      <c r="D18" s="4">
        <v>113.8</v>
      </c>
      <c r="E18" s="4">
        <v>114.05</v>
      </c>
      <c r="F18" s="4">
        <f t="shared" si="0"/>
        <v>-0.25</v>
      </c>
    </row>
    <row r="19" spans="1:6" x14ac:dyDescent="0.25">
      <c r="A19" s="2" t="s">
        <v>52</v>
      </c>
      <c r="B19" s="2" t="s">
        <v>136</v>
      </c>
      <c r="C19" s="2" t="s">
        <v>146</v>
      </c>
      <c r="D19" s="4">
        <v>113.791</v>
      </c>
      <c r="E19" s="4">
        <v>114.05</v>
      </c>
      <c r="F19" s="4">
        <f t="shared" si="0"/>
        <v>-0.25900000000000034</v>
      </c>
    </row>
    <row r="20" spans="1:6" x14ac:dyDescent="0.25">
      <c r="A20" s="2" t="s">
        <v>69</v>
      </c>
      <c r="B20" s="2" t="s">
        <v>136</v>
      </c>
      <c r="C20" s="2" t="s">
        <v>146</v>
      </c>
      <c r="D20" s="4">
        <v>13.84</v>
      </c>
      <c r="E20" s="4">
        <v>14.14</v>
      </c>
      <c r="F20" s="4">
        <f t="shared" si="0"/>
        <v>-0.30000000000000071</v>
      </c>
    </row>
    <row r="21" spans="1:6" x14ac:dyDescent="0.25">
      <c r="A21" s="2" t="s">
        <v>42</v>
      </c>
      <c r="B21" s="2" t="s">
        <v>136</v>
      </c>
      <c r="C21" s="2" t="s">
        <v>137</v>
      </c>
      <c r="D21" s="4">
        <v>5.5780000000000003</v>
      </c>
      <c r="E21" s="4">
        <v>5.74</v>
      </c>
      <c r="F21" s="4">
        <f t="shared" si="0"/>
        <v>-0.16199999999999992</v>
      </c>
    </row>
    <row r="22" spans="1:6" x14ac:dyDescent="0.25">
      <c r="A22" s="2" t="s">
        <v>42</v>
      </c>
      <c r="B22" s="2" t="s">
        <v>136</v>
      </c>
      <c r="C22" s="2" t="s">
        <v>137</v>
      </c>
      <c r="D22" s="4">
        <f>(5.593+5.589)/2</f>
        <v>5.5910000000000002</v>
      </c>
      <c r="E22" s="4">
        <v>5.74</v>
      </c>
      <c r="F22" s="4">
        <f t="shared" si="0"/>
        <v>-0.14900000000000002</v>
      </c>
    </row>
    <row r="23" spans="1:6" x14ac:dyDescent="0.25">
      <c r="A23" s="2" t="s">
        <v>42</v>
      </c>
      <c r="B23" s="2" t="s">
        <v>136</v>
      </c>
      <c r="C23" s="2" t="s">
        <v>137</v>
      </c>
      <c r="D23" s="4">
        <f>(5.602+5.546)/2</f>
        <v>5.5739999999999998</v>
      </c>
      <c r="E23" s="4">
        <v>5.74</v>
      </c>
      <c r="F23" s="4">
        <f t="shared" si="0"/>
        <v>-0.16600000000000037</v>
      </c>
    </row>
    <row r="24" spans="1:6" x14ac:dyDescent="0.25">
      <c r="A24" s="2" t="s">
        <v>42</v>
      </c>
      <c r="B24" s="2" t="s">
        <v>136</v>
      </c>
      <c r="C24" s="2" t="s">
        <v>137</v>
      </c>
      <c r="D24" s="4">
        <v>5.5469999999999997</v>
      </c>
      <c r="E24" s="4">
        <v>5.74</v>
      </c>
      <c r="F24" s="4">
        <f t="shared" si="0"/>
        <v>-0.1930000000000005</v>
      </c>
    </row>
    <row r="25" spans="1:6" x14ac:dyDescent="0.25">
      <c r="A25" s="2" t="s">
        <v>1</v>
      </c>
      <c r="B25" s="2" t="s">
        <v>136</v>
      </c>
      <c r="C25" s="2" t="s">
        <v>137</v>
      </c>
      <c r="D25" s="4">
        <v>11.134</v>
      </c>
      <c r="E25" s="4">
        <v>11.43</v>
      </c>
      <c r="F25" s="4">
        <f t="shared" si="0"/>
        <v>-0.29599999999999937</v>
      </c>
    </row>
    <row r="26" spans="1:6" x14ac:dyDescent="0.25">
      <c r="A26" s="2" t="s">
        <v>1</v>
      </c>
      <c r="B26" s="2" t="s">
        <v>136</v>
      </c>
      <c r="C26" s="2" t="s">
        <v>137</v>
      </c>
      <c r="D26" s="4">
        <v>11.192</v>
      </c>
      <c r="E26" s="4">
        <v>11.43</v>
      </c>
      <c r="F26" s="4">
        <f t="shared" si="0"/>
        <v>-0.23799999999999955</v>
      </c>
    </row>
    <row r="27" spans="1:6" x14ac:dyDescent="0.25">
      <c r="A27" s="2" t="s">
        <v>2</v>
      </c>
      <c r="B27" s="2" t="s">
        <v>136</v>
      </c>
      <c r="C27" s="2" t="s">
        <v>137</v>
      </c>
      <c r="D27" s="4">
        <v>16.056000000000001</v>
      </c>
      <c r="E27" s="4">
        <v>16.38</v>
      </c>
      <c r="F27" s="4">
        <f t="shared" si="0"/>
        <v>-0.32399999999999807</v>
      </c>
    </row>
    <row r="28" spans="1:6" x14ac:dyDescent="0.25">
      <c r="A28" s="2" t="s">
        <v>2</v>
      </c>
      <c r="B28" s="2" t="s">
        <v>136</v>
      </c>
      <c r="C28" s="2" t="s">
        <v>137</v>
      </c>
      <c r="D28" s="4">
        <v>16.172000000000001</v>
      </c>
      <c r="E28" s="4">
        <v>16.38</v>
      </c>
      <c r="F28" s="4">
        <f t="shared" si="0"/>
        <v>-0.20799999999999841</v>
      </c>
    </row>
    <row r="29" spans="1:6" x14ac:dyDescent="0.25">
      <c r="A29" s="2" t="s">
        <v>24</v>
      </c>
      <c r="B29" s="2" t="s">
        <v>136</v>
      </c>
      <c r="C29" s="2" t="s">
        <v>137</v>
      </c>
      <c r="D29" s="4">
        <v>8.5809999999999995</v>
      </c>
      <c r="E29" s="4">
        <v>8.82</v>
      </c>
      <c r="F29" s="4">
        <f t="shared" si="0"/>
        <v>-0.23900000000000077</v>
      </c>
    </row>
    <row r="30" spans="1:6" x14ac:dyDescent="0.25">
      <c r="A30" s="2" t="s">
        <v>24</v>
      </c>
      <c r="B30" s="2" t="s">
        <v>136</v>
      </c>
      <c r="C30" s="2" t="s">
        <v>137</v>
      </c>
      <c r="D30" s="4">
        <v>8.5399999999999991</v>
      </c>
      <c r="E30" s="4">
        <v>8.82</v>
      </c>
      <c r="F30" s="4">
        <f t="shared" si="0"/>
        <v>-0.28000000000000114</v>
      </c>
    </row>
    <row r="31" spans="1:6" x14ac:dyDescent="0.25">
      <c r="A31" s="2" t="s">
        <v>23</v>
      </c>
      <c r="B31" s="2" t="s">
        <v>136</v>
      </c>
      <c r="C31" s="2" t="s">
        <v>137</v>
      </c>
      <c r="D31" s="4">
        <v>21.152000000000001</v>
      </c>
      <c r="E31" s="4">
        <v>21.57</v>
      </c>
      <c r="F31" s="4">
        <f t="shared" si="0"/>
        <v>-0.41799999999999926</v>
      </c>
    </row>
    <row r="32" spans="1:6" x14ac:dyDescent="0.25">
      <c r="A32" s="2" t="s">
        <v>61</v>
      </c>
      <c r="B32" s="2" t="s">
        <v>136</v>
      </c>
      <c r="C32" s="2" t="s">
        <v>137</v>
      </c>
      <c r="D32" s="4">
        <v>11.59</v>
      </c>
      <c r="E32" s="4">
        <v>11.79</v>
      </c>
      <c r="F32" s="4">
        <f t="shared" si="0"/>
        <v>-0.19999999999999929</v>
      </c>
    </row>
    <row r="33" spans="1:6" x14ac:dyDescent="0.25">
      <c r="A33" s="2" t="s">
        <v>61</v>
      </c>
      <c r="B33" s="2" t="s">
        <v>136</v>
      </c>
      <c r="C33" s="2" t="s">
        <v>137</v>
      </c>
      <c r="D33" s="4">
        <v>11.596</v>
      </c>
      <c r="E33" s="4">
        <v>11.79</v>
      </c>
      <c r="F33" s="4">
        <f t="shared" si="0"/>
        <v>-0.19399999999999906</v>
      </c>
    </row>
    <row r="34" spans="1:6" x14ac:dyDescent="0.25">
      <c r="A34" s="2" t="s">
        <v>61</v>
      </c>
      <c r="B34" s="2" t="s">
        <v>136</v>
      </c>
      <c r="C34" s="2" t="s">
        <v>137</v>
      </c>
      <c r="D34" s="4">
        <v>11.65</v>
      </c>
      <c r="E34" s="4">
        <v>11.79</v>
      </c>
      <c r="F34" s="4">
        <f t="shared" si="0"/>
        <v>-0.13999999999999879</v>
      </c>
    </row>
    <row r="35" spans="1:6" x14ac:dyDescent="0.25">
      <c r="A35" s="2" t="s">
        <v>60</v>
      </c>
      <c r="B35" s="2" t="s">
        <v>136</v>
      </c>
      <c r="C35" s="2" t="s">
        <v>153</v>
      </c>
      <c r="D35" s="4">
        <f>(5.624+5.454+5.65)/3</f>
        <v>5.5760000000000005</v>
      </c>
      <c r="E35" s="4">
        <v>5.64</v>
      </c>
      <c r="F35" s="4">
        <f t="shared" si="0"/>
        <v>-6.3999999999999169E-2</v>
      </c>
    </row>
    <row r="36" spans="1:6" x14ac:dyDescent="0.25">
      <c r="A36" s="2" t="s">
        <v>51</v>
      </c>
      <c r="B36" s="2" t="s">
        <v>136</v>
      </c>
      <c r="C36" s="2" t="s">
        <v>153</v>
      </c>
      <c r="D36" s="4">
        <v>17.884</v>
      </c>
      <c r="E36" s="4">
        <v>17.86</v>
      </c>
      <c r="F36" s="4">
        <f t="shared" ref="F36:F67" si="1">D36-E36</f>
        <v>2.4000000000000909E-2</v>
      </c>
    </row>
    <row r="37" spans="1:6" x14ac:dyDescent="0.25">
      <c r="A37" s="2" t="s">
        <v>79</v>
      </c>
      <c r="B37" s="2" t="s">
        <v>136</v>
      </c>
      <c r="C37" s="2" t="s">
        <v>153</v>
      </c>
      <c r="D37" s="4">
        <f>(16.556+16.477)/2</f>
        <v>16.516500000000001</v>
      </c>
      <c r="E37" s="4">
        <v>16.55</v>
      </c>
      <c r="F37" s="4">
        <f t="shared" si="1"/>
        <v>-3.3500000000000085E-2</v>
      </c>
    </row>
    <row r="38" spans="1:6" x14ac:dyDescent="0.25">
      <c r="A38" s="2" t="s">
        <v>70</v>
      </c>
      <c r="B38" s="2" t="s">
        <v>136</v>
      </c>
      <c r="C38" s="2" t="s">
        <v>153</v>
      </c>
      <c r="D38" s="4">
        <v>36.47</v>
      </c>
      <c r="E38" s="4">
        <v>36.549999999999997</v>
      </c>
      <c r="F38" s="4">
        <f t="shared" si="1"/>
        <v>-7.9999999999998295E-2</v>
      </c>
    </row>
    <row r="39" spans="1:6" x14ac:dyDescent="0.25">
      <c r="A39" s="2" t="s">
        <v>55</v>
      </c>
      <c r="B39" s="2" t="s">
        <v>136</v>
      </c>
      <c r="C39" s="2" t="s">
        <v>149</v>
      </c>
      <c r="D39" s="4">
        <v>14.071999999999999</v>
      </c>
      <c r="E39" s="4">
        <v>14.34</v>
      </c>
      <c r="F39" s="4">
        <f t="shared" si="1"/>
        <v>-0.26800000000000068</v>
      </c>
    </row>
    <row r="40" spans="1:6" x14ac:dyDescent="0.25">
      <c r="A40" s="2" t="s">
        <v>59</v>
      </c>
      <c r="B40" s="2" t="s">
        <v>136</v>
      </c>
      <c r="C40" s="2" t="s">
        <v>149</v>
      </c>
      <c r="D40" s="4">
        <v>30.08</v>
      </c>
      <c r="E40" s="4">
        <v>30.28</v>
      </c>
      <c r="F40" s="4">
        <f t="shared" si="1"/>
        <v>-0.20000000000000284</v>
      </c>
    </row>
    <row r="41" spans="1:6" x14ac:dyDescent="0.25">
      <c r="A41" s="2" t="s">
        <v>80</v>
      </c>
      <c r="B41" s="2" t="s">
        <v>150</v>
      </c>
      <c r="C41" s="2" t="s">
        <v>151</v>
      </c>
      <c r="D41" s="4">
        <v>64.260000000000005</v>
      </c>
      <c r="E41" s="4">
        <v>64.28</v>
      </c>
      <c r="F41" s="4">
        <f t="shared" si="1"/>
        <v>-1.9999999999996021E-2</v>
      </c>
    </row>
    <row r="42" spans="1:6" x14ac:dyDescent="0.25">
      <c r="A42" s="2" t="s">
        <v>118</v>
      </c>
      <c r="B42" s="2" t="s">
        <v>150</v>
      </c>
      <c r="C42" s="2" t="s">
        <v>151</v>
      </c>
      <c r="D42" s="4">
        <f>(38.161+38.165)/2</f>
        <v>38.162999999999997</v>
      </c>
      <c r="E42" s="4">
        <v>38.43</v>
      </c>
      <c r="F42" s="4">
        <f t="shared" si="1"/>
        <v>-0.26700000000000301</v>
      </c>
    </row>
    <row r="43" spans="1:6" x14ac:dyDescent="0.25">
      <c r="A43" s="2" t="s">
        <v>75</v>
      </c>
      <c r="B43" s="2" t="s">
        <v>150</v>
      </c>
      <c r="C43" s="2" t="s">
        <v>151</v>
      </c>
      <c r="D43" s="4">
        <v>8.7560000000000002</v>
      </c>
      <c r="E43" s="4">
        <v>8.9</v>
      </c>
      <c r="F43" s="4">
        <f t="shared" si="1"/>
        <v>-0.14400000000000013</v>
      </c>
    </row>
    <row r="44" spans="1:6" x14ac:dyDescent="0.25">
      <c r="A44" s="2" t="s">
        <v>34</v>
      </c>
      <c r="B44" s="2" t="s">
        <v>139</v>
      </c>
      <c r="C44" s="2" t="s">
        <v>145</v>
      </c>
      <c r="D44" s="4">
        <v>21.026</v>
      </c>
      <c r="E44" s="4">
        <v>21.19</v>
      </c>
      <c r="F44" s="4">
        <f t="shared" si="1"/>
        <v>-0.16400000000000148</v>
      </c>
    </row>
    <row r="45" spans="1:6" x14ac:dyDescent="0.25">
      <c r="A45" s="2" t="s">
        <v>34</v>
      </c>
      <c r="B45" s="2" t="s">
        <v>139</v>
      </c>
      <c r="C45" s="2" t="s">
        <v>145</v>
      </c>
      <c r="D45" s="4">
        <f>22.19-1.12</f>
        <v>21.07</v>
      </c>
      <c r="E45" s="4">
        <v>21.19</v>
      </c>
      <c r="F45" s="4">
        <f t="shared" si="1"/>
        <v>-0.12000000000000099</v>
      </c>
    </row>
    <row r="46" spans="1:6" x14ac:dyDescent="0.25">
      <c r="A46" s="2" t="s">
        <v>34</v>
      </c>
      <c r="B46" s="2" t="s">
        <v>139</v>
      </c>
      <c r="C46" s="2" t="s">
        <v>145</v>
      </c>
      <c r="D46" s="4">
        <f>22.151-1.12</f>
        <v>21.030999999999999</v>
      </c>
      <c r="E46" s="4">
        <v>21.19</v>
      </c>
      <c r="F46" s="4">
        <f t="shared" si="1"/>
        <v>-0.15900000000000247</v>
      </c>
    </row>
    <row r="47" spans="1:6" x14ac:dyDescent="0.25">
      <c r="A47" s="2" t="s">
        <v>22</v>
      </c>
      <c r="B47" s="2" t="s">
        <v>139</v>
      </c>
      <c r="C47" s="2" t="s">
        <v>143</v>
      </c>
      <c r="D47" s="4">
        <v>574.971</v>
      </c>
      <c r="E47" s="4">
        <v>574.86</v>
      </c>
      <c r="F47" s="4">
        <f t="shared" si="1"/>
        <v>0.11099999999999</v>
      </c>
    </row>
    <row r="48" spans="1:6" x14ac:dyDescent="0.25">
      <c r="A48" s="2" t="s">
        <v>33</v>
      </c>
      <c r="B48" s="2" t="s">
        <v>139</v>
      </c>
      <c r="C48" s="2" t="s">
        <v>143</v>
      </c>
      <c r="D48" s="4">
        <v>25.17</v>
      </c>
      <c r="E48" s="4">
        <v>25.2</v>
      </c>
      <c r="F48" s="4">
        <f t="shared" si="1"/>
        <v>-2.9999999999997584E-2</v>
      </c>
    </row>
    <row r="49" spans="1:6" x14ac:dyDescent="0.25">
      <c r="A49" s="2" t="s">
        <v>58</v>
      </c>
      <c r="B49" s="2" t="s">
        <v>139</v>
      </c>
      <c r="C49" s="2" t="s">
        <v>139</v>
      </c>
      <c r="D49" s="4">
        <v>11.21</v>
      </c>
      <c r="E49" s="4">
        <v>11.26</v>
      </c>
      <c r="F49" s="4">
        <f t="shared" si="1"/>
        <v>-4.9999999999998934E-2</v>
      </c>
    </row>
    <row r="50" spans="1:6" x14ac:dyDescent="0.25">
      <c r="A50" s="2" t="s">
        <v>58</v>
      </c>
      <c r="B50" s="2" t="s">
        <v>139</v>
      </c>
      <c r="C50" s="2" t="s">
        <v>139</v>
      </c>
      <c r="D50" s="4">
        <f>(11.234+11.228)/2</f>
        <v>11.231</v>
      </c>
      <c r="E50" s="4">
        <v>11.26</v>
      </c>
      <c r="F50" s="4">
        <f t="shared" si="1"/>
        <v>-2.8999999999999915E-2</v>
      </c>
    </row>
    <row r="51" spans="1:6" x14ac:dyDescent="0.25">
      <c r="A51" s="2" t="s">
        <v>66</v>
      </c>
      <c r="B51" s="2" t="s">
        <v>139</v>
      </c>
      <c r="C51" s="2" t="s">
        <v>140</v>
      </c>
      <c r="D51" s="4">
        <v>11.156000000000001</v>
      </c>
      <c r="E51" s="4">
        <v>10.84</v>
      </c>
      <c r="F51" s="4">
        <f t="shared" si="1"/>
        <v>0.31600000000000072</v>
      </c>
    </row>
    <row r="52" spans="1:6" x14ac:dyDescent="0.25">
      <c r="A52" s="2" t="s">
        <v>66</v>
      </c>
      <c r="B52" s="2" t="s">
        <v>139</v>
      </c>
      <c r="C52" s="2" t="s">
        <v>140</v>
      </c>
      <c r="D52" s="4">
        <v>11.058</v>
      </c>
      <c r="E52" s="4">
        <v>10.84</v>
      </c>
      <c r="F52" s="4">
        <f t="shared" si="1"/>
        <v>0.21799999999999997</v>
      </c>
    </row>
    <row r="53" spans="1:6" x14ac:dyDescent="0.25">
      <c r="A53" s="2" t="s">
        <v>21</v>
      </c>
      <c r="B53" s="2" t="s">
        <v>139</v>
      </c>
      <c r="C53" s="2" t="s">
        <v>140</v>
      </c>
      <c r="D53" s="4">
        <v>22.63</v>
      </c>
      <c r="E53" s="4">
        <v>22.85</v>
      </c>
      <c r="F53" s="4">
        <f t="shared" si="1"/>
        <v>-0.22000000000000242</v>
      </c>
    </row>
    <row r="54" spans="1:6" x14ac:dyDescent="0.25">
      <c r="A54" s="2" t="s">
        <v>21</v>
      </c>
      <c r="B54" s="2" t="s">
        <v>139</v>
      </c>
      <c r="C54" s="2" t="s">
        <v>140</v>
      </c>
      <c r="D54" s="4">
        <v>22.748000000000001</v>
      </c>
      <c r="E54" s="4">
        <v>22.85</v>
      </c>
      <c r="F54" s="4">
        <f t="shared" si="1"/>
        <v>-0.10200000000000031</v>
      </c>
    </row>
    <row r="55" spans="1:6" x14ac:dyDescent="0.25">
      <c r="A55" s="2" t="s">
        <v>21</v>
      </c>
      <c r="B55" s="2" t="s">
        <v>139</v>
      </c>
      <c r="C55" s="2" t="s">
        <v>140</v>
      </c>
      <c r="D55" s="4">
        <f>21+1.59</f>
        <v>22.59</v>
      </c>
      <c r="E55" s="4">
        <v>22.85</v>
      </c>
      <c r="F55" s="4">
        <f t="shared" si="1"/>
        <v>-0.26000000000000156</v>
      </c>
    </row>
    <row r="56" spans="1:6" x14ac:dyDescent="0.25">
      <c r="A56" s="2" t="s">
        <v>21</v>
      </c>
      <c r="B56" s="2" t="s">
        <v>139</v>
      </c>
      <c r="C56" s="2" t="s">
        <v>140</v>
      </c>
      <c r="D56" s="4">
        <v>22.689499999999999</v>
      </c>
      <c r="E56" s="4">
        <v>22.85</v>
      </c>
      <c r="F56" s="4">
        <f t="shared" si="1"/>
        <v>-0.16050000000000253</v>
      </c>
    </row>
    <row r="57" spans="1:6" x14ac:dyDescent="0.25">
      <c r="A57" s="2" t="s">
        <v>21</v>
      </c>
      <c r="B57" s="2" t="s">
        <v>139</v>
      </c>
      <c r="C57" s="2" t="s">
        <v>140</v>
      </c>
      <c r="D57" s="4">
        <f>21.08+1.59</f>
        <v>22.669999999999998</v>
      </c>
      <c r="E57" s="4">
        <v>22.85</v>
      </c>
      <c r="F57" s="4">
        <f t="shared" si="1"/>
        <v>-0.18000000000000327</v>
      </c>
    </row>
    <row r="58" spans="1:6" x14ac:dyDescent="0.25">
      <c r="A58" s="2" t="s">
        <v>21</v>
      </c>
      <c r="B58" s="2" t="s">
        <v>139</v>
      </c>
      <c r="C58" s="2" t="s">
        <v>140</v>
      </c>
      <c r="D58" s="4">
        <v>22.717500000000001</v>
      </c>
      <c r="E58" s="4">
        <v>22.85</v>
      </c>
      <c r="F58" s="4">
        <f t="shared" si="1"/>
        <v>-0.13250000000000028</v>
      </c>
    </row>
    <row r="59" spans="1:6" x14ac:dyDescent="0.25">
      <c r="A59" s="2" t="s">
        <v>21</v>
      </c>
      <c r="B59" s="2" t="s">
        <v>139</v>
      </c>
      <c r="C59" s="2" t="s">
        <v>140</v>
      </c>
      <c r="D59" s="4">
        <f>21.12+1.59</f>
        <v>22.71</v>
      </c>
      <c r="E59" s="4">
        <v>22.85</v>
      </c>
      <c r="F59" s="4">
        <f t="shared" si="1"/>
        <v>-0.14000000000000057</v>
      </c>
    </row>
    <row r="60" spans="1:6" x14ac:dyDescent="0.25">
      <c r="A60" s="2" t="s">
        <v>21</v>
      </c>
      <c r="B60" s="2" t="s">
        <v>139</v>
      </c>
      <c r="C60" s="2" t="s">
        <v>140</v>
      </c>
      <c r="D60" s="4">
        <v>22.5</v>
      </c>
      <c r="E60" s="4">
        <v>22.85</v>
      </c>
      <c r="F60" s="4">
        <f t="shared" si="1"/>
        <v>-0.35000000000000142</v>
      </c>
    </row>
    <row r="61" spans="1:6" x14ac:dyDescent="0.25">
      <c r="A61" s="2" t="s">
        <v>21</v>
      </c>
      <c r="B61" s="2" t="s">
        <v>139</v>
      </c>
      <c r="C61" s="2" t="s">
        <v>140</v>
      </c>
      <c r="D61" s="4">
        <f>21.183+1.59</f>
        <v>22.773</v>
      </c>
      <c r="E61" s="4">
        <v>22.85</v>
      </c>
      <c r="F61" s="4">
        <f t="shared" si="1"/>
        <v>-7.7000000000001734E-2</v>
      </c>
    </row>
    <row r="62" spans="1:6" x14ac:dyDescent="0.25">
      <c r="A62" s="2" t="s">
        <v>21</v>
      </c>
      <c r="B62" s="2" t="s">
        <v>139</v>
      </c>
      <c r="C62" s="2" t="s">
        <v>140</v>
      </c>
      <c r="D62" s="4">
        <f>21.267+1.59</f>
        <v>22.856999999999999</v>
      </c>
      <c r="E62" s="4">
        <v>22.85</v>
      </c>
      <c r="F62" s="4">
        <f t="shared" si="1"/>
        <v>6.9999999999978968E-3</v>
      </c>
    </row>
    <row r="63" spans="1:6" x14ac:dyDescent="0.25">
      <c r="A63" s="2" t="s">
        <v>21</v>
      </c>
      <c r="B63" s="2" t="s">
        <v>139</v>
      </c>
      <c r="C63" s="2" t="s">
        <v>140</v>
      </c>
      <c r="D63" s="4">
        <f>21.02+1.59</f>
        <v>22.61</v>
      </c>
      <c r="E63" s="4">
        <v>22.85</v>
      </c>
      <c r="F63" s="4">
        <f t="shared" si="1"/>
        <v>-0.24000000000000199</v>
      </c>
    </row>
    <row r="64" spans="1:6" x14ac:dyDescent="0.25">
      <c r="A64" s="2" t="s">
        <v>21</v>
      </c>
      <c r="B64" s="2" t="s">
        <v>139</v>
      </c>
      <c r="C64" s="2" t="s">
        <v>140</v>
      </c>
      <c r="D64" s="4">
        <f>21.14+1.59</f>
        <v>22.73</v>
      </c>
      <c r="E64" s="4">
        <v>22.85</v>
      </c>
      <c r="F64" s="4">
        <f t="shared" si="1"/>
        <v>-0.12000000000000099</v>
      </c>
    </row>
    <row r="65" spans="1:6" x14ac:dyDescent="0.25">
      <c r="A65" s="2" t="s">
        <v>21</v>
      </c>
      <c r="B65" s="2" t="s">
        <v>139</v>
      </c>
      <c r="C65" s="2" t="s">
        <v>140</v>
      </c>
      <c r="D65" s="4">
        <f>21.32+1.59</f>
        <v>22.91</v>
      </c>
      <c r="E65" s="4">
        <v>22.85</v>
      </c>
      <c r="F65" s="4">
        <f t="shared" si="1"/>
        <v>5.9999999999998721E-2</v>
      </c>
    </row>
    <row r="66" spans="1:6" x14ac:dyDescent="0.25">
      <c r="A66" s="2" t="s">
        <v>21</v>
      </c>
      <c r="B66" s="2" t="s">
        <v>139</v>
      </c>
      <c r="C66" s="2" t="s">
        <v>140</v>
      </c>
      <c r="D66" s="4">
        <v>22.957999999999998</v>
      </c>
      <c r="E66" s="4">
        <v>22.85</v>
      </c>
      <c r="F66" s="4">
        <f t="shared" si="1"/>
        <v>0.10799999999999699</v>
      </c>
    </row>
    <row r="67" spans="1:6" x14ac:dyDescent="0.25">
      <c r="A67" s="2" t="s">
        <v>6</v>
      </c>
      <c r="B67" s="2" t="s">
        <v>139</v>
      </c>
      <c r="C67" s="2" t="s">
        <v>140</v>
      </c>
      <c r="D67" s="4">
        <v>14.7</v>
      </c>
      <c r="E67" s="4">
        <v>14.89</v>
      </c>
      <c r="F67" s="4">
        <f t="shared" si="1"/>
        <v>-0.19000000000000128</v>
      </c>
    </row>
    <row r="68" spans="1:6" x14ac:dyDescent="0.25">
      <c r="A68" s="2" t="s">
        <v>6</v>
      </c>
      <c r="B68" s="2" t="s">
        <v>139</v>
      </c>
      <c r="C68" s="2" t="s">
        <v>140</v>
      </c>
      <c r="D68" s="4">
        <f>((10.957+10.797+10.753+10.898)/4)+3.9</f>
        <v>14.751250000000001</v>
      </c>
      <c r="E68" s="4">
        <v>14.89</v>
      </c>
      <c r="F68" s="4">
        <f t="shared" ref="F68:F99" si="2">D68-E68</f>
        <v>-0.13874999999999993</v>
      </c>
    </row>
    <row r="69" spans="1:6" x14ac:dyDescent="0.25">
      <c r="A69" s="2" t="s">
        <v>6</v>
      </c>
      <c r="B69" s="2" t="s">
        <v>139</v>
      </c>
      <c r="C69" s="2" t="s">
        <v>140</v>
      </c>
      <c r="D69" s="4">
        <v>14.76</v>
      </c>
      <c r="E69" s="4">
        <v>14.89</v>
      </c>
      <c r="F69" s="4">
        <f t="shared" si="2"/>
        <v>-0.13000000000000078</v>
      </c>
    </row>
    <row r="70" spans="1:6" x14ac:dyDescent="0.25">
      <c r="A70" s="2" t="s">
        <v>6</v>
      </c>
      <c r="B70" s="2" t="s">
        <v>139</v>
      </c>
      <c r="C70" s="2" t="s">
        <v>140</v>
      </c>
      <c r="D70" s="4">
        <v>14.82</v>
      </c>
      <c r="E70" s="4">
        <v>14.89</v>
      </c>
      <c r="F70" s="4">
        <f t="shared" si="2"/>
        <v>-7.0000000000000284E-2</v>
      </c>
    </row>
    <row r="71" spans="1:6" x14ac:dyDescent="0.25">
      <c r="A71" s="2" t="s">
        <v>6</v>
      </c>
      <c r="B71" s="2" t="s">
        <v>139</v>
      </c>
      <c r="C71" s="2" t="s">
        <v>140</v>
      </c>
      <c r="D71" s="4">
        <v>14.77</v>
      </c>
      <c r="E71" s="4">
        <v>14.89</v>
      </c>
      <c r="F71" s="4">
        <f t="shared" si="2"/>
        <v>-0.12000000000000099</v>
      </c>
    </row>
    <row r="72" spans="1:6" x14ac:dyDescent="0.25">
      <c r="A72" s="2" t="s">
        <v>6</v>
      </c>
      <c r="B72" s="2" t="s">
        <v>139</v>
      </c>
      <c r="C72" s="2" t="s">
        <v>140</v>
      </c>
      <c r="D72" s="4">
        <v>14.79</v>
      </c>
      <c r="E72" s="4">
        <v>14.89</v>
      </c>
      <c r="F72" s="4">
        <f t="shared" si="2"/>
        <v>-0.10000000000000142</v>
      </c>
    </row>
    <row r="73" spans="1:6" x14ac:dyDescent="0.25">
      <c r="A73" s="2" t="s">
        <v>6</v>
      </c>
      <c r="B73" s="2" t="s">
        <v>139</v>
      </c>
      <c r="C73" s="2" t="s">
        <v>140</v>
      </c>
      <c r="D73" s="4">
        <f>10.88+3.9</f>
        <v>14.780000000000001</v>
      </c>
      <c r="E73" s="4">
        <v>14.89</v>
      </c>
      <c r="F73" s="4">
        <f t="shared" si="2"/>
        <v>-0.10999999999999943</v>
      </c>
    </row>
    <row r="74" spans="1:6" x14ac:dyDescent="0.25">
      <c r="A74" s="2" t="s">
        <v>6</v>
      </c>
      <c r="B74" s="2" t="s">
        <v>139</v>
      </c>
      <c r="C74" s="2" t="s">
        <v>140</v>
      </c>
      <c r="D74" s="4">
        <f>10.93+3.9</f>
        <v>14.83</v>
      </c>
      <c r="E74" s="4">
        <v>14.89</v>
      </c>
      <c r="F74" s="4">
        <f t="shared" si="2"/>
        <v>-6.0000000000000497E-2</v>
      </c>
    </row>
    <row r="75" spans="1:6" x14ac:dyDescent="0.25">
      <c r="A75" s="2" t="s">
        <v>6</v>
      </c>
      <c r="B75" s="2" t="s">
        <v>139</v>
      </c>
      <c r="C75" s="2" t="s">
        <v>140</v>
      </c>
      <c r="D75" s="4">
        <f>10.89+3.9</f>
        <v>14.790000000000001</v>
      </c>
      <c r="E75" s="4">
        <v>14.89</v>
      </c>
      <c r="F75" s="4">
        <f t="shared" si="2"/>
        <v>-9.9999999999999645E-2</v>
      </c>
    </row>
    <row r="76" spans="1:6" x14ac:dyDescent="0.25">
      <c r="A76" s="2" t="s">
        <v>6</v>
      </c>
      <c r="B76" s="2" t="s">
        <v>139</v>
      </c>
      <c r="C76" s="2" t="s">
        <v>140</v>
      </c>
      <c r="D76" s="4">
        <f>11.06+3.9</f>
        <v>14.96</v>
      </c>
      <c r="E76" s="4">
        <v>14.89</v>
      </c>
      <c r="F76" s="4">
        <f t="shared" si="2"/>
        <v>7.0000000000000284E-2</v>
      </c>
    </row>
    <row r="77" spans="1:6" x14ac:dyDescent="0.25">
      <c r="A77" s="2" t="s">
        <v>6</v>
      </c>
      <c r="B77" s="2" t="s">
        <v>139</v>
      </c>
      <c r="C77" s="2" t="s">
        <v>140</v>
      </c>
      <c r="D77" s="4">
        <f>(11.014+11.016)/2+3.9</f>
        <v>14.915000000000001</v>
      </c>
      <c r="E77" s="4">
        <v>14.89</v>
      </c>
      <c r="F77" s="4">
        <f t="shared" si="2"/>
        <v>2.5000000000000355E-2</v>
      </c>
    </row>
    <row r="78" spans="1:6" x14ac:dyDescent="0.25">
      <c r="A78" s="2" t="s">
        <v>6</v>
      </c>
      <c r="B78" s="2" t="s">
        <v>139</v>
      </c>
      <c r="C78" s="2" t="s">
        <v>140</v>
      </c>
      <c r="D78" s="4">
        <f>(11.09+10.886)/2+3.9</f>
        <v>14.888</v>
      </c>
      <c r="E78" s="4">
        <v>14.89</v>
      </c>
      <c r="F78" s="4">
        <f t="shared" si="2"/>
        <v>-2.0000000000006679E-3</v>
      </c>
    </row>
    <row r="79" spans="1:6" x14ac:dyDescent="0.25">
      <c r="A79" s="2" t="s">
        <v>6</v>
      </c>
      <c r="B79" s="2" t="s">
        <v>139</v>
      </c>
      <c r="C79" s="2" t="s">
        <v>140</v>
      </c>
      <c r="D79" s="4">
        <v>14.911</v>
      </c>
      <c r="E79" s="4">
        <v>14.89</v>
      </c>
      <c r="F79" s="4">
        <f t="shared" si="2"/>
        <v>2.0999999999999019E-2</v>
      </c>
    </row>
    <row r="80" spans="1:6" x14ac:dyDescent="0.25">
      <c r="A80" s="2" t="s">
        <v>6</v>
      </c>
      <c r="B80" s="2" t="s">
        <v>139</v>
      </c>
      <c r="C80" s="2" t="s">
        <v>140</v>
      </c>
      <c r="D80" s="4">
        <f>(11+3.9)</f>
        <v>14.9</v>
      </c>
      <c r="E80" s="4">
        <v>14.89</v>
      </c>
      <c r="F80" s="4">
        <f t="shared" si="2"/>
        <v>9.9999999999997868E-3</v>
      </c>
    </row>
    <row r="81" spans="1:6" x14ac:dyDescent="0.25">
      <c r="A81" s="2" t="s">
        <v>6</v>
      </c>
      <c r="B81" s="2" t="s">
        <v>139</v>
      </c>
      <c r="C81" s="2" t="s">
        <v>140</v>
      </c>
      <c r="D81" s="4">
        <f>11.11+3.9</f>
        <v>15.01</v>
      </c>
      <c r="E81" s="4">
        <v>14.89</v>
      </c>
      <c r="F81" s="4">
        <f t="shared" si="2"/>
        <v>0.11999999999999922</v>
      </c>
    </row>
    <row r="82" spans="1:6" x14ac:dyDescent="0.25">
      <c r="A82" s="2" t="s">
        <v>41</v>
      </c>
      <c r="B82" s="2" t="s">
        <v>139</v>
      </c>
      <c r="C82" s="2" t="s">
        <v>148</v>
      </c>
      <c r="D82" s="4">
        <v>353.2</v>
      </c>
      <c r="E82" s="4">
        <v>353.21</v>
      </c>
      <c r="F82" s="4">
        <f t="shared" si="2"/>
        <v>-9.9999999999909051E-3</v>
      </c>
    </row>
    <row r="83" spans="1:6" x14ac:dyDescent="0.25">
      <c r="A83" s="2" t="s">
        <v>41</v>
      </c>
      <c r="B83" s="2" t="s">
        <v>139</v>
      </c>
      <c r="C83" s="2" t="s">
        <v>148</v>
      </c>
      <c r="D83" s="4">
        <v>353.178</v>
      </c>
      <c r="E83" s="4">
        <v>353.21</v>
      </c>
      <c r="F83" s="4">
        <f t="shared" si="2"/>
        <v>-3.1999999999982265E-2</v>
      </c>
    </row>
    <row r="84" spans="1:6" x14ac:dyDescent="0.25">
      <c r="A84" s="2" t="s">
        <v>40</v>
      </c>
      <c r="B84" s="2" t="s">
        <v>139</v>
      </c>
      <c r="C84" s="2" t="s">
        <v>148</v>
      </c>
      <c r="D84" s="4">
        <v>302.13</v>
      </c>
      <c r="E84" s="4">
        <v>302.17</v>
      </c>
      <c r="F84" s="4">
        <f t="shared" si="2"/>
        <v>-4.0000000000020464E-2</v>
      </c>
    </row>
    <row r="85" spans="1:6" x14ac:dyDescent="0.25">
      <c r="A85" s="2" t="s">
        <v>76</v>
      </c>
      <c r="B85" s="2" t="s">
        <v>139</v>
      </c>
      <c r="C85" s="2" t="s">
        <v>154</v>
      </c>
      <c r="D85" s="4">
        <v>7.96</v>
      </c>
      <c r="E85" s="4">
        <v>8.14</v>
      </c>
      <c r="F85" s="4">
        <f t="shared" si="2"/>
        <v>-0.1800000000000006</v>
      </c>
    </row>
    <row r="86" spans="1:6" x14ac:dyDescent="0.25">
      <c r="A86" s="2" t="s">
        <v>76</v>
      </c>
      <c r="B86" s="2" t="s">
        <v>139</v>
      </c>
      <c r="C86" s="2" t="s">
        <v>154</v>
      </c>
      <c r="D86" s="4">
        <v>8.02</v>
      </c>
      <c r="E86" s="4">
        <v>8.14</v>
      </c>
      <c r="F86" s="4">
        <f t="shared" si="2"/>
        <v>-0.12000000000000099</v>
      </c>
    </row>
    <row r="87" spans="1:6" x14ac:dyDescent="0.25">
      <c r="A87" s="8" t="s">
        <v>125</v>
      </c>
      <c r="B87" s="8" t="s">
        <v>139</v>
      </c>
      <c r="C87" s="8" t="s">
        <v>154</v>
      </c>
      <c r="D87" s="9">
        <f>8.8415-1.604</f>
        <v>7.2374999999999998</v>
      </c>
      <c r="E87" s="9">
        <v>7.6</v>
      </c>
      <c r="F87" s="9">
        <f t="shared" si="2"/>
        <v>-0.36249999999999982</v>
      </c>
    </row>
    <row r="88" spans="1:6" x14ac:dyDescent="0.25">
      <c r="A88" s="2" t="s">
        <v>35</v>
      </c>
      <c r="B88" s="2" t="s">
        <v>141</v>
      </c>
      <c r="C88" s="2" t="s">
        <v>144</v>
      </c>
      <c r="D88" s="4">
        <v>38.229999999999997</v>
      </c>
      <c r="E88" s="4">
        <v>38.28</v>
      </c>
      <c r="F88" s="4">
        <f t="shared" si="2"/>
        <v>-5.0000000000004263E-2</v>
      </c>
    </row>
    <row r="89" spans="1:6" x14ac:dyDescent="0.25">
      <c r="A89" s="2" t="s">
        <v>35</v>
      </c>
      <c r="B89" s="2" t="s">
        <v>141</v>
      </c>
      <c r="C89" s="2" t="s">
        <v>144</v>
      </c>
      <c r="D89" s="4">
        <v>38.159999999999997</v>
      </c>
      <c r="E89" s="4">
        <v>38.28</v>
      </c>
      <c r="F89" s="4">
        <f t="shared" si="2"/>
        <v>-0.12000000000000455</v>
      </c>
    </row>
    <row r="90" spans="1:6" x14ac:dyDescent="0.25">
      <c r="A90" s="2" t="s">
        <v>117</v>
      </c>
      <c r="B90" s="2" t="s">
        <v>141</v>
      </c>
      <c r="C90" s="2" t="s">
        <v>142</v>
      </c>
      <c r="D90" s="4">
        <v>39.479999999999997</v>
      </c>
      <c r="E90" s="4">
        <v>39.39</v>
      </c>
      <c r="F90" s="4">
        <f t="shared" si="2"/>
        <v>8.9999999999996305E-2</v>
      </c>
    </row>
    <row r="91" spans="1:6" x14ac:dyDescent="0.25">
      <c r="A91" s="8" t="s">
        <v>123</v>
      </c>
      <c r="B91" s="2" t="s">
        <v>141</v>
      </c>
      <c r="C91" s="2" t="s">
        <v>142</v>
      </c>
      <c r="D91" s="9">
        <v>3.7189999999999999</v>
      </c>
      <c r="E91" s="9">
        <v>3.79</v>
      </c>
      <c r="F91" s="9">
        <f t="shared" si="2"/>
        <v>-7.1000000000000174E-2</v>
      </c>
    </row>
    <row r="92" spans="1:6" x14ac:dyDescent="0.25">
      <c r="A92" s="2" t="s">
        <v>9</v>
      </c>
      <c r="B92" s="2" t="s">
        <v>141</v>
      </c>
      <c r="C92" s="2" t="s">
        <v>142</v>
      </c>
      <c r="D92" s="4">
        <v>93.144000000000005</v>
      </c>
      <c r="E92" s="4">
        <v>93.05</v>
      </c>
      <c r="F92" s="4">
        <f t="shared" si="2"/>
        <v>9.4000000000008299E-2</v>
      </c>
    </row>
    <row r="93" spans="1:6" x14ac:dyDescent="0.25">
      <c r="A93" s="2" t="s">
        <v>9</v>
      </c>
      <c r="B93" s="2" t="s">
        <v>141</v>
      </c>
      <c r="C93" s="2" t="s">
        <v>142</v>
      </c>
      <c r="D93" s="4">
        <v>93.135999999999996</v>
      </c>
      <c r="E93" s="4">
        <v>93.05</v>
      </c>
      <c r="F93" s="4">
        <f t="shared" si="2"/>
        <v>8.5999999999998522E-2</v>
      </c>
    </row>
    <row r="94" spans="1:6" x14ac:dyDescent="0.25">
      <c r="A94" s="2" t="s">
        <v>9</v>
      </c>
      <c r="B94" s="2" t="s">
        <v>141</v>
      </c>
      <c r="C94" s="2" t="s">
        <v>142</v>
      </c>
      <c r="D94" s="4">
        <v>93.165999999999997</v>
      </c>
      <c r="E94" s="4">
        <v>93.05</v>
      </c>
      <c r="F94" s="4">
        <f t="shared" si="2"/>
        <v>0.11599999999999966</v>
      </c>
    </row>
    <row r="95" spans="1:6" x14ac:dyDescent="0.25">
      <c r="A95" s="2" t="s">
        <v>9</v>
      </c>
      <c r="B95" s="2" t="s">
        <v>141</v>
      </c>
      <c r="C95" s="2" t="s">
        <v>142</v>
      </c>
      <c r="D95" s="4">
        <v>93.13</v>
      </c>
      <c r="E95" s="4">
        <v>93.05</v>
      </c>
      <c r="F95" s="4">
        <f t="shared" si="2"/>
        <v>7.9999999999998295E-2</v>
      </c>
    </row>
    <row r="96" spans="1:6" x14ac:dyDescent="0.25">
      <c r="A96" s="2" t="s">
        <v>9</v>
      </c>
      <c r="B96" s="2" t="s">
        <v>141</v>
      </c>
      <c r="C96" s="2" t="s">
        <v>142</v>
      </c>
      <c r="D96" s="4">
        <v>92.856999999999999</v>
      </c>
      <c r="E96" s="4">
        <v>93.05</v>
      </c>
      <c r="F96" s="4">
        <f t="shared" si="2"/>
        <v>-0.19299999999999784</v>
      </c>
    </row>
    <row r="97" spans="1:6" x14ac:dyDescent="0.25">
      <c r="A97" s="2" t="s">
        <v>9</v>
      </c>
      <c r="B97" s="2" t="s">
        <v>141</v>
      </c>
      <c r="C97" s="2" t="s">
        <v>142</v>
      </c>
      <c r="D97" s="4">
        <v>93.168000000000006</v>
      </c>
      <c r="E97" s="4">
        <v>93.05</v>
      </c>
      <c r="F97" s="4">
        <f t="shared" si="2"/>
        <v>0.11800000000000921</v>
      </c>
    </row>
    <row r="98" spans="1:6" x14ac:dyDescent="0.25">
      <c r="A98" s="2" t="s">
        <v>9</v>
      </c>
      <c r="B98" s="2" t="s">
        <v>141</v>
      </c>
      <c r="C98" s="2" t="s">
        <v>142</v>
      </c>
      <c r="D98" s="4">
        <v>92.950999999999993</v>
      </c>
      <c r="E98" s="4">
        <v>93.05</v>
      </c>
      <c r="F98" s="4">
        <f t="shared" si="2"/>
        <v>-9.9000000000003752E-2</v>
      </c>
    </row>
    <row r="99" spans="1:6" x14ac:dyDescent="0.25">
      <c r="A99" s="2" t="s">
        <v>9</v>
      </c>
      <c r="B99" s="2" t="s">
        <v>141</v>
      </c>
      <c r="C99" s="2" t="s">
        <v>142</v>
      </c>
      <c r="D99" s="4">
        <v>93.084000000000003</v>
      </c>
      <c r="E99" s="4">
        <v>93.05</v>
      </c>
      <c r="F99" s="4">
        <f t="shared" si="2"/>
        <v>3.4000000000006025E-2</v>
      </c>
    </row>
    <row r="100" spans="1:6" x14ac:dyDescent="0.25">
      <c r="A100" s="2" t="s">
        <v>9</v>
      </c>
      <c r="B100" s="2" t="s">
        <v>141</v>
      </c>
      <c r="C100" s="2" t="s">
        <v>142</v>
      </c>
      <c r="D100" s="4">
        <v>92.977999999999994</v>
      </c>
      <c r="E100" s="4">
        <v>93.05</v>
      </c>
      <c r="F100" s="4">
        <f t="shared" ref="F100" si="3">D100-E100</f>
        <v>-7.2000000000002728E-2</v>
      </c>
    </row>
  </sheetData>
  <sortState ref="A2:F98">
    <sortCondition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145" zoomScaleNormal="145" workbookViewId="0">
      <selection activeCell="D98" sqref="D1:I98"/>
    </sheetView>
  </sheetViews>
  <sheetFormatPr defaultRowHeight="15" x14ac:dyDescent="0.25"/>
  <cols>
    <col min="1" max="1" width="12.42578125" style="2" customWidth="1"/>
    <col min="2" max="2" width="10.7109375" style="2" customWidth="1"/>
    <col min="3" max="3" width="13" style="2" customWidth="1"/>
    <col min="4" max="4" width="9.140625" style="2"/>
    <col min="5" max="5" width="11.140625" style="2" bestFit="1" customWidth="1"/>
    <col min="6" max="6" width="10.85546875" style="2" bestFit="1" customWidth="1"/>
    <col min="7" max="7" width="10.7109375" style="2" customWidth="1"/>
    <col min="8" max="8" width="10.28515625" style="2" customWidth="1"/>
    <col min="9" max="9" width="12.7109375" style="2" bestFit="1" customWidth="1"/>
    <col min="10" max="10" width="17.5703125" style="2" customWidth="1"/>
    <col min="11" max="11" width="9.140625" style="2"/>
    <col min="12" max="12" width="9.140625" style="5"/>
    <col min="13" max="13" width="35.28515625" style="5" bestFit="1" customWidth="1"/>
    <col min="14" max="14" width="9.140625" style="5"/>
    <col min="15" max="16384" width="9.140625" style="2"/>
  </cols>
  <sheetData>
    <row r="1" spans="1:13" x14ac:dyDescent="0.3">
      <c r="A1" s="3">
        <v>41217</v>
      </c>
      <c r="B1" s="2" t="s">
        <v>36</v>
      </c>
      <c r="C1" s="2" t="s">
        <v>37</v>
      </c>
      <c r="D1" s="2" t="s">
        <v>55</v>
      </c>
      <c r="E1" s="2" t="s">
        <v>136</v>
      </c>
      <c r="F1" s="2" t="s">
        <v>149</v>
      </c>
      <c r="G1" s="4">
        <v>14.071999999999999</v>
      </c>
      <c r="H1" s="4">
        <v>14.34</v>
      </c>
      <c r="I1" s="4">
        <f t="shared" ref="I1:I32" si="0">G1-H1</f>
        <v>-0.26800000000000068</v>
      </c>
      <c r="J1" s="2" t="s">
        <v>12</v>
      </c>
      <c r="K1" s="2">
        <f t="shared" ref="K1:K32" si="1">I1^2</f>
        <v>7.182400000000036E-2</v>
      </c>
      <c r="M1" s="6" t="s">
        <v>113</v>
      </c>
    </row>
    <row r="2" spans="1:13" x14ac:dyDescent="0.3">
      <c r="A2" s="3">
        <v>41219</v>
      </c>
      <c r="B2" s="2" t="s">
        <v>36</v>
      </c>
      <c r="C2" s="2" t="s">
        <v>54</v>
      </c>
      <c r="D2" s="2" t="s">
        <v>80</v>
      </c>
      <c r="E2" s="2" t="s">
        <v>150</v>
      </c>
      <c r="F2" s="2" t="s">
        <v>151</v>
      </c>
      <c r="G2" s="2">
        <v>64.260000000000005</v>
      </c>
      <c r="H2" s="2">
        <v>64.28</v>
      </c>
      <c r="I2" s="2">
        <f t="shared" si="0"/>
        <v>-1.9999999999996021E-2</v>
      </c>
      <c r="J2" s="2" t="s">
        <v>12</v>
      </c>
      <c r="K2" s="2">
        <f t="shared" si="1"/>
        <v>3.9999999999984086E-4</v>
      </c>
      <c r="M2" s="6" t="s">
        <v>91</v>
      </c>
    </row>
    <row r="3" spans="1:13" x14ac:dyDescent="0.3">
      <c r="A3" s="3">
        <v>41213</v>
      </c>
      <c r="B3" s="3" t="s">
        <v>10</v>
      </c>
      <c r="C3" s="2" t="s">
        <v>3</v>
      </c>
      <c r="D3" s="2" t="s">
        <v>4</v>
      </c>
      <c r="E3" s="2" t="s">
        <v>136</v>
      </c>
      <c r="F3" s="2" t="s">
        <v>138</v>
      </c>
      <c r="G3" s="4">
        <f>(10.103+10.017+10.088)/3</f>
        <v>10.069333333333333</v>
      </c>
      <c r="H3" s="4">
        <v>10.210000000000001</v>
      </c>
      <c r="I3" s="4">
        <f t="shared" si="0"/>
        <v>-0.14066666666666805</v>
      </c>
      <c r="J3" s="2" t="s">
        <v>12</v>
      </c>
      <c r="K3" s="2">
        <f t="shared" si="1"/>
        <v>1.9787111111111502E-2</v>
      </c>
      <c r="M3" s="6" t="s">
        <v>94</v>
      </c>
    </row>
    <row r="4" spans="1:13" x14ac:dyDescent="0.3">
      <c r="A4" s="3">
        <v>41214</v>
      </c>
      <c r="B4" s="3" t="s">
        <v>10</v>
      </c>
      <c r="C4" s="2" t="s">
        <v>3</v>
      </c>
      <c r="D4" s="2" t="s">
        <v>4</v>
      </c>
      <c r="E4" s="2" t="s">
        <v>136</v>
      </c>
      <c r="F4" s="2" t="s">
        <v>138</v>
      </c>
      <c r="G4" s="4">
        <f>(10.147+10.191)/2</f>
        <v>10.169</v>
      </c>
      <c r="H4" s="4">
        <v>10.210000000000001</v>
      </c>
      <c r="I4" s="4">
        <f t="shared" si="0"/>
        <v>-4.1000000000000369E-2</v>
      </c>
      <c r="J4" s="2" t="s">
        <v>12</v>
      </c>
      <c r="K4" s="2">
        <f t="shared" si="1"/>
        <v>1.6810000000000303E-3</v>
      </c>
      <c r="M4" s="6" t="s">
        <v>94</v>
      </c>
    </row>
    <row r="5" spans="1:13" x14ac:dyDescent="0.3">
      <c r="A5" s="3">
        <v>41216</v>
      </c>
      <c r="B5" s="2" t="s">
        <v>36</v>
      </c>
      <c r="C5" s="2" t="s">
        <v>37</v>
      </c>
      <c r="D5" s="2" t="s">
        <v>39</v>
      </c>
      <c r="E5" s="2" t="s">
        <v>136</v>
      </c>
      <c r="F5" s="2" t="s">
        <v>146</v>
      </c>
      <c r="G5" s="4">
        <v>82.44</v>
      </c>
      <c r="H5" s="4">
        <v>82.65</v>
      </c>
      <c r="I5" s="4">
        <f t="shared" si="0"/>
        <v>-0.21000000000000796</v>
      </c>
      <c r="J5" s="2" t="s">
        <v>12</v>
      </c>
      <c r="K5" s="2">
        <f t="shared" si="1"/>
        <v>4.4100000000003345E-2</v>
      </c>
      <c r="M5" s="6" t="s">
        <v>108</v>
      </c>
    </row>
    <row r="6" spans="1:13" x14ac:dyDescent="0.3">
      <c r="A6" s="3">
        <v>41218</v>
      </c>
      <c r="B6" s="2" t="s">
        <v>36</v>
      </c>
      <c r="C6" s="2" t="s">
        <v>81</v>
      </c>
      <c r="D6" s="2" t="s">
        <v>64</v>
      </c>
      <c r="E6" s="2" t="s">
        <v>136</v>
      </c>
      <c r="F6" s="2" t="s">
        <v>152</v>
      </c>
      <c r="G6" s="2">
        <v>4.7210000000000001</v>
      </c>
      <c r="H6" s="2">
        <v>4.9000000000000004</v>
      </c>
      <c r="I6" s="4">
        <f t="shared" si="0"/>
        <v>-0.17900000000000027</v>
      </c>
      <c r="J6" s="2" t="s">
        <v>12</v>
      </c>
      <c r="K6" s="2">
        <f t="shared" si="1"/>
        <v>3.2041000000000097E-2</v>
      </c>
      <c r="M6" s="6" t="s">
        <v>82</v>
      </c>
    </row>
    <row r="7" spans="1:13" x14ac:dyDescent="0.3">
      <c r="A7" s="3">
        <v>41214</v>
      </c>
      <c r="B7" s="3" t="s">
        <v>10</v>
      </c>
      <c r="C7" s="2" t="s">
        <v>3</v>
      </c>
      <c r="D7" s="2" t="s">
        <v>19</v>
      </c>
      <c r="E7" s="2" t="s">
        <v>136</v>
      </c>
      <c r="F7" s="2" t="s">
        <v>138</v>
      </c>
      <c r="G7" s="4">
        <f>(32.963+32.978)/2</f>
        <v>32.970500000000001</v>
      </c>
      <c r="H7" s="4">
        <v>32.97</v>
      </c>
      <c r="I7" s="4">
        <f t="shared" si="0"/>
        <v>5.0000000000238742E-4</v>
      </c>
      <c r="J7" s="2" t="s">
        <v>12</v>
      </c>
      <c r="K7" s="2">
        <f t="shared" si="1"/>
        <v>2.500000000023874E-7</v>
      </c>
      <c r="M7" s="6" t="s">
        <v>97</v>
      </c>
    </row>
    <row r="8" spans="1:13" x14ac:dyDescent="0.3">
      <c r="A8" s="3">
        <v>41218</v>
      </c>
      <c r="B8" s="2" t="s">
        <v>10</v>
      </c>
      <c r="C8" s="2" t="s">
        <v>3</v>
      </c>
      <c r="D8" s="2" t="s">
        <v>68</v>
      </c>
      <c r="E8" s="2" t="s">
        <v>136</v>
      </c>
      <c r="F8" s="2" t="s">
        <v>138</v>
      </c>
      <c r="G8" s="2">
        <f>(7.232+7.221)/2</f>
        <v>7.2264999999999997</v>
      </c>
      <c r="H8" s="2">
        <v>7.29</v>
      </c>
      <c r="I8" s="4">
        <f t="shared" si="0"/>
        <v>-6.3500000000000334E-2</v>
      </c>
      <c r="J8" s="2" t="s">
        <v>12</v>
      </c>
      <c r="K8" s="2">
        <f t="shared" si="1"/>
        <v>4.0322500000000427E-3</v>
      </c>
      <c r="M8" s="6" t="s">
        <v>84</v>
      </c>
    </row>
    <row r="9" spans="1:13" x14ac:dyDescent="0.3">
      <c r="A9" s="3">
        <v>41216</v>
      </c>
      <c r="B9" s="2" t="s">
        <v>10</v>
      </c>
      <c r="C9" s="2" t="s">
        <v>0</v>
      </c>
      <c r="D9" s="2" t="s">
        <v>42</v>
      </c>
      <c r="E9" s="2" t="s">
        <v>136</v>
      </c>
      <c r="F9" s="2" t="s">
        <v>137</v>
      </c>
      <c r="G9" s="4">
        <v>5.5780000000000003</v>
      </c>
      <c r="H9" s="4">
        <v>5.74</v>
      </c>
      <c r="I9" s="4">
        <f t="shared" si="0"/>
        <v>-0.16199999999999992</v>
      </c>
      <c r="J9" s="2" t="s">
        <v>12</v>
      </c>
      <c r="K9" s="2">
        <f t="shared" si="1"/>
        <v>2.6243999999999976E-2</v>
      </c>
      <c r="M9" s="6" t="s">
        <v>111</v>
      </c>
    </row>
    <row r="10" spans="1:13" x14ac:dyDescent="0.3">
      <c r="A10" s="3">
        <v>41216</v>
      </c>
      <c r="B10" s="2" t="s">
        <v>43</v>
      </c>
      <c r="C10" s="2" t="s">
        <v>3</v>
      </c>
      <c r="D10" s="2" t="s">
        <v>42</v>
      </c>
      <c r="E10" s="2" t="s">
        <v>136</v>
      </c>
      <c r="F10" s="2" t="s">
        <v>137</v>
      </c>
      <c r="G10" s="4">
        <f>(5.593+5.589)/2</f>
        <v>5.5910000000000002</v>
      </c>
      <c r="H10" s="4">
        <v>5.74</v>
      </c>
      <c r="I10" s="4">
        <f t="shared" si="0"/>
        <v>-0.14900000000000002</v>
      </c>
      <c r="J10" s="2" t="s">
        <v>12</v>
      </c>
      <c r="K10" s="2">
        <f t="shared" si="1"/>
        <v>2.2201000000000005E-2</v>
      </c>
      <c r="M10" s="6" t="s">
        <v>111</v>
      </c>
    </row>
    <row r="11" spans="1:13" x14ac:dyDescent="0.3">
      <c r="A11" s="3">
        <v>41217</v>
      </c>
      <c r="B11" s="2" t="s">
        <v>10</v>
      </c>
      <c r="C11" s="2" t="s">
        <v>3</v>
      </c>
      <c r="D11" s="2" t="s">
        <v>42</v>
      </c>
      <c r="E11" s="2" t="s">
        <v>136</v>
      </c>
      <c r="F11" s="2" t="s">
        <v>137</v>
      </c>
      <c r="G11" s="4">
        <f>(5.602+5.546)/2</f>
        <v>5.5739999999999998</v>
      </c>
      <c r="H11" s="4">
        <v>5.74</v>
      </c>
      <c r="I11" s="4">
        <f t="shared" si="0"/>
        <v>-0.16600000000000037</v>
      </c>
      <c r="J11" s="2" t="s">
        <v>12</v>
      </c>
      <c r="K11" s="2">
        <f t="shared" si="1"/>
        <v>2.7556000000000122E-2</v>
      </c>
      <c r="M11" s="6" t="s">
        <v>111</v>
      </c>
    </row>
    <row r="12" spans="1:13" x14ac:dyDescent="0.3">
      <c r="A12" s="3">
        <v>41217</v>
      </c>
      <c r="B12" s="2" t="s">
        <v>10</v>
      </c>
      <c r="C12" s="2" t="s">
        <v>0</v>
      </c>
      <c r="D12" s="2" t="s">
        <v>42</v>
      </c>
      <c r="E12" s="2" t="s">
        <v>136</v>
      </c>
      <c r="F12" s="2" t="s">
        <v>137</v>
      </c>
      <c r="G12" s="4">
        <v>5.5469999999999997</v>
      </c>
      <c r="H12" s="4">
        <v>5.74</v>
      </c>
      <c r="I12" s="4">
        <f t="shared" si="0"/>
        <v>-0.1930000000000005</v>
      </c>
      <c r="J12" s="2" t="s">
        <v>12</v>
      </c>
      <c r="K12" s="2">
        <f t="shared" si="1"/>
        <v>3.7249000000000192E-2</v>
      </c>
      <c r="M12" s="6" t="s">
        <v>111</v>
      </c>
    </row>
    <row r="13" spans="1:13" x14ac:dyDescent="0.3">
      <c r="A13" s="3">
        <v>41218</v>
      </c>
      <c r="B13" s="2" t="s">
        <v>36</v>
      </c>
      <c r="C13" s="2" t="s">
        <v>50</v>
      </c>
      <c r="D13" s="2" t="s">
        <v>60</v>
      </c>
      <c r="E13" s="2" t="s">
        <v>136</v>
      </c>
      <c r="F13" s="2" t="s">
        <v>153</v>
      </c>
      <c r="G13" s="2">
        <f>(5.624+5.454+5.65)/3</f>
        <v>5.5760000000000005</v>
      </c>
      <c r="H13" s="2">
        <v>5.64</v>
      </c>
      <c r="I13" s="4">
        <f t="shared" si="0"/>
        <v>-6.3999999999999169E-2</v>
      </c>
      <c r="J13" s="2" t="s">
        <v>12</v>
      </c>
      <c r="K13" s="2">
        <f t="shared" si="1"/>
        <v>4.095999999999894E-3</v>
      </c>
      <c r="M13" s="6" t="s">
        <v>73</v>
      </c>
    </row>
    <row r="14" spans="1:13" x14ac:dyDescent="0.3">
      <c r="A14" s="3">
        <v>41213</v>
      </c>
      <c r="B14" s="3" t="s">
        <v>10</v>
      </c>
      <c r="C14" s="2" t="s">
        <v>0</v>
      </c>
      <c r="D14" s="2" t="s">
        <v>1</v>
      </c>
      <c r="E14" s="2" t="s">
        <v>136</v>
      </c>
      <c r="F14" s="2" t="s">
        <v>137</v>
      </c>
      <c r="G14" s="4">
        <v>11.134</v>
      </c>
      <c r="H14" s="4">
        <v>11.43</v>
      </c>
      <c r="I14" s="4">
        <f t="shared" si="0"/>
        <v>-0.29599999999999937</v>
      </c>
      <c r="J14" s="2" t="s">
        <v>12</v>
      </c>
      <c r="K14" s="2">
        <f t="shared" si="1"/>
        <v>8.7615999999999625E-2</v>
      </c>
      <c r="M14" s="6" t="s">
        <v>92</v>
      </c>
    </row>
    <row r="15" spans="1:13" x14ac:dyDescent="0.3">
      <c r="A15" s="3">
        <v>41214</v>
      </c>
      <c r="B15" s="3" t="s">
        <v>10</v>
      </c>
      <c r="C15" s="2" t="s">
        <v>0</v>
      </c>
      <c r="D15" s="2" t="s">
        <v>1</v>
      </c>
      <c r="E15" s="2" t="s">
        <v>136</v>
      </c>
      <c r="F15" s="2" t="s">
        <v>137</v>
      </c>
      <c r="G15" s="4">
        <v>11.192</v>
      </c>
      <c r="H15" s="4">
        <v>11.43</v>
      </c>
      <c r="I15" s="4">
        <f t="shared" si="0"/>
        <v>-0.23799999999999955</v>
      </c>
      <c r="J15" s="2" t="s">
        <v>12</v>
      </c>
      <c r="K15" s="2">
        <f t="shared" si="1"/>
        <v>5.6643999999999785E-2</v>
      </c>
      <c r="M15" s="6" t="s">
        <v>92</v>
      </c>
    </row>
    <row r="16" spans="1:13" x14ac:dyDescent="0.3">
      <c r="A16" s="3">
        <v>41213</v>
      </c>
      <c r="B16" s="3" t="s">
        <v>10</v>
      </c>
      <c r="C16" s="2" t="s">
        <v>0</v>
      </c>
      <c r="D16" s="2" t="s">
        <v>2</v>
      </c>
      <c r="E16" s="2" t="s">
        <v>136</v>
      </c>
      <c r="F16" s="2" t="s">
        <v>137</v>
      </c>
      <c r="G16" s="4">
        <v>16.056000000000001</v>
      </c>
      <c r="H16" s="4">
        <v>16.38</v>
      </c>
      <c r="I16" s="4">
        <f t="shared" si="0"/>
        <v>-0.32399999999999807</v>
      </c>
      <c r="J16" s="2" t="s">
        <v>12</v>
      </c>
      <c r="K16" s="2">
        <f t="shared" si="1"/>
        <v>0.10497599999999875</v>
      </c>
      <c r="M16" s="6" t="s">
        <v>93</v>
      </c>
    </row>
    <row r="17" spans="1:17" x14ac:dyDescent="0.3">
      <c r="A17" s="3">
        <v>41214</v>
      </c>
      <c r="B17" s="3" t="s">
        <v>10</v>
      </c>
      <c r="C17" s="2" t="s">
        <v>0</v>
      </c>
      <c r="D17" s="2" t="s">
        <v>2</v>
      </c>
      <c r="E17" s="2" t="s">
        <v>136</v>
      </c>
      <c r="F17" s="2" t="s">
        <v>137</v>
      </c>
      <c r="G17" s="4">
        <v>16.172000000000001</v>
      </c>
      <c r="H17" s="4">
        <v>16.38</v>
      </c>
      <c r="I17" s="4">
        <f t="shared" si="0"/>
        <v>-0.20799999999999841</v>
      </c>
      <c r="J17" s="2" t="s">
        <v>12</v>
      </c>
      <c r="K17" s="2">
        <f t="shared" si="1"/>
        <v>4.3263999999999338E-2</v>
      </c>
      <c r="M17" s="6" t="s">
        <v>93</v>
      </c>
    </row>
    <row r="18" spans="1:17" x14ac:dyDescent="0.3">
      <c r="A18" s="3">
        <v>41219</v>
      </c>
      <c r="B18" s="2" t="s">
        <v>36</v>
      </c>
      <c r="C18" s="2" t="s">
        <v>54</v>
      </c>
      <c r="D18" s="2" t="s">
        <v>122</v>
      </c>
      <c r="E18" s="2" t="s">
        <v>136</v>
      </c>
      <c r="F18" s="2" t="s">
        <v>138</v>
      </c>
      <c r="G18" s="2">
        <v>7.03</v>
      </c>
      <c r="H18" s="2">
        <v>6.98</v>
      </c>
      <c r="I18" s="2">
        <f t="shared" si="0"/>
        <v>4.9999999999999822E-2</v>
      </c>
      <c r="J18" s="2" t="s">
        <v>12</v>
      </c>
      <c r="K18" s="2">
        <f t="shared" si="1"/>
        <v>2.4999999999999823E-3</v>
      </c>
      <c r="M18" s="6" t="s">
        <v>121</v>
      </c>
    </row>
    <row r="19" spans="1:17" x14ac:dyDescent="0.3">
      <c r="A19" s="3">
        <v>41216</v>
      </c>
      <c r="B19" s="2" t="s">
        <v>36</v>
      </c>
      <c r="C19" s="2" t="s">
        <v>50</v>
      </c>
      <c r="D19" s="2" t="s">
        <v>51</v>
      </c>
      <c r="E19" s="2" t="s">
        <v>136</v>
      </c>
      <c r="F19" s="2" t="s">
        <v>153</v>
      </c>
      <c r="G19" s="4">
        <v>17.884</v>
      </c>
      <c r="H19" s="4">
        <v>17.86</v>
      </c>
      <c r="I19" s="4">
        <f t="shared" si="0"/>
        <v>2.4000000000000909E-2</v>
      </c>
      <c r="J19" s="2" t="s">
        <v>12</v>
      </c>
      <c r="K19" s="2">
        <f t="shared" si="1"/>
        <v>5.7600000000004371E-4</v>
      </c>
      <c r="M19" s="6" t="s">
        <v>112</v>
      </c>
    </row>
    <row r="20" spans="1:17" x14ac:dyDescent="0.3">
      <c r="A20" s="3">
        <v>41219</v>
      </c>
      <c r="B20" s="2" t="s">
        <v>36</v>
      </c>
      <c r="C20" s="2" t="s">
        <v>50</v>
      </c>
      <c r="D20" s="2" t="s">
        <v>79</v>
      </c>
      <c r="E20" s="2" t="s">
        <v>136</v>
      </c>
      <c r="F20" s="2" t="s">
        <v>153</v>
      </c>
      <c r="G20" s="2">
        <f>(16.556+16.477)/2</f>
        <v>16.516500000000001</v>
      </c>
      <c r="H20" s="2">
        <v>16.55</v>
      </c>
      <c r="I20" s="2">
        <f t="shared" si="0"/>
        <v>-3.3500000000000085E-2</v>
      </c>
      <c r="J20" s="2" t="s">
        <v>12</v>
      </c>
      <c r="K20" s="2">
        <f t="shared" si="1"/>
        <v>1.1222500000000056E-3</v>
      </c>
      <c r="M20" s="6" t="s">
        <v>90</v>
      </c>
    </row>
    <row r="21" spans="1:17" x14ac:dyDescent="0.3">
      <c r="A21" s="3">
        <v>41219</v>
      </c>
      <c r="B21" s="2" t="s">
        <v>36</v>
      </c>
      <c r="C21" s="2" t="s">
        <v>50</v>
      </c>
      <c r="D21" s="2" t="s">
        <v>118</v>
      </c>
      <c r="E21" s="2" t="s">
        <v>150</v>
      </c>
      <c r="F21" s="2" t="s">
        <v>151</v>
      </c>
      <c r="G21" s="2">
        <f>(38.161+38.165)/2</f>
        <v>38.162999999999997</v>
      </c>
      <c r="H21" s="2">
        <v>38.43</v>
      </c>
      <c r="I21" s="2">
        <f t="shared" si="0"/>
        <v>-0.26700000000000301</v>
      </c>
      <c r="J21" s="2" t="s">
        <v>12</v>
      </c>
      <c r="K21" s="2">
        <f t="shared" si="1"/>
        <v>7.1289000000001615E-2</v>
      </c>
      <c r="M21" s="6" t="s">
        <v>120</v>
      </c>
    </row>
    <row r="22" spans="1:17" x14ac:dyDescent="0.3">
      <c r="A22" s="3">
        <v>41219</v>
      </c>
      <c r="B22" s="2" t="s">
        <v>10</v>
      </c>
      <c r="C22" s="2" t="s">
        <v>0</v>
      </c>
      <c r="D22" s="2" t="s">
        <v>75</v>
      </c>
      <c r="E22" s="2" t="s">
        <v>150</v>
      </c>
      <c r="F22" s="2" t="s">
        <v>151</v>
      </c>
      <c r="G22" s="2">
        <v>8.7560000000000002</v>
      </c>
      <c r="H22" s="2">
        <v>8.9</v>
      </c>
      <c r="I22" s="4">
        <f t="shared" si="0"/>
        <v>-0.14400000000000013</v>
      </c>
      <c r="J22" s="2" t="s">
        <v>12</v>
      </c>
      <c r="K22" s="2">
        <f t="shared" si="1"/>
        <v>2.0736000000000036E-2</v>
      </c>
      <c r="M22" s="6" t="s">
        <v>115</v>
      </c>
    </row>
    <row r="23" spans="1:17" x14ac:dyDescent="0.3">
      <c r="A23" s="3">
        <v>41216</v>
      </c>
      <c r="B23" s="2" t="s">
        <v>10</v>
      </c>
      <c r="C23" s="2" t="s">
        <v>0</v>
      </c>
      <c r="D23" s="2" t="s">
        <v>38</v>
      </c>
      <c r="E23" s="2" t="s">
        <v>136</v>
      </c>
      <c r="F23" s="2" t="s">
        <v>147</v>
      </c>
      <c r="G23" s="4">
        <v>46.948999999999998</v>
      </c>
      <c r="H23" s="4">
        <v>47</v>
      </c>
      <c r="I23" s="4">
        <f t="shared" si="0"/>
        <v>-5.1000000000001933E-2</v>
      </c>
      <c r="J23" s="2" t="s">
        <v>12</v>
      </c>
      <c r="K23" s="2">
        <f t="shared" si="1"/>
        <v>2.6010000000001973E-3</v>
      </c>
      <c r="M23" s="6" t="s">
        <v>106</v>
      </c>
      <c r="N23" s="5" t="s">
        <v>107</v>
      </c>
    </row>
    <row r="24" spans="1:17" x14ac:dyDescent="0.3">
      <c r="A24" s="3">
        <v>41216</v>
      </c>
      <c r="B24" s="2" t="s">
        <v>36</v>
      </c>
      <c r="C24" s="2" t="s">
        <v>50</v>
      </c>
      <c r="D24" s="2" t="s">
        <v>38</v>
      </c>
      <c r="E24" s="2" t="s">
        <v>136</v>
      </c>
      <c r="F24" s="2" t="s">
        <v>147</v>
      </c>
      <c r="G24" s="4">
        <v>46.948</v>
      </c>
      <c r="H24" s="4">
        <v>47</v>
      </c>
      <c r="I24" s="4">
        <f t="shared" si="0"/>
        <v>-5.1999999999999602E-2</v>
      </c>
      <c r="J24" s="2" t="s">
        <v>12</v>
      </c>
      <c r="K24" s="2">
        <f t="shared" si="1"/>
        <v>2.7039999999999586E-3</v>
      </c>
      <c r="M24" s="6" t="s">
        <v>106</v>
      </c>
    </row>
    <row r="25" spans="1:17" x14ac:dyDescent="0.3">
      <c r="A25" s="3">
        <v>41216</v>
      </c>
      <c r="B25" s="2" t="s">
        <v>36</v>
      </c>
      <c r="C25" s="2" t="s">
        <v>50</v>
      </c>
      <c r="D25" s="2" t="s">
        <v>38</v>
      </c>
      <c r="E25" s="2" t="s">
        <v>136</v>
      </c>
      <c r="F25" s="2" t="s">
        <v>147</v>
      </c>
      <c r="G25" s="4">
        <v>46.965000000000003</v>
      </c>
      <c r="H25" s="4">
        <v>47</v>
      </c>
      <c r="I25" s="4">
        <f t="shared" si="0"/>
        <v>-3.4999999999996589E-2</v>
      </c>
      <c r="J25" s="2" t="s">
        <v>12</v>
      </c>
      <c r="K25" s="2">
        <f t="shared" si="1"/>
        <v>1.2249999999997612E-3</v>
      </c>
      <c r="M25" s="6" t="s">
        <v>106</v>
      </c>
    </row>
    <row r="26" spans="1:17" x14ac:dyDescent="0.25">
      <c r="A26" s="3">
        <v>41219</v>
      </c>
      <c r="B26" s="2" t="s">
        <v>11</v>
      </c>
      <c r="C26" s="2" t="s">
        <v>8</v>
      </c>
      <c r="D26" s="2" t="s">
        <v>117</v>
      </c>
      <c r="E26" s="2" t="s">
        <v>141</v>
      </c>
      <c r="F26" s="2" t="s">
        <v>142</v>
      </c>
      <c r="G26" s="2">
        <v>39.479999999999997</v>
      </c>
      <c r="H26" s="2">
        <v>39.39</v>
      </c>
      <c r="I26" s="2">
        <f t="shared" si="0"/>
        <v>8.9999999999996305E-2</v>
      </c>
      <c r="J26" s="2" t="s">
        <v>12</v>
      </c>
      <c r="K26" s="2">
        <f t="shared" si="1"/>
        <v>8.0999999999993352E-3</v>
      </c>
      <c r="M26" s="5" t="s">
        <v>119</v>
      </c>
    </row>
    <row r="27" spans="1:17" x14ac:dyDescent="0.3">
      <c r="A27" s="7">
        <v>41217</v>
      </c>
      <c r="B27" s="8" t="s">
        <v>18</v>
      </c>
      <c r="C27" s="8" t="s">
        <v>28</v>
      </c>
      <c r="D27" s="8" t="s">
        <v>123</v>
      </c>
      <c r="E27" s="2" t="s">
        <v>141</v>
      </c>
      <c r="F27" s="2" t="s">
        <v>142</v>
      </c>
      <c r="G27" s="8">
        <v>3.7189999999999999</v>
      </c>
      <c r="H27" s="8">
        <v>3.79</v>
      </c>
      <c r="I27" s="9">
        <f t="shared" si="0"/>
        <v>-7.1000000000000174E-2</v>
      </c>
      <c r="J27" s="8" t="s">
        <v>57</v>
      </c>
      <c r="K27" s="8">
        <f t="shared" si="1"/>
        <v>5.0410000000000246E-3</v>
      </c>
      <c r="L27" s="10"/>
      <c r="M27" s="11" t="s">
        <v>124</v>
      </c>
      <c r="N27" s="10"/>
      <c r="O27" s="8"/>
      <c r="P27" s="8"/>
      <c r="Q27" s="8"/>
    </row>
    <row r="28" spans="1:17" x14ac:dyDescent="0.3">
      <c r="A28" s="3">
        <v>41214</v>
      </c>
      <c r="B28" s="3" t="s">
        <v>11</v>
      </c>
      <c r="C28" s="2" t="s">
        <v>8</v>
      </c>
      <c r="D28" s="2" t="s">
        <v>9</v>
      </c>
      <c r="E28" s="2" t="s">
        <v>141</v>
      </c>
      <c r="F28" s="2" t="s">
        <v>142</v>
      </c>
      <c r="G28" s="4">
        <v>93.144000000000005</v>
      </c>
      <c r="H28" s="4">
        <v>93.05</v>
      </c>
      <c r="I28" s="4">
        <f t="shared" si="0"/>
        <v>9.4000000000008299E-2</v>
      </c>
      <c r="J28" s="2" t="s">
        <v>12</v>
      </c>
      <c r="K28" s="2">
        <f t="shared" si="1"/>
        <v>8.8360000000015596E-3</v>
      </c>
      <c r="M28" s="6" t="s">
        <v>96</v>
      </c>
    </row>
    <row r="29" spans="1:17" x14ac:dyDescent="0.3">
      <c r="A29" s="3">
        <v>41215</v>
      </c>
      <c r="B29" s="3" t="s">
        <v>11</v>
      </c>
      <c r="C29" s="2" t="s">
        <v>8</v>
      </c>
      <c r="D29" s="2" t="s">
        <v>9</v>
      </c>
      <c r="E29" s="2" t="s">
        <v>141</v>
      </c>
      <c r="F29" s="2" t="s">
        <v>142</v>
      </c>
      <c r="G29" s="4">
        <v>93.135999999999996</v>
      </c>
      <c r="H29" s="4">
        <v>93.05</v>
      </c>
      <c r="I29" s="4">
        <f t="shared" si="0"/>
        <v>8.5999999999998522E-2</v>
      </c>
      <c r="J29" s="2" t="s">
        <v>12</v>
      </c>
      <c r="K29" s="2">
        <f t="shared" si="1"/>
        <v>7.3959999999997457E-3</v>
      </c>
      <c r="M29" s="6" t="s">
        <v>96</v>
      </c>
    </row>
    <row r="30" spans="1:17" x14ac:dyDescent="0.3">
      <c r="A30" s="3">
        <v>41215</v>
      </c>
      <c r="B30" s="3" t="s">
        <v>11</v>
      </c>
      <c r="C30" s="2" t="s">
        <v>62</v>
      </c>
      <c r="D30" s="2" t="s">
        <v>9</v>
      </c>
      <c r="E30" s="2" t="s">
        <v>141</v>
      </c>
      <c r="F30" s="2" t="s">
        <v>142</v>
      </c>
      <c r="G30" s="4">
        <v>93.165999999999997</v>
      </c>
      <c r="H30" s="4">
        <v>93.05</v>
      </c>
      <c r="I30" s="4">
        <f t="shared" si="0"/>
        <v>0.11599999999999966</v>
      </c>
      <c r="J30" s="2" t="s">
        <v>12</v>
      </c>
      <c r="K30" s="2">
        <f t="shared" si="1"/>
        <v>1.3455999999999921E-2</v>
      </c>
      <c r="M30" s="6" t="s">
        <v>96</v>
      </c>
    </row>
    <row r="31" spans="1:17" x14ac:dyDescent="0.3">
      <c r="A31" s="3">
        <v>41216</v>
      </c>
      <c r="B31" s="2" t="s">
        <v>11</v>
      </c>
      <c r="C31" s="2" t="s">
        <v>8</v>
      </c>
      <c r="D31" s="2" t="s">
        <v>9</v>
      </c>
      <c r="E31" s="2" t="s">
        <v>141</v>
      </c>
      <c r="F31" s="2" t="s">
        <v>142</v>
      </c>
      <c r="G31" s="4">
        <v>93.13</v>
      </c>
      <c r="H31" s="4">
        <v>93.05</v>
      </c>
      <c r="I31" s="4">
        <f t="shared" si="0"/>
        <v>7.9999999999998295E-2</v>
      </c>
      <c r="J31" s="2" t="s">
        <v>12</v>
      </c>
      <c r="K31" s="2">
        <f t="shared" si="1"/>
        <v>6.3999999999997271E-3</v>
      </c>
      <c r="M31" s="6" t="s">
        <v>96</v>
      </c>
    </row>
    <row r="32" spans="1:17" x14ac:dyDescent="0.3">
      <c r="A32" s="3">
        <v>41216</v>
      </c>
      <c r="B32" s="2" t="s">
        <v>11</v>
      </c>
      <c r="C32" s="2" t="s">
        <v>8</v>
      </c>
      <c r="D32" s="2" t="s">
        <v>9</v>
      </c>
      <c r="E32" s="2" t="s">
        <v>141</v>
      </c>
      <c r="F32" s="2" t="s">
        <v>142</v>
      </c>
      <c r="G32" s="4">
        <v>92.856999999999999</v>
      </c>
      <c r="H32" s="4">
        <v>93.05</v>
      </c>
      <c r="I32" s="4">
        <f t="shared" si="0"/>
        <v>-0.19299999999999784</v>
      </c>
      <c r="J32" s="2" t="s">
        <v>13</v>
      </c>
      <c r="K32" s="2">
        <f t="shared" si="1"/>
        <v>3.7248999999999165E-2</v>
      </c>
      <c r="M32" s="6" t="s">
        <v>96</v>
      </c>
      <c r="N32" s="5" t="s">
        <v>53</v>
      </c>
    </row>
    <row r="33" spans="1:17" x14ac:dyDescent="0.3">
      <c r="A33" s="3">
        <v>41217</v>
      </c>
      <c r="B33" s="2" t="s">
        <v>11</v>
      </c>
      <c r="C33" s="2" t="s">
        <v>63</v>
      </c>
      <c r="D33" s="2" t="s">
        <v>9</v>
      </c>
      <c r="E33" s="2" t="s">
        <v>141</v>
      </c>
      <c r="F33" s="2" t="s">
        <v>142</v>
      </c>
      <c r="G33" s="2">
        <v>93.168000000000006</v>
      </c>
      <c r="H33" s="2">
        <v>93.05</v>
      </c>
      <c r="I33" s="4">
        <f t="shared" ref="I33:I64" si="2">G33-H33</f>
        <v>0.11800000000000921</v>
      </c>
      <c r="J33" s="2" t="s">
        <v>12</v>
      </c>
      <c r="K33" s="2">
        <f t="shared" ref="K33:K64" si="3">I33^2</f>
        <v>1.3924000000002172E-2</v>
      </c>
      <c r="M33" s="6" t="s">
        <v>96</v>
      </c>
    </row>
    <row r="34" spans="1:17" x14ac:dyDescent="0.3">
      <c r="A34" s="3">
        <v>41217</v>
      </c>
      <c r="B34" s="2" t="s">
        <v>11</v>
      </c>
      <c r="C34" s="2" t="s">
        <v>63</v>
      </c>
      <c r="D34" s="2" t="s">
        <v>9</v>
      </c>
      <c r="E34" s="2" t="s">
        <v>141</v>
      </c>
      <c r="F34" s="2" t="s">
        <v>142</v>
      </c>
      <c r="G34" s="2">
        <v>92.950999999999993</v>
      </c>
      <c r="H34" s="2">
        <v>93.05</v>
      </c>
      <c r="I34" s="4">
        <f t="shared" si="2"/>
        <v>-9.9000000000003752E-2</v>
      </c>
      <c r="J34" s="2" t="s">
        <v>13</v>
      </c>
      <c r="K34" s="2">
        <f t="shared" si="3"/>
        <v>9.8010000000007431E-3</v>
      </c>
      <c r="M34" s="6" t="s">
        <v>96</v>
      </c>
    </row>
    <row r="35" spans="1:17" x14ac:dyDescent="0.3">
      <c r="A35" s="3">
        <v>41219</v>
      </c>
      <c r="B35" s="2" t="s">
        <v>11</v>
      </c>
      <c r="C35" s="2" t="s">
        <v>63</v>
      </c>
      <c r="D35" s="2" t="s">
        <v>9</v>
      </c>
      <c r="E35" s="2" t="s">
        <v>141</v>
      </c>
      <c r="F35" s="2" t="s">
        <v>142</v>
      </c>
      <c r="G35" s="2">
        <v>93.084000000000003</v>
      </c>
      <c r="H35" s="2">
        <v>93.05</v>
      </c>
      <c r="I35" s="4">
        <f t="shared" si="2"/>
        <v>3.4000000000006025E-2</v>
      </c>
      <c r="J35" s="2" t="s">
        <v>12</v>
      </c>
      <c r="K35" s="2">
        <f t="shared" si="3"/>
        <v>1.1560000000004097E-3</v>
      </c>
      <c r="M35" s="6" t="s">
        <v>96</v>
      </c>
    </row>
    <row r="36" spans="1:17" x14ac:dyDescent="0.3">
      <c r="A36" s="3">
        <v>41219</v>
      </c>
      <c r="B36" s="2" t="s">
        <v>11</v>
      </c>
      <c r="C36" s="2" t="s">
        <v>63</v>
      </c>
      <c r="D36" s="2" t="s">
        <v>9</v>
      </c>
      <c r="E36" s="2" t="s">
        <v>141</v>
      </c>
      <c r="F36" s="2" t="s">
        <v>142</v>
      </c>
      <c r="G36" s="2">
        <v>92.977999999999994</v>
      </c>
      <c r="H36" s="2">
        <v>93.05</v>
      </c>
      <c r="I36" s="4">
        <f t="shared" si="2"/>
        <v>-7.2000000000002728E-2</v>
      </c>
      <c r="J36" s="2" t="s">
        <v>13</v>
      </c>
      <c r="K36" s="2">
        <f t="shared" si="3"/>
        <v>5.1840000000003932E-3</v>
      </c>
      <c r="M36" s="6" t="s">
        <v>96</v>
      </c>
    </row>
    <row r="37" spans="1:17" x14ac:dyDescent="0.3">
      <c r="A37" s="3">
        <v>41219</v>
      </c>
      <c r="B37" s="2" t="s">
        <v>18</v>
      </c>
      <c r="C37" s="2" t="s">
        <v>32</v>
      </c>
      <c r="D37" s="2" t="s">
        <v>76</v>
      </c>
      <c r="E37" s="2" t="s">
        <v>139</v>
      </c>
      <c r="F37" s="2" t="s">
        <v>154</v>
      </c>
      <c r="G37" s="2">
        <v>7.96</v>
      </c>
      <c r="H37" s="2">
        <v>8.14</v>
      </c>
      <c r="I37" s="4">
        <f t="shared" si="2"/>
        <v>-0.1800000000000006</v>
      </c>
      <c r="J37" s="2" t="s">
        <v>57</v>
      </c>
      <c r="K37" s="2">
        <f t="shared" si="3"/>
        <v>3.240000000000022E-2</v>
      </c>
      <c r="M37" s="6" t="s">
        <v>116</v>
      </c>
    </row>
    <row r="38" spans="1:17" x14ac:dyDescent="0.3">
      <c r="A38" s="3">
        <v>41219</v>
      </c>
      <c r="B38" s="2" t="s">
        <v>18</v>
      </c>
      <c r="C38" s="2" t="s">
        <v>32</v>
      </c>
      <c r="D38" s="2" t="s">
        <v>76</v>
      </c>
      <c r="E38" s="2" t="s">
        <v>139</v>
      </c>
      <c r="F38" s="2" t="s">
        <v>154</v>
      </c>
      <c r="G38" s="2">
        <v>8.02</v>
      </c>
      <c r="H38" s="2">
        <v>8.14</v>
      </c>
      <c r="I38" s="4">
        <f t="shared" si="2"/>
        <v>-0.12000000000000099</v>
      </c>
      <c r="J38" s="2" t="s">
        <v>57</v>
      </c>
      <c r="K38" s="2">
        <f t="shared" si="3"/>
        <v>1.4400000000000239E-2</v>
      </c>
      <c r="M38" s="6" t="s">
        <v>116</v>
      </c>
    </row>
    <row r="39" spans="1:17" x14ac:dyDescent="0.3">
      <c r="A39" s="3">
        <v>41218</v>
      </c>
      <c r="B39" s="2" t="s">
        <v>11</v>
      </c>
      <c r="C39" s="2" t="s">
        <v>63</v>
      </c>
      <c r="D39" s="2" t="s">
        <v>66</v>
      </c>
      <c r="E39" s="2" t="s">
        <v>139</v>
      </c>
      <c r="F39" s="2" t="s">
        <v>140</v>
      </c>
      <c r="G39" s="2">
        <v>11.156000000000001</v>
      </c>
      <c r="H39" s="2">
        <v>10.84</v>
      </c>
      <c r="I39" s="4">
        <f t="shared" si="2"/>
        <v>0.31600000000000072</v>
      </c>
      <c r="J39" s="2" t="s">
        <v>12</v>
      </c>
      <c r="K39" s="2">
        <f t="shared" si="3"/>
        <v>9.9856000000000458E-2</v>
      </c>
      <c r="M39" s="6" t="s">
        <v>83</v>
      </c>
    </row>
    <row r="40" spans="1:17" x14ac:dyDescent="0.3">
      <c r="A40" s="3">
        <v>41218</v>
      </c>
      <c r="B40" s="2" t="s">
        <v>11</v>
      </c>
      <c r="C40" s="2" t="s">
        <v>63</v>
      </c>
      <c r="D40" s="2" t="s">
        <v>66</v>
      </c>
      <c r="E40" s="2" t="s">
        <v>139</v>
      </c>
      <c r="F40" s="2" t="s">
        <v>140</v>
      </c>
      <c r="G40" s="2">
        <v>11.058</v>
      </c>
      <c r="H40" s="2">
        <v>10.84</v>
      </c>
      <c r="I40" s="4">
        <f t="shared" si="2"/>
        <v>0.21799999999999997</v>
      </c>
      <c r="J40" s="2" t="s">
        <v>13</v>
      </c>
      <c r="K40" s="2">
        <f t="shared" si="3"/>
        <v>4.752399999999999E-2</v>
      </c>
      <c r="M40" s="6" t="s">
        <v>83</v>
      </c>
    </row>
    <row r="41" spans="1:17" x14ac:dyDescent="0.3">
      <c r="A41" s="3">
        <v>41215</v>
      </c>
      <c r="B41" s="2" t="s">
        <v>18</v>
      </c>
      <c r="C41" s="2" t="s">
        <v>28</v>
      </c>
      <c r="D41" s="2" t="s">
        <v>34</v>
      </c>
      <c r="E41" s="2" t="s">
        <v>139</v>
      </c>
      <c r="F41" s="2" t="s">
        <v>145</v>
      </c>
      <c r="G41" s="4">
        <v>21.026</v>
      </c>
      <c r="H41" s="4">
        <v>21.19</v>
      </c>
      <c r="I41" s="4">
        <f t="shared" si="2"/>
        <v>-0.16400000000000148</v>
      </c>
      <c r="J41" s="2" t="s">
        <v>13</v>
      </c>
      <c r="K41" s="2">
        <f t="shared" si="3"/>
        <v>2.6896000000000485E-2</v>
      </c>
      <c r="M41" s="6" t="s">
        <v>105</v>
      </c>
      <c r="N41" s="5">
        <v>22.169</v>
      </c>
      <c r="O41" s="2">
        <v>22.135999999999999</v>
      </c>
      <c r="Q41" s="2">
        <v>-1.1200000000000001</v>
      </c>
    </row>
    <row r="42" spans="1:17" x14ac:dyDescent="0.3">
      <c r="A42" s="3">
        <v>41216</v>
      </c>
      <c r="B42" s="2" t="s">
        <v>18</v>
      </c>
      <c r="C42" s="2" t="s">
        <v>28</v>
      </c>
      <c r="D42" s="2" t="s">
        <v>34</v>
      </c>
      <c r="E42" s="2" t="s">
        <v>139</v>
      </c>
      <c r="F42" s="2" t="s">
        <v>145</v>
      </c>
      <c r="G42" s="4">
        <f>22.19-1.12</f>
        <v>21.07</v>
      </c>
      <c r="H42" s="4">
        <v>21.19</v>
      </c>
      <c r="I42" s="4">
        <f t="shared" si="2"/>
        <v>-0.12000000000000099</v>
      </c>
      <c r="J42" s="2" t="s">
        <v>13</v>
      </c>
      <c r="K42" s="2">
        <f t="shared" si="3"/>
        <v>1.4400000000000239E-2</v>
      </c>
      <c r="M42" s="6" t="s">
        <v>105</v>
      </c>
    </row>
    <row r="43" spans="1:17" x14ac:dyDescent="0.3">
      <c r="A43" s="3">
        <v>41220</v>
      </c>
      <c r="B43" s="2" t="s">
        <v>18</v>
      </c>
      <c r="C43" s="2" t="s">
        <v>28</v>
      </c>
      <c r="D43" s="2" t="s">
        <v>34</v>
      </c>
      <c r="E43" s="2" t="s">
        <v>139</v>
      </c>
      <c r="F43" s="2" t="s">
        <v>145</v>
      </c>
      <c r="G43" s="2">
        <f>22.151-1.12</f>
        <v>21.030999999999999</v>
      </c>
      <c r="H43" s="2">
        <v>21.19</v>
      </c>
      <c r="I43" s="4">
        <f t="shared" si="2"/>
        <v>-0.15900000000000247</v>
      </c>
      <c r="J43" s="2" t="s">
        <v>13</v>
      </c>
      <c r="K43" s="2">
        <f t="shared" si="3"/>
        <v>2.5281000000000785E-2</v>
      </c>
      <c r="M43" s="6" t="s">
        <v>105</v>
      </c>
    </row>
    <row r="44" spans="1:17" x14ac:dyDescent="0.3">
      <c r="A44" s="3">
        <v>41215</v>
      </c>
      <c r="B44" s="2" t="s">
        <v>10</v>
      </c>
      <c r="C44" s="2" t="s">
        <v>5</v>
      </c>
      <c r="D44" s="2" t="s">
        <v>21</v>
      </c>
      <c r="E44" s="2" t="s">
        <v>139</v>
      </c>
      <c r="F44" s="2" t="s">
        <v>140</v>
      </c>
      <c r="G44" s="4">
        <v>22.63</v>
      </c>
      <c r="H44" s="4">
        <v>22.85</v>
      </c>
      <c r="I44" s="4">
        <f t="shared" si="2"/>
        <v>-0.22000000000000242</v>
      </c>
      <c r="J44" s="2" t="s">
        <v>13</v>
      </c>
      <c r="K44" s="2">
        <f t="shared" si="3"/>
        <v>4.840000000000106E-2</v>
      </c>
      <c r="M44" s="6" t="s">
        <v>98</v>
      </c>
    </row>
    <row r="45" spans="1:17" x14ac:dyDescent="0.3">
      <c r="A45" s="3">
        <v>41215</v>
      </c>
      <c r="B45" s="2" t="s">
        <v>10</v>
      </c>
      <c r="C45" s="2" t="s">
        <v>7</v>
      </c>
      <c r="D45" s="2" t="s">
        <v>21</v>
      </c>
      <c r="E45" s="2" t="s">
        <v>139</v>
      </c>
      <c r="F45" s="2" t="s">
        <v>140</v>
      </c>
      <c r="G45" s="4">
        <v>22.748000000000001</v>
      </c>
      <c r="H45" s="4">
        <v>22.85</v>
      </c>
      <c r="I45" s="4">
        <f t="shared" si="2"/>
        <v>-0.10200000000000031</v>
      </c>
      <c r="J45" s="2" t="s">
        <v>13</v>
      </c>
      <c r="K45" s="2">
        <f t="shared" si="3"/>
        <v>1.0404000000000064E-2</v>
      </c>
      <c r="M45" s="6" t="s">
        <v>98</v>
      </c>
    </row>
    <row r="46" spans="1:17" x14ac:dyDescent="0.3">
      <c r="A46" s="3">
        <v>41215</v>
      </c>
      <c r="B46" s="2" t="s">
        <v>10</v>
      </c>
      <c r="C46" s="2" t="s">
        <v>5</v>
      </c>
      <c r="D46" s="2" t="s">
        <v>21</v>
      </c>
      <c r="E46" s="2" t="s">
        <v>139</v>
      </c>
      <c r="F46" s="2" t="s">
        <v>140</v>
      </c>
      <c r="G46" s="4">
        <f>21+1.59</f>
        <v>22.59</v>
      </c>
      <c r="H46" s="4">
        <v>22.85</v>
      </c>
      <c r="I46" s="4">
        <f t="shared" si="2"/>
        <v>-0.26000000000000156</v>
      </c>
      <c r="J46" s="2" t="s">
        <v>13</v>
      </c>
      <c r="K46" s="2">
        <f t="shared" si="3"/>
        <v>6.7600000000000812E-2</v>
      </c>
      <c r="M46" s="6" t="s">
        <v>98</v>
      </c>
    </row>
    <row r="47" spans="1:17" x14ac:dyDescent="0.3">
      <c r="A47" s="3">
        <v>41216</v>
      </c>
      <c r="B47" s="2" t="s">
        <v>10</v>
      </c>
      <c r="C47" s="2" t="s">
        <v>7</v>
      </c>
      <c r="D47" s="2" t="s">
        <v>21</v>
      </c>
      <c r="E47" s="2" t="s">
        <v>139</v>
      </c>
      <c r="F47" s="2" t="s">
        <v>140</v>
      </c>
      <c r="G47" s="4">
        <v>22.689499999999999</v>
      </c>
      <c r="H47" s="4">
        <v>22.85</v>
      </c>
      <c r="I47" s="4">
        <f t="shared" si="2"/>
        <v>-0.16050000000000253</v>
      </c>
      <c r="J47" s="2" t="s">
        <v>13</v>
      </c>
      <c r="K47" s="2">
        <f t="shared" si="3"/>
        <v>2.576025000000081E-2</v>
      </c>
      <c r="M47" s="6" t="s">
        <v>98</v>
      </c>
    </row>
    <row r="48" spans="1:17" x14ac:dyDescent="0.3">
      <c r="A48" s="3">
        <v>41216</v>
      </c>
      <c r="B48" s="2" t="s">
        <v>10</v>
      </c>
      <c r="C48" s="2" t="s">
        <v>5</v>
      </c>
      <c r="D48" s="2" t="s">
        <v>21</v>
      </c>
      <c r="E48" s="2" t="s">
        <v>139</v>
      </c>
      <c r="F48" s="2" t="s">
        <v>140</v>
      </c>
      <c r="G48" s="4">
        <f>21.08+1.59</f>
        <v>22.669999999999998</v>
      </c>
      <c r="H48" s="4">
        <v>22.85</v>
      </c>
      <c r="I48" s="4">
        <f t="shared" si="2"/>
        <v>-0.18000000000000327</v>
      </c>
      <c r="J48" s="2" t="s">
        <v>13</v>
      </c>
      <c r="K48" s="2">
        <f t="shared" si="3"/>
        <v>3.2400000000001178E-2</v>
      </c>
      <c r="M48" s="6" t="s">
        <v>98</v>
      </c>
      <c r="N48" s="5" t="s">
        <v>46</v>
      </c>
    </row>
    <row r="49" spans="1:14" x14ac:dyDescent="0.3">
      <c r="A49" s="3">
        <v>41216</v>
      </c>
      <c r="B49" s="2" t="s">
        <v>10</v>
      </c>
      <c r="C49" s="2" t="s">
        <v>7</v>
      </c>
      <c r="D49" s="2" t="s">
        <v>21</v>
      </c>
      <c r="E49" s="2" t="s">
        <v>139</v>
      </c>
      <c r="F49" s="2" t="s">
        <v>140</v>
      </c>
      <c r="G49" s="4">
        <v>22.717500000000001</v>
      </c>
      <c r="H49" s="4">
        <v>22.85</v>
      </c>
      <c r="I49" s="4">
        <f t="shared" si="2"/>
        <v>-0.13250000000000028</v>
      </c>
      <c r="J49" s="2" t="s">
        <v>13</v>
      </c>
      <c r="K49" s="2">
        <f t="shared" si="3"/>
        <v>1.7556250000000075E-2</v>
      </c>
      <c r="M49" s="6" t="s">
        <v>98</v>
      </c>
      <c r="N49" s="5" t="s">
        <v>47</v>
      </c>
    </row>
    <row r="50" spans="1:14" x14ac:dyDescent="0.3">
      <c r="A50" s="3">
        <v>41216</v>
      </c>
      <c r="B50" s="2" t="s">
        <v>10</v>
      </c>
      <c r="C50" s="2" t="s">
        <v>5</v>
      </c>
      <c r="D50" s="2" t="s">
        <v>21</v>
      </c>
      <c r="E50" s="2" t="s">
        <v>139</v>
      </c>
      <c r="F50" s="2" t="s">
        <v>140</v>
      </c>
      <c r="G50" s="4">
        <f>21.12+1.59</f>
        <v>22.71</v>
      </c>
      <c r="H50" s="4">
        <v>22.85</v>
      </c>
      <c r="I50" s="4">
        <f t="shared" si="2"/>
        <v>-0.14000000000000057</v>
      </c>
      <c r="J50" s="2" t="s">
        <v>13</v>
      </c>
      <c r="K50" s="2">
        <f t="shared" si="3"/>
        <v>1.9600000000000159E-2</v>
      </c>
      <c r="M50" s="6" t="s">
        <v>98</v>
      </c>
    </row>
    <row r="51" spans="1:14" x14ac:dyDescent="0.3">
      <c r="A51" s="3">
        <v>41217</v>
      </c>
      <c r="B51" s="2" t="s">
        <v>10</v>
      </c>
      <c r="C51" s="2" t="s">
        <v>7</v>
      </c>
      <c r="D51" s="2" t="s">
        <v>21</v>
      </c>
      <c r="E51" s="2" t="s">
        <v>139</v>
      </c>
      <c r="F51" s="2" t="s">
        <v>140</v>
      </c>
      <c r="G51" s="4">
        <v>22.5</v>
      </c>
      <c r="H51" s="4">
        <v>22.85</v>
      </c>
      <c r="I51" s="4">
        <f t="shared" si="2"/>
        <v>-0.35000000000000142</v>
      </c>
      <c r="J51" s="2" t="s">
        <v>12</v>
      </c>
      <c r="K51" s="2">
        <f t="shared" si="3"/>
        <v>0.122500000000001</v>
      </c>
      <c r="M51" s="6" t="s">
        <v>98</v>
      </c>
    </row>
    <row r="52" spans="1:14" x14ac:dyDescent="0.3">
      <c r="A52" s="3">
        <v>41217</v>
      </c>
      <c r="B52" s="2" t="s">
        <v>10</v>
      </c>
      <c r="C52" s="2" t="s">
        <v>7</v>
      </c>
      <c r="D52" s="2" t="s">
        <v>21</v>
      </c>
      <c r="E52" s="2" t="s">
        <v>139</v>
      </c>
      <c r="F52" s="2" t="s">
        <v>140</v>
      </c>
      <c r="G52" s="4">
        <f>21.183+1.59</f>
        <v>22.773</v>
      </c>
      <c r="H52" s="4">
        <v>22.85</v>
      </c>
      <c r="I52" s="4">
        <f t="shared" si="2"/>
        <v>-7.7000000000001734E-2</v>
      </c>
      <c r="J52" s="2" t="s">
        <v>13</v>
      </c>
      <c r="K52" s="2">
        <f t="shared" si="3"/>
        <v>5.9290000000002674E-3</v>
      </c>
      <c r="M52" s="6" t="s">
        <v>98</v>
      </c>
    </row>
    <row r="53" spans="1:14" x14ac:dyDescent="0.3">
      <c r="A53" s="3">
        <v>41217</v>
      </c>
      <c r="B53" s="2" t="s">
        <v>10</v>
      </c>
      <c r="C53" s="2" t="s">
        <v>7</v>
      </c>
      <c r="D53" s="2" t="s">
        <v>21</v>
      </c>
      <c r="E53" s="2" t="s">
        <v>139</v>
      </c>
      <c r="F53" s="2" t="s">
        <v>140</v>
      </c>
      <c r="G53" s="4">
        <f>21.267+1.59</f>
        <v>22.856999999999999</v>
      </c>
      <c r="H53" s="4">
        <v>22.85</v>
      </c>
      <c r="I53" s="4">
        <f t="shared" si="2"/>
        <v>6.9999999999978968E-3</v>
      </c>
      <c r="J53" s="2" t="s">
        <v>12</v>
      </c>
      <c r="K53" s="2">
        <f t="shared" si="3"/>
        <v>4.8999999999970556E-5</v>
      </c>
      <c r="M53" s="6" t="s">
        <v>98</v>
      </c>
    </row>
    <row r="54" spans="1:14" x14ac:dyDescent="0.3">
      <c r="A54" s="3">
        <v>41218</v>
      </c>
      <c r="B54" s="2" t="s">
        <v>10</v>
      </c>
      <c r="C54" s="2" t="s">
        <v>5</v>
      </c>
      <c r="D54" s="2" t="s">
        <v>21</v>
      </c>
      <c r="E54" s="2" t="s">
        <v>139</v>
      </c>
      <c r="F54" s="2" t="s">
        <v>140</v>
      </c>
      <c r="G54" s="2">
        <f>21.02+1.59</f>
        <v>22.61</v>
      </c>
      <c r="H54" s="4">
        <v>22.85</v>
      </c>
      <c r="I54" s="4">
        <f t="shared" si="2"/>
        <v>-0.24000000000000199</v>
      </c>
      <c r="J54" s="2" t="s">
        <v>13</v>
      </c>
      <c r="K54" s="2">
        <f t="shared" si="3"/>
        <v>5.7600000000000956E-2</v>
      </c>
      <c r="M54" s="6" t="s">
        <v>98</v>
      </c>
    </row>
    <row r="55" spans="1:14" x14ac:dyDescent="0.3">
      <c r="A55" s="3">
        <v>41218</v>
      </c>
      <c r="B55" s="2" t="s">
        <v>10</v>
      </c>
      <c r="C55" s="2" t="s">
        <v>5</v>
      </c>
      <c r="D55" s="2" t="s">
        <v>21</v>
      </c>
      <c r="E55" s="2" t="s">
        <v>139</v>
      </c>
      <c r="F55" s="2" t="s">
        <v>140</v>
      </c>
      <c r="G55" s="2">
        <f>21.14+1.59</f>
        <v>22.73</v>
      </c>
      <c r="H55" s="2">
        <v>22.85</v>
      </c>
      <c r="I55" s="4">
        <f t="shared" si="2"/>
        <v>-0.12000000000000099</v>
      </c>
      <c r="J55" s="2" t="s">
        <v>13</v>
      </c>
      <c r="K55" s="2">
        <f t="shared" si="3"/>
        <v>1.4400000000000239E-2</v>
      </c>
      <c r="M55" s="6" t="s">
        <v>98</v>
      </c>
    </row>
    <row r="56" spans="1:14" x14ac:dyDescent="0.3">
      <c r="A56" s="3">
        <v>41218</v>
      </c>
      <c r="B56" s="2" t="s">
        <v>10</v>
      </c>
      <c r="C56" s="2" t="s">
        <v>5</v>
      </c>
      <c r="D56" s="2" t="s">
        <v>21</v>
      </c>
      <c r="E56" s="2" t="s">
        <v>139</v>
      </c>
      <c r="F56" s="2" t="s">
        <v>140</v>
      </c>
      <c r="G56" s="2">
        <f>21.32+1.59</f>
        <v>22.91</v>
      </c>
      <c r="H56" s="2">
        <v>22.85</v>
      </c>
      <c r="I56" s="4">
        <f t="shared" si="2"/>
        <v>5.9999999999998721E-2</v>
      </c>
      <c r="J56" s="2" t="s">
        <v>12</v>
      </c>
      <c r="K56" s="2">
        <f t="shared" si="3"/>
        <v>3.5999999999998464E-3</v>
      </c>
      <c r="M56" s="6" t="s">
        <v>98</v>
      </c>
    </row>
    <row r="57" spans="1:14" x14ac:dyDescent="0.3">
      <c r="A57" s="3">
        <v>41219</v>
      </c>
      <c r="B57" s="2" t="s">
        <v>10</v>
      </c>
      <c r="C57" s="2" t="s">
        <v>0</v>
      </c>
      <c r="D57" s="2" t="s">
        <v>21</v>
      </c>
      <c r="E57" s="2" t="s">
        <v>139</v>
      </c>
      <c r="F57" s="2" t="s">
        <v>140</v>
      </c>
      <c r="G57" s="2">
        <v>22.957999999999998</v>
      </c>
      <c r="H57" s="2">
        <v>22.85</v>
      </c>
      <c r="I57" s="2">
        <f t="shared" si="2"/>
        <v>0.10799999999999699</v>
      </c>
      <c r="J57" s="2" t="s">
        <v>12</v>
      </c>
      <c r="K57" s="2">
        <f t="shared" si="3"/>
        <v>1.1663999999999349E-2</v>
      </c>
      <c r="M57" s="6" t="s">
        <v>98</v>
      </c>
    </row>
    <row r="58" spans="1:14" x14ac:dyDescent="0.3">
      <c r="A58" s="3">
        <v>41214</v>
      </c>
      <c r="B58" s="3" t="s">
        <v>10</v>
      </c>
      <c r="C58" s="2" t="s">
        <v>5</v>
      </c>
      <c r="D58" s="2" t="s">
        <v>6</v>
      </c>
      <c r="E58" s="2" t="s">
        <v>139</v>
      </c>
      <c r="F58" s="2" t="s">
        <v>140</v>
      </c>
      <c r="G58" s="4">
        <v>14.7</v>
      </c>
      <c r="H58" s="4">
        <v>14.89</v>
      </c>
      <c r="I58" s="4">
        <f t="shared" si="2"/>
        <v>-0.19000000000000128</v>
      </c>
      <c r="J58" s="2" t="s">
        <v>13</v>
      </c>
      <c r="K58" s="2">
        <f t="shared" si="3"/>
        <v>3.6100000000000486E-2</v>
      </c>
      <c r="M58" s="6" t="s">
        <v>95</v>
      </c>
    </row>
    <row r="59" spans="1:14" x14ac:dyDescent="0.3">
      <c r="A59" s="3">
        <v>41214</v>
      </c>
      <c r="B59" s="3" t="s">
        <v>10</v>
      </c>
      <c r="C59" s="2" t="s">
        <v>7</v>
      </c>
      <c r="D59" s="2" t="s">
        <v>6</v>
      </c>
      <c r="E59" s="2" t="s">
        <v>139</v>
      </c>
      <c r="F59" s="2" t="s">
        <v>140</v>
      </c>
      <c r="G59" s="4">
        <f>((10.957+10.797+10.753+10.898)/4)+3.9</f>
        <v>14.751250000000001</v>
      </c>
      <c r="H59" s="4">
        <v>14.89</v>
      </c>
      <c r="I59" s="4">
        <f t="shared" si="2"/>
        <v>-0.13874999999999993</v>
      </c>
      <c r="J59" s="2" t="s">
        <v>13</v>
      </c>
      <c r="K59" s="2">
        <f t="shared" si="3"/>
        <v>1.9251562499999979E-2</v>
      </c>
      <c r="M59" s="6" t="s">
        <v>95</v>
      </c>
    </row>
    <row r="60" spans="1:14" x14ac:dyDescent="0.3">
      <c r="A60" s="3">
        <v>41214</v>
      </c>
      <c r="B60" s="3" t="s">
        <v>10</v>
      </c>
      <c r="C60" s="2" t="s">
        <v>5</v>
      </c>
      <c r="D60" s="2" t="s">
        <v>6</v>
      </c>
      <c r="E60" s="2" t="s">
        <v>139</v>
      </c>
      <c r="F60" s="2" t="s">
        <v>140</v>
      </c>
      <c r="G60" s="4">
        <v>14.76</v>
      </c>
      <c r="H60" s="4">
        <v>14.89</v>
      </c>
      <c r="I60" s="4">
        <f t="shared" si="2"/>
        <v>-0.13000000000000078</v>
      </c>
      <c r="J60" s="2" t="s">
        <v>13</v>
      </c>
      <c r="K60" s="2">
        <f t="shared" si="3"/>
        <v>1.6900000000000203E-2</v>
      </c>
      <c r="M60" s="6" t="s">
        <v>95</v>
      </c>
    </row>
    <row r="61" spans="1:14" x14ac:dyDescent="0.3">
      <c r="A61" s="3">
        <v>41214</v>
      </c>
      <c r="B61" s="3" t="s">
        <v>10</v>
      </c>
      <c r="C61" s="2" t="s">
        <v>7</v>
      </c>
      <c r="D61" s="2" t="s">
        <v>6</v>
      </c>
      <c r="E61" s="2" t="s">
        <v>139</v>
      </c>
      <c r="F61" s="2" t="s">
        <v>140</v>
      </c>
      <c r="G61" s="4">
        <v>14.82</v>
      </c>
      <c r="H61" s="4">
        <v>14.89</v>
      </c>
      <c r="I61" s="4">
        <f t="shared" si="2"/>
        <v>-7.0000000000000284E-2</v>
      </c>
      <c r="J61" s="2" t="s">
        <v>13</v>
      </c>
      <c r="K61" s="2">
        <f t="shared" si="3"/>
        <v>4.9000000000000397E-3</v>
      </c>
      <c r="M61" s="6" t="s">
        <v>95</v>
      </c>
    </row>
    <row r="62" spans="1:14" x14ac:dyDescent="0.3">
      <c r="A62" s="3">
        <v>41215</v>
      </c>
      <c r="B62" s="3" t="s">
        <v>10</v>
      </c>
      <c r="C62" s="2" t="s">
        <v>5</v>
      </c>
      <c r="D62" s="2" t="s">
        <v>6</v>
      </c>
      <c r="E62" s="2" t="s">
        <v>139</v>
      </c>
      <c r="F62" s="2" t="s">
        <v>140</v>
      </c>
      <c r="G62" s="4">
        <v>14.77</v>
      </c>
      <c r="H62" s="4">
        <v>14.89</v>
      </c>
      <c r="I62" s="4">
        <f t="shared" si="2"/>
        <v>-0.12000000000000099</v>
      </c>
      <c r="J62" s="2" t="s">
        <v>13</v>
      </c>
      <c r="K62" s="2">
        <f t="shared" si="3"/>
        <v>1.4400000000000239E-2</v>
      </c>
      <c r="M62" s="6" t="s">
        <v>95</v>
      </c>
    </row>
    <row r="63" spans="1:14" x14ac:dyDescent="0.3">
      <c r="A63" s="3">
        <v>41215</v>
      </c>
      <c r="B63" s="3" t="s">
        <v>10</v>
      </c>
      <c r="C63" s="2" t="s">
        <v>20</v>
      </c>
      <c r="D63" s="2" t="s">
        <v>6</v>
      </c>
      <c r="E63" s="2" t="s">
        <v>139</v>
      </c>
      <c r="F63" s="2" t="s">
        <v>140</v>
      </c>
      <c r="G63" s="4">
        <v>14.79</v>
      </c>
      <c r="H63" s="4">
        <v>14.89</v>
      </c>
      <c r="I63" s="4">
        <f t="shared" si="2"/>
        <v>-0.10000000000000142</v>
      </c>
      <c r="J63" s="2" t="s">
        <v>13</v>
      </c>
      <c r="K63" s="2">
        <f t="shared" si="3"/>
        <v>1.0000000000000285E-2</v>
      </c>
      <c r="M63" s="6" t="s">
        <v>95</v>
      </c>
    </row>
    <row r="64" spans="1:14" x14ac:dyDescent="0.3">
      <c r="A64" s="3">
        <v>41217</v>
      </c>
      <c r="B64" s="2" t="s">
        <v>10</v>
      </c>
      <c r="C64" s="2" t="s">
        <v>5</v>
      </c>
      <c r="D64" s="2" t="s">
        <v>6</v>
      </c>
      <c r="E64" s="2" t="s">
        <v>139</v>
      </c>
      <c r="F64" s="2" t="s">
        <v>140</v>
      </c>
      <c r="G64" s="4">
        <f>10.88+3.9</f>
        <v>14.780000000000001</v>
      </c>
      <c r="H64" s="4">
        <v>14.89</v>
      </c>
      <c r="I64" s="4">
        <f t="shared" si="2"/>
        <v>-0.10999999999999943</v>
      </c>
      <c r="J64" s="2" t="s">
        <v>13</v>
      </c>
      <c r="K64" s="2">
        <f t="shared" si="3"/>
        <v>1.2099999999999875E-2</v>
      </c>
      <c r="M64" s="6" t="s">
        <v>95</v>
      </c>
    </row>
    <row r="65" spans="1:17" x14ac:dyDescent="0.3">
      <c r="A65" s="3">
        <v>41217</v>
      </c>
      <c r="B65" s="2" t="s">
        <v>10</v>
      </c>
      <c r="C65" s="2" t="s">
        <v>5</v>
      </c>
      <c r="D65" s="2" t="s">
        <v>6</v>
      </c>
      <c r="E65" s="2" t="s">
        <v>139</v>
      </c>
      <c r="F65" s="2" t="s">
        <v>140</v>
      </c>
      <c r="G65" s="4">
        <f>10.93+3.9</f>
        <v>14.83</v>
      </c>
      <c r="H65" s="4">
        <v>14.89</v>
      </c>
      <c r="I65" s="4">
        <f t="shared" ref="I65:I96" si="4">G65-H65</f>
        <v>-6.0000000000000497E-2</v>
      </c>
      <c r="J65" s="2" t="s">
        <v>12</v>
      </c>
      <c r="K65" s="2">
        <f t="shared" ref="K65:K97" si="5">I65^2</f>
        <v>3.6000000000000597E-3</v>
      </c>
      <c r="M65" s="6" t="s">
        <v>95</v>
      </c>
      <c r="N65" s="5" t="s">
        <v>48</v>
      </c>
    </row>
    <row r="66" spans="1:17" x14ac:dyDescent="0.3">
      <c r="A66" s="3">
        <v>41217</v>
      </c>
      <c r="B66" s="2" t="s">
        <v>10</v>
      </c>
      <c r="C66" s="2" t="s">
        <v>5</v>
      </c>
      <c r="D66" s="2" t="s">
        <v>6</v>
      </c>
      <c r="E66" s="2" t="s">
        <v>139</v>
      </c>
      <c r="F66" s="2" t="s">
        <v>140</v>
      </c>
      <c r="G66" s="2">
        <f>10.89+3.9</f>
        <v>14.790000000000001</v>
      </c>
      <c r="H66" s="4">
        <v>14.89</v>
      </c>
      <c r="I66" s="4">
        <f t="shared" si="4"/>
        <v>-9.9999999999999645E-2</v>
      </c>
      <c r="J66" s="2" t="s">
        <v>12</v>
      </c>
      <c r="K66" s="2">
        <f t="shared" si="5"/>
        <v>9.9999999999999291E-3</v>
      </c>
      <c r="M66" s="6" t="s">
        <v>95</v>
      </c>
    </row>
    <row r="67" spans="1:17" x14ac:dyDescent="0.3">
      <c r="A67" s="3">
        <v>41219</v>
      </c>
      <c r="B67" s="2" t="s">
        <v>10</v>
      </c>
      <c r="C67" s="2" t="s">
        <v>5</v>
      </c>
      <c r="D67" s="2" t="s">
        <v>6</v>
      </c>
      <c r="E67" s="2" t="s">
        <v>139</v>
      </c>
      <c r="F67" s="2" t="s">
        <v>140</v>
      </c>
      <c r="G67" s="2">
        <f>11.06+3.9</f>
        <v>14.96</v>
      </c>
      <c r="H67" s="2">
        <v>14.89</v>
      </c>
      <c r="I67" s="4">
        <f t="shared" si="4"/>
        <v>7.0000000000000284E-2</v>
      </c>
      <c r="J67" s="2" t="s">
        <v>12</v>
      </c>
      <c r="K67" s="2">
        <f t="shared" si="5"/>
        <v>4.9000000000000397E-3</v>
      </c>
      <c r="M67" s="6" t="s">
        <v>95</v>
      </c>
    </row>
    <row r="68" spans="1:17" x14ac:dyDescent="0.3">
      <c r="A68" s="3">
        <v>41219</v>
      </c>
      <c r="B68" s="2" t="s">
        <v>10</v>
      </c>
      <c r="C68" s="2" t="s">
        <v>3</v>
      </c>
      <c r="D68" s="2" t="s">
        <v>6</v>
      </c>
      <c r="E68" s="2" t="s">
        <v>139</v>
      </c>
      <c r="F68" s="2" t="s">
        <v>140</v>
      </c>
      <c r="G68" s="2">
        <f>(11.014+11.016)/2+3.9</f>
        <v>14.915000000000001</v>
      </c>
      <c r="H68" s="2">
        <v>14.89</v>
      </c>
      <c r="I68" s="2">
        <f t="shared" si="4"/>
        <v>2.5000000000000355E-2</v>
      </c>
      <c r="J68" s="2" t="s">
        <v>12</v>
      </c>
      <c r="K68" s="2">
        <f t="shared" si="5"/>
        <v>6.2500000000001779E-4</v>
      </c>
      <c r="M68" s="6" t="s">
        <v>95</v>
      </c>
    </row>
    <row r="69" spans="1:17" x14ac:dyDescent="0.3">
      <c r="A69" s="3">
        <v>41220</v>
      </c>
      <c r="B69" s="2" t="s">
        <v>10</v>
      </c>
      <c r="C69" s="2" t="s">
        <v>3</v>
      </c>
      <c r="D69" s="2" t="s">
        <v>6</v>
      </c>
      <c r="E69" s="2" t="s">
        <v>139</v>
      </c>
      <c r="F69" s="2" t="s">
        <v>140</v>
      </c>
      <c r="G69" s="2">
        <f>(11.09+10.886)/2+3.9</f>
        <v>14.888</v>
      </c>
      <c r="H69" s="2">
        <v>14.89</v>
      </c>
      <c r="I69" s="4">
        <f t="shared" si="4"/>
        <v>-2.0000000000006679E-3</v>
      </c>
      <c r="J69" s="2" t="s">
        <v>12</v>
      </c>
      <c r="K69" s="2">
        <f t="shared" si="5"/>
        <v>4.0000000000026714E-6</v>
      </c>
      <c r="M69" s="6" t="s">
        <v>95</v>
      </c>
    </row>
    <row r="70" spans="1:17" x14ac:dyDescent="0.3">
      <c r="A70" s="3">
        <v>41220</v>
      </c>
      <c r="B70" s="2" t="s">
        <v>10</v>
      </c>
      <c r="C70" s="2" t="s">
        <v>0</v>
      </c>
      <c r="D70" s="2" t="s">
        <v>6</v>
      </c>
      <c r="E70" s="2" t="s">
        <v>139</v>
      </c>
      <c r="F70" s="2" t="s">
        <v>140</v>
      </c>
      <c r="G70" s="2">
        <v>14.911</v>
      </c>
      <c r="H70" s="2">
        <v>14.89</v>
      </c>
      <c r="I70" s="4">
        <f t="shared" si="4"/>
        <v>2.0999999999999019E-2</v>
      </c>
      <c r="J70" s="2" t="s">
        <v>12</v>
      </c>
      <c r="K70" s="2">
        <f t="shared" si="5"/>
        <v>4.4099999999995884E-4</v>
      </c>
      <c r="M70" s="6" t="s">
        <v>95</v>
      </c>
    </row>
    <row r="71" spans="1:17" x14ac:dyDescent="0.3">
      <c r="A71" s="3">
        <v>41219</v>
      </c>
      <c r="B71" s="2" t="s">
        <v>10</v>
      </c>
      <c r="C71" s="2" t="s">
        <v>5</v>
      </c>
      <c r="D71" s="2" t="s">
        <v>6</v>
      </c>
      <c r="E71" s="2" t="s">
        <v>139</v>
      </c>
      <c r="F71" s="2" t="s">
        <v>140</v>
      </c>
      <c r="G71" s="2">
        <f>(11+3.9)</f>
        <v>14.9</v>
      </c>
      <c r="H71" s="2">
        <v>14.89</v>
      </c>
      <c r="I71" s="4">
        <f t="shared" si="4"/>
        <v>9.9999999999997868E-3</v>
      </c>
      <c r="J71" s="2" t="s">
        <v>12</v>
      </c>
      <c r="K71" s="2">
        <f t="shared" si="5"/>
        <v>9.9999999999995736E-5</v>
      </c>
      <c r="M71" s="6" t="s">
        <v>95</v>
      </c>
    </row>
    <row r="72" spans="1:17" x14ac:dyDescent="0.3">
      <c r="A72" s="3">
        <v>41220</v>
      </c>
      <c r="B72" s="2" t="s">
        <v>10</v>
      </c>
      <c r="C72" s="2" t="s">
        <v>5</v>
      </c>
      <c r="D72" s="2" t="s">
        <v>6</v>
      </c>
      <c r="E72" s="2" t="s">
        <v>139</v>
      </c>
      <c r="F72" s="2" t="s">
        <v>140</v>
      </c>
      <c r="G72" s="2">
        <f>11.11+3.9</f>
        <v>15.01</v>
      </c>
      <c r="H72" s="2">
        <v>14.89</v>
      </c>
      <c r="I72" s="4">
        <f t="shared" si="4"/>
        <v>0.11999999999999922</v>
      </c>
      <c r="J72" s="2" t="s">
        <v>12</v>
      </c>
      <c r="K72" s="2">
        <f t="shared" si="5"/>
        <v>1.4399999999999812E-2</v>
      </c>
      <c r="M72" s="6" t="s">
        <v>95</v>
      </c>
    </row>
    <row r="73" spans="1:17" x14ac:dyDescent="0.3">
      <c r="A73" s="7">
        <v>41219</v>
      </c>
      <c r="B73" s="8" t="s">
        <v>18</v>
      </c>
      <c r="C73" s="8" t="s">
        <v>28</v>
      </c>
      <c r="D73" s="8" t="s">
        <v>125</v>
      </c>
      <c r="E73" s="8" t="s">
        <v>139</v>
      </c>
      <c r="F73" s="8" t="s">
        <v>154</v>
      </c>
      <c r="G73" s="8">
        <f>8.8415-1.604</f>
        <v>7.2374999999999998</v>
      </c>
      <c r="H73" s="8">
        <v>7.6</v>
      </c>
      <c r="I73" s="9">
        <f t="shared" si="4"/>
        <v>-0.36249999999999982</v>
      </c>
      <c r="J73" s="8" t="s">
        <v>13</v>
      </c>
      <c r="K73" s="8">
        <f t="shared" si="5"/>
        <v>0.13140624999999986</v>
      </c>
      <c r="L73" s="10"/>
      <c r="M73" s="11" t="s">
        <v>126</v>
      </c>
      <c r="N73" s="10"/>
      <c r="O73" s="8"/>
      <c r="P73" s="8"/>
      <c r="Q73" s="8"/>
    </row>
    <row r="74" spans="1:17" x14ac:dyDescent="0.3">
      <c r="A74" s="3">
        <v>41216</v>
      </c>
      <c r="B74" s="2" t="s">
        <v>36</v>
      </c>
      <c r="C74" s="2" t="s">
        <v>37</v>
      </c>
      <c r="D74" s="2" t="s">
        <v>52</v>
      </c>
      <c r="E74" s="2" t="s">
        <v>136</v>
      </c>
      <c r="F74" s="2" t="s">
        <v>146</v>
      </c>
      <c r="G74" s="4">
        <v>113.8</v>
      </c>
      <c r="H74" s="4">
        <v>114.05</v>
      </c>
      <c r="I74" s="4">
        <f t="shared" si="4"/>
        <v>-0.25</v>
      </c>
      <c r="J74" s="2" t="s">
        <v>12</v>
      </c>
      <c r="K74" s="2">
        <f t="shared" si="5"/>
        <v>6.25E-2</v>
      </c>
      <c r="M74" s="6" t="s">
        <v>104</v>
      </c>
    </row>
    <row r="75" spans="1:17" x14ac:dyDescent="0.3">
      <c r="A75" s="3">
        <v>41217</v>
      </c>
      <c r="B75" s="2" t="s">
        <v>36</v>
      </c>
      <c r="C75" s="2" t="s">
        <v>81</v>
      </c>
      <c r="D75" s="2" t="s">
        <v>52</v>
      </c>
      <c r="E75" s="2" t="s">
        <v>136</v>
      </c>
      <c r="F75" s="2" t="s">
        <v>146</v>
      </c>
      <c r="G75" s="4">
        <v>113.791</v>
      </c>
      <c r="H75" s="4">
        <v>114.05</v>
      </c>
      <c r="I75" s="4">
        <f t="shared" si="4"/>
        <v>-0.25900000000000034</v>
      </c>
      <c r="J75" s="2" t="s">
        <v>12</v>
      </c>
      <c r="K75" s="2">
        <f t="shared" si="5"/>
        <v>6.7081000000000182E-2</v>
      </c>
      <c r="M75" s="6" t="s">
        <v>104</v>
      </c>
    </row>
    <row r="76" spans="1:17" x14ac:dyDescent="0.3">
      <c r="A76" s="3">
        <v>41217</v>
      </c>
      <c r="B76" s="2" t="s">
        <v>36</v>
      </c>
      <c r="C76" s="2" t="s">
        <v>37</v>
      </c>
      <c r="D76" s="2" t="s">
        <v>59</v>
      </c>
      <c r="E76" s="2" t="s">
        <v>136</v>
      </c>
      <c r="F76" s="2" t="s">
        <v>149</v>
      </c>
      <c r="G76" s="2">
        <v>30.08</v>
      </c>
      <c r="H76" s="2">
        <v>30.28</v>
      </c>
      <c r="I76" s="4">
        <f t="shared" si="4"/>
        <v>-0.20000000000000284</v>
      </c>
      <c r="J76" s="2" t="s">
        <v>12</v>
      </c>
      <c r="K76" s="2">
        <f t="shared" si="5"/>
        <v>4.0000000000001139E-2</v>
      </c>
      <c r="M76" s="6" t="s">
        <v>71</v>
      </c>
    </row>
    <row r="77" spans="1:17" x14ac:dyDescent="0.3">
      <c r="A77" s="3">
        <v>41219</v>
      </c>
      <c r="B77" s="2" t="s">
        <v>36</v>
      </c>
      <c r="C77" s="2" t="s">
        <v>37</v>
      </c>
      <c r="D77" s="2" t="s">
        <v>77</v>
      </c>
      <c r="E77" s="2" t="s">
        <v>136</v>
      </c>
      <c r="F77" s="2" t="s">
        <v>155</v>
      </c>
      <c r="G77" s="2">
        <v>36.520000000000003</v>
      </c>
      <c r="H77" s="2">
        <v>36.61</v>
      </c>
      <c r="I77" s="2">
        <f t="shared" si="4"/>
        <v>-8.9999999999996305E-2</v>
      </c>
      <c r="J77" s="2" t="s">
        <v>12</v>
      </c>
      <c r="K77" s="2">
        <f t="shared" si="5"/>
        <v>8.0999999999993352E-3</v>
      </c>
      <c r="M77" s="6" t="s">
        <v>88</v>
      </c>
    </row>
    <row r="78" spans="1:17" x14ac:dyDescent="0.3">
      <c r="A78" s="3">
        <v>41218</v>
      </c>
      <c r="B78" s="2" t="s">
        <v>36</v>
      </c>
      <c r="C78" s="2" t="s">
        <v>37</v>
      </c>
      <c r="D78" s="2" t="s">
        <v>74</v>
      </c>
      <c r="E78" s="2" t="s">
        <v>136</v>
      </c>
      <c r="F78" s="2" t="s">
        <v>155</v>
      </c>
      <c r="G78" s="2">
        <v>26.79</v>
      </c>
      <c r="H78" s="2">
        <v>26.92</v>
      </c>
      <c r="I78" s="4">
        <f t="shared" si="4"/>
        <v>-0.13000000000000256</v>
      </c>
      <c r="J78" s="2" t="s">
        <v>12</v>
      </c>
      <c r="K78" s="2">
        <f t="shared" si="5"/>
        <v>1.6900000000000664E-2</v>
      </c>
      <c r="M78" s="6" t="s">
        <v>87</v>
      </c>
    </row>
    <row r="79" spans="1:17" x14ac:dyDescent="0.3">
      <c r="A79" s="3">
        <v>41219</v>
      </c>
      <c r="B79" s="2" t="s">
        <v>36</v>
      </c>
      <c r="C79" s="2" t="s">
        <v>37</v>
      </c>
      <c r="D79" s="2" t="s">
        <v>78</v>
      </c>
      <c r="E79" s="2" t="s">
        <v>136</v>
      </c>
      <c r="F79" s="2" t="s">
        <v>155</v>
      </c>
      <c r="G79" s="2">
        <v>8.5530000000000008</v>
      </c>
      <c r="H79" s="2">
        <v>8.7200000000000006</v>
      </c>
      <c r="I79" s="2">
        <f t="shared" si="4"/>
        <v>-0.16699999999999982</v>
      </c>
      <c r="J79" s="2" t="s">
        <v>12</v>
      </c>
      <c r="K79" s="2">
        <f t="shared" si="5"/>
        <v>2.7888999999999938E-2</v>
      </c>
      <c r="M79" s="6" t="s">
        <v>89</v>
      </c>
    </row>
    <row r="80" spans="1:17" x14ac:dyDescent="0.3">
      <c r="A80" s="3">
        <v>41219</v>
      </c>
      <c r="B80" s="2" t="s">
        <v>36</v>
      </c>
      <c r="C80" s="2" t="s">
        <v>37</v>
      </c>
      <c r="D80" s="2" t="s">
        <v>78</v>
      </c>
      <c r="E80" s="2" t="s">
        <v>136</v>
      </c>
      <c r="F80" s="2" t="s">
        <v>155</v>
      </c>
      <c r="G80" s="2">
        <v>8.5380000000000003</v>
      </c>
      <c r="H80" s="2">
        <v>8.7200000000000006</v>
      </c>
      <c r="I80" s="2">
        <f t="shared" si="4"/>
        <v>-0.18200000000000038</v>
      </c>
      <c r="J80" s="2" t="s">
        <v>12</v>
      </c>
      <c r="K80" s="2">
        <f t="shared" si="5"/>
        <v>3.3124000000000139E-2</v>
      </c>
      <c r="M80" s="6" t="s">
        <v>89</v>
      </c>
    </row>
    <row r="81" spans="1:17" x14ac:dyDescent="0.3">
      <c r="A81" s="3">
        <v>41217</v>
      </c>
      <c r="B81" s="2" t="s">
        <v>18</v>
      </c>
      <c r="C81" s="2" t="s">
        <v>25</v>
      </c>
      <c r="D81" s="2" t="s">
        <v>58</v>
      </c>
      <c r="E81" s="2" t="s">
        <v>139</v>
      </c>
      <c r="F81" s="2" t="s">
        <v>139</v>
      </c>
      <c r="G81" s="4">
        <v>11.21</v>
      </c>
      <c r="H81" s="4">
        <v>11.26</v>
      </c>
      <c r="I81" s="4">
        <f t="shared" si="4"/>
        <v>-4.9999999999998934E-2</v>
      </c>
      <c r="J81" s="2" t="s">
        <v>57</v>
      </c>
      <c r="K81" s="2">
        <f t="shared" si="5"/>
        <v>2.4999999999998934E-3</v>
      </c>
      <c r="M81" s="6" t="s">
        <v>114</v>
      </c>
    </row>
    <row r="82" spans="1:17" x14ac:dyDescent="0.3">
      <c r="A82" s="3">
        <v>41219</v>
      </c>
      <c r="B82" s="2" t="s">
        <v>18</v>
      </c>
      <c r="C82" s="2" t="s">
        <v>25</v>
      </c>
      <c r="D82" s="2" t="s">
        <v>58</v>
      </c>
      <c r="E82" s="2" t="s">
        <v>139</v>
      </c>
      <c r="F82" s="2" t="s">
        <v>139</v>
      </c>
      <c r="G82" s="2">
        <f>(11.234+11.228)/2</f>
        <v>11.231</v>
      </c>
      <c r="H82" s="2">
        <v>11.26</v>
      </c>
      <c r="I82" s="2">
        <f t="shared" si="4"/>
        <v>-2.8999999999999915E-2</v>
      </c>
      <c r="J82" s="2" t="s">
        <v>57</v>
      </c>
      <c r="K82" s="2">
        <f t="shared" si="5"/>
        <v>8.4099999999999507E-4</v>
      </c>
      <c r="M82" s="6" t="s">
        <v>114</v>
      </c>
    </row>
    <row r="83" spans="1:17" x14ac:dyDescent="0.3">
      <c r="A83" s="3">
        <v>41215</v>
      </c>
      <c r="B83" s="2" t="s">
        <v>10</v>
      </c>
      <c r="C83" s="2" t="s">
        <v>0</v>
      </c>
      <c r="D83" s="2" t="s">
        <v>24</v>
      </c>
      <c r="E83" s="2" t="s">
        <v>136</v>
      </c>
      <c r="F83" s="2" t="s">
        <v>137</v>
      </c>
      <c r="G83" s="4">
        <v>8.5809999999999995</v>
      </c>
      <c r="H83" s="4">
        <v>8.82</v>
      </c>
      <c r="I83" s="4">
        <f t="shared" si="4"/>
        <v>-0.23900000000000077</v>
      </c>
      <c r="J83" s="2" t="s">
        <v>12</v>
      </c>
      <c r="K83" s="2">
        <f t="shared" si="5"/>
        <v>5.7121000000000366E-2</v>
      </c>
      <c r="M83" s="6" t="s">
        <v>101</v>
      </c>
    </row>
    <row r="84" spans="1:17" x14ac:dyDescent="0.3">
      <c r="A84" s="3">
        <v>41217</v>
      </c>
      <c r="B84" s="2" t="s">
        <v>36</v>
      </c>
      <c r="C84" s="2" t="s">
        <v>54</v>
      </c>
      <c r="D84" s="2" t="s">
        <v>24</v>
      </c>
      <c r="E84" s="2" t="s">
        <v>136</v>
      </c>
      <c r="F84" s="2" t="s">
        <v>137</v>
      </c>
      <c r="G84" s="4">
        <v>8.5399999999999991</v>
      </c>
      <c r="H84" s="4">
        <v>8.82</v>
      </c>
      <c r="I84" s="4">
        <f t="shared" si="4"/>
        <v>-0.28000000000000114</v>
      </c>
      <c r="J84" s="2" t="s">
        <v>12</v>
      </c>
      <c r="K84" s="2">
        <f t="shared" si="5"/>
        <v>7.8400000000000636E-2</v>
      </c>
      <c r="M84" s="6" t="s">
        <v>101</v>
      </c>
    </row>
    <row r="85" spans="1:17" x14ac:dyDescent="0.3">
      <c r="A85" s="3">
        <v>41215</v>
      </c>
      <c r="B85" s="2" t="s">
        <v>10</v>
      </c>
      <c r="C85" s="2" t="s">
        <v>0</v>
      </c>
      <c r="D85" s="2" t="s">
        <v>23</v>
      </c>
      <c r="E85" s="2" t="s">
        <v>136</v>
      </c>
      <c r="F85" s="2" t="s">
        <v>137</v>
      </c>
      <c r="G85" s="4">
        <v>21.152000000000001</v>
      </c>
      <c r="H85" s="4">
        <v>21.57</v>
      </c>
      <c r="I85" s="4">
        <f t="shared" si="4"/>
        <v>-0.41799999999999926</v>
      </c>
      <c r="J85" s="2" t="s">
        <v>12</v>
      </c>
      <c r="K85" s="2">
        <f t="shared" si="5"/>
        <v>0.17472399999999938</v>
      </c>
      <c r="M85" s="6" t="s">
        <v>100</v>
      </c>
    </row>
    <row r="86" spans="1:17" x14ac:dyDescent="0.3">
      <c r="A86" s="3">
        <v>41218</v>
      </c>
      <c r="B86" s="2" t="s">
        <v>36</v>
      </c>
      <c r="C86" s="2" t="s">
        <v>54</v>
      </c>
      <c r="D86" s="2" t="s">
        <v>70</v>
      </c>
      <c r="E86" s="2" t="s">
        <v>136</v>
      </c>
      <c r="F86" s="2" t="s">
        <v>153</v>
      </c>
      <c r="G86" s="2">
        <v>36.47</v>
      </c>
      <c r="H86" s="2">
        <v>36.549999999999997</v>
      </c>
      <c r="I86" s="2">
        <f t="shared" si="4"/>
        <v>-7.9999999999998295E-2</v>
      </c>
      <c r="J86" s="2" t="s">
        <v>12</v>
      </c>
      <c r="K86" s="2">
        <f t="shared" si="5"/>
        <v>6.3999999999997271E-3</v>
      </c>
      <c r="M86" s="6" t="s">
        <v>86</v>
      </c>
    </row>
    <row r="87" spans="1:17" x14ac:dyDescent="0.3">
      <c r="A87" s="3">
        <v>41218</v>
      </c>
      <c r="B87" s="2" t="s">
        <v>36</v>
      </c>
      <c r="C87" s="2" t="s">
        <v>54</v>
      </c>
      <c r="D87" s="2" t="s">
        <v>69</v>
      </c>
      <c r="E87" s="2" t="s">
        <v>136</v>
      </c>
      <c r="F87" s="2" t="s">
        <v>146</v>
      </c>
      <c r="G87" s="2">
        <v>13.84</v>
      </c>
      <c r="H87" s="2">
        <v>14.14</v>
      </c>
      <c r="I87" s="4">
        <f t="shared" si="4"/>
        <v>-0.30000000000000071</v>
      </c>
      <c r="J87" s="2" t="s">
        <v>12</v>
      </c>
      <c r="K87" s="2">
        <f t="shared" si="5"/>
        <v>9.0000000000000427E-2</v>
      </c>
      <c r="M87" s="6" t="s">
        <v>85</v>
      </c>
    </row>
    <row r="88" spans="1:17" x14ac:dyDescent="0.3">
      <c r="A88" s="3">
        <v>41217</v>
      </c>
      <c r="B88" s="2" t="s">
        <v>36</v>
      </c>
      <c r="C88" s="2" t="s">
        <v>54</v>
      </c>
      <c r="D88" s="2" t="s">
        <v>61</v>
      </c>
      <c r="E88" s="2" t="s">
        <v>136</v>
      </c>
      <c r="F88" s="2" t="s">
        <v>137</v>
      </c>
      <c r="G88" s="2">
        <v>11.59</v>
      </c>
      <c r="H88" s="2">
        <v>11.79</v>
      </c>
      <c r="I88" s="4">
        <f t="shared" si="4"/>
        <v>-0.19999999999999929</v>
      </c>
      <c r="J88" s="2" t="s">
        <v>12</v>
      </c>
      <c r="K88" s="2">
        <f t="shared" si="5"/>
        <v>3.9999999999999716E-2</v>
      </c>
      <c r="M88" s="6" t="s">
        <v>72</v>
      </c>
    </row>
    <row r="89" spans="1:17" x14ac:dyDescent="0.3">
      <c r="A89" s="3">
        <v>41217</v>
      </c>
      <c r="B89" s="2" t="s">
        <v>36</v>
      </c>
      <c r="C89" s="2" t="s">
        <v>81</v>
      </c>
      <c r="D89" s="2" t="s">
        <v>61</v>
      </c>
      <c r="E89" s="2" t="s">
        <v>136</v>
      </c>
      <c r="F89" s="2" t="s">
        <v>137</v>
      </c>
      <c r="G89" s="2">
        <v>11.596</v>
      </c>
      <c r="H89" s="2">
        <v>11.79</v>
      </c>
      <c r="I89" s="4">
        <f t="shared" si="4"/>
        <v>-0.19399999999999906</v>
      </c>
      <c r="J89" s="2" t="s">
        <v>12</v>
      </c>
      <c r="K89" s="2">
        <f t="shared" si="5"/>
        <v>3.7635999999999635E-2</v>
      </c>
      <c r="M89" s="6" t="s">
        <v>72</v>
      </c>
    </row>
    <row r="90" spans="1:17" x14ac:dyDescent="0.3">
      <c r="A90" s="3">
        <v>41218</v>
      </c>
      <c r="B90" s="2" t="s">
        <v>36</v>
      </c>
      <c r="C90" s="2" t="s">
        <v>54</v>
      </c>
      <c r="D90" s="2" t="s">
        <v>61</v>
      </c>
      <c r="E90" s="2" t="s">
        <v>136</v>
      </c>
      <c r="F90" s="2" t="s">
        <v>137</v>
      </c>
      <c r="G90" s="2">
        <v>11.65</v>
      </c>
      <c r="H90" s="2">
        <v>11.79</v>
      </c>
      <c r="I90" s="4">
        <f t="shared" si="4"/>
        <v>-0.13999999999999879</v>
      </c>
      <c r="J90" s="2" t="s">
        <v>12</v>
      </c>
      <c r="K90" s="2">
        <f t="shared" si="5"/>
        <v>1.9599999999999663E-2</v>
      </c>
      <c r="M90" s="6" t="s">
        <v>72</v>
      </c>
    </row>
    <row r="91" spans="1:17" x14ac:dyDescent="0.3">
      <c r="A91" s="3">
        <v>41216</v>
      </c>
      <c r="B91" s="2" t="s">
        <v>18</v>
      </c>
      <c r="C91" s="2" t="s">
        <v>32</v>
      </c>
      <c r="D91" s="2" t="s">
        <v>41</v>
      </c>
      <c r="E91" s="2" t="s">
        <v>139</v>
      </c>
      <c r="F91" s="2" t="s">
        <v>148</v>
      </c>
      <c r="G91" s="4">
        <v>353.2</v>
      </c>
      <c r="H91" s="4">
        <v>353.21</v>
      </c>
      <c r="I91" s="4">
        <f t="shared" si="4"/>
        <v>-9.9999999999909051E-3</v>
      </c>
      <c r="J91" s="2" t="s">
        <v>13</v>
      </c>
      <c r="K91" s="2">
        <f t="shared" si="5"/>
        <v>9.9999999999818103E-5</v>
      </c>
      <c r="M91" s="6" t="s">
        <v>110</v>
      </c>
    </row>
    <row r="92" spans="1:17" x14ac:dyDescent="0.3">
      <c r="A92" s="3">
        <v>41218</v>
      </c>
      <c r="B92" s="2" t="s">
        <v>18</v>
      </c>
      <c r="C92" s="2" t="s">
        <v>32</v>
      </c>
      <c r="D92" s="2" t="s">
        <v>41</v>
      </c>
      <c r="E92" s="2" t="s">
        <v>139</v>
      </c>
      <c r="F92" s="2" t="s">
        <v>148</v>
      </c>
      <c r="G92" s="2">
        <v>353.178</v>
      </c>
      <c r="H92" s="2">
        <v>353.21</v>
      </c>
      <c r="I92" s="4">
        <f t="shared" si="4"/>
        <v>-3.1999999999982265E-2</v>
      </c>
      <c r="J92" s="2" t="s">
        <v>13</v>
      </c>
      <c r="K92" s="2">
        <f t="shared" si="5"/>
        <v>1.023999999998865E-3</v>
      </c>
      <c r="M92" s="6" t="s">
        <v>110</v>
      </c>
    </row>
    <row r="93" spans="1:17" x14ac:dyDescent="0.3">
      <c r="A93" s="3">
        <v>41214</v>
      </c>
      <c r="B93" s="2" t="s">
        <v>18</v>
      </c>
      <c r="C93" s="2" t="s">
        <v>32</v>
      </c>
      <c r="D93" s="2" t="s">
        <v>22</v>
      </c>
      <c r="E93" s="2" t="s">
        <v>139</v>
      </c>
      <c r="F93" s="2" t="s">
        <v>143</v>
      </c>
      <c r="G93" s="4">
        <v>574.971</v>
      </c>
      <c r="H93" s="4">
        <v>574.86</v>
      </c>
      <c r="I93" s="4">
        <f t="shared" si="4"/>
        <v>0.11099999999999</v>
      </c>
      <c r="J93" s="2" t="s">
        <v>13</v>
      </c>
      <c r="K93" s="2">
        <f t="shared" si="5"/>
        <v>1.2320999999997778E-2</v>
      </c>
      <c r="M93" s="6" t="s">
        <v>99</v>
      </c>
    </row>
    <row r="94" spans="1:17" x14ac:dyDescent="0.3">
      <c r="A94" s="3">
        <v>41215</v>
      </c>
      <c r="B94" s="2" t="s">
        <v>18</v>
      </c>
      <c r="C94" s="2" t="s">
        <v>32</v>
      </c>
      <c r="D94" s="2" t="s">
        <v>35</v>
      </c>
      <c r="E94" s="2" t="s">
        <v>141</v>
      </c>
      <c r="F94" s="2" t="s">
        <v>144</v>
      </c>
      <c r="G94" s="4">
        <v>38.229999999999997</v>
      </c>
      <c r="H94" s="4">
        <v>38.28</v>
      </c>
      <c r="I94" s="4">
        <f t="shared" si="4"/>
        <v>-5.0000000000004263E-2</v>
      </c>
      <c r="J94" s="2" t="s">
        <v>13</v>
      </c>
      <c r="K94" s="2">
        <f t="shared" si="5"/>
        <v>2.5000000000004264E-3</v>
      </c>
      <c r="M94" s="6" t="s">
        <v>102</v>
      </c>
    </row>
    <row r="95" spans="1:17" x14ac:dyDescent="0.3">
      <c r="A95" s="3">
        <v>41214</v>
      </c>
      <c r="B95" s="2" t="s">
        <v>18</v>
      </c>
      <c r="C95" s="2" t="s">
        <v>32</v>
      </c>
      <c r="D95" s="2" t="s">
        <v>35</v>
      </c>
      <c r="E95" s="2" t="s">
        <v>141</v>
      </c>
      <c r="F95" s="2" t="s">
        <v>144</v>
      </c>
      <c r="G95" s="4">
        <v>38.159999999999997</v>
      </c>
      <c r="H95" s="4">
        <v>38.28</v>
      </c>
      <c r="I95" s="4">
        <f t="shared" si="4"/>
        <v>-0.12000000000000455</v>
      </c>
      <c r="J95" s="2" t="s">
        <v>13</v>
      </c>
      <c r="K95" s="2">
        <f t="shared" si="5"/>
        <v>1.4400000000001091E-2</v>
      </c>
      <c r="M95" s="6" t="s">
        <v>102</v>
      </c>
    </row>
    <row r="96" spans="1:17" s="8" customFormat="1" x14ac:dyDescent="0.3">
      <c r="A96" s="3">
        <v>41215</v>
      </c>
      <c r="B96" s="2" t="s">
        <v>18</v>
      </c>
      <c r="C96" s="2" t="s">
        <v>32</v>
      </c>
      <c r="D96" s="2" t="s">
        <v>33</v>
      </c>
      <c r="E96" s="2" t="s">
        <v>139</v>
      </c>
      <c r="F96" s="2" t="s">
        <v>143</v>
      </c>
      <c r="G96" s="4">
        <v>25.17</v>
      </c>
      <c r="H96" s="4">
        <v>25.2</v>
      </c>
      <c r="I96" s="4">
        <f t="shared" si="4"/>
        <v>-2.9999999999997584E-2</v>
      </c>
      <c r="J96" s="2" t="s">
        <v>13</v>
      </c>
      <c r="K96" s="2">
        <f t="shared" si="5"/>
        <v>8.9999999999985502E-4</v>
      </c>
      <c r="L96" s="5"/>
      <c r="M96" s="6" t="s">
        <v>103</v>
      </c>
      <c r="N96" s="5" t="s">
        <v>44</v>
      </c>
      <c r="O96" s="2" t="s">
        <v>45</v>
      </c>
      <c r="P96" s="2" t="s">
        <v>56</v>
      </c>
      <c r="Q96" s="2"/>
    </row>
    <row r="97" spans="1:17" s="8" customFormat="1" x14ac:dyDescent="0.3">
      <c r="A97" s="3">
        <v>41216</v>
      </c>
      <c r="B97" s="2" t="s">
        <v>18</v>
      </c>
      <c r="C97" s="2" t="s">
        <v>32</v>
      </c>
      <c r="D97" s="2" t="s">
        <v>40</v>
      </c>
      <c r="E97" s="2" t="s">
        <v>139</v>
      </c>
      <c r="F97" s="2" t="s">
        <v>148</v>
      </c>
      <c r="G97" s="4">
        <v>302.13</v>
      </c>
      <c r="H97" s="4">
        <v>302.17</v>
      </c>
      <c r="I97" s="4">
        <f t="shared" ref="I97" si="6">G97-H97</f>
        <v>-4.0000000000020464E-2</v>
      </c>
      <c r="J97" s="2" t="s">
        <v>13</v>
      </c>
      <c r="K97" s="2">
        <f t="shared" si="5"/>
        <v>1.600000000001637E-3</v>
      </c>
      <c r="L97" s="5">
        <f>((SUM(K1:K97)/97)^0.5)*1.96</f>
        <v>0.31940704942456777</v>
      </c>
      <c r="M97" s="6" t="s">
        <v>109</v>
      </c>
      <c r="N97" s="5"/>
      <c r="O97" s="2"/>
      <c r="P97" s="2"/>
      <c r="Q97" s="2"/>
    </row>
    <row r="98" spans="1:17" ht="60" x14ac:dyDescent="0.25">
      <c r="A98" s="1" t="s">
        <v>17</v>
      </c>
      <c r="B98" s="1" t="s">
        <v>130</v>
      </c>
      <c r="C98" s="1" t="s">
        <v>15</v>
      </c>
      <c r="D98" s="12" t="s">
        <v>135</v>
      </c>
      <c r="E98" s="12" t="s">
        <v>16</v>
      </c>
      <c r="F98" s="12" t="s">
        <v>131</v>
      </c>
      <c r="G98" s="12" t="s">
        <v>132</v>
      </c>
      <c r="H98" s="12" t="s">
        <v>133</v>
      </c>
      <c r="I98" s="12" t="s">
        <v>134</v>
      </c>
      <c r="J98" s="1" t="s">
        <v>14</v>
      </c>
      <c r="K98" s="5" t="s">
        <v>49</v>
      </c>
    </row>
  </sheetData>
  <sortState ref="A1:Q98">
    <sortCondition ref="D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26</v>
      </c>
    </row>
    <row r="2" spans="1:2" x14ac:dyDescent="0.25">
      <c r="A2" t="s">
        <v>27</v>
      </c>
    </row>
    <row r="3" spans="1:2" x14ac:dyDescent="0.25">
      <c r="A3" t="s">
        <v>7</v>
      </c>
      <c r="B3" t="s">
        <v>129</v>
      </c>
    </row>
    <row r="4" spans="1:2" x14ac:dyDescent="0.25">
      <c r="A4" t="s">
        <v>5</v>
      </c>
    </row>
    <row r="5" spans="1:2" x14ac:dyDescent="0.25">
      <c r="A5" t="s">
        <v>0</v>
      </c>
    </row>
    <row r="6" spans="1:2" x14ac:dyDescent="0.25">
      <c r="A6" t="s">
        <v>3</v>
      </c>
    </row>
    <row r="7" spans="1:2" x14ac:dyDescent="0.25">
      <c r="A7" t="s">
        <v>29</v>
      </c>
    </row>
    <row r="8" spans="1:2" x14ac:dyDescent="0.25">
      <c r="A8" t="s">
        <v>30</v>
      </c>
      <c r="B8" t="s">
        <v>129</v>
      </c>
    </row>
    <row r="9" spans="1:2" x14ac:dyDescent="0.25">
      <c r="A9" t="s">
        <v>25</v>
      </c>
    </row>
    <row r="10" spans="1:2" x14ac:dyDescent="0.25">
      <c r="A10" t="s">
        <v>31</v>
      </c>
    </row>
    <row r="11" spans="1:2" x14ac:dyDescent="0.25">
      <c r="A11" t="s">
        <v>127</v>
      </c>
      <c r="B1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7" sqref="C7"/>
    </sheetView>
  </sheetViews>
  <sheetFormatPr defaultRowHeight="15" x14ac:dyDescent="0.25"/>
  <cols>
    <col min="1" max="1" width="9.7109375" bestFit="1" customWidth="1"/>
    <col min="8" max="8" width="11.5703125" bestFit="1" customWidth="1"/>
  </cols>
  <sheetData>
    <row r="1" spans="1:12" s="2" customFormat="1" x14ac:dyDescent="0.25">
      <c r="A1" s="3">
        <v>41218</v>
      </c>
      <c r="B1" s="2" t="s">
        <v>18</v>
      </c>
      <c r="C1" s="2" t="s">
        <v>32</v>
      </c>
      <c r="E1" s="2">
        <v>5.15</v>
      </c>
      <c r="F1" s="2">
        <v>5.14</v>
      </c>
      <c r="G1" s="4">
        <f>E1-F1</f>
        <v>1.0000000000000675E-2</v>
      </c>
      <c r="H1" s="2" t="s">
        <v>57</v>
      </c>
      <c r="I1" s="2">
        <f>G1^2</f>
        <v>1.000000000000135E-4</v>
      </c>
      <c r="J1" s="5"/>
      <c r="K1" s="5"/>
      <c r="L1" s="5"/>
    </row>
    <row r="2" spans="1:12" s="2" customFormat="1" x14ac:dyDescent="0.25">
      <c r="A2" s="3">
        <v>41218</v>
      </c>
      <c r="B2" s="2" t="s">
        <v>36</v>
      </c>
      <c r="C2" s="2" t="s">
        <v>50</v>
      </c>
      <c r="E2" s="2">
        <v>15.055999999999999</v>
      </c>
      <c r="H2" s="2" t="s">
        <v>12</v>
      </c>
      <c r="I2" s="2">
        <f>G2^2</f>
        <v>0</v>
      </c>
      <c r="J2" s="5"/>
      <c r="K2" s="5" t="s">
        <v>67</v>
      </c>
      <c r="L2" s="5"/>
    </row>
    <row r="3" spans="1:12" s="2" customFormat="1" x14ac:dyDescent="0.25">
      <c r="A3" s="3">
        <v>41217</v>
      </c>
      <c r="B3" s="2" t="s">
        <v>36</v>
      </c>
      <c r="C3" s="2" t="s">
        <v>50</v>
      </c>
      <c r="E3" s="2">
        <f>(16.822+16.829)/2</f>
        <v>16.825499999999998</v>
      </c>
      <c r="H3" s="2" t="s">
        <v>12</v>
      </c>
      <c r="I3" s="2">
        <f>G3^2</f>
        <v>0</v>
      </c>
      <c r="J3" s="5"/>
      <c r="K3" s="5" t="s">
        <v>65</v>
      </c>
      <c r="L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Table2</vt:lpstr>
      <vt:lpstr>Sheet1</vt:lpstr>
      <vt:lpstr>Sheet2</vt:lpstr>
      <vt:lpstr>non_NGS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Gotvald, Anthony J.</dc:creator>
  <cp:lastModifiedBy>Brian E. McCallum</cp:lastModifiedBy>
  <dcterms:created xsi:type="dcterms:W3CDTF">2012-11-01T10:12:03Z</dcterms:created>
  <dcterms:modified xsi:type="dcterms:W3CDTF">2013-02-13T12:36:42Z</dcterms:modified>
</cp:coreProperties>
</file>