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490" windowHeight="7935"/>
  </bookViews>
  <sheets>
    <sheet name="1_RatingExercise" sheetId="1" r:id="rId1"/>
    <sheet name="2_RatingExample" sheetId="4" r:id="rId2"/>
  </sheets>
  <calcPr calcId="144525"/>
</workbook>
</file>

<file path=xl/calcChain.xml><?xml version="1.0" encoding="utf-8"?>
<calcChain xmlns="http://schemas.openxmlformats.org/spreadsheetml/2006/main">
  <c r="E33" i="4" l="1"/>
  <c r="P8" i="4"/>
  <c r="O8" i="4"/>
  <c r="S8" i="4" s="1"/>
  <c r="P7" i="4"/>
  <c r="P6" i="4"/>
  <c r="O6" i="4"/>
  <c r="S6" i="4" s="1"/>
  <c r="O7" i="4"/>
  <c r="S7" i="4" s="1"/>
  <c r="E37" i="4"/>
  <c r="E36" i="4"/>
  <c r="E35" i="4"/>
  <c r="E34" i="4"/>
  <c r="R13" i="4"/>
  <c r="P5" i="4"/>
  <c r="O5" i="4"/>
  <c r="S5" i="4" s="1"/>
  <c r="P4" i="4"/>
  <c r="O4" i="4"/>
  <c r="S4" i="4" s="1"/>
  <c r="P3" i="4"/>
  <c r="O3" i="4"/>
  <c r="S3" i="4" s="1"/>
  <c r="Q8" i="4" l="1"/>
  <c r="R8" i="4" s="1"/>
  <c r="T8" i="4" s="1"/>
  <c r="C26" i="4" s="1"/>
  <c r="E38" i="4"/>
  <c r="Q3" i="4"/>
  <c r="Q4" i="4"/>
  <c r="Q5" i="4"/>
  <c r="Q6" i="4"/>
  <c r="Q7" i="4"/>
  <c r="E45" i="1"/>
  <c r="E44" i="1"/>
  <c r="E43" i="1"/>
  <c r="E42" i="1"/>
  <c r="E41" i="1"/>
  <c r="E40" i="1"/>
  <c r="E39" i="1"/>
  <c r="G17" i="4" l="1"/>
  <c r="G15" i="4"/>
  <c r="G13" i="4"/>
  <c r="G18" i="4"/>
  <c r="G16" i="4"/>
  <c r="G14" i="4"/>
  <c r="I18" i="4"/>
  <c r="I13" i="4"/>
  <c r="H18" i="4"/>
  <c r="E30" i="4"/>
  <c r="R4" i="4"/>
  <c r="T4" i="4" s="1"/>
  <c r="C14" i="4" s="1"/>
  <c r="H14" i="4" s="1"/>
  <c r="R5" i="4"/>
  <c r="T5" i="4" s="1"/>
  <c r="C17" i="4" s="1"/>
  <c r="H15" i="4" s="1"/>
  <c r="R3" i="4"/>
  <c r="T3" i="4" s="1"/>
  <c r="C13" i="4" s="1"/>
  <c r="H13" i="4" s="1"/>
  <c r="R7" i="4"/>
  <c r="T7" i="4" s="1"/>
  <c r="R6" i="4"/>
  <c r="T6" i="4" s="1"/>
  <c r="E46" i="1"/>
  <c r="G20" i="1" l="1"/>
  <c r="G18" i="1"/>
  <c r="G16" i="1"/>
  <c r="G14" i="1"/>
  <c r="G21" i="1"/>
  <c r="G19" i="1"/>
  <c r="G17" i="1"/>
  <c r="G15" i="1"/>
  <c r="C16" i="4"/>
  <c r="C19" i="4"/>
  <c r="C23" i="4"/>
  <c r="H17" i="4" s="1"/>
  <c r="C25" i="4"/>
  <c r="C20" i="4"/>
  <c r="H16" i="4" s="1"/>
  <c r="C22" i="4"/>
  <c r="F30" i="4"/>
  <c r="L14" i="4" s="1"/>
  <c r="I14" i="4" s="1"/>
  <c r="E36" i="1"/>
  <c r="I14" i="1"/>
  <c r="I21" i="1"/>
  <c r="P10" i="1"/>
  <c r="P9" i="1"/>
  <c r="P8" i="1"/>
  <c r="P7" i="1"/>
  <c r="P6" i="1"/>
  <c r="P5" i="1"/>
  <c r="P4" i="1"/>
  <c r="P3" i="1"/>
  <c r="O10" i="1"/>
  <c r="S10" i="1" s="1"/>
  <c r="O9" i="1"/>
  <c r="S9" i="1" s="1"/>
  <c r="O8" i="1"/>
  <c r="S8" i="1" s="1"/>
  <c r="O7" i="1"/>
  <c r="O6" i="1"/>
  <c r="S6" i="1" s="1"/>
  <c r="O5" i="1"/>
  <c r="S5" i="1" s="1"/>
  <c r="O4" i="1"/>
  <c r="S4" i="1" s="1"/>
  <c r="O3" i="1"/>
  <c r="Q3" i="1" s="1"/>
  <c r="R3" i="1" s="1"/>
  <c r="L15" i="4" l="1"/>
  <c r="I15" i="4" s="1"/>
  <c r="Q7" i="1"/>
  <c r="R7" i="1" s="1"/>
  <c r="S3" i="1"/>
  <c r="T3" i="1" s="1"/>
  <c r="C14" i="1" s="1"/>
  <c r="H14" i="1" s="1"/>
  <c r="S7" i="1"/>
  <c r="Q6" i="1"/>
  <c r="R6" i="1" s="1"/>
  <c r="T6" i="1" s="1"/>
  <c r="Q8" i="1"/>
  <c r="R8" i="1" s="1"/>
  <c r="T8" i="1" s="1"/>
  <c r="Q10" i="1"/>
  <c r="R10" i="1" s="1"/>
  <c r="T10" i="1" s="1"/>
  <c r="C33" i="1" s="1"/>
  <c r="H21" i="1" s="1"/>
  <c r="Q9" i="1"/>
  <c r="R9" i="1" s="1"/>
  <c r="T9" i="1" s="1"/>
  <c r="Q5" i="1"/>
  <c r="R5" i="1" s="1"/>
  <c r="Q4" i="1"/>
  <c r="R4" i="1" s="1"/>
  <c r="T4" i="1" s="1"/>
  <c r="R14" i="1"/>
  <c r="L16" i="4" l="1"/>
  <c r="I16" i="4" s="1"/>
  <c r="T7" i="1"/>
  <c r="C24" i="1" s="1"/>
  <c r="H18" i="1" s="1"/>
  <c r="C21" i="1"/>
  <c r="H17" i="1" s="1"/>
  <c r="C23" i="1"/>
  <c r="C15" i="1"/>
  <c r="H15" i="1" s="1"/>
  <c r="C17" i="1"/>
  <c r="C30" i="1"/>
  <c r="H20" i="1" s="1"/>
  <c r="C32" i="1"/>
  <c r="C27" i="1"/>
  <c r="H19" i="1" s="1"/>
  <c r="C29" i="1"/>
  <c r="T5" i="1"/>
  <c r="L17" i="4" l="1"/>
  <c r="I17" i="4" s="1"/>
  <c r="C26" i="1"/>
  <c r="C18" i="1"/>
  <c r="H16" i="1" s="1"/>
  <c r="C20" i="1"/>
  <c r="F36" i="1"/>
  <c r="L15" i="1" s="1"/>
  <c r="L16" i="1" l="1"/>
  <c r="I16" i="1" s="1"/>
  <c r="I15" i="1"/>
  <c r="L17" i="1" l="1"/>
  <c r="I17" i="1" l="1"/>
  <c r="L18" i="1"/>
  <c r="I18" i="1" l="1"/>
  <c r="L19" i="1"/>
  <c r="L20" i="1" l="1"/>
  <c r="I20" i="1" s="1"/>
  <c r="I19" i="1"/>
</calcChain>
</file>

<file path=xl/sharedStrings.xml><?xml version="1.0" encoding="utf-8"?>
<sst xmlns="http://schemas.openxmlformats.org/spreadsheetml/2006/main" count="51" uniqueCount="32">
  <si>
    <t>Rest</t>
  </si>
  <si>
    <t>Burn/Graze</t>
  </si>
  <si>
    <t>Outcome</t>
  </si>
  <si>
    <t>Outcomes</t>
  </si>
  <si>
    <t>Treatments</t>
  </si>
  <si>
    <t>Maintain NP at 60-100%</t>
  </si>
  <si>
    <t>Maintain NP at 0-30%</t>
  </si>
  <si>
    <t>Increase NP from 0-30% to 60-100%</t>
  </si>
  <si>
    <t>Decrease NP from 60-100% to 0-30%</t>
  </si>
  <si>
    <t>Row1</t>
  </si>
  <si>
    <t>Row2</t>
  </si>
  <si>
    <t>Colum</t>
  </si>
  <si>
    <t>Row</t>
  </si>
  <si>
    <t>Difference</t>
  </si>
  <si>
    <t>Scaled</t>
  </si>
  <si>
    <t>Comparison</t>
  </si>
  <si>
    <t>Step #1:  Rank your preferences from the most desired (1) to the least desired (8) outcome.</t>
  </si>
  <si>
    <t>Step #2:  Two-Way Comparisons of Incrementally Ranked Outcomes</t>
  </si>
  <si>
    <t>Outcome Rank</t>
  </si>
  <si>
    <t>Scale Factor</t>
  </si>
  <si>
    <t>Sum</t>
  </si>
  <si>
    <t>Complete</t>
  </si>
  <si>
    <t>SUV</t>
  </si>
  <si>
    <t>Hybrid</t>
  </si>
  <si>
    <t>Compact</t>
  </si>
  <si>
    <t>Pick-up</t>
  </si>
  <si>
    <t>Gas</t>
  </si>
  <si>
    <t>Engine Power</t>
  </si>
  <si>
    <t>Class</t>
  </si>
  <si>
    <t>Step #1:  Rank your preferences from the most desired (1) to the least desired (6) vehicle.</t>
  </si>
  <si>
    <t>Outcome Description</t>
  </si>
  <si>
    <t>Scaled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</si>
</sst>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3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6" fillId="0" borderId="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B464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49"/>
  <sheetViews>
    <sheetView tabSelected="1" topLeftCell="A2" zoomScale="73" zoomScaleNormal="73" workbookViewId="0">
      <selection activeCell="E14" sqref="E14:E15"/>
    </sheetView>
  </sheetViews>
  <sheetFormatPr defaultRowHeight="15" x14ac:dyDescent="0.25"/>
  <cols>
    <col min="1" max="1" width="17.42578125" customWidth="1"/>
    <col min="2" max="2" width="14.140625" customWidth="1"/>
    <col min="3" max="3" width="48.5703125" customWidth="1"/>
    <col min="4" max="4" width="12.7109375" customWidth="1"/>
    <col min="5" max="5" width="14.42578125" customWidth="1"/>
    <col min="6" max="6" width="12.5703125" customWidth="1"/>
    <col min="7" max="7" width="13.85546875" customWidth="1"/>
    <col min="8" max="8" width="57" customWidth="1"/>
    <col min="9" max="9" width="14.42578125" customWidth="1"/>
    <col min="10" max="10" width="9.85546875" bestFit="1" customWidth="1"/>
    <col min="18" max="18" width="36.140625" customWidth="1"/>
  </cols>
  <sheetData>
    <row r="1" spans="1:21" ht="4.5" customHeight="1" x14ac:dyDescent="0.25"/>
    <row r="2" spans="1:21" ht="21" x14ac:dyDescent="0.35">
      <c r="A2" s="7" t="s">
        <v>16</v>
      </c>
      <c r="B2" s="7"/>
      <c r="D2" s="1"/>
      <c r="E2" s="1"/>
      <c r="M2" s="18"/>
      <c r="N2" s="23"/>
      <c r="O2" s="23" t="s">
        <v>9</v>
      </c>
      <c r="P2" s="23" t="s">
        <v>10</v>
      </c>
      <c r="Q2" s="23" t="s">
        <v>12</v>
      </c>
      <c r="R2" s="23" t="s">
        <v>2</v>
      </c>
      <c r="S2" s="23" t="s">
        <v>11</v>
      </c>
      <c r="T2" s="23"/>
      <c r="U2" s="18"/>
    </row>
    <row r="3" spans="1:21" ht="27.75" customHeight="1" x14ac:dyDescent="0.35">
      <c r="C3" s="1"/>
      <c r="D3" s="43" t="s">
        <v>4</v>
      </c>
      <c r="E3" s="43"/>
      <c r="M3" s="18"/>
      <c r="N3" s="23">
        <v>1</v>
      </c>
      <c r="O3" s="23">
        <f>MATCH(B14,D5:D8,0)</f>
        <v>3</v>
      </c>
      <c r="P3" s="23" t="e">
        <f>MATCH(B14,E5:E8,0)</f>
        <v>#N/A</v>
      </c>
      <c r="Q3" s="23">
        <f>IF(ISNUMBER(O3),O3,P3)</f>
        <v>3</v>
      </c>
      <c r="R3" s="23" t="str">
        <f>IF(Q3=1,$C$5, IF(Q3=2,$C$6,IF(Q3=3,$C$7,$C$8)))</f>
        <v>Increase NP from 0-30% to 60-100%</v>
      </c>
      <c r="S3" s="23" t="str">
        <f>IF(ISNUMBER(O3), "Rest", "BG   ")</f>
        <v>Rest</v>
      </c>
      <c r="T3" s="23" t="str">
        <f t="shared" ref="T3:T10" si="0">CONCATENATE(S3,"|",R3)</f>
        <v>Rest|Increase NP from 0-30% to 60-100%</v>
      </c>
      <c r="U3" s="18"/>
    </row>
    <row r="4" spans="1:21" ht="24.95" customHeight="1" x14ac:dyDescent="0.25">
      <c r="C4" s="6"/>
      <c r="D4" s="5" t="s">
        <v>0</v>
      </c>
      <c r="E4" s="5" t="s">
        <v>1</v>
      </c>
      <c r="M4" s="18"/>
      <c r="N4" s="23">
        <v>2</v>
      </c>
      <c r="O4" s="23" t="e">
        <f>MATCH(B15,D5:D8,0)</f>
        <v>#N/A</v>
      </c>
      <c r="P4" s="23" t="e">
        <f>MATCH(B15,E5:E8,0)</f>
        <v>#N/A</v>
      </c>
      <c r="Q4" s="23" t="e">
        <f t="shared" ref="Q4:Q10" si="1">IF(ISNUMBER(O4),O4,P4)</f>
        <v>#N/A</v>
      </c>
      <c r="R4" s="23" t="e">
        <f t="shared" ref="R4:R10" si="2">IF(Q4=1,$C$5, IF(Q4=2,$C$6,IF(Q4=3,$C$7,$C$8)))</f>
        <v>#N/A</v>
      </c>
      <c r="S4" s="23" t="str">
        <f t="shared" ref="S4:S10" si="3">IF(ISNUMBER(O4), "Rest", "BG   ")</f>
        <v xml:space="preserve">BG   </v>
      </c>
      <c r="T4" s="23" t="e">
        <f t="shared" si="0"/>
        <v>#N/A</v>
      </c>
      <c r="U4" s="18"/>
    </row>
    <row r="5" spans="1:21" ht="24.95" customHeight="1" x14ac:dyDescent="0.25">
      <c r="B5" s="42" t="s">
        <v>3</v>
      </c>
      <c r="C5" s="6" t="s">
        <v>5</v>
      </c>
      <c r="D5" s="20"/>
      <c r="E5" s="20"/>
      <c r="M5" s="18"/>
      <c r="N5" s="23">
        <v>3</v>
      </c>
      <c r="O5" s="23" t="e">
        <f>MATCH(B20,D5:D7,0)</f>
        <v>#N/A</v>
      </c>
      <c r="P5" s="23" t="e">
        <f>MATCH(B20,E5:E8,0)</f>
        <v>#N/A</v>
      </c>
      <c r="Q5" s="23" t="e">
        <f t="shared" si="1"/>
        <v>#N/A</v>
      </c>
      <c r="R5" s="23" t="e">
        <f t="shared" si="2"/>
        <v>#N/A</v>
      </c>
      <c r="S5" s="23" t="str">
        <f t="shared" si="3"/>
        <v xml:space="preserve">BG   </v>
      </c>
      <c r="T5" s="23" t="e">
        <f t="shared" si="0"/>
        <v>#N/A</v>
      </c>
      <c r="U5" s="18"/>
    </row>
    <row r="6" spans="1:21" ht="24.95" customHeight="1" x14ac:dyDescent="0.25">
      <c r="B6" s="42"/>
      <c r="C6" s="6" t="s">
        <v>6</v>
      </c>
      <c r="D6" s="20"/>
      <c r="E6" s="20"/>
      <c r="M6" s="18"/>
      <c r="N6" s="23">
        <v>4</v>
      </c>
      <c r="O6" s="23" t="e">
        <f>MATCH(B21,D5:D8,0)</f>
        <v>#N/A</v>
      </c>
      <c r="P6" s="23" t="e">
        <f>MATCH(B21,E5:E8,0)</f>
        <v>#N/A</v>
      </c>
      <c r="Q6" s="23" t="e">
        <f t="shared" si="1"/>
        <v>#N/A</v>
      </c>
      <c r="R6" s="23" t="e">
        <f t="shared" si="2"/>
        <v>#N/A</v>
      </c>
      <c r="S6" s="23" t="str">
        <f t="shared" si="3"/>
        <v xml:space="preserve">BG   </v>
      </c>
      <c r="T6" s="23" t="e">
        <f t="shared" si="0"/>
        <v>#N/A</v>
      </c>
      <c r="U6" s="18"/>
    </row>
    <row r="7" spans="1:21" ht="24.95" customHeight="1" x14ac:dyDescent="0.25">
      <c r="B7" s="42"/>
      <c r="C7" s="6" t="s">
        <v>7</v>
      </c>
      <c r="D7" s="29">
        <v>1</v>
      </c>
      <c r="E7" s="20"/>
      <c r="M7" s="18"/>
      <c r="N7" s="23">
        <v>5</v>
      </c>
      <c r="O7" s="23" t="e">
        <f>MATCH(B26,D5:D8,0)</f>
        <v>#N/A</v>
      </c>
      <c r="P7" s="23" t="e">
        <f>MATCH(B26,E5:E8,0)</f>
        <v>#N/A</v>
      </c>
      <c r="Q7" s="23" t="e">
        <f t="shared" si="1"/>
        <v>#N/A</v>
      </c>
      <c r="R7" s="23" t="e">
        <f t="shared" si="2"/>
        <v>#N/A</v>
      </c>
      <c r="S7" s="23" t="str">
        <f t="shared" si="3"/>
        <v xml:space="preserve">BG   </v>
      </c>
      <c r="T7" s="23" t="e">
        <f t="shared" si="0"/>
        <v>#N/A</v>
      </c>
      <c r="U7" s="18"/>
    </row>
    <row r="8" spans="1:21" ht="24.95" customHeight="1" x14ac:dyDescent="0.25">
      <c r="B8" s="42"/>
      <c r="C8" s="6" t="s">
        <v>8</v>
      </c>
      <c r="D8" s="20"/>
      <c r="E8" s="29">
        <v>8</v>
      </c>
      <c r="M8" s="18"/>
      <c r="N8" s="23">
        <v>6</v>
      </c>
      <c r="O8" s="23" t="e">
        <f>MATCH(B27,D5:D8,0)</f>
        <v>#N/A</v>
      </c>
      <c r="P8" s="23" t="e">
        <f>MATCH(B27,E5:E8,0)</f>
        <v>#N/A</v>
      </c>
      <c r="Q8" s="23" t="e">
        <f t="shared" si="1"/>
        <v>#N/A</v>
      </c>
      <c r="R8" s="23" t="e">
        <f t="shared" si="2"/>
        <v>#N/A</v>
      </c>
      <c r="S8" s="23" t="str">
        <f t="shared" si="3"/>
        <v xml:space="preserve">BG   </v>
      </c>
      <c r="T8" s="23" t="e">
        <f t="shared" si="0"/>
        <v>#N/A</v>
      </c>
      <c r="U8" s="18"/>
    </row>
    <row r="9" spans="1:21" x14ac:dyDescent="0.25">
      <c r="M9" s="18"/>
      <c r="N9" s="23">
        <v>7</v>
      </c>
      <c r="O9" s="23" t="e">
        <f>MATCH(B32,D5:D8,0)</f>
        <v>#N/A</v>
      </c>
      <c r="P9" s="23" t="e">
        <f>MATCH(B32,E5:E8,0)</f>
        <v>#N/A</v>
      </c>
      <c r="Q9" s="23" t="e">
        <f t="shared" si="1"/>
        <v>#N/A</v>
      </c>
      <c r="R9" s="23" t="e">
        <f t="shared" si="2"/>
        <v>#N/A</v>
      </c>
      <c r="S9" s="23" t="str">
        <f t="shared" si="3"/>
        <v xml:space="preserve">BG   </v>
      </c>
      <c r="T9" s="23" t="e">
        <f t="shared" si="0"/>
        <v>#N/A</v>
      </c>
      <c r="U9" s="18"/>
    </row>
    <row r="10" spans="1:21" ht="29.25" customHeight="1" x14ac:dyDescent="0.25">
      <c r="M10" s="18"/>
      <c r="N10" s="23">
        <v>8</v>
      </c>
      <c r="O10" s="23" t="e">
        <f>MATCH(B33,D5:D8,0)</f>
        <v>#N/A</v>
      </c>
      <c r="P10" s="23">
        <f>MATCH(B33,E5:E8,0)</f>
        <v>4</v>
      </c>
      <c r="Q10" s="23">
        <f t="shared" si="1"/>
        <v>4</v>
      </c>
      <c r="R10" s="23" t="str">
        <f t="shared" si="2"/>
        <v>Decrease NP from 60-100% to 0-30%</v>
      </c>
      <c r="S10" s="23" t="str">
        <f t="shared" si="3"/>
        <v xml:space="preserve">BG   </v>
      </c>
      <c r="T10" s="23" t="str">
        <f t="shared" si="0"/>
        <v>BG   |Decrease NP from 60-100% to 0-30%</v>
      </c>
      <c r="U10" s="18"/>
    </row>
    <row r="11" spans="1:21" ht="29.25" customHeight="1" x14ac:dyDescent="0.35">
      <c r="A11" s="7" t="s">
        <v>17</v>
      </c>
      <c r="N11" s="2"/>
      <c r="O11" s="2"/>
      <c r="P11" s="2"/>
      <c r="Q11" s="2"/>
      <c r="R11" s="2"/>
      <c r="S11" s="2"/>
      <c r="T11" s="2"/>
    </row>
    <row r="12" spans="1:21" ht="9" customHeight="1" x14ac:dyDescent="0.25">
      <c r="B12" s="8"/>
    </row>
    <row r="13" spans="1:21" ht="44.25" customHeight="1" x14ac:dyDescent="0.35">
      <c r="A13" s="13" t="s">
        <v>15</v>
      </c>
      <c r="B13" s="13" t="s">
        <v>18</v>
      </c>
      <c r="C13" s="45" t="s">
        <v>30</v>
      </c>
      <c r="D13" s="45"/>
      <c r="E13" s="15" t="s">
        <v>13</v>
      </c>
      <c r="F13" s="46"/>
      <c r="G13" s="13" t="s">
        <v>18</v>
      </c>
      <c r="H13" s="13" t="s">
        <v>30</v>
      </c>
      <c r="I13" s="13" t="s">
        <v>31</v>
      </c>
      <c r="L13" s="23" t="s">
        <v>14</v>
      </c>
      <c r="N13" s="5"/>
    </row>
    <row r="14" spans="1:21" ht="24.95" customHeight="1" x14ac:dyDescent="0.35">
      <c r="A14" s="39">
        <v>1</v>
      </c>
      <c r="B14" s="5">
        <v>1</v>
      </c>
      <c r="C14" s="44" t="str">
        <f>IF(ISTEXT(T3),T3,"")</f>
        <v>Rest|Increase NP from 0-30% to 60-100%</v>
      </c>
      <c r="D14" s="44"/>
      <c r="E14" s="41"/>
      <c r="F14" s="4"/>
      <c r="G14" s="12" t="str">
        <f>IF($E$46&lt;7,"",1)</f>
        <v/>
      </c>
      <c r="H14" s="4" t="str">
        <f>IF($E$46&lt;7,"",C14)</f>
        <v/>
      </c>
      <c r="I14" s="12" t="str">
        <f>IF(E46&lt;7,"",L14)</f>
        <v/>
      </c>
      <c r="K14" s="33"/>
      <c r="L14" s="24">
        <v>100</v>
      </c>
      <c r="R14" s="10">
        <f>IF(OR(P18&gt;P16,P20&gt;P18,O22&gt;P20,O24&gt;O22,O26&gt;O24),1,0)</f>
        <v>0</v>
      </c>
    </row>
    <row r="15" spans="1:21" ht="24.95" customHeight="1" x14ac:dyDescent="0.35">
      <c r="A15" s="39"/>
      <c r="B15" s="5">
        <v>2</v>
      </c>
      <c r="C15" s="44" t="str">
        <f>IF(ISTEXT(T4),T4, "")</f>
        <v/>
      </c>
      <c r="D15" s="44"/>
      <c r="E15" s="41"/>
      <c r="F15" s="4"/>
      <c r="G15" s="12" t="str">
        <f>IF($E$46&lt;7,"",2)</f>
        <v/>
      </c>
      <c r="H15" s="4" t="str">
        <f>IF($E$46&lt;7,"",C15)</f>
        <v/>
      </c>
      <c r="I15" s="16" t="str">
        <f t="shared" ref="I15:I20" si="4">IF(ISNUMBER(L15),L15,"")</f>
        <v/>
      </c>
      <c r="K15" s="33"/>
      <c r="L15" s="25" t="e">
        <f>L14-E14*F36</f>
        <v>#VALUE!</v>
      </c>
      <c r="R15" s="11"/>
    </row>
    <row r="16" spans="1:21" ht="24.95" customHeight="1" x14ac:dyDescent="0.35">
      <c r="A16" s="12"/>
      <c r="B16" s="5"/>
      <c r="C16" s="44"/>
      <c r="D16" s="44"/>
      <c r="E16" s="4"/>
      <c r="F16" s="4"/>
      <c r="G16" s="12" t="str">
        <f>IF($E$46&lt;7,"",3)</f>
        <v/>
      </c>
      <c r="H16" s="4" t="str">
        <f>IF($E$46&lt;7,"",C18)</f>
        <v/>
      </c>
      <c r="I16" s="16" t="str">
        <f t="shared" si="4"/>
        <v/>
      </c>
      <c r="K16" s="33"/>
      <c r="L16" s="25" t="e">
        <f>L15-E17*F36</f>
        <v>#VALUE!</v>
      </c>
      <c r="R16" s="11"/>
    </row>
    <row r="17" spans="1:18" ht="24.95" customHeight="1" x14ac:dyDescent="0.35">
      <c r="A17" s="39">
        <v>2</v>
      </c>
      <c r="B17" s="5">
        <v>2</v>
      </c>
      <c r="C17" s="44" t="str">
        <f>IF(ISTEXT(T4),T4,"")</f>
        <v/>
      </c>
      <c r="D17" s="44"/>
      <c r="E17" s="41"/>
      <c r="F17" s="4"/>
      <c r="G17" s="12" t="str">
        <f>IF($E$46&lt;7,"",4)</f>
        <v/>
      </c>
      <c r="H17" s="4" t="str">
        <f>IF($E$46&lt;7,"",C21)</f>
        <v/>
      </c>
      <c r="I17" s="16" t="str">
        <f t="shared" si="4"/>
        <v/>
      </c>
      <c r="K17" s="33"/>
      <c r="L17" s="25" t="e">
        <f>L16-E20*F36</f>
        <v>#VALUE!</v>
      </c>
      <c r="R17" s="11"/>
    </row>
    <row r="18" spans="1:18" ht="24.95" customHeight="1" x14ac:dyDescent="0.35">
      <c r="A18" s="39"/>
      <c r="B18" s="5">
        <v>3</v>
      </c>
      <c r="C18" s="44" t="str">
        <f>IF(ISTEXT(T5),T5,"")</f>
        <v/>
      </c>
      <c r="D18" s="44"/>
      <c r="E18" s="41"/>
      <c r="F18" s="4"/>
      <c r="G18" s="12" t="str">
        <f>IF($E$46&lt;7,"",5)</f>
        <v/>
      </c>
      <c r="H18" s="4" t="str">
        <f>IF($E$46&lt;7,"",C24)</f>
        <v/>
      </c>
      <c r="I18" s="16" t="str">
        <f t="shared" si="4"/>
        <v/>
      </c>
      <c r="K18" s="33"/>
      <c r="L18" s="25" t="e">
        <f>L17-E23*F36</f>
        <v>#VALUE!</v>
      </c>
      <c r="R18" s="11"/>
    </row>
    <row r="19" spans="1:18" ht="24.95" customHeight="1" x14ac:dyDescent="0.35">
      <c r="A19" s="12"/>
      <c r="B19" s="5"/>
      <c r="C19" s="39"/>
      <c r="D19" s="39"/>
      <c r="E19" s="4"/>
      <c r="F19" s="4"/>
      <c r="G19" s="12" t="str">
        <f>IF($E$46&lt;7,"",6)</f>
        <v/>
      </c>
      <c r="H19" s="4" t="str">
        <f>IF($E$46&lt;7,"",C27)</f>
        <v/>
      </c>
      <c r="I19" s="16" t="str">
        <f t="shared" si="4"/>
        <v/>
      </c>
      <c r="K19" s="33"/>
      <c r="L19" s="25" t="e">
        <f>L18-E26*F36</f>
        <v>#VALUE!</v>
      </c>
      <c r="R19" s="11"/>
    </row>
    <row r="20" spans="1:18" ht="24.95" customHeight="1" x14ac:dyDescent="0.35">
      <c r="A20" s="39">
        <v>3</v>
      </c>
      <c r="B20" s="5">
        <v>3</v>
      </c>
      <c r="C20" s="44" t="str">
        <f>IF(ISTEXT(T5),T5,"")</f>
        <v/>
      </c>
      <c r="D20" s="44"/>
      <c r="E20" s="41"/>
      <c r="F20" s="4"/>
      <c r="G20" s="12" t="str">
        <f>IF($E$46&lt;7,"",7)</f>
        <v/>
      </c>
      <c r="H20" s="4" t="str">
        <f>IF($E$46&lt;7,"",C30)</f>
        <v/>
      </c>
      <c r="I20" s="16" t="str">
        <f t="shared" si="4"/>
        <v/>
      </c>
      <c r="K20" s="33"/>
      <c r="L20" s="25" t="e">
        <f>L19-E29*F36</f>
        <v>#VALUE!</v>
      </c>
      <c r="R20" s="11"/>
    </row>
    <row r="21" spans="1:18" ht="24.95" customHeight="1" x14ac:dyDescent="0.35">
      <c r="A21" s="39"/>
      <c r="B21" s="5">
        <v>4</v>
      </c>
      <c r="C21" s="44" t="str">
        <f>IF(ISTEXT(T6),T6,"")</f>
        <v/>
      </c>
      <c r="D21" s="44"/>
      <c r="E21" s="41"/>
      <c r="F21" s="4"/>
      <c r="G21" s="12" t="str">
        <f>IF($E$46&lt;7,"",8)</f>
        <v/>
      </c>
      <c r="H21" s="4" t="str">
        <f>IF($E$46&lt;7,"",C33)</f>
        <v/>
      </c>
      <c r="I21" s="21" t="str">
        <f>IF(E46&lt;7,"",0)</f>
        <v/>
      </c>
      <c r="K21" s="33"/>
      <c r="L21" s="26">
        <v>0</v>
      </c>
      <c r="R21" s="11"/>
    </row>
    <row r="22" spans="1:18" ht="24.95" customHeight="1" x14ac:dyDescent="0.35">
      <c r="A22" s="12"/>
      <c r="B22" s="5"/>
      <c r="C22" s="44"/>
      <c r="D22" s="44"/>
      <c r="E22" s="4"/>
      <c r="F22" s="4"/>
      <c r="G22" s="4"/>
      <c r="H22" s="5"/>
      <c r="J22" s="33"/>
      <c r="K22" s="34"/>
      <c r="Q22" s="11"/>
    </row>
    <row r="23" spans="1:18" ht="24.95" customHeight="1" x14ac:dyDescent="0.35">
      <c r="A23" s="39">
        <v>4</v>
      </c>
      <c r="B23" s="5">
        <v>4</v>
      </c>
      <c r="C23" s="44" t="str">
        <f>IF(ISTEXT(T6),T6,"")</f>
        <v/>
      </c>
      <c r="D23" s="44"/>
      <c r="E23" s="41"/>
      <c r="F23" s="12"/>
      <c r="G23" s="4"/>
      <c r="J23" s="33"/>
      <c r="K23" s="35"/>
      <c r="Q23" s="11"/>
    </row>
    <row r="24" spans="1:18" ht="24.95" customHeight="1" x14ac:dyDescent="0.35">
      <c r="A24" s="39"/>
      <c r="B24" s="5">
        <v>5</v>
      </c>
      <c r="C24" s="44" t="str">
        <f>IF(ISTEXT(T7),T7,"")</f>
        <v/>
      </c>
      <c r="D24" s="44"/>
      <c r="E24" s="41"/>
      <c r="F24" s="12"/>
      <c r="Q24" s="11"/>
    </row>
    <row r="25" spans="1:18" ht="24.95" customHeight="1" x14ac:dyDescent="0.35">
      <c r="A25" s="12"/>
      <c r="B25" s="5"/>
      <c r="C25" s="39"/>
      <c r="D25" s="39"/>
      <c r="E25" s="12"/>
      <c r="F25" s="12"/>
      <c r="G25" s="12"/>
      <c r="H25" s="5"/>
      <c r="J25" s="33"/>
      <c r="K25" s="34"/>
      <c r="Q25" s="11"/>
    </row>
    <row r="26" spans="1:18" ht="24.95" customHeight="1" x14ac:dyDescent="0.35">
      <c r="A26" s="39">
        <v>5</v>
      </c>
      <c r="B26" s="5">
        <v>5</v>
      </c>
      <c r="C26" s="44" t="str">
        <f>IF(ISTEXT(T7),T7,"")</f>
        <v/>
      </c>
      <c r="D26" s="44"/>
      <c r="E26" s="41"/>
      <c r="F26" s="12"/>
      <c r="G26" s="4"/>
      <c r="J26" s="33"/>
      <c r="K26" s="35"/>
      <c r="Q26" s="11"/>
    </row>
    <row r="27" spans="1:18" ht="24.95" customHeight="1" x14ac:dyDescent="0.25">
      <c r="A27" s="39"/>
      <c r="B27" s="5">
        <v>6</v>
      </c>
      <c r="C27" s="44" t="str">
        <f>IF(ISTEXT(T8),T8,"")</f>
        <v/>
      </c>
      <c r="D27" s="44"/>
      <c r="E27" s="41"/>
      <c r="F27" s="5"/>
      <c r="Q27" s="11"/>
    </row>
    <row r="28" spans="1:18" ht="24.95" customHeight="1" x14ac:dyDescent="0.35">
      <c r="A28" s="12"/>
      <c r="B28" s="5"/>
      <c r="C28" s="39"/>
      <c r="D28" s="39"/>
      <c r="E28" s="6"/>
      <c r="F28" s="6"/>
      <c r="G28" s="6"/>
      <c r="H28" s="5"/>
      <c r="J28" s="33"/>
      <c r="K28" s="34"/>
      <c r="Q28" s="11"/>
    </row>
    <row r="29" spans="1:18" ht="24.95" customHeight="1" x14ac:dyDescent="0.35">
      <c r="A29" s="39">
        <v>6</v>
      </c>
      <c r="B29" s="5">
        <v>6</v>
      </c>
      <c r="C29" s="44" t="str">
        <f>IF(ISTEXT(T8),T8,"")</f>
        <v/>
      </c>
      <c r="D29" s="44"/>
      <c r="E29" s="41"/>
      <c r="F29" s="12"/>
      <c r="G29" s="4"/>
      <c r="J29" s="33"/>
      <c r="K29" s="35"/>
    </row>
    <row r="30" spans="1:18" ht="24.95" customHeight="1" x14ac:dyDescent="0.35">
      <c r="A30" s="39"/>
      <c r="B30" s="5">
        <v>7</v>
      </c>
      <c r="C30" s="44" t="str">
        <f>IF(ISTEXT(T9),T9,"")</f>
        <v/>
      </c>
      <c r="D30" s="44"/>
      <c r="E30" s="41"/>
      <c r="F30" s="12"/>
    </row>
    <row r="31" spans="1:18" ht="24.95" customHeight="1" x14ac:dyDescent="0.35">
      <c r="A31" s="12"/>
      <c r="C31" s="39"/>
      <c r="D31" s="39"/>
      <c r="E31" s="12"/>
      <c r="F31" s="12"/>
      <c r="G31" s="12"/>
      <c r="H31" s="5"/>
      <c r="J31" s="33"/>
      <c r="K31" s="34"/>
    </row>
    <row r="32" spans="1:18" ht="24.95" customHeight="1" x14ac:dyDescent="0.35">
      <c r="A32" s="39">
        <v>7</v>
      </c>
      <c r="B32" s="5">
        <v>7</v>
      </c>
      <c r="C32" s="44" t="str">
        <f>IF(ISTEXT(T9),T9,"")</f>
        <v/>
      </c>
      <c r="D32" s="44"/>
      <c r="E32" s="41"/>
      <c r="F32" s="12"/>
      <c r="G32" s="4"/>
      <c r="J32" s="33"/>
      <c r="K32" s="35"/>
    </row>
    <row r="33" spans="1:6" ht="24.95" customHeight="1" x14ac:dyDescent="0.35">
      <c r="A33" s="39"/>
      <c r="B33" s="5">
        <v>8</v>
      </c>
      <c r="C33" s="44" t="str">
        <f>IF(ISTEXT(T10),T10,"")</f>
        <v>BG   |Decrease NP from 60-100% to 0-30%</v>
      </c>
      <c r="D33" s="44"/>
      <c r="E33" s="41"/>
      <c r="F33" s="12"/>
    </row>
    <row r="34" spans="1:6" ht="17.25" x14ac:dyDescent="0.25">
      <c r="C34" s="9"/>
      <c r="D34" s="3"/>
    </row>
    <row r="35" spans="1:6" ht="17.25" x14ac:dyDescent="0.25">
      <c r="C35" s="9"/>
      <c r="D35" s="17"/>
      <c r="E35" s="27" t="s">
        <v>20</v>
      </c>
      <c r="F35" s="27" t="s">
        <v>19</v>
      </c>
    </row>
    <row r="36" spans="1:6" ht="17.25" x14ac:dyDescent="0.25">
      <c r="C36" s="9"/>
      <c r="D36" s="17"/>
      <c r="E36" s="27" t="str">
        <f>IF(E46&lt;7,"",SUM(E14:E33))</f>
        <v/>
      </c>
      <c r="F36" s="27" t="e">
        <f>I14/E36</f>
        <v>#VALUE!</v>
      </c>
    </row>
    <row r="37" spans="1:6" ht="17.25" x14ac:dyDescent="0.25">
      <c r="D37" s="17"/>
      <c r="E37" s="28"/>
      <c r="F37" s="28"/>
    </row>
    <row r="38" spans="1:6" ht="17.25" x14ac:dyDescent="0.25">
      <c r="D38" s="17"/>
      <c r="E38" s="28" t="s">
        <v>21</v>
      </c>
      <c r="F38" s="28"/>
    </row>
    <row r="39" spans="1:6" ht="17.25" x14ac:dyDescent="0.25">
      <c r="D39" s="17"/>
      <c r="E39" s="28">
        <f>IF(ISNUMBER(E14),1,0)</f>
        <v>0</v>
      </c>
      <c r="F39" s="28"/>
    </row>
    <row r="40" spans="1:6" ht="17.25" x14ac:dyDescent="0.25">
      <c r="D40" s="17"/>
      <c r="E40" s="28">
        <f>IF(ISNUMBER(E17),1,0)</f>
        <v>0</v>
      </c>
      <c r="F40" s="28"/>
    </row>
    <row r="41" spans="1:6" ht="17.25" x14ac:dyDescent="0.25">
      <c r="D41" s="17"/>
      <c r="E41" s="28">
        <f>IF(ISNUMBER(E20),1,0)</f>
        <v>0</v>
      </c>
      <c r="F41" s="28"/>
    </row>
    <row r="42" spans="1:6" x14ac:dyDescent="0.25">
      <c r="D42" s="18"/>
      <c r="E42" s="28">
        <f>IF(ISNUMBER(E23),1,0)</f>
        <v>0</v>
      </c>
      <c r="F42" s="28"/>
    </row>
    <row r="43" spans="1:6" x14ac:dyDescent="0.25">
      <c r="D43" s="18"/>
      <c r="E43" s="28">
        <f>IF(ISNUMBER(E26),1,0)</f>
        <v>0</v>
      </c>
      <c r="F43" s="28"/>
    </row>
    <row r="44" spans="1:6" x14ac:dyDescent="0.25">
      <c r="D44" s="18"/>
      <c r="E44" s="28">
        <f>IF(ISNUMBER(E29),1,0)</f>
        <v>0</v>
      </c>
      <c r="F44" s="28"/>
    </row>
    <row r="45" spans="1:6" x14ac:dyDescent="0.25">
      <c r="D45" s="18"/>
      <c r="E45" s="28">
        <f>IF(ISNUMBER(E32),1,0)</f>
        <v>0</v>
      </c>
      <c r="F45" s="28"/>
    </row>
    <row r="46" spans="1:6" x14ac:dyDescent="0.25">
      <c r="D46" s="18"/>
      <c r="E46" s="28">
        <f>SUM(E39:E45)</f>
        <v>0</v>
      </c>
      <c r="F46" s="28"/>
    </row>
    <row r="47" spans="1:6" x14ac:dyDescent="0.25">
      <c r="D47" s="18"/>
      <c r="E47" s="18"/>
      <c r="F47" s="18"/>
    </row>
    <row r="48" spans="1:6" x14ac:dyDescent="0.25">
      <c r="D48" s="18"/>
      <c r="E48" s="18"/>
      <c r="F48" s="18"/>
    </row>
    <row r="49" spans="4:6" x14ac:dyDescent="0.25">
      <c r="D49" s="18"/>
      <c r="E49" s="18"/>
      <c r="F49" s="18"/>
    </row>
  </sheetData>
  <sheetProtection password="DC2F" sheet="1" objects="1" scenarios="1" selectLockedCells="1"/>
  <mergeCells count="37">
    <mergeCell ref="E32:E33"/>
    <mergeCell ref="A14:A15"/>
    <mergeCell ref="A17:A18"/>
    <mergeCell ref="A20:A21"/>
    <mergeCell ref="A23:A24"/>
    <mergeCell ref="A26:A27"/>
    <mergeCell ref="A29:A30"/>
    <mergeCell ref="A32:A33"/>
    <mergeCell ref="E17:E18"/>
    <mergeCell ref="E20:E21"/>
    <mergeCell ref="E23:E24"/>
    <mergeCell ref="E26:E27"/>
    <mergeCell ref="E29:E30"/>
    <mergeCell ref="C32:D32"/>
    <mergeCell ref="C33:D33"/>
    <mergeCell ref="C31:D31"/>
    <mergeCell ref="C29:D29"/>
    <mergeCell ref="C30:D30"/>
    <mergeCell ref="C20:D20"/>
    <mergeCell ref="C22:D22"/>
    <mergeCell ref="C24:D24"/>
    <mergeCell ref="C26:D26"/>
    <mergeCell ref="C28:D28"/>
    <mergeCell ref="C25:D25"/>
    <mergeCell ref="C21:D21"/>
    <mergeCell ref="C23:D23"/>
    <mergeCell ref="C27:D27"/>
    <mergeCell ref="C19:D19"/>
    <mergeCell ref="C13:D13"/>
    <mergeCell ref="E14:E15"/>
    <mergeCell ref="B5:B8"/>
    <mergeCell ref="D3:E3"/>
    <mergeCell ref="C14:D14"/>
    <mergeCell ref="C16:D16"/>
    <mergeCell ref="C18:D18"/>
    <mergeCell ref="C15:D15"/>
    <mergeCell ref="C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2" zoomScale="92" zoomScaleNormal="92" workbookViewId="0">
      <selection activeCell="E13" sqref="E13:E14"/>
    </sheetView>
  </sheetViews>
  <sheetFormatPr defaultRowHeight="15" x14ac:dyDescent="0.25"/>
  <cols>
    <col min="1" max="1" width="17.42578125" customWidth="1"/>
    <col min="2" max="2" width="14.140625" customWidth="1"/>
    <col min="3" max="3" width="16" customWidth="1"/>
    <col min="4" max="4" width="12.7109375" customWidth="1"/>
    <col min="5" max="5" width="14.42578125" customWidth="1"/>
    <col min="6" max="6" width="12.5703125" customWidth="1"/>
    <col min="7" max="7" width="13.140625" customWidth="1"/>
    <col min="8" max="8" width="25.85546875" customWidth="1"/>
    <col min="9" max="9" width="14.42578125" customWidth="1"/>
    <col min="10" max="10" width="9.85546875" bestFit="1" customWidth="1"/>
    <col min="14" max="17" width="9.28515625" bestFit="1" customWidth="1"/>
    <col min="18" max="18" width="36.140625" customWidth="1"/>
  </cols>
  <sheetData>
    <row r="1" spans="1:21" ht="4.5" customHeight="1" x14ac:dyDescent="0.25"/>
    <row r="2" spans="1:21" ht="21" x14ac:dyDescent="0.35">
      <c r="A2" s="7" t="s">
        <v>29</v>
      </c>
      <c r="B2" s="7"/>
      <c r="D2" s="1"/>
      <c r="E2" s="1"/>
      <c r="M2" s="18"/>
      <c r="N2" s="23"/>
      <c r="O2" s="23" t="s">
        <v>9</v>
      </c>
      <c r="P2" s="23" t="s">
        <v>10</v>
      </c>
      <c r="Q2" s="23" t="s">
        <v>12</v>
      </c>
      <c r="R2" s="23" t="s">
        <v>2</v>
      </c>
      <c r="S2" s="23" t="s">
        <v>11</v>
      </c>
      <c r="T2" s="23"/>
      <c r="U2" s="2"/>
    </row>
    <row r="3" spans="1:21" ht="27.75" customHeight="1" x14ac:dyDescent="0.35">
      <c r="C3" s="1"/>
      <c r="D3" s="43" t="s">
        <v>27</v>
      </c>
      <c r="E3" s="43"/>
      <c r="M3" s="18"/>
      <c r="N3" s="23">
        <v>1</v>
      </c>
      <c r="O3" s="23" t="e">
        <f>MATCH(B13,D5:D7,0)</f>
        <v>#N/A</v>
      </c>
      <c r="P3" s="23">
        <f>MATCH(B13,E5:E7,0)</f>
        <v>2</v>
      </c>
      <c r="Q3" s="23">
        <f>IF(ISNUMBER(O3),O3,P3)</f>
        <v>2</v>
      </c>
      <c r="R3" s="23" t="str">
        <f>IF(Q3=1,$C$5, IF(Q3=2,$C$6,$C$7))</f>
        <v>SUV</v>
      </c>
      <c r="S3" s="23" t="str">
        <f>IF(ISNUMBER(O3), "Gas     ", "Hybrid")</f>
        <v>Hybrid</v>
      </c>
      <c r="T3" s="23" t="str">
        <f t="shared" ref="T3:T7" si="0">CONCATENATE(S3,"|",R3)</f>
        <v>Hybrid|SUV</v>
      </c>
      <c r="U3" s="2"/>
    </row>
    <row r="4" spans="1:21" ht="24.95" customHeight="1" x14ac:dyDescent="0.25">
      <c r="C4" s="6"/>
      <c r="D4" s="21" t="s">
        <v>26</v>
      </c>
      <c r="E4" s="21" t="s">
        <v>23</v>
      </c>
      <c r="M4" s="18"/>
      <c r="N4" s="23">
        <v>2</v>
      </c>
      <c r="O4" s="23">
        <f>MATCH(B14,D5:D7,0)</f>
        <v>2</v>
      </c>
      <c r="P4" s="23" t="e">
        <f>MATCH(B14,E5:E7,0)</f>
        <v>#N/A</v>
      </c>
      <c r="Q4" s="23">
        <f t="shared" ref="Q4:Q7" si="1">IF(ISNUMBER(O4),O4,P4)</f>
        <v>2</v>
      </c>
      <c r="R4" s="23" t="str">
        <f t="shared" ref="R4:R8" si="2">IF(Q4=1,$C$5, IF(Q4=2,$C$6,$C$7))</f>
        <v>SUV</v>
      </c>
      <c r="S4" s="23" t="str">
        <f t="shared" ref="S4:S7" si="3">IF(ISNUMBER(O4), "Gas     ", "Hybrid")</f>
        <v xml:space="preserve">Gas     </v>
      </c>
      <c r="T4" s="23" t="str">
        <f t="shared" si="0"/>
        <v>Gas     |SUV</v>
      </c>
      <c r="U4" s="2"/>
    </row>
    <row r="5" spans="1:21" ht="24.95" customHeight="1" x14ac:dyDescent="0.25">
      <c r="B5" s="42" t="s">
        <v>28</v>
      </c>
      <c r="C5" s="6" t="s">
        <v>24</v>
      </c>
      <c r="D5" s="20">
        <v>6</v>
      </c>
      <c r="E5" s="20">
        <v>5</v>
      </c>
      <c r="M5" s="18"/>
      <c r="N5" s="23">
        <v>3</v>
      </c>
      <c r="O5" s="23" t="e">
        <f>MATCH(B19,D5:D6,0)</f>
        <v>#N/A</v>
      </c>
      <c r="P5" s="23">
        <f>MATCH(B19,E5:E7,0)</f>
        <v>3</v>
      </c>
      <c r="Q5" s="23">
        <f t="shared" si="1"/>
        <v>3</v>
      </c>
      <c r="R5" s="23" t="str">
        <f t="shared" si="2"/>
        <v>Pick-up</v>
      </c>
      <c r="S5" s="23" t="str">
        <f t="shared" si="3"/>
        <v>Hybrid</v>
      </c>
      <c r="T5" s="23" t="str">
        <f t="shared" si="0"/>
        <v>Hybrid|Pick-up</v>
      </c>
      <c r="U5" s="2"/>
    </row>
    <row r="6" spans="1:21" ht="24.95" customHeight="1" x14ac:dyDescent="0.25">
      <c r="B6" s="42"/>
      <c r="C6" s="6" t="s">
        <v>22</v>
      </c>
      <c r="D6" s="20">
        <v>2</v>
      </c>
      <c r="E6" s="20">
        <v>1</v>
      </c>
      <c r="M6" s="18"/>
      <c r="N6" s="23">
        <v>4</v>
      </c>
      <c r="O6" s="23">
        <f>MATCH(B20,D5:D7,0)</f>
        <v>3</v>
      </c>
      <c r="P6" s="23" t="e">
        <f>MATCH(B20,E5:E7,0)</f>
        <v>#N/A</v>
      </c>
      <c r="Q6" s="23">
        <f t="shared" si="1"/>
        <v>3</v>
      </c>
      <c r="R6" s="23" t="str">
        <f t="shared" si="2"/>
        <v>Pick-up</v>
      </c>
      <c r="S6" s="23" t="str">
        <f t="shared" si="3"/>
        <v xml:space="preserve">Gas     </v>
      </c>
      <c r="T6" s="23" t="str">
        <f t="shared" si="0"/>
        <v>Gas     |Pick-up</v>
      </c>
      <c r="U6" s="2"/>
    </row>
    <row r="7" spans="1:21" ht="24.95" customHeight="1" x14ac:dyDescent="0.25">
      <c r="B7" s="42"/>
      <c r="C7" s="6" t="s">
        <v>25</v>
      </c>
      <c r="D7" s="20">
        <v>4</v>
      </c>
      <c r="E7" s="20">
        <v>3</v>
      </c>
      <c r="M7" s="18"/>
      <c r="N7" s="23">
        <v>5</v>
      </c>
      <c r="O7" s="23" t="e">
        <f>MATCH(B25,D5:D7,0)</f>
        <v>#N/A</v>
      </c>
      <c r="P7" s="23">
        <f>MATCH(B25,E5:E7,0)</f>
        <v>1</v>
      </c>
      <c r="Q7" s="23">
        <f t="shared" si="1"/>
        <v>1</v>
      </c>
      <c r="R7" s="23" t="str">
        <f t="shared" si="2"/>
        <v>Compact</v>
      </c>
      <c r="S7" s="23" t="str">
        <f t="shared" si="3"/>
        <v>Hybrid</v>
      </c>
      <c r="T7" s="23" t="str">
        <f t="shared" si="0"/>
        <v>Hybrid|Compact</v>
      </c>
      <c r="U7" s="2"/>
    </row>
    <row r="8" spans="1:21" x14ac:dyDescent="0.25">
      <c r="M8" s="18"/>
      <c r="N8" s="23">
        <v>6</v>
      </c>
      <c r="O8" s="23">
        <f>MATCH(B26,D5:D7,0)</f>
        <v>1</v>
      </c>
      <c r="P8" s="23" t="e">
        <f>MATCH(B26,E5:E7,0)</f>
        <v>#N/A</v>
      </c>
      <c r="Q8" s="23">
        <f t="shared" ref="Q8" si="4">IF(ISNUMBER(O8),O8,P8)</f>
        <v>1</v>
      </c>
      <c r="R8" s="23" t="str">
        <f t="shared" si="2"/>
        <v>Compact</v>
      </c>
      <c r="S8" s="23" t="str">
        <f t="shared" ref="S8" si="5">IF(ISNUMBER(O8), "Gas     ", "Hybrid")</f>
        <v xml:space="preserve">Gas     </v>
      </c>
      <c r="T8" s="23" t="str">
        <f t="shared" ref="T8" si="6">CONCATENATE(S8,"|",R8)</f>
        <v>Gas     |Compact</v>
      </c>
      <c r="U8" s="2"/>
    </row>
    <row r="9" spans="1:21" ht="29.25" customHeight="1" x14ac:dyDescent="0.25">
      <c r="M9" s="18"/>
      <c r="U9" s="18"/>
    </row>
    <row r="10" spans="1:21" ht="29.25" customHeight="1" x14ac:dyDescent="0.35">
      <c r="A10" s="7" t="s">
        <v>17</v>
      </c>
      <c r="N10" s="2"/>
      <c r="O10" s="2"/>
      <c r="P10" s="2"/>
      <c r="Q10" s="2"/>
      <c r="R10" s="2"/>
      <c r="S10" s="2"/>
      <c r="T10" s="2"/>
    </row>
    <row r="11" spans="1:21" ht="9" customHeight="1" x14ac:dyDescent="0.25">
      <c r="B11" s="8"/>
    </row>
    <row r="12" spans="1:21" ht="44.25" customHeight="1" x14ac:dyDescent="0.25">
      <c r="A12" s="13" t="s">
        <v>15</v>
      </c>
      <c r="B12" s="14" t="s">
        <v>18</v>
      </c>
      <c r="C12" s="40" t="s">
        <v>30</v>
      </c>
      <c r="D12" s="40"/>
      <c r="E12" s="15" t="s">
        <v>13</v>
      </c>
      <c r="F12" s="15"/>
      <c r="G12" s="13" t="s">
        <v>18</v>
      </c>
      <c r="H12" s="13" t="s">
        <v>30</v>
      </c>
      <c r="I12" s="13" t="s">
        <v>31</v>
      </c>
      <c r="J12" s="36"/>
      <c r="K12" s="36"/>
      <c r="L12" s="23" t="s">
        <v>14</v>
      </c>
      <c r="N12" s="21"/>
    </row>
    <row r="13" spans="1:21" ht="24.95" customHeight="1" x14ac:dyDescent="0.35">
      <c r="A13" s="39">
        <v>1</v>
      </c>
      <c r="B13" s="21">
        <v>1</v>
      </c>
      <c r="C13" s="44" t="str">
        <f>IF(ISTEXT(T3),T3,"")</f>
        <v>Hybrid|SUV</v>
      </c>
      <c r="D13" s="44"/>
      <c r="E13" s="41">
        <v>10</v>
      </c>
      <c r="F13" s="30"/>
      <c r="G13" s="30">
        <f>IF($E$38&lt;5,"",1)</f>
        <v>1</v>
      </c>
      <c r="H13" s="4" t="str">
        <f>IF($E$38&lt;5,"",C13)</f>
        <v>Hybrid|SUV</v>
      </c>
      <c r="I13" s="12">
        <f>IF($E$38&lt;5,"",L13)</f>
        <v>100</v>
      </c>
      <c r="L13" s="24">
        <v>100</v>
      </c>
      <c r="R13" s="10">
        <f>IF(OR(P17&gt;P15,P19&gt;P17,P21&gt;P19,P23&gt;P21,P25&gt;P23),1,0)</f>
        <v>0</v>
      </c>
    </row>
    <row r="14" spans="1:21" ht="24.95" customHeight="1" x14ac:dyDescent="0.35">
      <c r="A14" s="39"/>
      <c r="B14" s="21">
        <v>2</v>
      </c>
      <c r="C14" s="44" t="str">
        <f>IF(ISTEXT(T4),T4, "")</f>
        <v>Gas     |SUV</v>
      </c>
      <c r="D14" s="44"/>
      <c r="E14" s="41"/>
      <c r="F14" s="30"/>
      <c r="G14" s="30">
        <f>IF($E$38&lt;5,"",2)</f>
        <v>2</v>
      </c>
      <c r="H14" s="4" t="str">
        <f>IF($E$38&lt;5,"",C14)</f>
        <v>Gas     |SUV</v>
      </c>
      <c r="I14" s="16">
        <f>IF(ISNUMBER(L14),L14,"")</f>
        <v>89.583333333333329</v>
      </c>
      <c r="L14" s="25">
        <f>L13-E13*F30</f>
        <v>89.583333333333329</v>
      </c>
      <c r="R14" s="11"/>
    </row>
    <row r="15" spans="1:21" ht="24.95" customHeight="1" x14ac:dyDescent="0.35">
      <c r="A15" s="12"/>
      <c r="B15" s="21"/>
      <c r="C15" s="44"/>
      <c r="D15" s="44"/>
      <c r="E15" s="4"/>
      <c r="F15" s="31"/>
      <c r="G15" s="30">
        <f>IF($E$38&lt;5,"",3)</f>
        <v>3</v>
      </c>
      <c r="H15" s="4" t="str">
        <f>IF($E$38&lt;5,"",C17)</f>
        <v>Hybrid|Pick-up</v>
      </c>
      <c r="I15" s="16">
        <f>IF(ISNUMBER(L15),L15,"")</f>
        <v>68.75</v>
      </c>
      <c r="L15" s="25">
        <f>L14-E16*F30</f>
        <v>68.75</v>
      </c>
      <c r="R15" s="11"/>
    </row>
    <row r="16" spans="1:21" ht="24.95" customHeight="1" x14ac:dyDescent="0.35">
      <c r="A16" s="39">
        <v>2</v>
      </c>
      <c r="B16" s="21">
        <v>2</v>
      </c>
      <c r="C16" s="44" t="str">
        <f>IF(ISTEXT(T4),T4,"")</f>
        <v>Gas     |SUV</v>
      </c>
      <c r="D16" s="44"/>
      <c r="E16" s="41">
        <v>20</v>
      </c>
      <c r="F16" s="30"/>
      <c r="G16" s="30">
        <f>IF($E$38&lt;5,"",4)</f>
        <v>4</v>
      </c>
      <c r="H16" s="4" t="str">
        <f>IF($E$38&lt;5,"",C20)</f>
        <v>Gas     |Pick-up</v>
      </c>
      <c r="I16" s="16">
        <f>IF(ISNUMBER(L16),L16,"")</f>
        <v>42.708333333333329</v>
      </c>
      <c r="L16" s="25">
        <f>L15-E19*F30</f>
        <v>42.708333333333329</v>
      </c>
      <c r="R16" s="11"/>
    </row>
    <row r="17" spans="1:18" ht="24.95" customHeight="1" x14ac:dyDescent="0.35">
      <c r="A17" s="39"/>
      <c r="B17" s="21">
        <v>3</v>
      </c>
      <c r="C17" s="44" t="str">
        <f>IF(ISTEXT(T5),T5,"")</f>
        <v>Hybrid|Pick-up</v>
      </c>
      <c r="D17" s="44"/>
      <c r="E17" s="41"/>
      <c r="F17" s="30"/>
      <c r="G17" s="30">
        <f>IF($E$38&lt;5,"",5)</f>
        <v>5</v>
      </c>
      <c r="H17" s="4" t="str">
        <f>IF($E$38&lt;5,"",C23)</f>
        <v>Hybrid|Compact</v>
      </c>
      <c r="I17" s="16">
        <f>IF(ISNUMBER(L17),L17,"")</f>
        <v>1.0416666666666572</v>
      </c>
      <c r="L17" s="25">
        <f>L16-E22*F30</f>
        <v>1.0416666666666572</v>
      </c>
      <c r="R17" s="11"/>
    </row>
    <row r="18" spans="1:18" ht="24.95" customHeight="1" x14ac:dyDescent="0.35">
      <c r="A18" s="12"/>
      <c r="B18" s="21"/>
      <c r="C18" s="39"/>
      <c r="D18" s="39"/>
      <c r="E18" s="4"/>
      <c r="F18" s="31"/>
      <c r="G18" s="30">
        <f>IF($E$38&lt;5,"",6)</f>
        <v>6</v>
      </c>
      <c r="H18" s="4" t="str">
        <f>IF($E$38&lt;5,"",C26)</f>
        <v>Gas     |Compact</v>
      </c>
      <c r="I18" s="12">
        <f>IF($E$38&lt;5,"",L18)</f>
        <v>0</v>
      </c>
      <c r="L18" s="26">
        <v>0</v>
      </c>
      <c r="R18" s="11"/>
    </row>
    <row r="19" spans="1:18" ht="24.95" customHeight="1" x14ac:dyDescent="0.35">
      <c r="A19" s="39">
        <v>3</v>
      </c>
      <c r="B19" s="21">
        <v>3</v>
      </c>
      <c r="C19" s="44" t="str">
        <f>IF(ISTEXT(T5),T5,"")</f>
        <v>Hybrid|Pick-up</v>
      </c>
      <c r="D19" s="44"/>
      <c r="E19" s="41">
        <v>25</v>
      </c>
      <c r="F19" s="30"/>
      <c r="G19" s="30"/>
      <c r="H19" s="4"/>
      <c r="L19" s="38"/>
      <c r="R19" s="11"/>
    </row>
    <row r="20" spans="1:18" ht="24.95" customHeight="1" x14ac:dyDescent="0.25">
      <c r="A20" s="39"/>
      <c r="B20" s="21">
        <v>4</v>
      </c>
      <c r="C20" s="44" t="str">
        <f>IF(ISTEXT(T6),T6,"")</f>
        <v>Gas     |Pick-up</v>
      </c>
      <c r="D20" s="44"/>
      <c r="E20" s="41"/>
      <c r="F20" s="30"/>
      <c r="G20" s="30"/>
      <c r="R20" s="11"/>
    </row>
    <row r="21" spans="1:18" ht="24.95" customHeight="1" x14ac:dyDescent="0.35">
      <c r="A21" s="12"/>
      <c r="B21" s="21"/>
      <c r="C21" s="44"/>
      <c r="D21" s="44"/>
      <c r="E21" s="4"/>
      <c r="F21" s="31"/>
      <c r="G21" s="31"/>
      <c r="H21" s="4"/>
      <c r="I21" s="21"/>
      <c r="L21" s="37"/>
      <c r="R21" s="11"/>
    </row>
    <row r="22" spans="1:18" ht="24.95" customHeight="1" x14ac:dyDescent="0.35">
      <c r="A22" s="39">
        <v>4</v>
      </c>
      <c r="B22" s="21">
        <v>4</v>
      </c>
      <c r="C22" s="44" t="str">
        <f>IF(ISTEXT(T6),T6,"")</f>
        <v>Gas     |Pick-up</v>
      </c>
      <c r="D22" s="44"/>
      <c r="E22" s="41">
        <v>40</v>
      </c>
      <c r="F22" s="30"/>
      <c r="G22" s="30"/>
      <c r="H22" s="4"/>
      <c r="L22" s="38"/>
      <c r="R22" s="11"/>
    </row>
    <row r="23" spans="1:18" ht="24.95" customHeight="1" x14ac:dyDescent="0.25">
      <c r="A23" s="39"/>
      <c r="B23" s="21">
        <v>5</v>
      </c>
      <c r="C23" s="44" t="str">
        <f>IF(ISTEXT(T7),T7,"")</f>
        <v>Hybrid|Compact</v>
      </c>
      <c r="D23" s="44"/>
      <c r="E23" s="41"/>
      <c r="F23" s="30"/>
      <c r="G23" s="30"/>
      <c r="R23" s="11"/>
    </row>
    <row r="24" spans="1:18" ht="24.95" customHeight="1" x14ac:dyDescent="0.35">
      <c r="A24" s="12"/>
      <c r="B24" s="21"/>
      <c r="C24" s="39"/>
      <c r="D24" s="39"/>
      <c r="E24" s="12"/>
      <c r="F24" s="32"/>
      <c r="G24" s="32"/>
      <c r="H24" s="4"/>
      <c r="I24" s="21"/>
      <c r="L24" s="37"/>
      <c r="R24" s="11"/>
    </row>
    <row r="25" spans="1:18" ht="24.95" customHeight="1" x14ac:dyDescent="0.35">
      <c r="A25" s="39">
        <v>5</v>
      </c>
      <c r="B25" s="21">
        <v>5</v>
      </c>
      <c r="C25" s="44" t="str">
        <f>IF(ISTEXT(T7),T7,"")</f>
        <v>Hybrid|Compact</v>
      </c>
      <c r="D25" s="44"/>
      <c r="E25" s="41">
        <v>1</v>
      </c>
      <c r="F25" s="30"/>
      <c r="G25" s="30"/>
      <c r="H25" s="4"/>
      <c r="L25" s="38"/>
      <c r="R25" s="11"/>
    </row>
    <row r="26" spans="1:18" ht="24.95" customHeight="1" x14ac:dyDescent="0.25">
      <c r="A26" s="39"/>
      <c r="B26" s="21">
        <v>6</v>
      </c>
      <c r="C26" s="44" t="str">
        <f>IF(ISTEXT(T8),T8,"")</f>
        <v>Gas     |Compact</v>
      </c>
      <c r="D26" s="44"/>
      <c r="E26" s="41"/>
      <c r="F26" s="30"/>
      <c r="G26" s="30"/>
      <c r="R26" s="11"/>
    </row>
    <row r="27" spans="1:18" ht="9.9499999999999993" customHeight="1" x14ac:dyDescent="0.35">
      <c r="A27" s="12"/>
      <c r="B27" s="21"/>
      <c r="C27" s="39"/>
      <c r="D27" s="39"/>
      <c r="E27" s="6"/>
      <c r="F27" s="6"/>
      <c r="G27" s="21"/>
      <c r="J27" s="19"/>
      <c r="P27" s="11"/>
    </row>
    <row r="28" spans="1:18" ht="17.25" x14ac:dyDescent="0.25">
      <c r="C28" s="9"/>
      <c r="D28" s="3"/>
    </row>
    <row r="29" spans="1:18" ht="17.25" x14ac:dyDescent="0.25">
      <c r="C29" s="9"/>
      <c r="D29" s="17"/>
      <c r="E29" s="22" t="s">
        <v>20</v>
      </c>
      <c r="F29" s="22" t="s">
        <v>19</v>
      </c>
    </row>
    <row r="30" spans="1:18" ht="17.25" x14ac:dyDescent="0.25">
      <c r="C30" s="9"/>
      <c r="D30" s="17"/>
      <c r="E30" s="22">
        <f>IF(E38&lt;5,"",SUM(E13:E27))</f>
        <v>96</v>
      </c>
      <c r="F30" s="22">
        <f>I13/E30</f>
        <v>1.0416666666666667</v>
      </c>
    </row>
    <row r="31" spans="1:18" ht="17.25" x14ac:dyDescent="0.25">
      <c r="D31" s="17"/>
      <c r="E31" s="23"/>
      <c r="F31" s="23"/>
    </row>
    <row r="32" spans="1:18" ht="17.25" x14ac:dyDescent="0.25">
      <c r="D32" s="17"/>
      <c r="E32" s="23" t="s">
        <v>21</v>
      </c>
      <c r="F32" s="23"/>
    </row>
    <row r="33" spans="4:6" ht="17.25" x14ac:dyDescent="0.25">
      <c r="D33" s="17"/>
      <c r="E33" s="23">
        <f>IF(ISNUMBER(E13),1,0)</f>
        <v>1</v>
      </c>
      <c r="F33" s="23"/>
    </row>
    <row r="34" spans="4:6" ht="17.25" x14ac:dyDescent="0.25">
      <c r="D34" s="17"/>
      <c r="E34" s="23">
        <f>IF(ISNUMBER(E16),1,0)</f>
        <v>1</v>
      </c>
      <c r="F34" s="23"/>
    </row>
    <row r="35" spans="4:6" ht="17.25" x14ac:dyDescent="0.25">
      <c r="D35" s="17"/>
      <c r="E35" s="23">
        <f>IF(ISNUMBER(E19),1,0)</f>
        <v>1</v>
      </c>
      <c r="F35" s="23"/>
    </row>
    <row r="36" spans="4:6" x14ac:dyDescent="0.25">
      <c r="D36" s="18"/>
      <c r="E36" s="23">
        <f>IF(ISNUMBER(E22),1,0)</f>
        <v>1</v>
      </c>
      <c r="F36" s="23"/>
    </row>
    <row r="37" spans="4:6" x14ac:dyDescent="0.25">
      <c r="D37" s="18"/>
      <c r="E37" s="23">
        <f>IF(ISNUMBER(E25),1,0)</f>
        <v>1</v>
      </c>
      <c r="F37" s="23"/>
    </row>
    <row r="38" spans="4:6" x14ac:dyDescent="0.25">
      <c r="D38" s="18"/>
      <c r="E38" s="23">
        <f>SUM(E33:E37)</f>
        <v>5</v>
      </c>
      <c r="F38" s="23"/>
    </row>
    <row r="39" spans="4:6" x14ac:dyDescent="0.25">
      <c r="D39" s="18"/>
      <c r="E39" s="18"/>
      <c r="F39" s="18"/>
    </row>
    <row r="40" spans="4:6" x14ac:dyDescent="0.25">
      <c r="D40" s="18"/>
      <c r="E40" s="18"/>
      <c r="F40" s="18"/>
    </row>
    <row r="41" spans="4:6" x14ac:dyDescent="0.25">
      <c r="D41" s="18"/>
      <c r="E41" s="18"/>
      <c r="F41" s="18"/>
    </row>
  </sheetData>
  <sheetProtection password="DC2F" sheet="1" objects="1" scenarios="1" selectLockedCells="1"/>
  <mergeCells count="28">
    <mergeCell ref="C27:D27"/>
    <mergeCell ref="A19:A20"/>
    <mergeCell ref="C19:D19"/>
    <mergeCell ref="E19:E20"/>
    <mergeCell ref="C20:D20"/>
    <mergeCell ref="C21:D21"/>
    <mergeCell ref="A22:A23"/>
    <mergeCell ref="C22:D22"/>
    <mergeCell ref="E22:E23"/>
    <mergeCell ref="C23:D23"/>
    <mergeCell ref="C24:D24"/>
    <mergeCell ref="A25:A26"/>
    <mergeCell ref="C25:D25"/>
    <mergeCell ref="E25:E26"/>
    <mergeCell ref="C26:D26"/>
    <mergeCell ref="C18:D18"/>
    <mergeCell ref="D3:E3"/>
    <mergeCell ref="B5:B7"/>
    <mergeCell ref="C12:D12"/>
    <mergeCell ref="A13:A14"/>
    <mergeCell ref="C13:D13"/>
    <mergeCell ref="E13:E14"/>
    <mergeCell ref="C14:D14"/>
    <mergeCell ref="C15:D15"/>
    <mergeCell ref="A16:A17"/>
    <mergeCell ref="C16:D16"/>
    <mergeCell ref="E16:E17"/>
    <mergeCell ref="C17:D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1_RatingExercise</vt:lpstr>
      <vt:lpstr>2_RatingExample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Gannon</dc:creator>
  <cp:lastModifiedBy>Jill Gannon</cp:lastModifiedBy>
  <dcterms:created xsi:type="dcterms:W3CDTF">2010-12-15T19:21:22Z</dcterms:created>
  <dcterms:modified xsi:type="dcterms:W3CDTF">2011-02-04T02:22:09Z</dcterms:modified>
</cp:coreProperties>
</file>