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" windowWidth="19320" windowHeight="14505" tabRatio="713" activeTab="0"/>
  </bookViews>
  <sheets>
    <sheet name="0210SHE.xls" sheetId="1" r:id="rId1"/>
    <sheet name="Klaudius_2006" sheetId="2" r:id="rId2"/>
    <sheet name="Donaldson_1987" sheetId="3" r:id="rId3"/>
    <sheet name="KellerKrafft_1990" sheetId="4" r:id="rId4"/>
    <sheet name="Peterson_1989" sheetId="5" r:id="rId5"/>
    <sheet name="Bell_1973" sheetId="6" r:id="rId6"/>
    <sheet name="Bell_Simonetti 1996" sheetId="7" r:id="rId7"/>
    <sheet name="ODL_by_age" sheetId="8" r:id="rId8"/>
    <sheet name="ODL Carbonatites" sheetId="9" r:id="rId9"/>
    <sheet name="All_TotAlk_v_SiO2" sheetId="10" r:id="rId10"/>
    <sheet name="ODL_allPUBdata" sheetId="11" r:id="rId11"/>
    <sheet name="Sr87SR86_ODL_regional" sheetId="12" r:id="rId12"/>
    <sheet name="ODL_stratchem_NoKlaudius" sheetId="13" r:id="rId13"/>
    <sheet name="ODL_stratchemplot" sheetId="14" r:id="rId14"/>
  </sheets>
  <definedNames>
    <definedName name="Bell_Simonetti_1996" localSheetId="6">'Bell_Simonetti 1996'!$A$1:$K$26</definedName>
    <definedName name="DonaldsonEtAl_1987_table8_9" localSheetId="2">'Donaldson_1987'!$A$1:$CD$20</definedName>
    <definedName name="Keller_Krafft_1990" localSheetId="3">'KellerKrafft_1990'!$A$1:$AU$10</definedName>
    <definedName name="Klaudius_Keller_ODLchem" localSheetId="1">'Klaudius_2006'!$A$1:$CA$22</definedName>
    <definedName name="Peterson_1989a" localSheetId="4">'Peterson_1989'!$A$1:$BV$7</definedName>
    <definedName name="_xlnm.Print_Area" localSheetId="0">'0210SHE.xls'!#REF!</definedName>
  </definedNames>
  <calcPr fullCalcOnLoad="1"/>
</workbook>
</file>

<file path=xl/sharedStrings.xml><?xml version="1.0" encoding="utf-8"?>
<sst xmlns="http://schemas.openxmlformats.org/spreadsheetml/2006/main" count="1493" uniqueCount="478">
  <si>
    <t>SO3 &gt;/=</t>
  </si>
  <si>
    <t>Cl &gt;/=</t>
  </si>
  <si>
    <t xml:space="preserve"> SiO2  </t>
  </si>
  <si>
    <t xml:space="preserve"> TiO2  </t>
  </si>
  <si>
    <t xml:space="preserve"> Al2O3 </t>
  </si>
  <si>
    <t xml:space="preserve"> FeO*</t>
  </si>
  <si>
    <t xml:space="preserve"> MnO   </t>
  </si>
  <si>
    <t xml:space="preserve"> MgO   </t>
  </si>
  <si>
    <t xml:space="preserve"> CaO   </t>
  </si>
  <si>
    <t xml:space="preserve"> Na2O  </t>
  </si>
  <si>
    <t xml:space="preserve"> K2O   </t>
  </si>
  <si>
    <t xml:space="preserve"> P2O5  </t>
  </si>
  <si>
    <t xml:space="preserve"> Sum</t>
  </si>
  <si>
    <t>LOI (%)</t>
  </si>
  <si>
    <t xml:space="preserve"> Ni</t>
  </si>
  <si>
    <t xml:space="preserve"> Cr</t>
  </si>
  <si>
    <t xml:space="preserve"> Sc</t>
  </si>
  <si>
    <t xml:space="preserve"> V</t>
  </si>
  <si>
    <t xml:space="preserve"> Ba</t>
  </si>
  <si>
    <t xml:space="preserve"> Rb</t>
  </si>
  <si>
    <t xml:space="preserve"> Sr</t>
  </si>
  <si>
    <t xml:space="preserve"> Zr</t>
  </si>
  <si>
    <t xml:space="preserve"> Y</t>
  </si>
  <si>
    <t xml:space="preserve"> Nb</t>
  </si>
  <si>
    <t xml:space="preserve"> Ga</t>
  </si>
  <si>
    <t xml:space="preserve"> Cu</t>
  </si>
  <si>
    <t xml:space="preserve"> Zn</t>
  </si>
  <si>
    <t xml:space="preserve"> Pb</t>
  </si>
  <si>
    <t xml:space="preserve"> La</t>
  </si>
  <si>
    <t xml:space="preserve"> Ce</t>
  </si>
  <si>
    <t xml:space="preserve"> Th</t>
  </si>
  <si>
    <t xml:space="preserve"> Nd</t>
  </si>
  <si>
    <t xml:space="preserve"> U</t>
  </si>
  <si>
    <t>sum tr.</t>
  </si>
  <si>
    <t>in %</t>
  </si>
  <si>
    <t>sum m+tr</t>
  </si>
  <si>
    <t>M+Toxides</t>
  </si>
  <si>
    <t>w/LOI,SO3,Cl</t>
  </si>
  <si>
    <t>if Fe3+</t>
  </si>
  <si>
    <t xml:space="preserve"> NiO</t>
  </si>
  <si>
    <t xml:space="preserve"> Cr2O3</t>
  </si>
  <si>
    <t xml:space="preserve"> Sc2O3</t>
  </si>
  <si>
    <t xml:space="preserve"> V2O3</t>
  </si>
  <si>
    <t xml:space="preserve"> BaO</t>
  </si>
  <si>
    <t xml:space="preserve"> Rb2O</t>
  </si>
  <si>
    <t xml:space="preserve"> SrO</t>
  </si>
  <si>
    <t xml:space="preserve"> ZrO2</t>
  </si>
  <si>
    <t xml:space="preserve"> Y2O3</t>
  </si>
  <si>
    <t xml:space="preserve"> Nb2O5</t>
  </si>
  <si>
    <t xml:space="preserve"> Ga2O3</t>
  </si>
  <si>
    <t xml:space="preserve"> CuO</t>
  </si>
  <si>
    <t xml:space="preserve"> ZnO</t>
  </si>
  <si>
    <t xml:space="preserve"> PbO</t>
  </si>
  <si>
    <t xml:space="preserve"> La2O3</t>
  </si>
  <si>
    <t xml:space="preserve"> CeO2</t>
  </si>
  <si>
    <t xml:space="preserve"> ThO2</t>
  </si>
  <si>
    <t>Nd2O3</t>
  </si>
  <si>
    <t>U2O3</t>
  </si>
  <si>
    <t>Cs2O</t>
  </si>
  <si>
    <t>As2O5</t>
  </si>
  <si>
    <t>W2O3</t>
  </si>
  <si>
    <t>*SiO2*</t>
  </si>
  <si>
    <t>*TiO2*</t>
  </si>
  <si>
    <t>*Al2O3*</t>
  </si>
  <si>
    <t>*FeO**</t>
  </si>
  <si>
    <t>*MnO*</t>
  </si>
  <si>
    <t>*MgO*</t>
  </si>
  <si>
    <t>*CaO*</t>
  </si>
  <si>
    <t>*Na2O*</t>
  </si>
  <si>
    <t>*K2O*</t>
  </si>
  <si>
    <t>*P2O5*</t>
  </si>
  <si>
    <t>Norm_Total</t>
  </si>
  <si>
    <t>S10-L3</t>
  </si>
  <si>
    <t>S10-L9</t>
  </si>
  <si>
    <t>S10-L15</t>
  </si>
  <si>
    <t>S10-L26A</t>
  </si>
  <si>
    <t>S10-L26B</t>
  </si>
  <si>
    <t>S10-L28</t>
  </si>
  <si>
    <t>S10-L30</t>
  </si>
  <si>
    <t>S10-L31</t>
  </si>
  <si>
    <t>S10-L33</t>
  </si>
  <si>
    <t>S10-L37</t>
  </si>
  <si>
    <t>S10-L46</t>
  </si>
  <si>
    <t>S10-L47</t>
  </si>
  <si>
    <t>S10-L49</t>
  </si>
  <si>
    <t>S10-L67</t>
  </si>
  <si>
    <t>S10-L77</t>
  </si>
  <si>
    <t>S10-L79</t>
  </si>
  <si>
    <t>S10-L82</t>
  </si>
  <si>
    <t>S10-L97</t>
  </si>
  <si>
    <t>S10-L103</t>
  </si>
  <si>
    <t>S10-L106</t>
  </si>
  <si>
    <t>S10-L110</t>
  </si>
  <si>
    <t>S10-L117</t>
  </si>
  <si>
    <t>S10-L118</t>
  </si>
  <si>
    <t>S10-L149</t>
  </si>
  <si>
    <t>S10-L154</t>
  </si>
  <si>
    <t>S10-L156</t>
  </si>
  <si>
    <t>S10-L161</t>
  </si>
  <si>
    <t>S10-L164</t>
  </si>
  <si>
    <t>S10-L172</t>
  </si>
  <si>
    <t>S10-L195</t>
  </si>
  <si>
    <t>S10-L196</t>
  </si>
  <si>
    <t>S10-L210</t>
  </si>
  <si>
    <t>S10-L236</t>
  </si>
  <si>
    <t>S10-L238</t>
  </si>
  <si>
    <t>S10-L259</t>
  </si>
  <si>
    <t>S10-L271</t>
  </si>
  <si>
    <t>S10-L274</t>
  </si>
  <si>
    <t>S10-L275B</t>
  </si>
  <si>
    <t>S10-L276</t>
  </si>
  <si>
    <t>S10-L279</t>
  </si>
  <si>
    <t>S10-L299</t>
  </si>
  <si>
    <t>S10-L300</t>
  </si>
  <si>
    <t>S10-L303</t>
  </si>
  <si>
    <t>S10-L304</t>
  </si>
  <si>
    <t>S10-L305</t>
  </si>
  <si>
    <t>S10-L306</t>
  </si>
  <si>
    <t>S10-L307</t>
  </si>
  <si>
    <t>S10-L310</t>
  </si>
  <si>
    <t>S10-L9 R</t>
  </si>
  <si>
    <t>S10-L154 R</t>
  </si>
  <si>
    <t>Calc_sum</t>
  </si>
  <si>
    <t>Sum_wLOI</t>
  </si>
  <si>
    <t>Lat_WGS84</t>
  </si>
  <si>
    <t>Long_WGS84</t>
  </si>
  <si>
    <t>*Na2O*+*K2O*</t>
  </si>
  <si>
    <t>Armykon Hill</t>
  </si>
  <si>
    <t>regional</t>
  </si>
  <si>
    <t>Young, Sinda Ndare</t>
  </si>
  <si>
    <t>Lalarassi cinder cone</t>
  </si>
  <si>
    <t>Typical debris avalanche</t>
  </si>
  <si>
    <t>ODL</t>
  </si>
  <si>
    <t>Nasira cone</t>
  </si>
  <si>
    <t>Nasira lava</t>
  </si>
  <si>
    <t>Loolmurwak cone</t>
  </si>
  <si>
    <t>ODL Southwest flank</t>
  </si>
  <si>
    <t>Ildonyo Ondulali</t>
  </si>
  <si>
    <t>Incl-bearing cone SE of ODL</t>
  </si>
  <si>
    <t>Scoria bomb in coarse lapilli tuff bed</t>
  </si>
  <si>
    <t>Block in yellow-matrix tuff breccia</t>
  </si>
  <si>
    <t>Lapilli from Dorobo cone</t>
  </si>
  <si>
    <t>Phonolite lava lower E flank</t>
  </si>
  <si>
    <t>Bomb in xtl-lithic tuff</t>
  </si>
  <si>
    <t>Lava middle E flank</t>
  </si>
  <si>
    <t>Young lava east edge of map</t>
  </si>
  <si>
    <t>Cone at E edge of map</t>
  </si>
  <si>
    <t>Block in debris avalanche</t>
  </si>
  <si>
    <t>Clast in tuff breccia</t>
  </si>
  <si>
    <t>Gelai lava flow</t>
  </si>
  <si>
    <t>Scoria cone E edge of map</t>
  </si>
  <si>
    <t>10-cm bomb in lapilli fall</t>
  </si>
  <si>
    <t>Mosonik clast</t>
  </si>
  <si>
    <t>Cone near Engatoto village</t>
  </si>
  <si>
    <t>ODL?</t>
  </si>
  <si>
    <t>Lapilli fall NW flank</t>
  </si>
  <si>
    <t>Bomb from top of south wall N crater</t>
  </si>
  <si>
    <t>Pearly Gates lava</t>
  </si>
  <si>
    <t>Clasts from bomb-rich bed near summit</t>
  </si>
  <si>
    <t>Lava near summit</t>
  </si>
  <si>
    <t>Phonolite lava south flank</t>
  </si>
  <si>
    <t>ODL tephra in escarpment</t>
  </si>
  <si>
    <t>YTA lapilli fall</t>
  </si>
  <si>
    <t>Lava in eastern chasm</t>
  </si>
  <si>
    <t>Lava flow eastern chasm</t>
  </si>
  <si>
    <t>Endukai kiti lowest lava</t>
  </si>
  <si>
    <t>Original sort</t>
  </si>
  <si>
    <t>Sample_No</t>
  </si>
  <si>
    <t>Geographic description</t>
  </si>
  <si>
    <t>Coded_assignment</t>
  </si>
  <si>
    <t xml:space="preserve">Analysis date    </t>
  </si>
  <si>
    <t>Sample</t>
  </si>
  <si>
    <t>Geographic</t>
  </si>
  <si>
    <t>F5</t>
  </si>
  <si>
    <t>Type</t>
  </si>
  <si>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</si>
  <si>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</si>
  <si>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</si>
  <si>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</si>
  <si>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</si>
  <si>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</si>
  <si>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</si>
  <si>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</si>
  <si>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</si>
  <si>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</si>
  <si>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P2O5</t>
  </si>
  <si>
    <t>SO3</t>
  </si>
  <si>
    <t>CO2</t>
  </si>
  <si>
    <t>H2O+</t>
  </si>
  <si>
    <t>Total</t>
  </si>
  <si>
    <t>*FeO*</t>
  </si>
  <si>
    <t>Na2O+K2O</t>
  </si>
  <si>
    <t>Norm_tot</t>
  </si>
  <si>
    <t>Ni</t>
  </si>
  <si>
    <t>Cr</t>
  </si>
  <si>
    <t>Sc</t>
  </si>
  <si>
    <t>V</t>
  </si>
  <si>
    <t>Ba</t>
  </si>
  <si>
    <t>Rb</t>
  </si>
  <si>
    <t>Sr</t>
  </si>
  <si>
    <t>Zr</t>
  </si>
  <si>
    <t>Y</t>
  </si>
  <si>
    <t>Nb</t>
  </si>
  <si>
    <t>Ga</t>
  </si>
  <si>
    <t>Cu</t>
  </si>
  <si>
    <t>Zn</t>
  </si>
  <si>
    <t>Pb</t>
  </si>
  <si>
    <t>La</t>
  </si>
  <si>
    <t>Ce</t>
  </si>
  <si>
    <t>Th</t>
  </si>
  <si>
    <t>Nd</t>
  </si>
  <si>
    <t>U</t>
  </si>
  <si>
    <t>Hf</t>
  </si>
  <si>
    <t>Cs</t>
  </si>
  <si>
    <t>Co</t>
  </si>
  <si>
    <t>Ta</t>
  </si>
  <si>
    <t>Be</t>
  </si>
  <si>
    <t>Pr</t>
  </si>
  <si>
    <t>Nd1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</si>
  <si>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</si>
  <si>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</si>
  <si>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</si>
  <si>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</si>
  <si>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</si>
  <si>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</si>
  <si>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</si>
  <si>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</si>
  <si>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</si>
  <si>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</si>
  <si>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Sr87/Sr86</t>
  </si>
  <si>
    <t>143Nd/144Nd</t>
  </si>
  <si>
    <t>epsilonNd</t>
  </si>
  <si>
    <t>206Pb/204Pb</t>
  </si>
  <si>
    <t>207Pb/204pb</t>
  </si>
  <si>
    <t>208Pb/204Pb</t>
  </si>
  <si>
    <t>Li</t>
  </si>
  <si>
    <t>Mo</t>
  </si>
  <si>
    <t>Cl</t>
  </si>
  <si>
    <t>F</t>
  </si>
  <si>
    <t>Mn</t>
  </si>
  <si>
    <t>BD70</t>
  </si>
  <si>
    <t>BTA block</t>
  </si>
  <si>
    <t>&lt;5</t>
  </si>
  <si>
    <t>BD119</t>
  </si>
  <si>
    <t>melanephelenite lava</t>
  </si>
  <si>
    <t>BD120</t>
  </si>
  <si>
    <t>&lt;10</t>
  </si>
  <si>
    <t>BD81</t>
  </si>
  <si>
    <t>BD51</t>
  </si>
  <si>
    <t>BD40</t>
  </si>
  <si>
    <t>YTA lava</t>
  </si>
  <si>
    <t>BD64</t>
  </si>
  <si>
    <t>BD28</t>
  </si>
  <si>
    <t>BD38</t>
  </si>
  <si>
    <t>BD54</t>
  </si>
  <si>
    <t>BD123</t>
  </si>
  <si>
    <t>BD49</t>
  </si>
  <si>
    <t>BD126</t>
  </si>
  <si>
    <t>BD121</t>
  </si>
  <si>
    <t>BD67</t>
  </si>
  <si>
    <t>BD50</t>
  </si>
  <si>
    <t>BD65</t>
  </si>
  <si>
    <t>BD29</t>
  </si>
  <si>
    <t>YTA block</t>
  </si>
  <si>
    <t>BD74</t>
  </si>
  <si>
    <t>Coneunit</t>
  </si>
  <si>
    <t>F3</t>
  </si>
  <si>
    <t>LOI</t>
  </si>
  <si>
    <t>La_ICPMS</t>
  </si>
  <si>
    <t>Ce_ICPMS</t>
  </si>
  <si>
    <t>Nd_ICPMS</t>
  </si>
  <si>
    <t>Be_ICPMS</t>
  </si>
  <si>
    <t>Pr_ICPMS</t>
  </si>
  <si>
    <t>Sm_ICPMS</t>
  </si>
  <si>
    <t>Eu_ICPMS</t>
  </si>
  <si>
    <t>Gd_ICPMS</t>
  </si>
  <si>
    <t>87Sr/86Sr</t>
  </si>
  <si>
    <t>As_ICPMS</t>
  </si>
  <si>
    <t>Cd_ICPMS</t>
  </si>
  <si>
    <t>Ge_ICPMS</t>
  </si>
  <si>
    <t>Mo_ICPMS</t>
  </si>
  <si>
    <t>W_ICPMS</t>
  </si>
  <si>
    <t>Sn_ICPMS</t>
  </si>
  <si>
    <t>OL821</t>
  </si>
  <si>
    <t>I</t>
  </si>
  <si>
    <t>phon</t>
  </si>
  <si>
    <t/>
  </si>
  <si>
    <t>b.d.</t>
  </si>
  <si>
    <t>OL822</t>
  </si>
  <si>
    <t>OL824</t>
  </si>
  <si>
    <t>OL442</t>
  </si>
  <si>
    <t>OL450</t>
  </si>
  <si>
    <t>OL478</t>
  </si>
  <si>
    <t>OL503</t>
  </si>
  <si>
    <t>OL226</t>
  </si>
  <si>
    <t>whoa</t>
  </si>
  <si>
    <t>OL440</t>
  </si>
  <si>
    <t>OL795</t>
  </si>
  <si>
    <t>phonneph</t>
  </si>
  <si>
    <t>OL801</t>
  </si>
  <si>
    <t>IIA</t>
  </si>
  <si>
    <t>CWN</t>
  </si>
  <si>
    <t>OL803</t>
  </si>
  <si>
    <t>OL789</t>
  </si>
  <si>
    <t>OL7/88</t>
  </si>
  <si>
    <t>IIB</t>
  </si>
  <si>
    <t>OL230</t>
  </si>
  <si>
    <t>OL788</t>
  </si>
  <si>
    <t>OL802</t>
  </si>
  <si>
    <t>OL804</t>
  </si>
  <si>
    <t>OL806</t>
  </si>
  <si>
    <t>OL624</t>
  </si>
  <si>
    <t>OL247</t>
  </si>
  <si>
    <t>II</t>
  </si>
  <si>
    <t>mel-CWN</t>
  </si>
  <si>
    <t>OL184</t>
  </si>
  <si>
    <t>F1</t>
  </si>
  <si>
    <t>F2</t>
  </si>
  <si>
    <t>P2O</t>
  </si>
  <si>
    <t>H2O</t>
  </si>
  <si>
    <t>SUM</t>
  </si>
  <si>
    <t>Calculated</t>
  </si>
  <si>
    <t>S</t>
  </si>
  <si>
    <t>HOL-l</t>
  </si>
  <si>
    <t>WN</t>
  </si>
  <si>
    <t>HOL-6</t>
  </si>
  <si>
    <t>CN</t>
  </si>
  <si>
    <t>HOL-7</t>
  </si>
  <si>
    <t>HOL-lO</t>
  </si>
  <si>
    <t>HOL-14</t>
  </si>
  <si>
    <t>HOL-16</t>
  </si>
  <si>
    <t>Keller bounds</t>
  </si>
  <si>
    <t>Dome "Lalarasi"</t>
  </si>
  <si>
    <t>Nasira</t>
  </si>
  <si>
    <t>Sr 87/86 ratios from Bell and others, 1973</t>
  </si>
  <si>
    <t>U and Th from Dawson and Gale (1970)</t>
  </si>
  <si>
    <t>Sample No</t>
  </si>
  <si>
    <t>Rock type</t>
  </si>
  <si>
    <t>K_%</t>
  </si>
  <si>
    <t>Rb_ppm</t>
  </si>
  <si>
    <t>Sr_ppm</t>
  </si>
  <si>
    <t>K/Rb_wtratio</t>
  </si>
  <si>
    <t>Rb/Sr_wtratio</t>
  </si>
  <si>
    <t>87/86</t>
  </si>
  <si>
    <t>Strat</t>
  </si>
  <si>
    <t>phonolite</t>
  </si>
  <si>
    <t>Lava flow in oldest YTA</t>
  </si>
  <si>
    <t>phonolitic nephelinite*</t>
  </si>
  <si>
    <t>Block in YTA</t>
  </si>
  <si>
    <t>nephelinite</t>
  </si>
  <si>
    <t>Block in BTA</t>
  </si>
  <si>
    <t>BD66</t>
  </si>
  <si>
    <t>Lava flow younger than BTA</t>
  </si>
  <si>
    <t>BDI14</t>
  </si>
  <si>
    <t>carbonatite</t>
  </si>
  <si>
    <t>Modern carbonatite</t>
  </si>
  <si>
    <t>BD118</t>
  </si>
  <si>
    <t>BD77</t>
  </si>
  <si>
    <t>pyroxene glimrnerite</t>
  </si>
  <si>
    <t>Plutonic block in YTA</t>
  </si>
  <si>
    <t>BD91</t>
  </si>
  <si>
    <t>nepheline syenite</t>
  </si>
  <si>
    <t>BD92</t>
  </si>
  <si>
    <t>ijolite</t>
  </si>
  <si>
    <t>BD4</t>
  </si>
  <si>
    <t>jacupirangite</t>
  </si>
  <si>
    <t>n.d.</t>
  </si>
  <si>
    <t>BD872</t>
  </si>
  <si>
    <t>BD93</t>
  </si>
  <si>
    <t>biotite pyroxenite</t>
  </si>
  <si>
    <t>BD33</t>
  </si>
  <si>
    <t>melteigite</t>
  </si>
  <si>
    <t>Plutonic block in BTA</t>
  </si>
  <si>
    <t>BD35</t>
  </si>
  <si>
    <t>BD45</t>
  </si>
  <si>
    <t>BD52</t>
  </si>
  <si>
    <t>BD122</t>
  </si>
  <si>
    <t>Plutonic block in recent ash</t>
  </si>
  <si>
    <t>BD343</t>
  </si>
  <si>
    <t>BD1523</t>
  </si>
  <si>
    <t>Na efflorescence, spring 200 yd south of Bird Rock, east shore, Lake Magai (pure trona)</t>
  </si>
  <si>
    <t>BD1524</t>
  </si>
  <si>
    <t>&lt;0.32</t>
  </si>
  <si>
    <t>Evaporate from hot spring water, hot spring 100 yd south of Bird Rock, Lake Magaid (60% halite, 40% trona)</t>
  </si>
  <si>
    <t>BD1527</t>
  </si>
  <si>
    <t>Efflorescence around hot spring, Gelai magnesite mine, east shore of Lake Natron (~80% halite, ~20 percent trona)</t>
  </si>
  <si>
    <t>BD1533</t>
  </si>
  <si>
    <t>Trona from lake to to south of causeway, Lake Magadi (nearly pure trona)</t>
  </si>
  <si>
    <t>BD66 is from northernmost cone of Nasira alignment</t>
  </si>
  <si>
    <t>BD119 is lava flow overlying black agglomerate on west rim, possibly youngest silicate lava on the volcano</t>
  </si>
  <si>
    <t>BD 120 is lava flow in erosional remnant of BTA [sic? YTA?] on upper NW slope of volcano [Pearly Gates flow?]</t>
  </si>
  <si>
    <t>BD70 is a block in BTA, according to Dawson written commun., 20110208</t>
  </si>
  <si>
    <t>Following notes confirm stratigraphic position, the answers coming from Barry Dawson 20110208</t>
  </si>
  <si>
    <t>BD67 is a block in YTA, as shown</t>
  </si>
  <si>
    <t>Block in YTA [sic, in BTA according to Dawson, 20110208]</t>
  </si>
  <si>
    <t>BTA [sic, it's in YTA according to Dawson 20110208]  block</t>
  </si>
  <si>
    <t>BTA block [sic, lava flow according to Dawson 20110208]</t>
  </si>
  <si>
    <t>Scoria cone near Embalulu Oltatwa</t>
  </si>
  <si>
    <t>Lapilli from Embalulu Oltatwa</t>
  </si>
  <si>
    <t>Si02</t>
  </si>
  <si>
    <t>Ti02</t>
  </si>
  <si>
    <t>AI203</t>
  </si>
  <si>
    <t>Fe203</t>
  </si>
  <si>
    <t>Na20</t>
  </si>
  <si>
    <t>K20</t>
  </si>
  <si>
    <t>P20S</t>
  </si>
  <si>
    <t>S03</t>
  </si>
  <si>
    <t>OL7</t>
  </si>
  <si>
    <t>bd</t>
  </si>
  <si>
    <t>Rim lava on western crater rim of inactive south part of the north crater</t>
  </si>
  <si>
    <t>combeite nephelenite</t>
  </si>
  <si>
    <t>OL102</t>
  </si>
  <si>
    <t>OL105</t>
  </si>
  <si>
    <t>Silicate rock analysis is table 6</t>
  </si>
  <si>
    <t>OL7also reported as OL 7/88 in Klaudius and Keller (2006), who credited it to Keller and Spettel (1995)</t>
  </si>
  <si>
    <t>Sr and Nd ratios for three samples (two carbonatites) are on page 642, column 2 (not in a table)</t>
  </si>
  <si>
    <t>nepheline group</t>
  </si>
  <si>
    <t>source</t>
  </si>
  <si>
    <t>block</t>
  </si>
  <si>
    <t>BD36</t>
  </si>
  <si>
    <t>Nephelenite-group 1</t>
  </si>
  <si>
    <t>lava flow</t>
  </si>
  <si>
    <t>HOL-l0</t>
  </si>
  <si>
    <t>Nephelenite-group 2</t>
  </si>
  <si>
    <t>Phonolite</t>
  </si>
  <si>
    <t>Bell and Simonetti, Table 4</t>
  </si>
  <si>
    <t>Nd and Sr from Bell and Dawson, 1995 (IAVCEI 4, p. 100-112)</t>
  </si>
  <si>
    <t>Sr87/Sr86_Bell1973</t>
  </si>
  <si>
    <t>Sr87/Sr86_Bell1996</t>
  </si>
  <si>
    <t>207Pb/204Pb</t>
  </si>
  <si>
    <t>BTA block (the block may be ijolite)</t>
  </si>
  <si>
    <t>Source</t>
  </si>
  <si>
    <t>Klaudius and Keller, 2006</t>
  </si>
  <si>
    <t>K+K class</t>
  </si>
  <si>
    <t>rocktype</t>
  </si>
  <si>
    <t>geography</t>
  </si>
  <si>
    <t>lithology</t>
  </si>
  <si>
    <t>YTA_BTA class</t>
  </si>
  <si>
    <t>YTA</t>
  </si>
  <si>
    <t>DAD</t>
  </si>
  <si>
    <t>Eastside phonolite</t>
  </si>
  <si>
    <t>YTA or BTA</t>
  </si>
  <si>
    <t>BTA</t>
  </si>
  <si>
    <t>N flank, high</t>
  </si>
  <si>
    <t>Pearly Gates</t>
  </si>
  <si>
    <t>Pearly gates</t>
  </si>
  <si>
    <t>W flank, high</t>
  </si>
  <si>
    <t>Sherrod</t>
  </si>
  <si>
    <t>IUGS</t>
  </si>
  <si>
    <t>Keller and Spettel (1995) report OL7 majors and some trace element concentrations same as these Keller-Krafft but the 1995 pub adds more trace and REE elements</t>
  </si>
  <si>
    <t>Reference</t>
  </si>
  <si>
    <t>Donaldson and others, 1987</t>
  </si>
  <si>
    <t>Donaldson and others, 1987; Bell and Dawson, 1995; Bell and Simonetti, 1996</t>
  </si>
  <si>
    <t>Donaldson and others, 1987; Bell and others, 1973</t>
  </si>
  <si>
    <t>Pb206</t>
  </si>
  <si>
    <t>Pb207</t>
  </si>
  <si>
    <t>Pb208</t>
  </si>
  <si>
    <t>BD114</t>
  </si>
  <si>
    <t>Keller and Krafft, 1990, p. 642, col. 2</t>
  </si>
  <si>
    <t>OL-1</t>
  </si>
  <si>
    <t>OL-2</t>
  </si>
  <si>
    <t>OL-5</t>
  </si>
  <si>
    <t>OL-6</t>
  </si>
  <si>
    <t>OL-7</t>
  </si>
  <si>
    <t>OL-8</t>
  </si>
  <si>
    <t>OL-9</t>
  </si>
  <si>
    <t>OL-10</t>
  </si>
  <si>
    <t>OL-11</t>
  </si>
  <si>
    <t>Bell and Simonetti, 1996</t>
  </si>
  <si>
    <t>Bell and Blenkinsop, 1987, Geology, 15(2): 99-102.</t>
  </si>
  <si>
    <t>Pb_ppm</t>
  </si>
  <si>
    <t>U_ppm</t>
  </si>
  <si>
    <t>Th_ppm</t>
  </si>
  <si>
    <t>Bell and Blenkinsop, 1987; Bell and Tilton, 2001</t>
  </si>
  <si>
    <t>Bell and Tilton (Pb ratios, trace elements), 2001, J. Petrology, 42(10): 1927-1945</t>
  </si>
  <si>
    <t>tephra fall</t>
  </si>
  <si>
    <t>in cone</t>
  </si>
  <si>
    <t>Random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</si>
</sst>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:ss_)"/>
    <numFmt numFmtId="166" formatCode="m/d/yy\ h:mm\ AM/PM"/>
    <numFmt numFmtId="167" formatCode="0.00\ "/>
    <numFmt numFmtId="168" formatCode="0.000"/>
    <numFmt numFmtId="169" formatCode="0\ \ "/>
    <numFmt numFmtId="170" formatCode="0.0"/>
    <numFmt numFmtId="171" formatCode="0.00\ \ "/>
    <numFmt numFmtId="172" formatCode="0.0\ \ "/>
    <numFmt numFmtId="173" formatCode="0.0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"/>
  </numFmts>
  <fonts count="54">
    <font>
      <sz val="10"/>
      <name val="Courier"/>
      <family val="0"/>
    </font>
    <font>
      <b/>
      <sz val="10"/>
      <name val="Courier"/>
      <family val="0"/>
    </font>
    <font>
      <i/>
      <sz val="10"/>
      <name val="Courier"/>
      <family val="0"/>
    </font>
    <font>
      <b/>
      <i/>
      <sz val="10"/>
      <name val="Courier"/>
      <family val="0"/>
    </font>
    <font>
      <u val="single"/>
      <sz val="10"/>
      <color indexed="61"/>
      <name val="Courier"/>
      <family val="3"/>
    </font>
    <font>
      <u val="single"/>
      <sz val="10"/>
      <color indexed="12"/>
      <name val="Courier"/>
      <family val="3"/>
    </font>
    <font>
      <b/>
      <sz val="9"/>
      <name val="Helv"/>
      <family val="0"/>
    </font>
    <font>
      <sz val="9"/>
      <name val="Helv"/>
      <family val="0"/>
    </font>
    <font>
      <sz val="8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9"/>
      <name val="Geneva"/>
      <family val="2"/>
    </font>
    <font>
      <sz val="8"/>
      <name val="Geneva"/>
      <family val="2"/>
    </font>
    <font>
      <sz val="10"/>
      <name val="Arial"/>
      <family val="2"/>
    </font>
    <font>
      <sz val="10"/>
      <name val="Geneva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7.7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7" fontId="6" fillId="0" borderId="0" xfId="0" applyNumberFormat="1" applyFont="1" applyBorder="1" applyAlignment="1">
      <alignment/>
    </xf>
    <xf numFmtId="15" fontId="7" fillId="0" borderId="0" xfId="0" applyNumberFormat="1" applyFont="1" applyAlignment="1">
      <alignment horizontal="center"/>
    </xf>
    <xf numFmtId="15" fontId="7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69" fontId="0" fillId="0" borderId="0" xfId="0" applyNumberFormat="1" applyAlignment="1">
      <alignment/>
    </xf>
    <xf numFmtId="169" fontId="6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7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71" fontId="6" fillId="0" borderId="0" xfId="0" applyNumberFormat="1" applyFont="1" applyAlignment="1">
      <alignment horizontal="center"/>
    </xf>
    <xf numFmtId="169" fontId="6" fillId="0" borderId="0" xfId="0" applyNumberFormat="1" applyFont="1" applyBorder="1" applyAlignment="1">
      <alignment horizontal="right"/>
    </xf>
    <xf numFmtId="170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 horizontal="right"/>
    </xf>
    <xf numFmtId="169" fontId="6" fillId="0" borderId="0" xfId="0" applyNumberFormat="1" applyFont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71" fontId="6" fillId="0" borderId="0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0" fontId="0" fillId="0" borderId="0" xfId="0" applyBorder="1" applyAlignment="1">
      <alignment/>
    </xf>
    <xf numFmtId="168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1" fillId="0" borderId="0" xfId="57" applyFont="1">
      <alignment/>
      <protection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1" fillId="0" borderId="0" xfId="60" applyFont="1">
      <alignment/>
      <protection/>
    </xf>
    <xf numFmtId="0" fontId="13" fillId="0" borderId="0" xfId="58">
      <alignment/>
      <protection/>
    </xf>
    <xf numFmtId="0" fontId="11" fillId="0" borderId="0" xfId="58" applyFont="1">
      <alignment/>
      <protection/>
    </xf>
    <xf numFmtId="0" fontId="11" fillId="0" borderId="0" xfId="59" applyFont="1">
      <alignment/>
      <protection/>
    </xf>
    <xf numFmtId="0" fontId="13" fillId="0" borderId="0" xfId="59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2" fontId="15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left" vertical="center"/>
    </xf>
    <xf numFmtId="1" fontId="15" fillId="0" borderId="0" xfId="0" applyNumberFormat="1" applyFont="1" applyAlignment="1">
      <alignment horizontal="left" vertical="center"/>
    </xf>
    <xf numFmtId="178" fontId="15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ell_1973" xfId="57"/>
    <cellStyle name="Normal_Bell_Simonetti 1996" xfId="58"/>
    <cellStyle name="Normal_Donaldson_1987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625"/>
          <c:w val="0.759"/>
          <c:h val="0.92825"/>
        </c:manualLayout>
      </c:layout>
      <c:scatterChart>
        <c:scatterStyle val="lineMarker"/>
        <c:varyColors val="0"/>
        <c:ser>
          <c:idx val="0"/>
          <c:order val="0"/>
          <c:tx>
            <c:v>Debris Avalanche Clasts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'0210SHE.xls'!$AC$2:$AC$4</c:f>
              <c:numCache>
                <c:ptCount val="3"/>
                <c:pt idx="0">
                  <c:v>46.75898655029591</c:v>
                </c:pt>
                <c:pt idx="1">
                  <c:v>46.911707398685266</c:v>
                </c:pt>
                <c:pt idx="2">
                  <c:v>49.04202230335561</c:v>
                </c:pt>
              </c:numCache>
            </c:numRef>
          </c:xVal>
          <c:yVal>
            <c:numRef>
              <c:f>'0210SHE.xls'!$AN$2:$AN$4</c:f>
              <c:numCache>
                <c:ptCount val="3"/>
                <c:pt idx="0">
                  <c:v>13.34323363085738</c:v>
                </c:pt>
                <c:pt idx="1">
                  <c:v>16.79793910250018</c:v>
                </c:pt>
                <c:pt idx="2">
                  <c:v>12.382828251366075</c:v>
                </c:pt>
              </c:numCache>
            </c:numRef>
          </c:yVal>
          <c:smooth val="0"/>
        </c:ser>
        <c:ser>
          <c:idx val="1"/>
          <c:order val="1"/>
          <c:tx>
            <c:v>Petrogrid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'0210SHE.xls'!$L$60:$L$78</c:f>
              <c:numCache>
                <c:ptCount val="19"/>
                <c:pt idx="0">
                  <c:v>45</c:v>
                </c:pt>
                <c:pt idx="1">
                  <c:v>48.4</c:v>
                </c:pt>
                <c:pt idx="2">
                  <c:v>52.5</c:v>
                </c:pt>
                <c:pt idx="3">
                  <c:v>57.6</c:v>
                </c:pt>
                <c:pt idx="4">
                  <c:v>53</c:v>
                </c:pt>
                <c:pt idx="5">
                  <c:v>49.3</c:v>
                </c:pt>
                <c:pt idx="6">
                  <c:v>63</c:v>
                </c:pt>
                <c:pt idx="7">
                  <c:v>57</c:v>
                </c:pt>
                <c:pt idx="8">
                  <c:v>45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  <c:pt idx="12">
                  <c:v>52</c:v>
                </c:pt>
                <c:pt idx="13">
                  <c:v>57</c:v>
                </c:pt>
                <c:pt idx="14">
                  <c:v>63</c:v>
                </c:pt>
                <c:pt idx="15">
                  <c:v>45</c:v>
                </c:pt>
                <c:pt idx="16">
                  <c:v>52</c:v>
                </c:pt>
                <c:pt idx="17">
                  <c:v>45</c:v>
                </c:pt>
                <c:pt idx="18">
                  <c:v>54.9</c:v>
                </c:pt>
              </c:numCache>
            </c:numRef>
          </c:xVal>
          <c:yVal>
            <c:numRef>
              <c:f>'0210SHE.xls'!$M$60:$M$78</c:f>
              <c:numCache>
                <c:ptCount val="19"/>
                <c:pt idx="0">
                  <c:v>9.4</c:v>
                </c:pt>
                <c:pt idx="1">
                  <c:v>11.5</c:v>
                </c:pt>
                <c:pt idx="2">
                  <c:v>14</c:v>
                </c:pt>
                <c:pt idx="3">
                  <c:v>11.7</c:v>
                </c:pt>
                <c:pt idx="4">
                  <c:v>9.3</c:v>
                </c:pt>
                <c:pt idx="5">
                  <c:v>7.3</c:v>
                </c:pt>
                <c:pt idx="6">
                  <c:v>7</c:v>
                </c:pt>
                <c:pt idx="7">
                  <c:v>5.9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12.84</c:v>
                </c:pt>
                <c:pt idx="18">
                  <c:v>20.65</c:v>
                </c:pt>
              </c:numCache>
            </c:numRef>
          </c:yVal>
          <c:smooth val="0"/>
        </c:ser>
        <c:ser>
          <c:idx val="2"/>
          <c:order val="2"/>
          <c:tx>
            <c:v>ODL fragmental deposits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58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'0210SHE.xls'!$AC$6:$AC$16</c:f>
              <c:numCache>
                <c:ptCount val="11"/>
                <c:pt idx="0">
                  <c:v>41.70249861143366</c:v>
                </c:pt>
                <c:pt idx="1">
                  <c:v>44.48629360048451</c:v>
                </c:pt>
                <c:pt idx="2">
                  <c:v>45.61311291180718</c:v>
                </c:pt>
                <c:pt idx="3">
                  <c:v>46.176932502025444</c:v>
                </c:pt>
                <c:pt idx="4">
                  <c:v>46.423335093802734</c:v>
                </c:pt>
                <c:pt idx="5">
                  <c:v>46.5842181356485</c:v>
                </c:pt>
                <c:pt idx="6">
                  <c:v>47.52277324556719</c:v>
                </c:pt>
                <c:pt idx="7">
                  <c:v>47.68356665857322</c:v>
                </c:pt>
                <c:pt idx="8">
                  <c:v>49.75958824471087</c:v>
                </c:pt>
                <c:pt idx="9">
                  <c:v>49.82195720424106</c:v>
                </c:pt>
                <c:pt idx="10">
                  <c:v>51.48719385910356</c:v>
                </c:pt>
              </c:numCache>
            </c:numRef>
          </c:xVal>
          <c:yVal>
            <c:numRef>
              <c:f>'0210SHE.xls'!$AN$6:$AN$16</c:f>
              <c:numCache>
                <c:ptCount val="11"/>
                <c:pt idx="0">
                  <c:v>11.216067473132457</c:v>
                </c:pt>
                <c:pt idx="1">
                  <c:v>17.02419396176124</c:v>
                </c:pt>
                <c:pt idx="2">
                  <c:v>13.964498981341286</c:v>
                </c:pt>
                <c:pt idx="3">
                  <c:v>13.866866433561366</c:v>
                </c:pt>
                <c:pt idx="4">
                  <c:v>11.702159520188648</c:v>
                </c:pt>
                <c:pt idx="5">
                  <c:v>12.313977814172608</c:v>
                </c:pt>
                <c:pt idx="6">
                  <c:v>17.212294798787653</c:v>
                </c:pt>
                <c:pt idx="7">
                  <c:v>19.208638225807118</c:v>
                </c:pt>
                <c:pt idx="8">
                  <c:v>17.673302467835562</c:v>
                </c:pt>
                <c:pt idx="9">
                  <c:v>16.836283208621346</c:v>
                </c:pt>
                <c:pt idx="10">
                  <c:v>16.861883568665014</c:v>
                </c:pt>
              </c:numCache>
            </c:numRef>
          </c:yVal>
          <c:smooth val="0"/>
        </c:ser>
        <c:ser>
          <c:idx val="3"/>
          <c:order val="3"/>
          <c:tx>
            <c:v>ODL Lava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4EE257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'0210SHE.xls'!$AC$17:$AC$25</c:f>
              <c:numCache>
                <c:ptCount val="9"/>
                <c:pt idx="0">
                  <c:v>46.38768981551741</c:v>
                </c:pt>
                <c:pt idx="1">
                  <c:v>47.14992423141815</c:v>
                </c:pt>
                <c:pt idx="2">
                  <c:v>47.31943536020047</c:v>
                </c:pt>
                <c:pt idx="3">
                  <c:v>49.670900330343706</c:v>
                </c:pt>
                <c:pt idx="4">
                  <c:v>50.053940777264984</c:v>
                </c:pt>
                <c:pt idx="5">
                  <c:v>51.18249739039694</c:v>
                </c:pt>
                <c:pt idx="6">
                  <c:v>52.31824300109654</c:v>
                </c:pt>
                <c:pt idx="7">
                  <c:v>53.76540163336417</c:v>
                </c:pt>
                <c:pt idx="8">
                  <c:v>54.67091116645911</c:v>
                </c:pt>
              </c:numCache>
            </c:numRef>
          </c:xVal>
          <c:yVal>
            <c:numRef>
              <c:f>'0210SHE.xls'!$AN$17:$AN$25</c:f>
              <c:numCache>
                <c:ptCount val="9"/>
                <c:pt idx="0">
                  <c:v>18.86033772632776</c:v>
                </c:pt>
                <c:pt idx="1">
                  <c:v>15.649769937105184</c:v>
                </c:pt>
                <c:pt idx="2">
                  <c:v>17.705474773442383</c:v>
                </c:pt>
                <c:pt idx="3">
                  <c:v>16.345571222733355</c:v>
                </c:pt>
                <c:pt idx="4">
                  <c:v>16.68948736322197</c:v>
                </c:pt>
                <c:pt idx="5">
                  <c:v>16.20405402969702</c:v>
                </c:pt>
                <c:pt idx="6">
                  <c:v>15.407303524014246</c:v>
                </c:pt>
                <c:pt idx="7">
                  <c:v>15.363804880702727</c:v>
                </c:pt>
                <c:pt idx="8">
                  <c:v>16.006932337069323</c:v>
                </c:pt>
              </c:numCache>
            </c:numRef>
          </c:yVal>
          <c:smooth val="0"/>
        </c:ser>
        <c:ser>
          <c:idx val="4"/>
          <c:order val="4"/>
          <c:tx>
            <c:v>Nasira cones and lava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6711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'0210SHE.xls'!$AC$26:$AC$29</c:f>
              <c:numCache>
                <c:ptCount val="4"/>
                <c:pt idx="0">
                  <c:v>42.07311038945784</c:v>
                </c:pt>
                <c:pt idx="1">
                  <c:v>42.60393108386085</c:v>
                </c:pt>
                <c:pt idx="2">
                  <c:v>44.73494232717194</c:v>
                </c:pt>
                <c:pt idx="3">
                  <c:v>44.820430187032905</c:v>
                </c:pt>
              </c:numCache>
            </c:numRef>
          </c:xVal>
          <c:yVal>
            <c:numRef>
              <c:f>'0210SHE.xls'!$AN$26:$AN$29</c:f>
              <c:numCache>
                <c:ptCount val="4"/>
                <c:pt idx="0">
                  <c:v>19.850614160563254</c:v>
                </c:pt>
                <c:pt idx="1">
                  <c:v>12.79174749515466</c:v>
                </c:pt>
                <c:pt idx="2">
                  <c:v>15.783631102688112</c:v>
                </c:pt>
                <c:pt idx="3">
                  <c:v>18.93836636678281</c:v>
                </c:pt>
              </c:numCache>
            </c:numRef>
          </c:yVal>
          <c:smooth val="0"/>
        </c:ser>
        <c:ser>
          <c:idx val="14"/>
          <c:order val="5"/>
          <c:tx>
            <c:v>Armykyon Hill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6"/>
              <c:pt idx="0">
                <c:v>35.18</c:v>
              </c:pt>
              <c:pt idx="1">
                <c:v>35.5</c:v>
              </c:pt>
              <c:pt idx="2">
                <c:v>35.05</c:v>
              </c:pt>
              <c:pt idx="3">
                <c:v>35.76</c:v>
              </c:pt>
              <c:pt idx="4">
                <c:v>35.31</c:v>
              </c:pt>
              <c:pt idx="5">
                <c:v>35.5082523570165</c:v>
              </c:pt>
            </c:numLit>
          </c:xVal>
          <c:yVal>
            <c:numLit>
              <c:ptCount val="6"/>
              <c:pt idx="0">
                <c:v>7.41</c:v>
              </c:pt>
              <c:pt idx="1">
                <c:v>7.14</c:v>
              </c:pt>
              <c:pt idx="2">
                <c:v>8.62</c:v>
              </c:pt>
              <c:pt idx="3">
                <c:v>7.44</c:v>
              </c:pt>
              <c:pt idx="4">
                <c:v>7.14</c:v>
              </c:pt>
              <c:pt idx="5">
                <c:v>7.70522991980749</c:v>
              </c:pt>
            </c:numLit>
          </c:yVal>
          <c:smooth val="0"/>
        </c:ser>
        <c:ser>
          <c:idx val="6"/>
          <c:order val="6"/>
          <c:tx>
            <c:v>Regional cones and flows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865357"/>
                </a:solidFill>
              </a:ln>
            </c:spPr>
          </c:marker>
          <c:xVal>
            <c:numRef>
              <c:f>'0210SHE.xls'!$AC$35:$AC$46</c:f>
              <c:numCache>
                <c:ptCount val="12"/>
                <c:pt idx="0">
                  <c:v>34.31715320600675</c:v>
                </c:pt>
                <c:pt idx="1">
                  <c:v>34.877461988089294</c:v>
                </c:pt>
                <c:pt idx="2">
                  <c:v>34.99452522456064</c:v>
                </c:pt>
                <c:pt idx="3">
                  <c:v>35.141418979187165</c:v>
                </c:pt>
                <c:pt idx="4">
                  <c:v>35.20595695031265</c:v>
                </c:pt>
                <c:pt idx="5">
                  <c:v>35.50825235701649</c:v>
                </c:pt>
                <c:pt idx="6">
                  <c:v>37.31711504882037</c:v>
                </c:pt>
                <c:pt idx="7">
                  <c:v>37.4279609274559</c:v>
                </c:pt>
                <c:pt idx="8">
                  <c:v>37.43667359261744</c:v>
                </c:pt>
                <c:pt idx="9">
                  <c:v>39.75829674640452</c:v>
                </c:pt>
                <c:pt idx="10">
                  <c:v>43.056741545764076</c:v>
                </c:pt>
                <c:pt idx="11">
                  <c:v>44.64776430345335</c:v>
                </c:pt>
              </c:numCache>
            </c:numRef>
          </c:xVal>
          <c:yVal>
            <c:numRef>
              <c:f>'0210SHE.xls'!$AN$35:$AN$46</c:f>
              <c:numCache>
                <c:ptCount val="12"/>
                <c:pt idx="0">
                  <c:v>8.757935384909079</c:v>
                </c:pt>
                <c:pt idx="1">
                  <c:v>5.92699058530078</c:v>
                </c:pt>
                <c:pt idx="2">
                  <c:v>6.133792287798958</c:v>
                </c:pt>
                <c:pt idx="3">
                  <c:v>7.74297079347663</c:v>
                </c:pt>
                <c:pt idx="4">
                  <c:v>6.2334487273211305</c:v>
                </c:pt>
                <c:pt idx="5">
                  <c:v>7.70522991980749</c:v>
                </c:pt>
                <c:pt idx="6">
                  <c:v>6.49734120856213</c:v>
                </c:pt>
                <c:pt idx="7">
                  <c:v>5.686180918448467</c:v>
                </c:pt>
                <c:pt idx="8">
                  <c:v>7.273919706204575</c:v>
                </c:pt>
                <c:pt idx="9">
                  <c:v>5.556525118899895</c:v>
                </c:pt>
                <c:pt idx="10">
                  <c:v>4.502576978133322</c:v>
                </c:pt>
                <c:pt idx="11">
                  <c:v>6.481477418404415</c:v>
                </c:pt>
              </c:numCache>
            </c:numRef>
          </c:yVal>
          <c:smooth val="0"/>
        </c:ser>
        <c:ser>
          <c:idx val="5"/>
          <c:order val="7"/>
          <c:tx>
            <c:v>Other satellitic cones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EA74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'0210SHE.xls'!$AC$30:$AC$34</c:f>
              <c:numCache>
                <c:ptCount val="5"/>
                <c:pt idx="0">
                  <c:v>31.552728107685567</c:v>
                </c:pt>
                <c:pt idx="1">
                  <c:v>38.24277218338794</c:v>
                </c:pt>
                <c:pt idx="2">
                  <c:v>38.75523585167442</c:v>
                </c:pt>
                <c:pt idx="3">
                  <c:v>43.209518043134025</c:v>
                </c:pt>
                <c:pt idx="4">
                  <c:v>45.658323374910744</c:v>
                </c:pt>
              </c:numCache>
            </c:numRef>
          </c:xVal>
          <c:yVal>
            <c:numRef>
              <c:f>'0210SHE.xls'!$AN$30:$AN$34</c:f>
              <c:numCache>
                <c:ptCount val="5"/>
                <c:pt idx="0">
                  <c:v>6.378269528121933</c:v>
                </c:pt>
                <c:pt idx="1">
                  <c:v>9.643747188723411</c:v>
                </c:pt>
                <c:pt idx="2">
                  <c:v>7.688196435485517</c:v>
                </c:pt>
                <c:pt idx="3">
                  <c:v>14.753127513382111</c:v>
                </c:pt>
                <c:pt idx="4">
                  <c:v>14.773836741508958</c:v>
                </c:pt>
              </c:numCache>
            </c:numRef>
          </c:yVal>
          <c:smooth val="0"/>
        </c:ser>
        <c:ser>
          <c:idx val="7"/>
          <c:order val="8"/>
          <c:tx>
            <c:v>Mosonik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Ref>
              <c:f>'0210SHE.xls'!$AC$48:$AC$49</c:f>
              <c:numCache>
                <c:ptCount val="2"/>
                <c:pt idx="0">
                  <c:v>49.17045881517973</c:v>
                </c:pt>
                <c:pt idx="1">
                  <c:v>49.77216256178948</c:v>
                </c:pt>
              </c:numCache>
            </c:numRef>
          </c:xVal>
          <c:yVal>
            <c:numRef>
              <c:f>'0210SHE.xls'!$AN$48:$AN$49</c:f>
              <c:numCache>
                <c:ptCount val="2"/>
                <c:pt idx="0">
                  <c:v>8.649584603181228</c:v>
                </c:pt>
                <c:pt idx="1">
                  <c:v>8.508677461250882</c:v>
                </c:pt>
              </c:numCache>
            </c:numRef>
          </c:yVal>
          <c:smooth val="0"/>
        </c:ser>
        <c:ser>
          <c:idx val="10"/>
          <c:order val="9"/>
          <c:tx>
            <c:v>Mosonik (Paslick 1996)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4"/>
              <c:pt idx="0">
                <c:v>47.3225404732254</c:v>
              </c:pt>
              <c:pt idx="1">
                <c:v>44.860752993035</c:v>
              </c:pt>
              <c:pt idx="2">
                <c:v>45.1645033772216</c:v>
              </c:pt>
              <c:pt idx="3">
                <c:v>46.8214247683953</c:v>
              </c:pt>
            </c:numLit>
          </c:xVal>
          <c:yVal>
            <c:numLit>
              <c:ptCount val="4"/>
              <c:pt idx="0">
                <c:v>12.0526287292219</c:v>
              </c:pt>
              <c:pt idx="1">
                <c:v>6.30168936630041</c:v>
              </c:pt>
              <c:pt idx="2">
                <c:v>19.018271236032</c:v>
              </c:pt>
              <c:pt idx="3">
                <c:v>14.8546480672985</c:v>
              </c:pt>
            </c:numLit>
          </c:yVal>
          <c:smooth val="0"/>
        </c:ser>
        <c:ser>
          <c:idx val="8"/>
          <c:order val="10"/>
          <c:tx>
            <c:v>Escarpment lowest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'0210SHE.xls'!$AC$47</c:f>
              <c:numCache>
                <c:ptCount val="1"/>
                <c:pt idx="0">
                  <c:v>46.971416337043244</c:v>
                </c:pt>
              </c:numCache>
            </c:numRef>
          </c:xVal>
          <c:yVal>
            <c:numRef>
              <c:f>'0210SHE.xls'!$AN$47</c:f>
              <c:numCache>
                <c:ptCount val="1"/>
                <c:pt idx="0">
                  <c:v>6.909685468119635</c:v>
                </c:pt>
              </c:numCache>
            </c:numRef>
          </c:yVal>
          <c:smooth val="0"/>
        </c:ser>
        <c:ser>
          <c:idx val="9"/>
          <c:order val="11"/>
          <c:tx>
            <c:v>Gelai (Paslick1996)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2"/>
              <c:pt idx="0">
                <c:v>44.6295375435107</c:v>
              </c:pt>
              <c:pt idx="1">
                <c:v>44.8539279446681</c:v>
              </c:pt>
            </c:numLit>
          </c:xVal>
          <c:yVal>
            <c:numLit>
              <c:ptCount val="2"/>
              <c:pt idx="0">
                <c:v>3.75020719376761</c:v>
              </c:pt>
              <c:pt idx="1">
                <c:v>3.79890574997419</c:v>
              </c:pt>
            </c:numLit>
          </c:yVal>
          <c:smooth val="0"/>
        </c:ser>
        <c:ser>
          <c:idx val="11"/>
          <c:order val="12"/>
          <c:tx>
            <c:v>Gelai (Dawson 2008)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58.8537176171121</c:v>
              </c:pt>
            </c:numLit>
          </c:xVal>
          <c:yVal>
            <c:numLit>
              <c:ptCount val="1"/>
              <c:pt idx="0">
                <c:v>11.2595968304799</c:v>
              </c:pt>
            </c:numLit>
          </c:yVal>
          <c:smooth val="0"/>
        </c:ser>
        <c:ser>
          <c:idx val="12"/>
          <c:order val="13"/>
          <c:tx>
            <c:v>Gelai (ours)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'0210SHE.xls'!$AC$45</c:f>
              <c:numCache>
                <c:ptCount val="1"/>
                <c:pt idx="0">
                  <c:v>43.056741545764076</c:v>
                </c:pt>
              </c:numCache>
            </c:numRef>
          </c:xVal>
          <c:yVal>
            <c:numRef>
              <c:f>'0210SHE.xls'!$AN$45</c:f>
              <c:numCache>
                <c:ptCount val="1"/>
                <c:pt idx="0">
                  <c:v>4.502576978133322</c:v>
                </c:pt>
              </c:numCache>
            </c:numRef>
          </c:yVal>
          <c:smooth val="0"/>
        </c:ser>
        <c:ser>
          <c:idx val="13"/>
          <c:order val="14"/>
          <c:tx>
            <c:v>Oldonyo Loolmurwak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Lit>
              <c:ptCount val="6"/>
              <c:pt idx="0">
                <c:v>39.51</c:v>
              </c:pt>
              <c:pt idx="1">
                <c:v>41.62</c:v>
              </c:pt>
              <c:pt idx="2">
                <c:v>39.7582967464045</c:v>
              </c:pt>
              <c:pt idx="3">
                <c:v>39.8</c:v>
              </c:pt>
              <c:pt idx="4">
                <c:v>39.9</c:v>
              </c:pt>
              <c:pt idx="5">
                <c:v>39.75</c:v>
              </c:pt>
            </c:numLit>
          </c:xVal>
          <c:yVal>
            <c:numLit>
              <c:ptCount val="6"/>
              <c:pt idx="0">
                <c:v>4.31</c:v>
              </c:pt>
              <c:pt idx="1">
                <c:v>5.16</c:v>
              </c:pt>
              <c:pt idx="2">
                <c:v>5.55652511889989</c:v>
              </c:pt>
              <c:pt idx="3">
                <c:v>4.31</c:v>
              </c:pt>
              <c:pt idx="4">
                <c:v>4.62</c:v>
              </c:pt>
              <c:pt idx="5">
                <c:v>3.69</c:v>
              </c:pt>
            </c:numLit>
          </c:yVal>
          <c:smooth val="0"/>
        </c:ser>
        <c:ser>
          <c:idx val="15"/>
          <c:order val="15"/>
          <c:tx>
            <c:v>Escarpment_Neukirchen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39"/>
              <c:pt idx="0">
                <c:v>46.7916775941953</c:v>
              </c:pt>
              <c:pt idx="1">
                <c:v>49.2520977745348</c:v>
              </c:pt>
              <c:pt idx="2">
                <c:v>47.7480424427044</c:v>
              </c:pt>
              <c:pt idx="3">
                <c:v>47.9081751177377</c:v>
              </c:pt>
              <c:pt idx="4">
                <c:v>46.0148167071146</c:v>
              </c:pt>
              <c:pt idx="5">
                <c:v>45.2163889762129</c:v>
              </c:pt>
              <c:pt idx="6">
                <c:v>45.4170710580967</c:v>
              </c:pt>
              <c:pt idx="7">
                <c:v>49.1981939903472</c:v>
              </c:pt>
              <c:pt idx="8">
                <c:v>44.8786412849993</c:v>
              </c:pt>
              <c:pt idx="9">
                <c:v>45.459385781829</c:v>
              </c:pt>
              <c:pt idx="10">
                <c:v>46.3685927840962</c:v>
              </c:pt>
              <c:pt idx="11">
                <c:v>46.865815769586</c:v>
              </c:pt>
              <c:pt idx="12">
                <c:v>45.4069803229579</c:v>
              </c:pt>
              <c:pt idx="13">
                <c:v>46.7694223882921</c:v>
              </c:pt>
              <c:pt idx="14">
                <c:v>47.459948534905</c:v>
              </c:pt>
              <c:pt idx="15">
                <c:v>46.2051015096304</c:v>
              </c:pt>
              <c:pt idx="16">
                <c:v>44.3418443232524</c:v>
              </c:pt>
              <c:pt idx="17">
                <c:v>45.0055568827446</c:v>
              </c:pt>
              <c:pt idx="18">
                <c:v>48.9923629551864</c:v>
              </c:pt>
              <c:pt idx="19">
                <c:v>45.0446671979197</c:v>
              </c:pt>
              <c:pt idx="20">
                <c:v>43.8353066929781</c:v>
              </c:pt>
              <c:pt idx="21">
                <c:v>44.8809895021308</c:v>
              </c:pt>
              <c:pt idx="22">
                <c:v>44.3109197716315</c:v>
              </c:pt>
              <c:pt idx="23">
                <c:v>45.9263854425145</c:v>
              </c:pt>
              <c:pt idx="24">
                <c:v>44.4513265200785</c:v>
              </c:pt>
              <c:pt idx="25">
                <c:v>43.5711323102447</c:v>
              </c:pt>
              <c:pt idx="26">
                <c:v>48.065265191213</c:v>
              </c:pt>
              <c:pt idx="27">
                <c:v>44.015084982177</c:v>
              </c:pt>
              <c:pt idx="28">
                <c:v>43.5010428332186</c:v>
              </c:pt>
              <c:pt idx="29">
                <c:v>40.4944675688678</c:v>
              </c:pt>
              <c:pt idx="30">
                <c:v>45.0175825547764</c:v>
              </c:pt>
              <c:pt idx="31">
                <c:v>48.1538217738102</c:v>
              </c:pt>
              <c:pt idx="32">
                <c:v>46.9129800680603</c:v>
              </c:pt>
              <c:pt idx="33">
                <c:v>48.2040382571732</c:v>
              </c:pt>
              <c:pt idx="34">
                <c:v>49.1088809101527</c:v>
              </c:pt>
              <c:pt idx="35">
                <c:v>49.0307136597773</c:v>
              </c:pt>
              <c:pt idx="36">
                <c:v>45.3394260095485</c:v>
              </c:pt>
              <c:pt idx="37">
                <c:v>50.6423630174591</c:v>
              </c:pt>
              <c:pt idx="38">
                <c:v>45.3461645866002</c:v>
              </c:pt>
            </c:numLit>
          </c:xVal>
          <c:yVal>
            <c:numLit>
              <c:ptCount val="39"/>
              <c:pt idx="0">
                <c:v>7.74761779875863</c:v>
              </c:pt>
              <c:pt idx="1">
                <c:v>6.91031611477134</c:v>
              </c:pt>
              <c:pt idx="2">
                <c:v>4.02755913560812</c:v>
              </c:pt>
              <c:pt idx="3">
                <c:v>5.22692234588499</c:v>
              </c:pt>
              <c:pt idx="4">
                <c:v>4.19380934133776</c:v>
              </c:pt>
              <c:pt idx="5">
                <c:v>3.92958189248664</c:v>
              </c:pt>
              <c:pt idx="6">
                <c:v>4.25785041169657</c:v>
              </c:pt>
              <c:pt idx="7">
                <c:v>6.24837822409051</c:v>
              </c:pt>
              <c:pt idx="8">
                <c:v>5.49726707294088</c:v>
              </c:pt>
              <c:pt idx="9">
                <c:v>5.0900881714018</c:v>
              </c:pt>
              <c:pt idx="10">
                <c:v>5.10805091371564</c:v>
              </c:pt>
              <c:pt idx="11">
                <c:v>6.66512721471156</c:v>
              </c:pt>
              <c:pt idx="12">
                <c:v>2.73919198965878</c:v>
              </c:pt>
              <c:pt idx="13">
                <c:v>4.57730032695002</c:v>
              </c:pt>
              <c:pt idx="14">
                <c:v>4.39943554411887</c:v>
              </c:pt>
              <c:pt idx="15">
                <c:v>7.55856324830817</c:v>
              </c:pt>
              <c:pt idx="16">
                <c:v>5.66022145099983</c:v>
              </c:pt>
              <c:pt idx="17">
                <c:v>5.62958962161264</c:v>
              </c:pt>
              <c:pt idx="18">
                <c:v>7.11212663908273</c:v>
              </c:pt>
              <c:pt idx="19">
                <c:v>4.84418907016735</c:v>
              </c:pt>
              <c:pt idx="20">
                <c:v>5.63229731951982</c:v>
              </c:pt>
              <c:pt idx="21">
                <c:v>6.49620621557011</c:v>
              </c:pt>
              <c:pt idx="22">
                <c:v>6.65902685291294</c:v>
              </c:pt>
              <c:pt idx="23">
                <c:v>4.14598842018197</c:v>
              </c:pt>
              <c:pt idx="24">
                <c:v>4.42861567048622</c:v>
              </c:pt>
              <c:pt idx="25">
                <c:v>4.96681874740771</c:v>
              </c:pt>
              <c:pt idx="26">
                <c:v>7.07930049524279</c:v>
              </c:pt>
              <c:pt idx="27">
                <c:v>3.57493413235522</c:v>
              </c:pt>
              <c:pt idx="28">
                <c:v>2.51718363111444</c:v>
              </c:pt>
              <c:pt idx="29">
                <c:v>2.31128030287184</c:v>
              </c:pt>
              <c:pt idx="30">
                <c:v>9.62358767348467</c:v>
              </c:pt>
              <c:pt idx="31">
                <c:v>10.1737890232951</c:v>
              </c:pt>
              <c:pt idx="32">
                <c:v>9.73346579019678</c:v>
              </c:pt>
              <c:pt idx="33">
                <c:v>9.64930924548353</c:v>
              </c:pt>
              <c:pt idx="34">
                <c:v>11.2795777998875</c:v>
              </c:pt>
              <c:pt idx="35">
                <c:v>11.9157030799154</c:v>
              </c:pt>
              <c:pt idx="36">
                <c:v>12.1242819730787</c:v>
              </c:pt>
              <c:pt idx="37">
                <c:v>10.3656527945536</c:v>
              </c:pt>
              <c:pt idx="38">
                <c:v>11.8574527957382</c:v>
              </c:pt>
            </c:numLit>
          </c:yVal>
          <c:smooth val="0"/>
        </c:ser>
        <c:ser>
          <c:idx val="16"/>
          <c:order val="16"/>
          <c:tx>
            <c:v>I mi N of Lalarasi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Lit>
              <c:ptCount val="5"/>
              <c:pt idx="0">
                <c:v>35.1</c:v>
              </c:pt>
              <c:pt idx="1">
                <c:v>36.5</c:v>
              </c:pt>
              <c:pt idx="2">
                <c:v>35.1414189791872</c:v>
              </c:pt>
              <c:pt idx="3">
                <c:v>35.81</c:v>
              </c:pt>
              <c:pt idx="4">
                <c:v>37.79</c:v>
              </c:pt>
            </c:numLit>
          </c:xVal>
          <c:yVal>
            <c:numLit>
              <c:ptCount val="5"/>
              <c:pt idx="0">
                <c:v>7.12</c:v>
              </c:pt>
              <c:pt idx="1">
                <c:v>7.6</c:v>
              </c:pt>
              <c:pt idx="2">
                <c:v>7.74297079347663</c:v>
              </c:pt>
              <c:pt idx="3">
                <c:v>6.21</c:v>
              </c:pt>
              <c:pt idx="4">
                <c:v>6.07</c:v>
              </c:pt>
            </c:numLit>
          </c:yVal>
          <c:smooth val="0"/>
        </c:ser>
        <c:ser>
          <c:idx val="17"/>
          <c:order val="17"/>
          <c:tx>
            <c:v>our 1 mi N Lalarasi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'0210SHE.xls'!$AC$38</c:f>
              <c:numCache>
                <c:ptCount val="1"/>
                <c:pt idx="0">
                  <c:v>35.141418979187165</c:v>
                </c:pt>
              </c:numCache>
            </c:numRef>
          </c:xVal>
          <c:yVal>
            <c:numRef>
              <c:f>'0210SHE.xls'!$AN$38</c:f>
              <c:numCache>
                <c:ptCount val="1"/>
                <c:pt idx="0">
                  <c:v>7.74297079347663</c:v>
                </c:pt>
              </c:numCache>
            </c:numRef>
          </c:yVal>
          <c:smooth val="0"/>
        </c:ser>
        <c:axId val="60034049"/>
        <c:axId val="3435530"/>
      </c:scatterChart>
      <c:valAx>
        <c:axId val="60034049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SiO2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530"/>
        <c:crosses val="autoZero"/>
        <c:crossBetween val="midCat"/>
        <c:dispUnits/>
      </c:valAx>
      <c:valAx>
        <c:axId val="343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Na2O+K2O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40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55"/>
          <c:w val="0.18525"/>
          <c:h val="0.6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25"/>
          <c:w val="0.784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S_debris Ava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'0210SHE.xls'!$AC$2:$AC$5</c:f>
              <c:numCache>
                <c:ptCount val="4"/>
                <c:pt idx="0">
                  <c:v>46.75898655029591</c:v>
                </c:pt>
                <c:pt idx="1">
                  <c:v>46.911707398685266</c:v>
                </c:pt>
                <c:pt idx="2">
                  <c:v>49.04202230335561</c:v>
                </c:pt>
                <c:pt idx="3">
                  <c:v>44.766432741413745</c:v>
                </c:pt>
              </c:numCache>
            </c:numRef>
          </c:xVal>
          <c:yVal>
            <c:numRef>
              <c:f>'0210SHE.xls'!$AN$2:$AN$5</c:f>
              <c:numCache>
                <c:ptCount val="4"/>
                <c:pt idx="0">
                  <c:v>13.34323363085738</c:v>
                </c:pt>
                <c:pt idx="1">
                  <c:v>16.79793910250018</c:v>
                </c:pt>
                <c:pt idx="2">
                  <c:v>12.382828251366075</c:v>
                </c:pt>
                <c:pt idx="3">
                  <c:v>12.295983303571717</c:v>
                </c:pt>
              </c:numCache>
            </c:numRef>
          </c:yVal>
          <c:smooth val="0"/>
        </c:ser>
        <c:ser>
          <c:idx val="1"/>
          <c:order val="1"/>
          <c:tx>
            <c:v>S-fragmentals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'0210SHE.xls'!$AC$6:$AC$16</c:f>
              <c:numCache>
                <c:ptCount val="11"/>
                <c:pt idx="0">
                  <c:v>41.70249861143366</c:v>
                </c:pt>
                <c:pt idx="1">
                  <c:v>44.48629360048451</c:v>
                </c:pt>
                <c:pt idx="2">
                  <c:v>45.61311291180718</c:v>
                </c:pt>
                <c:pt idx="3">
                  <c:v>46.176932502025444</c:v>
                </c:pt>
                <c:pt idx="4">
                  <c:v>46.423335093802734</c:v>
                </c:pt>
                <c:pt idx="5">
                  <c:v>46.5842181356485</c:v>
                </c:pt>
                <c:pt idx="6">
                  <c:v>47.52277324556719</c:v>
                </c:pt>
                <c:pt idx="7">
                  <c:v>47.68356665857322</c:v>
                </c:pt>
                <c:pt idx="8">
                  <c:v>49.75958824471087</c:v>
                </c:pt>
                <c:pt idx="9">
                  <c:v>49.82195720424106</c:v>
                </c:pt>
                <c:pt idx="10">
                  <c:v>51.48719385910356</c:v>
                </c:pt>
              </c:numCache>
            </c:numRef>
          </c:xVal>
          <c:yVal>
            <c:numRef>
              <c:f>'0210SHE.xls'!$AN$6:$AN$16</c:f>
              <c:numCache>
                <c:ptCount val="11"/>
                <c:pt idx="0">
                  <c:v>11.216067473132457</c:v>
                </c:pt>
                <c:pt idx="1">
                  <c:v>17.02419396176124</c:v>
                </c:pt>
                <c:pt idx="2">
                  <c:v>13.964498981341286</c:v>
                </c:pt>
                <c:pt idx="3">
                  <c:v>13.866866433561366</c:v>
                </c:pt>
                <c:pt idx="4">
                  <c:v>11.702159520188648</c:v>
                </c:pt>
                <c:pt idx="5">
                  <c:v>12.313977814172608</c:v>
                </c:pt>
                <c:pt idx="6">
                  <c:v>17.212294798787653</c:v>
                </c:pt>
                <c:pt idx="7">
                  <c:v>19.208638225807118</c:v>
                </c:pt>
                <c:pt idx="8">
                  <c:v>17.673302467835562</c:v>
                </c:pt>
                <c:pt idx="9">
                  <c:v>16.836283208621346</c:v>
                </c:pt>
                <c:pt idx="10">
                  <c:v>16.861883568665014</c:v>
                </c:pt>
              </c:numCache>
            </c:numRef>
          </c:yVal>
          <c:smooth val="0"/>
        </c:ser>
        <c:ser>
          <c:idx val="2"/>
          <c:order val="2"/>
          <c:tx>
            <c:v>S_lava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58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'0210SHE.xls'!$AC$17:$AC$24</c:f>
              <c:numCache>
                <c:ptCount val="8"/>
                <c:pt idx="0">
                  <c:v>46.38768981551741</c:v>
                </c:pt>
                <c:pt idx="1">
                  <c:v>47.14992423141815</c:v>
                </c:pt>
                <c:pt idx="2">
                  <c:v>47.31943536020047</c:v>
                </c:pt>
                <c:pt idx="3">
                  <c:v>49.670900330343706</c:v>
                </c:pt>
                <c:pt idx="4">
                  <c:v>50.053940777264984</c:v>
                </c:pt>
                <c:pt idx="5">
                  <c:v>51.18249739039694</c:v>
                </c:pt>
                <c:pt idx="6">
                  <c:v>52.31824300109654</c:v>
                </c:pt>
                <c:pt idx="7">
                  <c:v>53.76540163336417</c:v>
                </c:pt>
              </c:numCache>
            </c:numRef>
          </c:xVal>
          <c:yVal>
            <c:numRef>
              <c:f>'0210SHE.xls'!$AN$17:$AN$24</c:f>
              <c:numCache>
                <c:ptCount val="8"/>
                <c:pt idx="0">
                  <c:v>18.86033772632776</c:v>
                </c:pt>
                <c:pt idx="1">
                  <c:v>15.649769937105184</c:v>
                </c:pt>
                <c:pt idx="2">
                  <c:v>17.705474773442383</c:v>
                </c:pt>
                <c:pt idx="3">
                  <c:v>16.345571222733355</c:v>
                </c:pt>
                <c:pt idx="4">
                  <c:v>16.68948736322197</c:v>
                </c:pt>
                <c:pt idx="5">
                  <c:v>16.20405402969702</c:v>
                </c:pt>
                <c:pt idx="6">
                  <c:v>15.407303524014246</c:v>
                </c:pt>
                <c:pt idx="7">
                  <c:v>15.363804880702727</c:v>
                </c:pt>
              </c:numCache>
            </c:numRef>
          </c:yVal>
          <c:smooth val="0"/>
        </c:ser>
        <c:ser>
          <c:idx val="3"/>
          <c:order val="3"/>
          <c:tx>
            <c:v>S_Nasira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'0210SHE.xls'!$AC$26:$AC$29</c:f>
              <c:numCache>
                <c:ptCount val="4"/>
                <c:pt idx="0">
                  <c:v>42.07311038945784</c:v>
                </c:pt>
                <c:pt idx="1">
                  <c:v>42.60393108386085</c:v>
                </c:pt>
                <c:pt idx="2">
                  <c:v>44.73494232717194</c:v>
                </c:pt>
                <c:pt idx="3">
                  <c:v>44.820430187032905</c:v>
                </c:pt>
              </c:numCache>
            </c:numRef>
          </c:xVal>
          <c:yVal>
            <c:numRef>
              <c:f>'0210SHE.xls'!$AN$26:$AN$29</c:f>
              <c:numCache>
                <c:ptCount val="4"/>
                <c:pt idx="0">
                  <c:v>19.850614160563254</c:v>
                </c:pt>
                <c:pt idx="1">
                  <c:v>12.79174749515466</c:v>
                </c:pt>
                <c:pt idx="2">
                  <c:v>15.783631102688112</c:v>
                </c:pt>
                <c:pt idx="3">
                  <c:v>18.93836636678281</c:v>
                </c:pt>
              </c:numCache>
            </c:numRef>
          </c:yVal>
          <c:smooth val="0"/>
        </c:ser>
        <c:ser>
          <c:idx val="4"/>
          <c:order val="4"/>
          <c:tx>
            <c:v>S_adventitious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6711FF"/>
                </a:solidFill>
              </a:ln>
            </c:spPr>
          </c:marker>
          <c:xVal>
            <c:numRef>
              <c:f>'0210SHE.xls'!$AC$30:$AC$34</c:f>
              <c:numCache>
                <c:ptCount val="5"/>
                <c:pt idx="0">
                  <c:v>31.552728107685567</c:v>
                </c:pt>
                <c:pt idx="1">
                  <c:v>38.24277218338794</c:v>
                </c:pt>
                <c:pt idx="2">
                  <c:v>38.75523585167442</c:v>
                </c:pt>
                <c:pt idx="3">
                  <c:v>43.209518043134025</c:v>
                </c:pt>
                <c:pt idx="4">
                  <c:v>45.658323374910744</c:v>
                </c:pt>
              </c:numCache>
            </c:numRef>
          </c:xVal>
          <c:yVal>
            <c:numRef>
              <c:f>'0210SHE.xls'!$AN$30:$AN$34</c:f>
              <c:numCache>
                <c:ptCount val="5"/>
                <c:pt idx="0">
                  <c:v>6.378269528121933</c:v>
                </c:pt>
                <c:pt idx="1">
                  <c:v>9.643747188723411</c:v>
                </c:pt>
                <c:pt idx="2">
                  <c:v>7.688196435485517</c:v>
                </c:pt>
                <c:pt idx="3">
                  <c:v>14.753127513382111</c:v>
                </c:pt>
                <c:pt idx="4">
                  <c:v>14.773836741508958</c:v>
                </c:pt>
              </c:numCache>
            </c:numRef>
          </c:yVal>
          <c:smooth val="0"/>
        </c:ser>
        <c:ser>
          <c:idx val="6"/>
          <c:order val="5"/>
          <c:tx>
            <c:v>Klaudius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865357"/>
                </a:solidFill>
              </a:ln>
            </c:spPr>
          </c:marker>
          <c:xVal>
            <c:numRef>
              <c:f>Klaudius_2006!$T$2:$T$21</c:f>
              <c:numCache>
                <c:ptCount val="20"/>
                <c:pt idx="0">
                  <c:v>54.10445817401361</c:v>
                </c:pt>
                <c:pt idx="1">
                  <c:v>51.76643514445122</c:v>
                </c:pt>
                <c:pt idx="2">
                  <c:v>50.67070306383423</c:v>
                </c:pt>
                <c:pt idx="3">
                  <c:v>52.816646499746625</c:v>
                </c:pt>
                <c:pt idx="4">
                  <c:v>54.27724377058094</c:v>
                </c:pt>
                <c:pt idx="5">
                  <c:v>52.41370724267795</c:v>
                </c:pt>
                <c:pt idx="6">
                  <c:v>50.611876455322246</c:v>
                </c:pt>
                <c:pt idx="7">
                  <c:v>53.67190732312784</c:v>
                </c:pt>
                <c:pt idx="8">
                  <c:v>50.27054234302252</c:v>
                </c:pt>
                <c:pt idx="9">
                  <c:v>47.31897703483174</c:v>
                </c:pt>
                <c:pt idx="10">
                  <c:v>47.48329056986284</c:v>
                </c:pt>
                <c:pt idx="11">
                  <c:v>48.48383348859604</c:v>
                </c:pt>
                <c:pt idx="12">
                  <c:v>47.89352778772999</c:v>
                </c:pt>
                <c:pt idx="13">
                  <c:v>45.347928068803746</c:v>
                </c:pt>
                <c:pt idx="14">
                  <c:v>47.303471091739745</c:v>
                </c:pt>
                <c:pt idx="15">
                  <c:v>46.82133742241081</c:v>
                </c:pt>
                <c:pt idx="16">
                  <c:v>45.32379368416648</c:v>
                </c:pt>
                <c:pt idx="17">
                  <c:v>47.636493049740416</c:v>
                </c:pt>
                <c:pt idx="18">
                  <c:v>47.054620347603134</c:v>
                </c:pt>
                <c:pt idx="19">
                  <c:v>45.55811139334344</c:v>
                </c:pt>
              </c:numCache>
            </c:numRef>
          </c:xVal>
          <c:yVal>
            <c:numRef>
              <c:f>Klaudius_2006!$AE$2:$AE$21</c:f>
              <c:numCache>
                <c:ptCount val="20"/>
                <c:pt idx="0">
                  <c:v>15.482230858190682</c:v>
                </c:pt>
                <c:pt idx="1">
                  <c:v>16.417029821855557</c:v>
                </c:pt>
                <c:pt idx="2">
                  <c:v>15.345268542199488</c:v>
                </c:pt>
                <c:pt idx="3">
                  <c:v>15.02694093677929</c:v>
                </c:pt>
                <c:pt idx="4">
                  <c:v>15.243996265939003</c:v>
                </c:pt>
                <c:pt idx="5">
                  <c:v>14.867150134354219</c:v>
                </c:pt>
                <c:pt idx="6">
                  <c:v>15.191769158964783</c:v>
                </c:pt>
                <c:pt idx="7">
                  <c:v>14.842780306164666</c:v>
                </c:pt>
                <c:pt idx="8">
                  <c:v>15.802608950966821</c:v>
                </c:pt>
                <c:pt idx="9">
                  <c:v>15.927285733822867</c:v>
                </c:pt>
                <c:pt idx="10">
                  <c:v>18.1612763576082</c:v>
                </c:pt>
                <c:pt idx="11">
                  <c:v>15.397175963239372</c:v>
                </c:pt>
                <c:pt idx="12">
                  <c:v>14.973972054205568</c:v>
                </c:pt>
                <c:pt idx="13">
                  <c:v>17.586656241855614</c:v>
                </c:pt>
                <c:pt idx="14">
                  <c:v>18.106390799768945</c:v>
                </c:pt>
                <c:pt idx="15">
                  <c:v>19.0415174398454</c:v>
                </c:pt>
                <c:pt idx="16">
                  <c:v>21.21316722628424</c:v>
                </c:pt>
                <c:pt idx="17">
                  <c:v>20.264612292748286</c:v>
                </c:pt>
                <c:pt idx="18">
                  <c:v>17.085934052077423</c:v>
                </c:pt>
                <c:pt idx="19">
                  <c:v>16.75587872973651</c:v>
                </c:pt>
              </c:numCache>
            </c:numRef>
          </c:yVal>
          <c:smooth val="0"/>
        </c:ser>
        <c:ser>
          <c:idx val="7"/>
          <c:order val="6"/>
          <c:tx>
            <c:v>Peterson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Peterson_1989!$R$2:$R$7</c:f>
              <c:numCache>
                <c:ptCount val="6"/>
                <c:pt idx="0">
                  <c:v>46.71408854443147</c:v>
                </c:pt>
                <c:pt idx="1">
                  <c:v>46.22298309437192</c:v>
                </c:pt>
                <c:pt idx="2">
                  <c:v>47.320887253569715</c:v>
                </c:pt>
                <c:pt idx="3">
                  <c:v>45.69640062597809</c:v>
                </c:pt>
                <c:pt idx="4">
                  <c:v>48.6428951569984</c:v>
                </c:pt>
                <c:pt idx="5">
                  <c:v>47.008547008547005</c:v>
                </c:pt>
              </c:numCache>
            </c:numRef>
          </c:xVal>
          <c:yVal>
            <c:numRef>
              <c:f>Peterson_1989!$AC$2:$AC$7</c:f>
              <c:numCache>
                <c:ptCount val="6"/>
                <c:pt idx="0">
                  <c:v>15.691687015606751</c:v>
                </c:pt>
                <c:pt idx="1">
                  <c:v>19.088380055638773</c:v>
                </c:pt>
                <c:pt idx="2">
                  <c:v>20.383417306043945</c:v>
                </c:pt>
                <c:pt idx="3">
                  <c:v>21.450182576943142</c:v>
                </c:pt>
                <c:pt idx="4">
                  <c:v>17.44544970729111</c:v>
                </c:pt>
                <c:pt idx="5">
                  <c:v>17.07264957264957</c:v>
                </c:pt>
              </c:numCache>
            </c:numRef>
          </c:yVal>
          <c:smooth val="0"/>
        </c:ser>
        <c:ser>
          <c:idx val="5"/>
          <c:order val="7"/>
          <c:tx>
            <c:v>Donaldson_melaneph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EA74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Donaldson_1987!$W$2</c:f>
              <c:numCache>
                <c:ptCount val="1"/>
                <c:pt idx="0">
                  <c:v>46.00512710959197</c:v>
                </c:pt>
              </c:numCache>
            </c:numRef>
          </c:xVal>
          <c:yVal>
            <c:numRef>
              <c:f>Donaldson_1987!$AG$2</c:f>
              <c:numCache>
                <c:ptCount val="1"/>
                <c:pt idx="0">
                  <c:v>15.594958342234564</c:v>
                </c:pt>
              </c:numCache>
            </c:numRef>
          </c:yVal>
          <c:smooth val="0"/>
        </c:ser>
        <c:ser>
          <c:idx val="8"/>
          <c:order val="8"/>
          <c:tx>
            <c:v>Donaldson_BTAblock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Donaldson_1987!$W$4:$W$12</c:f>
              <c:numCache>
                <c:ptCount val="9"/>
                <c:pt idx="0">
                  <c:v>46.24768132800956</c:v>
                </c:pt>
                <c:pt idx="1">
                  <c:v>47.81498145753401</c:v>
                </c:pt>
                <c:pt idx="2">
                  <c:v>47.431744562702455</c:v>
                </c:pt>
                <c:pt idx="3">
                  <c:v>49.58788378322687</c:v>
                </c:pt>
                <c:pt idx="4">
                  <c:v>50.899960871266465</c:v>
                </c:pt>
                <c:pt idx="5">
                  <c:v>50.83883009183652</c:v>
                </c:pt>
                <c:pt idx="6">
                  <c:v>50.223238593052386</c:v>
                </c:pt>
                <c:pt idx="7">
                  <c:v>54.27173037606096</c:v>
                </c:pt>
                <c:pt idx="8">
                  <c:v>53.93272568989207</c:v>
                </c:pt>
              </c:numCache>
            </c:numRef>
          </c:xVal>
          <c:yVal>
            <c:numRef>
              <c:f>Donaldson_1987!$AG$4:$AG$12</c:f>
              <c:numCache>
                <c:ptCount val="9"/>
                <c:pt idx="0">
                  <c:v>19.869839972333136</c:v>
                </c:pt>
                <c:pt idx="1">
                  <c:v>13.220190447691008</c:v>
                </c:pt>
                <c:pt idx="2">
                  <c:v>16.185688443902237</c:v>
                </c:pt>
                <c:pt idx="3">
                  <c:v>18.699773336080774</c:v>
                </c:pt>
                <c:pt idx="4">
                  <c:v>14.227642276422763</c:v>
                </c:pt>
                <c:pt idx="5">
                  <c:v>16.829625230651764</c:v>
                </c:pt>
                <c:pt idx="6">
                  <c:v>15.049548077970165</c:v>
                </c:pt>
                <c:pt idx="7">
                  <c:v>15.529810214154429</c:v>
                </c:pt>
                <c:pt idx="8">
                  <c:v>12.984969740195716</c:v>
                </c:pt>
              </c:numCache>
            </c:numRef>
          </c:yVal>
          <c:smooth val="0"/>
        </c:ser>
        <c:ser>
          <c:idx val="9"/>
          <c:order val="9"/>
          <c:tx>
            <c:v>Donaldson_YTAblock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Donaldson_1987!$W$13:$W$15</c:f>
              <c:numCache>
                <c:ptCount val="3"/>
                <c:pt idx="0">
                  <c:v>53.41991341991343</c:v>
                </c:pt>
                <c:pt idx="1">
                  <c:v>54.44489011800967</c:v>
                </c:pt>
                <c:pt idx="2">
                  <c:v>54.29140078379876</c:v>
                </c:pt>
              </c:numCache>
            </c:numRef>
          </c:xVal>
          <c:yVal>
            <c:numRef>
              <c:f>Donaldson_1987!$AG$13:$AG$15</c:f>
              <c:numCache>
                <c:ptCount val="3"/>
                <c:pt idx="0">
                  <c:v>15.292207792207792</c:v>
                </c:pt>
                <c:pt idx="1">
                  <c:v>14.619265764529544</c:v>
                </c:pt>
                <c:pt idx="2">
                  <c:v>15.245090998625276</c:v>
                </c:pt>
              </c:numCache>
            </c:numRef>
          </c:yVal>
          <c:smooth val="0"/>
        </c:ser>
        <c:ser>
          <c:idx val="10"/>
          <c:order val="10"/>
          <c:tx>
            <c:v>Donaldson_YTAlava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Donaldson_1987!$W$16:$W$20</c:f>
              <c:numCache>
                <c:ptCount val="5"/>
                <c:pt idx="0">
                  <c:v>50.268146736745194</c:v>
                </c:pt>
                <c:pt idx="1">
                  <c:v>49.718082317823395</c:v>
                </c:pt>
                <c:pt idx="2">
                  <c:v>49.88860850376409</c:v>
                </c:pt>
                <c:pt idx="3">
                  <c:v>51.80997384186989</c:v>
                </c:pt>
                <c:pt idx="4">
                  <c:v>52.72586073000259</c:v>
                </c:pt>
              </c:numCache>
            </c:numRef>
          </c:xVal>
          <c:yVal>
            <c:numRef>
              <c:f>Donaldson_1987!$AG$16:$AG$20</c:f>
              <c:numCache>
                <c:ptCount val="5"/>
                <c:pt idx="0">
                  <c:v>15.253856281912672</c:v>
                </c:pt>
                <c:pt idx="1">
                  <c:v>15.470700889083844</c:v>
                </c:pt>
                <c:pt idx="2">
                  <c:v>16.872380188151325</c:v>
                </c:pt>
                <c:pt idx="3">
                  <c:v>15.019829550248925</c:v>
                </c:pt>
                <c:pt idx="4">
                  <c:v>14.372249546984209</c:v>
                </c:pt>
              </c:numCache>
            </c:numRef>
          </c:yVal>
          <c:smooth val="0"/>
        </c:ser>
        <c:ser>
          <c:idx val="11"/>
          <c:order val="11"/>
          <c:tx>
            <c:v>Petrogrid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'0210SHE.xls'!$L$60:$L$78</c:f>
              <c:numCache>
                <c:ptCount val="19"/>
                <c:pt idx="0">
                  <c:v>45</c:v>
                </c:pt>
                <c:pt idx="1">
                  <c:v>48.4</c:v>
                </c:pt>
                <c:pt idx="2">
                  <c:v>52.5</c:v>
                </c:pt>
                <c:pt idx="3">
                  <c:v>57.6</c:v>
                </c:pt>
                <c:pt idx="4">
                  <c:v>53</c:v>
                </c:pt>
                <c:pt idx="5">
                  <c:v>49.3</c:v>
                </c:pt>
                <c:pt idx="6">
                  <c:v>63</c:v>
                </c:pt>
                <c:pt idx="7">
                  <c:v>57</c:v>
                </c:pt>
                <c:pt idx="8">
                  <c:v>45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  <c:pt idx="12">
                  <c:v>52</c:v>
                </c:pt>
                <c:pt idx="13">
                  <c:v>57</c:v>
                </c:pt>
                <c:pt idx="14">
                  <c:v>63</c:v>
                </c:pt>
                <c:pt idx="15">
                  <c:v>45</c:v>
                </c:pt>
                <c:pt idx="16">
                  <c:v>52</c:v>
                </c:pt>
                <c:pt idx="17">
                  <c:v>45</c:v>
                </c:pt>
                <c:pt idx="18">
                  <c:v>54.9</c:v>
                </c:pt>
              </c:numCache>
            </c:numRef>
          </c:xVal>
          <c:yVal>
            <c:numRef>
              <c:f>'0210SHE.xls'!$M$60:$M$78</c:f>
              <c:numCache>
                <c:ptCount val="19"/>
                <c:pt idx="0">
                  <c:v>9.4</c:v>
                </c:pt>
                <c:pt idx="1">
                  <c:v>11.5</c:v>
                </c:pt>
                <c:pt idx="2">
                  <c:v>14</c:v>
                </c:pt>
                <c:pt idx="3">
                  <c:v>11.7</c:v>
                </c:pt>
                <c:pt idx="4">
                  <c:v>9.3</c:v>
                </c:pt>
                <c:pt idx="5">
                  <c:v>7.3</c:v>
                </c:pt>
                <c:pt idx="6">
                  <c:v>7</c:v>
                </c:pt>
                <c:pt idx="7">
                  <c:v>5.9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12.84</c:v>
                </c:pt>
                <c:pt idx="18">
                  <c:v>20.65</c:v>
                </c:pt>
              </c:numCache>
            </c:numRef>
          </c:yVal>
          <c:smooth val="0"/>
        </c:ser>
        <c:ser>
          <c:idx val="12"/>
          <c:order val="12"/>
          <c:tx>
            <c:v>Klaudius_Nasira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CCFF"/>
              </a:solidFill>
              <a:ln>
                <a:solidFill>
                  <a:srgbClr val="900000"/>
                </a:solidFill>
              </a:ln>
            </c:spPr>
          </c:marker>
          <c:xVal>
            <c:numRef>
              <c:f>Klaudius_2006!$T$22:$T$23</c:f>
              <c:numCache>
                <c:ptCount val="2"/>
                <c:pt idx="0">
                  <c:v>41.186668444754474</c:v>
                </c:pt>
                <c:pt idx="1">
                  <c:v>45.127479931788876</c:v>
                </c:pt>
              </c:numCache>
            </c:numRef>
          </c:xVal>
          <c:yVal>
            <c:numRef>
              <c:f>Klaudius_2006!$AE$22:$AE$23</c:f>
              <c:numCache>
                <c:ptCount val="2"/>
                <c:pt idx="0">
                  <c:v>13.15101094549819</c:v>
                </c:pt>
                <c:pt idx="1">
                  <c:v>18.747660441708604</c:v>
                </c:pt>
              </c:numCache>
            </c:numRef>
          </c:yVal>
          <c:smooth val="0"/>
        </c:ser>
        <c:ser>
          <c:idx val="13"/>
          <c:order val="13"/>
          <c:tx>
            <c:v>Keller_westrimlava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strRef>
              <c:f>KellerKrafft_1990!#REF!</c:f>
              <c:strCache>
                <c:ptCount val="1"/>
                <c:pt idx="0">
                  <c:v>45.347928068803746</c:v>
                </c:pt>
              </c:strCache>
            </c:strRef>
          </c:xVal>
          <c:yVal>
            <c:numRef>
              <c:f>KellerKrafft_1990!#REF!</c:f>
              <c:numCache>
                <c:ptCount val="1"/>
                <c:pt idx="0">
                  <c:v>17.586656241855614</c:v>
                </c:pt>
              </c:numCache>
            </c:numRef>
          </c:yVal>
          <c:smooth val="0"/>
        </c:ser>
        <c:axId val="30919771"/>
        <c:axId val="9842484"/>
      </c:scatterChart>
      <c:valAx>
        <c:axId val="30919771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SiO2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2484"/>
        <c:crosses val="autoZero"/>
        <c:crossBetween val="midCat"/>
        <c:dispUnits/>
      </c:valAx>
      <c:valAx>
        <c:axId val="984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NasO+K2O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7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2215"/>
          <c:w val="0.15825"/>
          <c:h val="0.4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79875"/>
          <c:h val="0.9675"/>
        </c:manualLayout>
      </c:layout>
      <c:scatterChart>
        <c:scatterStyle val="lineMarker"/>
        <c:varyColors val="0"/>
        <c:ser>
          <c:idx val="1"/>
          <c:order val="0"/>
          <c:tx>
            <c:v>OldonyoLengai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Donaldson_1987!$W$2:$W$20</c:f>
              <c:numCache>
                <c:ptCount val="19"/>
                <c:pt idx="0">
                  <c:v>46.00512710959197</c:v>
                </c:pt>
                <c:pt idx="1">
                  <c:v>48.77282720868668</c:v>
                </c:pt>
                <c:pt idx="2">
                  <c:v>46.24768132800956</c:v>
                </c:pt>
                <c:pt idx="3">
                  <c:v>47.81498145753401</c:v>
                </c:pt>
                <c:pt idx="4">
                  <c:v>47.431744562702455</c:v>
                </c:pt>
                <c:pt idx="5">
                  <c:v>49.58788378322687</c:v>
                </c:pt>
                <c:pt idx="6">
                  <c:v>50.899960871266465</c:v>
                </c:pt>
                <c:pt idx="7">
                  <c:v>50.83883009183652</c:v>
                </c:pt>
                <c:pt idx="8">
                  <c:v>50.223238593052386</c:v>
                </c:pt>
                <c:pt idx="9">
                  <c:v>54.27173037606096</c:v>
                </c:pt>
                <c:pt idx="10">
                  <c:v>53.93272568989207</c:v>
                </c:pt>
                <c:pt idx="11">
                  <c:v>53.41991341991343</c:v>
                </c:pt>
                <c:pt idx="12">
                  <c:v>54.44489011800967</c:v>
                </c:pt>
                <c:pt idx="13">
                  <c:v>54.29140078379876</c:v>
                </c:pt>
                <c:pt idx="14">
                  <c:v>50.268146736745194</c:v>
                </c:pt>
                <c:pt idx="15">
                  <c:v>49.718082317823395</c:v>
                </c:pt>
                <c:pt idx="16">
                  <c:v>49.88860850376409</c:v>
                </c:pt>
                <c:pt idx="17">
                  <c:v>51.80997384186989</c:v>
                </c:pt>
                <c:pt idx="18">
                  <c:v>52.72586073000259</c:v>
                </c:pt>
              </c:numCache>
            </c:numRef>
          </c:xVal>
          <c:yVal>
            <c:numRef>
              <c:f>Donaldson_1987!$BT$2:$BT$20</c:f>
              <c:numCache>
                <c:ptCount val="19"/>
                <c:pt idx="1">
                  <c:v>0.70428</c:v>
                </c:pt>
                <c:pt idx="6">
                  <c:v>0.70512</c:v>
                </c:pt>
                <c:pt idx="7">
                  <c:v>0.70522</c:v>
                </c:pt>
                <c:pt idx="8">
                  <c:v>0.70495</c:v>
                </c:pt>
                <c:pt idx="9">
                  <c:v>0.7046</c:v>
                </c:pt>
                <c:pt idx="11">
                  <c:v>0.70458</c:v>
                </c:pt>
                <c:pt idx="12">
                  <c:v>0.70434</c:v>
                </c:pt>
                <c:pt idx="13">
                  <c:v>0.70462</c:v>
                </c:pt>
                <c:pt idx="15">
                  <c:v>0.70507</c:v>
                </c:pt>
                <c:pt idx="18">
                  <c:v>0.70435</c:v>
                </c:pt>
              </c:numCache>
            </c:numRef>
          </c:yVal>
          <c:smooth val="0"/>
        </c:ser>
        <c:ser>
          <c:idx val="5"/>
          <c:order val="1"/>
          <c:tx>
            <c:v>ODL KellerKrafft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KellerKrafft_1990!$S$2</c:f>
              <c:numCache>
                <c:ptCount val="1"/>
                <c:pt idx="0">
                  <c:v>45.347928068803746</c:v>
                </c:pt>
              </c:numCache>
            </c:numRef>
          </c:xVal>
          <c:yVal>
            <c:numRef>
              <c:f>KellerKrafft_1990!$AT$2</c:f>
              <c:numCache>
                <c:ptCount val="1"/>
                <c:pt idx="0">
                  <c:v>0.70434</c:v>
                </c:pt>
              </c:numCache>
            </c:numRef>
          </c:yVal>
          <c:smooth val="0"/>
        </c:ser>
        <c:ser>
          <c:idx val="0"/>
          <c:order val="2"/>
          <c:tx>
            <c:v>Regional volcanic rocks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41"/>
              <c:pt idx="0">
                <c:v>35.5</c:v>
              </c:pt>
              <c:pt idx="1">
                <c:v>35.05</c:v>
              </c:pt>
              <c:pt idx="2">
                <c:v>35.76</c:v>
              </c:pt>
              <c:pt idx="3">
                <c:v>35.31</c:v>
              </c:pt>
              <c:pt idx="4">
                <c:v>35.5082523570165</c:v>
              </c:pt>
              <c:pt idx="5">
                <c:v>46.85</c:v>
              </c:pt>
              <c:pt idx="6">
                <c:v>39.51</c:v>
              </c:pt>
              <c:pt idx="7">
                <c:v>41.62</c:v>
              </c:pt>
              <c:pt idx="8">
                <c:v>39.7582967464045</c:v>
              </c:pt>
              <c:pt idx="9">
                <c:v>39.8</c:v>
              </c:pt>
              <c:pt idx="10">
                <c:v>39.9</c:v>
              </c:pt>
              <c:pt idx="11">
                <c:v>39.75</c:v>
              </c:pt>
              <c:pt idx="12">
                <c:v>34.78</c:v>
              </c:pt>
              <c:pt idx="13">
                <c:v>0</c:v>
              </c:pt>
              <c:pt idx="14">
                <c:v>58.8537176171121</c:v>
              </c:pt>
              <c:pt idx="15">
                <c:v>43.0567415457641</c:v>
              </c:pt>
              <c:pt idx="16">
                <c:v>44.6295375435107</c:v>
              </c:pt>
              <c:pt idx="17">
                <c:v>44.8539279446681</c:v>
              </c:pt>
              <c:pt idx="18">
                <c:v>0</c:v>
              </c:pt>
              <c:pt idx="19">
                <c:v>63.0112913325388</c:v>
              </c:pt>
              <c:pt idx="20">
                <c:v>39.966609658767</c:v>
              </c:pt>
              <c:pt idx="21">
                <c:v>6.0001646700424</c:v>
              </c:pt>
              <c:pt idx="22">
                <c:v>2.41899548029792</c:v>
              </c:pt>
              <c:pt idx="23">
                <c:v>41.9839577622094</c:v>
              </c:pt>
              <c:pt idx="24">
                <c:v>43.0752898905765</c:v>
              </c:pt>
              <c:pt idx="25">
                <c:v>49.7460379744076</c:v>
              </c:pt>
              <c:pt idx="26">
                <c:v>1.48837209302326</c:v>
              </c:pt>
              <c:pt idx="27">
                <c:v>0.97972972972973</c:v>
              </c:pt>
              <c:pt idx="28">
                <c:v>0</c:v>
              </c:pt>
              <c:pt idx="29">
                <c:v>1.65184025328217</c:v>
              </c:pt>
              <c:pt idx="30">
                <c:v>0</c:v>
              </c:pt>
              <c:pt idx="31">
                <c:v>0</c:v>
              </c:pt>
              <c:pt idx="32">
                <c:v>37.54</c:v>
              </c:pt>
              <c:pt idx="33">
                <c:v>37.59</c:v>
              </c:pt>
              <c:pt idx="34">
                <c:v>37.55</c:v>
              </c:pt>
              <c:pt idx="35">
                <c:v>0</c:v>
              </c:pt>
              <c:pt idx="36">
                <c:v>0</c:v>
              </c:pt>
              <c:pt idx="37">
                <c:v>47.3225404732254</c:v>
              </c:pt>
              <c:pt idx="38">
                <c:v>44.860752993035</c:v>
              </c:pt>
              <c:pt idx="39">
                <c:v>45.1645033772216</c:v>
              </c:pt>
              <c:pt idx="40">
                <c:v>46.8214247683953</c:v>
              </c:pt>
            </c:numLit>
          </c:xVal>
          <c:yVal>
            <c:numLit>
              <c:ptCount val="41"/>
              <c:pt idx="0">
                <c:v>0.703641</c:v>
              </c:pt>
              <c:pt idx="1">
                <c:v>0.703638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0.703689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0.704002</c:v>
              </c:pt>
              <c:pt idx="17">
                <c:v>0.704002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0.703975</c:v>
              </c:pt>
              <c:pt idx="27">
                <c:v>0.703967</c:v>
              </c:pt>
              <c:pt idx="28">
                <c:v>0</c:v>
              </c:pt>
              <c:pt idx="29">
                <c:v>0.704003</c:v>
              </c:pt>
              <c:pt idx="30">
                <c:v>0</c:v>
              </c:pt>
              <c:pt idx="31">
                <c:v>0</c:v>
              </c:pt>
              <c:pt idx="32">
                <c:v>0.703788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0.704148</c:v>
              </c:pt>
              <c:pt idx="38">
                <c:v>0.704049</c:v>
              </c:pt>
              <c:pt idx="39">
                <c:v>0.704243</c:v>
              </c:pt>
              <c:pt idx="40">
                <c:v>0.704308</c:v>
              </c:pt>
            </c:numLit>
          </c:yVal>
          <c:smooth val="0"/>
        </c:ser>
        <c:ser>
          <c:idx val="6"/>
          <c:order val="3"/>
          <c:tx>
            <c:v>ODL, BTA stuff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865357"/>
                </a:solidFill>
              </a:ln>
            </c:spPr>
          </c:marker>
          <c:xVal>
            <c:numRef>
              <c:f>Donaldson_1987!$W$4:$W$12</c:f>
              <c:numCache>
                <c:ptCount val="9"/>
                <c:pt idx="0">
                  <c:v>46.24768132800956</c:v>
                </c:pt>
                <c:pt idx="1">
                  <c:v>47.81498145753401</c:v>
                </c:pt>
                <c:pt idx="2">
                  <c:v>47.431744562702455</c:v>
                </c:pt>
                <c:pt idx="3">
                  <c:v>49.58788378322687</c:v>
                </c:pt>
                <c:pt idx="4">
                  <c:v>50.899960871266465</c:v>
                </c:pt>
                <c:pt idx="5">
                  <c:v>50.83883009183652</c:v>
                </c:pt>
                <c:pt idx="6">
                  <c:v>50.223238593052386</c:v>
                </c:pt>
                <c:pt idx="7">
                  <c:v>54.27173037606096</c:v>
                </c:pt>
                <c:pt idx="8">
                  <c:v>53.93272568989207</c:v>
                </c:pt>
              </c:numCache>
            </c:numRef>
          </c:xVal>
          <c:yVal>
            <c:numRef>
              <c:f>Donaldson_1987!$BT$4:$BT$12</c:f>
              <c:numCache>
                <c:ptCount val="9"/>
                <c:pt idx="4">
                  <c:v>0.70512</c:v>
                </c:pt>
                <c:pt idx="5">
                  <c:v>0.70522</c:v>
                </c:pt>
                <c:pt idx="6">
                  <c:v>0.70495</c:v>
                </c:pt>
                <c:pt idx="7">
                  <c:v>0.7046</c:v>
                </c:pt>
              </c:numCache>
            </c:numRef>
          </c:yVal>
          <c:smooth val="0"/>
        </c:ser>
        <c:ser>
          <c:idx val="7"/>
          <c:order val="4"/>
          <c:tx>
            <c:v>ODL, YTA stuff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4EE257"/>
                </a:solidFill>
              </a:ln>
            </c:spPr>
          </c:marker>
          <c:xVal>
            <c:numRef>
              <c:f>Donaldson_1987!$W$13:$W$20</c:f>
              <c:numCache>
                <c:ptCount val="8"/>
                <c:pt idx="0">
                  <c:v>53.41991341991343</c:v>
                </c:pt>
                <c:pt idx="1">
                  <c:v>54.44489011800967</c:v>
                </c:pt>
                <c:pt idx="2">
                  <c:v>54.29140078379876</c:v>
                </c:pt>
                <c:pt idx="3">
                  <c:v>50.268146736745194</c:v>
                </c:pt>
                <c:pt idx="4">
                  <c:v>49.718082317823395</c:v>
                </c:pt>
                <c:pt idx="5">
                  <c:v>49.88860850376409</c:v>
                </c:pt>
                <c:pt idx="6">
                  <c:v>51.80997384186989</c:v>
                </c:pt>
                <c:pt idx="7">
                  <c:v>52.72586073000259</c:v>
                </c:pt>
              </c:numCache>
            </c:numRef>
          </c:xVal>
          <c:yVal>
            <c:numRef>
              <c:f>Donaldson_1987!$BT$13:$BT$20</c:f>
              <c:numCache>
                <c:ptCount val="8"/>
                <c:pt idx="0">
                  <c:v>0.70458</c:v>
                </c:pt>
                <c:pt idx="1">
                  <c:v>0.70434</c:v>
                </c:pt>
                <c:pt idx="2">
                  <c:v>0.70462</c:v>
                </c:pt>
                <c:pt idx="4">
                  <c:v>0.70507</c:v>
                </c:pt>
                <c:pt idx="7">
                  <c:v>0.70435</c:v>
                </c:pt>
              </c:numCache>
            </c:numRef>
          </c:yVal>
          <c:smooth val="0"/>
        </c:ser>
        <c:ser>
          <c:idx val="8"/>
          <c:order val="5"/>
          <c:tx>
            <c:v>Young lava flows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711FF"/>
                </a:solidFill>
              </a:ln>
            </c:spPr>
          </c:marker>
          <c:xVal>
            <c:numRef>
              <c:f>'Bell_Simonetti 1996'!$E$10</c:f>
              <c:numCache>
                <c:ptCount val="1"/>
                <c:pt idx="0">
                  <c:v>48.7728272086867</c:v>
                </c:pt>
              </c:numCache>
            </c:numRef>
          </c:xVal>
          <c:yVal>
            <c:numRef>
              <c:f>'Bell_Simonetti 1996'!$F$10</c:f>
              <c:numCache>
                <c:ptCount val="1"/>
                <c:pt idx="0">
                  <c:v>0.70428</c:v>
                </c:pt>
              </c:numCache>
            </c:numRef>
          </c:yVal>
          <c:smooth val="0"/>
        </c:ser>
        <c:ser>
          <c:idx val="9"/>
          <c:order val="6"/>
          <c:tx>
            <c:v>Peterson_Bell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DD2D32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Peterson_1989!$R$3:$R$7</c:f>
              <c:numCache>
                <c:ptCount val="5"/>
                <c:pt idx="0">
                  <c:v>46.22298309437192</c:v>
                </c:pt>
                <c:pt idx="1">
                  <c:v>47.320887253569715</c:v>
                </c:pt>
                <c:pt idx="2">
                  <c:v>45.69640062597809</c:v>
                </c:pt>
                <c:pt idx="3">
                  <c:v>48.6428951569984</c:v>
                </c:pt>
                <c:pt idx="4">
                  <c:v>47.008547008547005</c:v>
                </c:pt>
              </c:numCache>
            </c:numRef>
          </c:xVal>
          <c:yVal>
            <c:numRef>
              <c:f>Peterson_1989!$BN$3:$BN$7</c:f>
              <c:numCache>
                <c:ptCount val="5"/>
                <c:pt idx="0">
                  <c:v>0.70429</c:v>
                </c:pt>
                <c:pt idx="1">
                  <c:v>0.70429</c:v>
                </c:pt>
                <c:pt idx="3">
                  <c:v>0.70414</c:v>
                </c:pt>
                <c:pt idx="4">
                  <c:v>0.70414</c:v>
                </c:pt>
              </c:numCache>
            </c:numRef>
          </c:yVal>
          <c:smooth val="0"/>
        </c:ser>
        <c:ser>
          <c:idx val="10"/>
          <c:order val="7"/>
          <c:tx>
            <c:v>Group 1 nephelenites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4EE257"/>
                </a:solidFill>
              </a:ln>
            </c:spPr>
          </c:marker>
          <c:xVal>
            <c:numRef>
              <c:f>'Bell_Simonetti 1996'!$E$10:$E$14</c:f>
              <c:numCache>
                <c:ptCount val="5"/>
                <c:pt idx="0">
                  <c:v>48.7728272086867</c:v>
                </c:pt>
                <c:pt idx="1">
                  <c:v>46.22298309437192</c:v>
                </c:pt>
                <c:pt idx="2">
                  <c:v>45.69640062597809</c:v>
                </c:pt>
                <c:pt idx="3">
                  <c:v>48.6428951569984</c:v>
                </c:pt>
                <c:pt idx="4">
                  <c:v>47.008547008547005</c:v>
                </c:pt>
              </c:numCache>
            </c:numRef>
          </c:xVal>
          <c:yVal>
            <c:numRef>
              <c:f>'Bell_Simonetti 1996'!$F$10:$F$14</c:f>
              <c:numCache>
                <c:ptCount val="5"/>
                <c:pt idx="0">
                  <c:v>0.70428</c:v>
                </c:pt>
                <c:pt idx="1">
                  <c:v>0.70429</c:v>
                </c:pt>
                <c:pt idx="2">
                  <c:v>0.70429</c:v>
                </c:pt>
                <c:pt idx="3">
                  <c:v>0.70414</c:v>
                </c:pt>
                <c:pt idx="4">
                  <c:v>0.70414</c:v>
                </c:pt>
              </c:numCache>
            </c:numRef>
          </c:yVal>
          <c:smooth val="0"/>
        </c:ser>
        <c:ser>
          <c:idx val="11"/>
          <c:order val="8"/>
          <c:tx>
            <c:v>Group 2 nephelenites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'Bell_Simonetti 1996'!$E$15:$E$17</c:f>
              <c:numCache>
                <c:ptCount val="3"/>
                <c:pt idx="0">
                  <c:v>50.899960871266465</c:v>
                </c:pt>
                <c:pt idx="1">
                  <c:v>49.718082317823395</c:v>
                </c:pt>
                <c:pt idx="2">
                  <c:v>50.223238593052386</c:v>
                </c:pt>
              </c:numCache>
            </c:numRef>
          </c:xVal>
          <c:yVal>
            <c:numRef>
              <c:f>'Bell_Simonetti 1996'!$F$15:$F$17</c:f>
              <c:numCache>
                <c:ptCount val="3"/>
                <c:pt idx="0">
                  <c:v>0.70512</c:v>
                </c:pt>
                <c:pt idx="1">
                  <c:v>0.70507</c:v>
                </c:pt>
                <c:pt idx="2">
                  <c:v>0.70495</c:v>
                </c:pt>
              </c:numCache>
            </c:numRef>
          </c:yVal>
          <c:smooth val="0"/>
        </c:ser>
        <c:ser>
          <c:idx val="2"/>
          <c:order val="9"/>
          <c:tx>
            <c:v>ODL Carbonatite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'ODL Carbonatites'!$B$2:$B$14</c:f>
              <c:numCach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</c:numCache>
            </c:numRef>
          </c:xVal>
          <c:yVal>
            <c:numRef>
              <c:f>'ODL Carbonatites'!$C$2:$C$14</c:f>
              <c:numCache>
                <c:ptCount val="13"/>
                <c:pt idx="0">
                  <c:v>0.70442</c:v>
                </c:pt>
                <c:pt idx="1">
                  <c:v>0.70445</c:v>
                </c:pt>
                <c:pt idx="2">
                  <c:v>0.70437</c:v>
                </c:pt>
                <c:pt idx="3">
                  <c:v>0.70439</c:v>
                </c:pt>
                <c:pt idx="4">
                  <c:v>0.70441</c:v>
                </c:pt>
                <c:pt idx="5">
                  <c:v>0.70439</c:v>
                </c:pt>
                <c:pt idx="6">
                  <c:v>0.70442</c:v>
                </c:pt>
                <c:pt idx="7">
                  <c:v>0.70441</c:v>
                </c:pt>
                <c:pt idx="8">
                  <c:v>0.70439</c:v>
                </c:pt>
                <c:pt idx="9">
                  <c:v>0.70441</c:v>
                </c:pt>
                <c:pt idx="10">
                  <c:v>0.70446</c:v>
                </c:pt>
                <c:pt idx="11">
                  <c:v>0.7044</c:v>
                </c:pt>
                <c:pt idx="12">
                  <c:v>0.7044</c:v>
                </c:pt>
              </c:numCache>
            </c:numRef>
          </c:yVal>
          <c:smooth val="0"/>
        </c:ser>
        <c:axId val="21473493"/>
        <c:axId val="59043710"/>
      </c:scatterChart>
      <c:valAx>
        <c:axId val="2147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43710"/>
        <c:crosses val="autoZero"/>
        <c:crossBetween val="midCat"/>
        <c:dispUnits/>
      </c:valAx>
      <c:valAx>
        <c:axId val="59043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34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3115"/>
          <c:w val="0.17325"/>
          <c:h val="0.3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ODL by age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035"/>
          <c:w val="0.8227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Nasira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ODL_by_age!$J$18:$J$23</c:f>
              <c:numCache>
                <c:ptCount val="6"/>
                <c:pt idx="0">
                  <c:v>41.186668444754474</c:v>
                </c:pt>
                <c:pt idx="1">
                  <c:v>45.127479931788876</c:v>
                </c:pt>
                <c:pt idx="2">
                  <c:v>42.07311038945784</c:v>
                </c:pt>
                <c:pt idx="3">
                  <c:v>42.60393108386085</c:v>
                </c:pt>
                <c:pt idx="4">
                  <c:v>44.73494232717194</c:v>
                </c:pt>
                <c:pt idx="5">
                  <c:v>44.820430187032905</c:v>
                </c:pt>
              </c:numCache>
            </c:numRef>
          </c:xVal>
          <c:yVal>
            <c:numRef>
              <c:f>ODL_by_age!$K$18:$K$23</c:f>
              <c:numCache>
                <c:ptCount val="6"/>
                <c:pt idx="0">
                  <c:v>13.15101094549819</c:v>
                </c:pt>
                <c:pt idx="1">
                  <c:v>18.747660441708604</c:v>
                </c:pt>
                <c:pt idx="2">
                  <c:v>19.850614160563254</c:v>
                </c:pt>
                <c:pt idx="3">
                  <c:v>12.79174749515466</c:v>
                </c:pt>
                <c:pt idx="4">
                  <c:v>15.783631102688112</c:v>
                </c:pt>
                <c:pt idx="5">
                  <c:v>18.93836636678281</c:v>
                </c:pt>
              </c:numCache>
            </c:numRef>
          </c:yVal>
          <c:smooth val="0"/>
        </c:ser>
        <c:ser>
          <c:idx val="1"/>
          <c:order val="1"/>
          <c:tx>
            <c:v>BTA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ODL_by_age!$J$10:$J$13</c:f>
              <c:numCache>
                <c:ptCount val="4"/>
                <c:pt idx="0">
                  <c:v>46.176932502025444</c:v>
                </c:pt>
                <c:pt idx="1">
                  <c:v>51.48719385910356</c:v>
                </c:pt>
                <c:pt idx="2">
                  <c:v>47.31943536020047</c:v>
                </c:pt>
                <c:pt idx="3">
                  <c:v>38.24277218338794</c:v>
                </c:pt>
              </c:numCache>
            </c:numRef>
          </c:xVal>
          <c:yVal>
            <c:numRef>
              <c:f>ODL_by_age!$K$10:$K$13</c:f>
              <c:numCache>
                <c:ptCount val="4"/>
                <c:pt idx="0">
                  <c:v>13.866866433561366</c:v>
                </c:pt>
                <c:pt idx="1">
                  <c:v>16.861883568665014</c:v>
                </c:pt>
                <c:pt idx="2">
                  <c:v>17.705474773442383</c:v>
                </c:pt>
                <c:pt idx="3">
                  <c:v>9.643747188723411</c:v>
                </c:pt>
              </c:numCache>
            </c:numRef>
          </c:yVal>
          <c:smooth val="0"/>
        </c:ser>
        <c:ser>
          <c:idx val="2"/>
          <c:order val="2"/>
          <c:tx>
            <c:v>YTA or BTA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xVal>
            <c:numRef>
              <c:f>ODL_by_age!$J$39:$J$40</c:f>
              <c:numCache>
                <c:ptCount val="2"/>
                <c:pt idx="0">
                  <c:v>47.68356665857322</c:v>
                </c:pt>
                <c:pt idx="1">
                  <c:v>49.82195720424106</c:v>
                </c:pt>
              </c:numCache>
            </c:numRef>
          </c:xVal>
          <c:yVal>
            <c:numRef>
              <c:f>ODL_by_age!$K$39:$K$40</c:f>
              <c:numCache>
                <c:ptCount val="2"/>
                <c:pt idx="0">
                  <c:v>19.208638225807118</c:v>
                </c:pt>
                <c:pt idx="1">
                  <c:v>16.836283208621346</c:v>
                </c:pt>
              </c:numCache>
            </c:numRef>
          </c:yVal>
          <c:smooth val="0"/>
        </c:ser>
        <c:ser>
          <c:idx val="3"/>
          <c:order val="3"/>
          <c:tx>
            <c:v>YTA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ODL_by_age!$J$29:$J$35</c:f>
              <c:numCache>
                <c:ptCount val="7"/>
                <c:pt idx="0">
                  <c:v>49.75958824471087</c:v>
                </c:pt>
                <c:pt idx="1">
                  <c:v>46.38768981551741</c:v>
                </c:pt>
                <c:pt idx="2">
                  <c:v>49.670900330343706</c:v>
                </c:pt>
                <c:pt idx="3">
                  <c:v>50.053940777264984</c:v>
                </c:pt>
                <c:pt idx="4">
                  <c:v>51.18249739039694</c:v>
                </c:pt>
                <c:pt idx="5">
                  <c:v>52.31824300109654</c:v>
                </c:pt>
                <c:pt idx="6">
                  <c:v>53.76540163336417</c:v>
                </c:pt>
              </c:numCache>
            </c:numRef>
          </c:xVal>
          <c:yVal>
            <c:numRef>
              <c:f>ODL_by_age!$K$29:$K$35</c:f>
              <c:numCache>
                <c:ptCount val="7"/>
                <c:pt idx="0">
                  <c:v>17.673302467835562</c:v>
                </c:pt>
                <c:pt idx="1">
                  <c:v>18.86033772632776</c:v>
                </c:pt>
                <c:pt idx="2">
                  <c:v>16.345571222733355</c:v>
                </c:pt>
                <c:pt idx="3">
                  <c:v>16.68948736322197</c:v>
                </c:pt>
                <c:pt idx="4">
                  <c:v>16.20405402969702</c:v>
                </c:pt>
                <c:pt idx="5">
                  <c:v>15.407303524014246</c:v>
                </c:pt>
                <c:pt idx="6">
                  <c:v>15.363804880702727</c:v>
                </c:pt>
              </c:numCache>
            </c:numRef>
          </c:yVal>
          <c:smooth val="0"/>
        </c:ser>
        <c:ser>
          <c:idx val="4"/>
          <c:order val="4"/>
          <c:tx>
            <c:v>DAD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711FF"/>
                </a:solidFill>
              </a:ln>
            </c:spPr>
          </c:marker>
          <c:xVal>
            <c:numRef>
              <c:f>ODL_by_age!$J$14:$J$17</c:f>
              <c:numCache>
                <c:ptCount val="4"/>
                <c:pt idx="0">
                  <c:v>46.75898655029591</c:v>
                </c:pt>
                <c:pt idx="1">
                  <c:v>46.911707398685266</c:v>
                </c:pt>
                <c:pt idx="2">
                  <c:v>49.04202230335561</c:v>
                </c:pt>
                <c:pt idx="3">
                  <c:v>44.766432741413745</c:v>
                </c:pt>
              </c:numCache>
            </c:numRef>
          </c:xVal>
          <c:yVal>
            <c:numRef>
              <c:f>ODL_by_age!$K$14:$K$17</c:f>
              <c:numCache>
                <c:ptCount val="4"/>
                <c:pt idx="0">
                  <c:v>13.34323363085738</c:v>
                </c:pt>
                <c:pt idx="1">
                  <c:v>16.79793910250018</c:v>
                </c:pt>
                <c:pt idx="2">
                  <c:v>12.382828251366075</c:v>
                </c:pt>
                <c:pt idx="3">
                  <c:v>12.295983303571717</c:v>
                </c:pt>
              </c:numCache>
            </c:numRef>
          </c:yVal>
          <c:smooth val="0"/>
        </c:ser>
        <c:ser>
          <c:idx val="5"/>
          <c:order val="5"/>
          <c:tx>
            <c:v>BTA donaldson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Donaldson_1987!$W$4:$W$12</c:f>
              <c:numCache>
                <c:ptCount val="9"/>
                <c:pt idx="0">
                  <c:v>46.24768132800956</c:v>
                </c:pt>
                <c:pt idx="1">
                  <c:v>47.81498145753401</c:v>
                </c:pt>
                <c:pt idx="2">
                  <c:v>47.431744562702455</c:v>
                </c:pt>
                <c:pt idx="3">
                  <c:v>49.58788378322687</c:v>
                </c:pt>
                <c:pt idx="4">
                  <c:v>50.899960871266465</c:v>
                </c:pt>
                <c:pt idx="5">
                  <c:v>50.83883009183652</c:v>
                </c:pt>
                <c:pt idx="6">
                  <c:v>50.223238593052386</c:v>
                </c:pt>
                <c:pt idx="7">
                  <c:v>54.27173037606096</c:v>
                </c:pt>
                <c:pt idx="8">
                  <c:v>53.93272568989207</c:v>
                </c:pt>
              </c:numCache>
            </c:numRef>
          </c:xVal>
          <c:yVal>
            <c:numRef>
              <c:f>Donaldson_1987!$AG$4:$AG$12</c:f>
              <c:numCache>
                <c:ptCount val="9"/>
                <c:pt idx="0">
                  <c:v>19.869839972333136</c:v>
                </c:pt>
                <c:pt idx="1">
                  <c:v>13.220190447691008</c:v>
                </c:pt>
                <c:pt idx="2">
                  <c:v>16.185688443902237</c:v>
                </c:pt>
                <c:pt idx="3">
                  <c:v>18.699773336080774</c:v>
                </c:pt>
                <c:pt idx="4">
                  <c:v>14.227642276422763</c:v>
                </c:pt>
                <c:pt idx="5">
                  <c:v>16.829625230651764</c:v>
                </c:pt>
                <c:pt idx="6">
                  <c:v>15.049548077970165</c:v>
                </c:pt>
                <c:pt idx="7">
                  <c:v>15.529810214154429</c:v>
                </c:pt>
                <c:pt idx="8">
                  <c:v>12.984969740195716</c:v>
                </c:pt>
              </c:numCache>
            </c:numRef>
          </c:yVal>
          <c:smooth val="0"/>
        </c:ser>
        <c:ser>
          <c:idx val="6"/>
          <c:order val="6"/>
          <c:tx>
            <c:v>YTA Donaldson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Donaldson_1987!$W$13:$W$20</c:f>
              <c:numCache>
                <c:ptCount val="8"/>
                <c:pt idx="0">
                  <c:v>53.41991341991343</c:v>
                </c:pt>
                <c:pt idx="1">
                  <c:v>54.44489011800967</c:v>
                </c:pt>
                <c:pt idx="2">
                  <c:v>54.29140078379876</c:v>
                </c:pt>
                <c:pt idx="3">
                  <c:v>50.268146736745194</c:v>
                </c:pt>
                <c:pt idx="4">
                  <c:v>49.718082317823395</c:v>
                </c:pt>
                <c:pt idx="5">
                  <c:v>49.88860850376409</c:v>
                </c:pt>
                <c:pt idx="6">
                  <c:v>51.80997384186989</c:v>
                </c:pt>
                <c:pt idx="7">
                  <c:v>52.72586073000259</c:v>
                </c:pt>
              </c:numCache>
            </c:numRef>
          </c:xVal>
          <c:yVal>
            <c:numRef>
              <c:f>Donaldson_1987!$AG$13:$AG$20</c:f>
              <c:numCache>
                <c:ptCount val="8"/>
                <c:pt idx="0">
                  <c:v>15.292207792207792</c:v>
                </c:pt>
                <c:pt idx="1">
                  <c:v>14.619265764529544</c:v>
                </c:pt>
                <c:pt idx="2">
                  <c:v>15.245090998625276</c:v>
                </c:pt>
                <c:pt idx="3">
                  <c:v>15.253856281912672</c:v>
                </c:pt>
                <c:pt idx="4">
                  <c:v>15.470700889083844</c:v>
                </c:pt>
                <c:pt idx="5">
                  <c:v>16.872380188151325</c:v>
                </c:pt>
                <c:pt idx="6">
                  <c:v>15.019829550248925</c:v>
                </c:pt>
                <c:pt idx="7">
                  <c:v>14.372249546984209</c:v>
                </c:pt>
              </c:numCache>
            </c:numRef>
          </c:yVal>
          <c:smooth val="0"/>
        </c:ser>
        <c:ser>
          <c:idx val="7"/>
          <c:order val="7"/>
          <c:tx>
            <c:v>Petrogrid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ODL_by_age!$J$58:$J$76</c:f>
              <c:numCache>
                <c:ptCount val="19"/>
                <c:pt idx="0">
                  <c:v>45</c:v>
                </c:pt>
                <c:pt idx="1">
                  <c:v>48.4</c:v>
                </c:pt>
                <c:pt idx="2">
                  <c:v>52.5</c:v>
                </c:pt>
                <c:pt idx="3">
                  <c:v>57.6</c:v>
                </c:pt>
                <c:pt idx="4">
                  <c:v>53</c:v>
                </c:pt>
                <c:pt idx="5">
                  <c:v>49.3</c:v>
                </c:pt>
                <c:pt idx="6">
                  <c:v>63</c:v>
                </c:pt>
                <c:pt idx="7">
                  <c:v>57</c:v>
                </c:pt>
                <c:pt idx="8">
                  <c:v>45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  <c:pt idx="12">
                  <c:v>52</c:v>
                </c:pt>
                <c:pt idx="13">
                  <c:v>57</c:v>
                </c:pt>
                <c:pt idx="14">
                  <c:v>63</c:v>
                </c:pt>
                <c:pt idx="15">
                  <c:v>45</c:v>
                </c:pt>
                <c:pt idx="16">
                  <c:v>52</c:v>
                </c:pt>
                <c:pt idx="17">
                  <c:v>45</c:v>
                </c:pt>
                <c:pt idx="18">
                  <c:v>54.9</c:v>
                </c:pt>
              </c:numCache>
            </c:numRef>
          </c:xVal>
          <c:yVal>
            <c:numRef>
              <c:f>ODL_by_age!$K$58:$K$76</c:f>
              <c:numCache>
                <c:ptCount val="19"/>
                <c:pt idx="0">
                  <c:v>9.4</c:v>
                </c:pt>
                <c:pt idx="1">
                  <c:v>11.5</c:v>
                </c:pt>
                <c:pt idx="2">
                  <c:v>14</c:v>
                </c:pt>
                <c:pt idx="3">
                  <c:v>11.7</c:v>
                </c:pt>
                <c:pt idx="4">
                  <c:v>9.3</c:v>
                </c:pt>
                <c:pt idx="5">
                  <c:v>7.3</c:v>
                </c:pt>
                <c:pt idx="6">
                  <c:v>7</c:v>
                </c:pt>
                <c:pt idx="7">
                  <c:v>5.9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12.84</c:v>
                </c:pt>
                <c:pt idx="18">
                  <c:v>20.65</c:v>
                </c:pt>
              </c:numCache>
            </c:numRef>
          </c:yVal>
          <c:smooth val="0"/>
        </c:ser>
        <c:axId val="61631343"/>
        <c:axId val="17811176"/>
      </c:scatterChart>
      <c:valAx>
        <c:axId val="61631343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SiO2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11176"/>
        <c:crosses val="autoZero"/>
        <c:crossBetween val="midCat"/>
        <c:dispUnits/>
      </c:valAx>
      <c:valAx>
        <c:axId val="17811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Na2O+K2O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1343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5"/>
          <c:y val="0.37025"/>
          <c:w val="0.12325"/>
          <c:h val="0.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ODL by age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237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v>Nasira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ODL_by_age!$J$18:$J$23</c:f>
              <c:numCache>
                <c:ptCount val="6"/>
                <c:pt idx="0">
                  <c:v>41.186668444754474</c:v>
                </c:pt>
                <c:pt idx="1">
                  <c:v>45.127479931788876</c:v>
                </c:pt>
                <c:pt idx="2">
                  <c:v>42.07311038945784</c:v>
                </c:pt>
                <c:pt idx="3">
                  <c:v>42.60393108386085</c:v>
                </c:pt>
                <c:pt idx="4">
                  <c:v>44.73494232717194</c:v>
                </c:pt>
                <c:pt idx="5">
                  <c:v>44.820430187032905</c:v>
                </c:pt>
              </c:numCache>
            </c:numRef>
          </c:xVal>
          <c:yVal>
            <c:numRef>
              <c:f>ODL_by_age!$K$18:$K$23</c:f>
              <c:numCache>
                <c:ptCount val="6"/>
                <c:pt idx="0">
                  <c:v>13.15101094549819</c:v>
                </c:pt>
                <c:pt idx="1">
                  <c:v>18.747660441708604</c:v>
                </c:pt>
                <c:pt idx="2">
                  <c:v>19.850614160563254</c:v>
                </c:pt>
                <c:pt idx="3">
                  <c:v>12.79174749515466</c:v>
                </c:pt>
                <c:pt idx="4">
                  <c:v>15.783631102688112</c:v>
                </c:pt>
                <c:pt idx="5">
                  <c:v>18.93836636678281</c:v>
                </c:pt>
              </c:numCache>
            </c:numRef>
          </c:yVal>
          <c:smooth val="0"/>
        </c:ser>
        <c:ser>
          <c:idx val="1"/>
          <c:order val="1"/>
          <c:tx>
            <c:v>BTA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ODL_by_age!$J$2:$J$13</c:f>
              <c:numCache>
                <c:ptCount val="12"/>
                <c:pt idx="0">
                  <c:v>47.48329056986284</c:v>
                </c:pt>
                <c:pt idx="1">
                  <c:v>48.48383348859604</c:v>
                </c:pt>
                <c:pt idx="2">
                  <c:v>47.89352778772999</c:v>
                </c:pt>
                <c:pt idx="3">
                  <c:v>45.347928068803746</c:v>
                </c:pt>
                <c:pt idx="4">
                  <c:v>47.303471091739745</c:v>
                </c:pt>
                <c:pt idx="5">
                  <c:v>46.82133742241081</c:v>
                </c:pt>
                <c:pt idx="6">
                  <c:v>45.32379368416648</c:v>
                </c:pt>
                <c:pt idx="7">
                  <c:v>47.636493049740416</c:v>
                </c:pt>
                <c:pt idx="8">
                  <c:v>46.176932502025444</c:v>
                </c:pt>
                <c:pt idx="9">
                  <c:v>51.48719385910356</c:v>
                </c:pt>
                <c:pt idx="10">
                  <c:v>47.31943536020047</c:v>
                </c:pt>
                <c:pt idx="11">
                  <c:v>38.24277218338794</c:v>
                </c:pt>
              </c:numCache>
            </c:numRef>
          </c:xVal>
          <c:yVal>
            <c:numRef>
              <c:f>ODL_by_age!$K$2:$K$13</c:f>
              <c:numCache>
                <c:ptCount val="12"/>
                <c:pt idx="0">
                  <c:v>18.1612763576082</c:v>
                </c:pt>
                <c:pt idx="1">
                  <c:v>15.397175963239372</c:v>
                </c:pt>
                <c:pt idx="2">
                  <c:v>14.973972054205568</c:v>
                </c:pt>
                <c:pt idx="3">
                  <c:v>17.586656241855614</c:v>
                </c:pt>
                <c:pt idx="4">
                  <c:v>18.106390799768945</c:v>
                </c:pt>
                <c:pt idx="5">
                  <c:v>19.0415174398454</c:v>
                </c:pt>
                <c:pt idx="6">
                  <c:v>21.21316722628424</c:v>
                </c:pt>
                <c:pt idx="7">
                  <c:v>20.264612292748286</c:v>
                </c:pt>
                <c:pt idx="8">
                  <c:v>13.866866433561366</c:v>
                </c:pt>
                <c:pt idx="9">
                  <c:v>16.861883568665014</c:v>
                </c:pt>
                <c:pt idx="10">
                  <c:v>17.705474773442383</c:v>
                </c:pt>
                <c:pt idx="11">
                  <c:v>9.643747188723411</c:v>
                </c:pt>
              </c:numCache>
            </c:numRef>
          </c:yVal>
          <c:smooth val="0"/>
        </c:ser>
        <c:ser>
          <c:idx val="2"/>
          <c:order val="2"/>
          <c:tx>
            <c:v>YTA or BTA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xVal>
            <c:numRef>
              <c:f>ODL_by_age!$J$36:$J$40</c:f>
              <c:numCache>
                <c:ptCount val="5"/>
                <c:pt idx="0">
                  <c:v>54.10445817401361</c:v>
                </c:pt>
                <c:pt idx="1">
                  <c:v>51.76643514445122</c:v>
                </c:pt>
                <c:pt idx="2">
                  <c:v>52.41370724267795</c:v>
                </c:pt>
                <c:pt idx="3">
                  <c:v>47.68356665857322</c:v>
                </c:pt>
                <c:pt idx="4">
                  <c:v>49.82195720424106</c:v>
                </c:pt>
              </c:numCache>
            </c:numRef>
          </c:xVal>
          <c:yVal>
            <c:numRef>
              <c:f>ODL_by_age!$K$36:$K$40</c:f>
              <c:numCache>
                <c:ptCount val="5"/>
                <c:pt idx="0">
                  <c:v>15.482230858190682</c:v>
                </c:pt>
                <c:pt idx="1">
                  <c:v>16.417029821855557</c:v>
                </c:pt>
                <c:pt idx="2">
                  <c:v>14.867150134354219</c:v>
                </c:pt>
                <c:pt idx="3">
                  <c:v>19.208638225807118</c:v>
                </c:pt>
                <c:pt idx="4">
                  <c:v>16.836283208621346</c:v>
                </c:pt>
              </c:numCache>
            </c:numRef>
          </c:yVal>
          <c:smooth val="0"/>
        </c:ser>
        <c:ser>
          <c:idx val="3"/>
          <c:order val="3"/>
          <c:tx>
            <c:v>YTA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ODL_by_age!$J$24:$J$35</c:f>
              <c:numCache>
                <c:ptCount val="12"/>
                <c:pt idx="0">
                  <c:v>50.67070306383423</c:v>
                </c:pt>
                <c:pt idx="1">
                  <c:v>54.27724377058094</c:v>
                </c:pt>
                <c:pt idx="2">
                  <c:v>53.67190732312784</c:v>
                </c:pt>
                <c:pt idx="3">
                  <c:v>50.27054234302252</c:v>
                </c:pt>
                <c:pt idx="4">
                  <c:v>47.31897703483174</c:v>
                </c:pt>
                <c:pt idx="5">
                  <c:v>49.75958824471087</c:v>
                </c:pt>
                <c:pt idx="6">
                  <c:v>46.38768981551741</c:v>
                </c:pt>
                <c:pt idx="7">
                  <c:v>49.670900330343706</c:v>
                </c:pt>
                <c:pt idx="8">
                  <c:v>50.053940777264984</c:v>
                </c:pt>
                <c:pt idx="9">
                  <c:v>51.18249739039694</c:v>
                </c:pt>
                <c:pt idx="10">
                  <c:v>52.31824300109654</c:v>
                </c:pt>
                <c:pt idx="11">
                  <c:v>53.76540163336417</c:v>
                </c:pt>
              </c:numCache>
            </c:numRef>
          </c:xVal>
          <c:yVal>
            <c:numRef>
              <c:f>ODL_by_age!$K$24:$K$35</c:f>
              <c:numCache>
                <c:ptCount val="12"/>
                <c:pt idx="0">
                  <c:v>15.345268542199488</c:v>
                </c:pt>
                <c:pt idx="1">
                  <c:v>15.243996265939003</c:v>
                </c:pt>
                <c:pt idx="2">
                  <c:v>14.842780306164666</c:v>
                </c:pt>
                <c:pt idx="3">
                  <c:v>15.802608950966821</c:v>
                </c:pt>
                <c:pt idx="4">
                  <c:v>15.927285733822867</c:v>
                </c:pt>
                <c:pt idx="5">
                  <c:v>17.673302467835562</c:v>
                </c:pt>
                <c:pt idx="6">
                  <c:v>18.86033772632776</c:v>
                </c:pt>
                <c:pt idx="7">
                  <c:v>16.345571222733355</c:v>
                </c:pt>
                <c:pt idx="8">
                  <c:v>16.68948736322197</c:v>
                </c:pt>
                <c:pt idx="9">
                  <c:v>16.20405402969702</c:v>
                </c:pt>
                <c:pt idx="10">
                  <c:v>15.407303524014246</c:v>
                </c:pt>
                <c:pt idx="11">
                  <c:v>15.363804880702727</c:v>
                </c:pt>
              </c:numCache>
            </c:numRef>
          </c:yVal>
          <c:smooth val="0"/>
        </c:ser>
        <c:ser>
          <c:idx val="4"/>
          <c:order val="4"/>
          <c:tx>
            <c:v>DAD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711FF"/>
                </a:solidFill>
              </a:ln>
            </c:spPr>
          </c:marker>
          <c:xVal>
            <c:numRef>
              <c:f>ODL_by_age!$J$14:$J$17</c:f>
              <c:numCache>
                <c:ptCount val="4"/>
                <c:pt idx="0">
                  <c:v>46.75898655029591</c:v>
                </c:pt>
                <c:pt idx="1">
                  <c:v>46.911707398685266</c:v>
                </c:pt>
                <c:pt idx="2">
                  <c:v>49.04202230335561</c:v>
                </c:pt>
                <c:pt idx="3">
                  <c:v>44.766432741413745</c:v>
                </c:pt>
              </c:numCache>
            </c:numRef>
          </c:xVal>
          <c:yVal>
            <c:numRef>
              <c:f>ODL_by_age!$K$14:$K$17</c:f>
              <c:numCache>
                <c:ptCount val="4"/>
                <c:pt idx="0">
                  <c:v>13.34323363085738</c:v>
                </c:pt>
                <c:pt idx="1">
                  <c:v>16.79793910250018</c:v>
                </c:pt>
                <c:pt idx="2">
                  <c:v>12.382828251366075</c:v>
                </c:pt>
                <c:pt idx="3">
                  <c:v>12.295983303571717</c:v>
                </c:pt>
              </c:numCache>
            </c:numRef>
          </c:yVal>
          <c:smooth val="0"/>
        </c:ser>
        <c:ser>
          <c:idx val="5"/>
          <c:order val="5"/>
          <c:tx>
            <c:v>BTA donaldson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Donaldson_1987!$W$4:$W$12</c:f>
              <c:numCache>
                <c:ptCount val="9"/>
                <c:pt idx="0">
                  <c:v>46.24768132800956</c:v>
                </c:pt>
                <c:pt idx="1">
                  <c:v>47.81498145753401</c:v>
                </c:pt>
                <c:pt idx="2">
                  <c:v>47.431744562702455</c:v>
                </c:pt>
                <c:pt idx="3">
                  <c:v>49.58788378322687</c:v>
                </c:pt>
                <c:pt idx="4">
                  <c:v>50.899960871266465</c:v>
                </c:pt>
                <c:pt idx="5">
                  <c:v>50.83883009183652</c:v>
                </c:pt>
                <c:pt idx="6">
                  <c:v>50.223238593052386</c:v>
                </c:pt>
                <c:pt idx="7">
                  <c:v>54.27173037606096</c:v>
                </c:pt>
                <c:pt idx="8">
                  <c:v>53.93272568989207</c:v>
                </c:pt>
              </c:numCache>
            </c:numRef>
          </c:xVal>
          <c:yVal>
            <c:numRef>
              <c:f>Donaldson_1987!$AG$4:$AG$12</c:f>
              <c:numCache>
                <c:ptCount val="9"/>
                <c:pt idx="0">
                  <c:v>19.869839972333136</c:v>
                </c:pt>
                <c:pt idx="1">
                  <c:v>13.220190447691008</c:v>
                </c:pt>
                <c:pt idx="2">
                  <c:v>16.185688443902237</c:v>
                </c:pt>
                <c:pt idx="3">
                  <c:v>18.699773336080774</c:v>
                </c:pt>
                <c:pt idx="4">
                  <c:v>14.227642276422763</c:v>
                </c:pt>
                <c:pt idx="5">
                  <c:v>16.829625230651764</c:v>
                </c:pt>
                <c:pt idx="6">
                  <c:v>15.049548077970165</c:v>
                </c:pt>
                <c:pt idx="7">
                  <c:v>15.529810214154429</c:v>
                </c:pt>
                <c:pt idx="8">
                  <c:v>12.984969740195716</c:v>
                </c:pt>
              </c:numCache>
            </c:numRef>
          </c:yVal>
          <c:smooth val="0"/>
        </c:ser>
        <c:ser>
          <c:idx val="6"/>
          <c:order val="6"/>
          <c:tx>
            <c:v>YTA Donaldson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Donaldson_1987!$W$13:$W$20</c:f>
              <c:numCache>
                <c:ptCount val="8"/>
                <c:pt idx="0">
                  <c:v>53.41991341991343</c:v>
                </c:pt>
                <c:pt idx="1">
                  <c:v>54.44489011800967</c:v>
                </c:pt>
                <c:pt idx="2">
                  <c:v>54.29140078379876</c:v>
                </c:pt>
                <c:pt idx="3">
                  <c:v>50.268146736745194</c:v>
                </c:pt>
                <c:pt idx="4">
                  <c:v>49.718082317823395</c:v>
                </c:pt>
                <c:pt idx="5">
                  <c:v>49.88860850376409</c:v>
                </c:pt>
                <c:pt idx="6">
                  <c:v>51.80997384186989</c:v>
                </c:pt>
                <c:pt idx="7">
                  <c:v>52.72586073000259</c:v>
                </c:pt>
              </c:numCache>
            </c:numRef>
          </c:xVal>
          <c:yVal>
            <c:numRef>
              <c:f>Donaldson_1987!$AG$13:$AG$20</c:f>
              <c:numCache>
                <c:ptCount val="8"/>
                <c:pt idx="0">
                  <c:v>15.292207792207792</c:v>
                </c:pt>
                <c:pt idx="1">
                  <c:v>14.619265764529544</c:v>
                </c:pt>
                <c:pt idx="2">
                  <c:v>15.245090998625276</c:v>
                </c:pt>
                <c:pt idx="3">
                  <c:v>15.253856281912672</c:v>
                </c:pt>
                <c:pt idx="4">
                  <c:v>15.470700889083844</c:v>
                </c:pt>
                <c:pt idx="5">
                  <c:v>16.872380188151325</c:v>
                </c:pt>
                <c:pt idx="6">
                  <c:v>15.019829550248925</c:v>
                </c:pt>
                <c:pt idx="7">
                  <c:v>14.372249546984209</c:v>
                </c:pt>
              </c:numCache>
            </c:numRef>
          </c:yVal>
          <c:smooth val="0"/>
        </c:ser>
        <c:ser>
          <c:idx val="7"/>
          <c:order val="7"/>
          <c:tx>
            <c:v>Petrogrid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ODL_by_age!$J$58:$J$76</c:f>
              <c:numCache>
                <c:ptCount val="19"/>
                <c:pt idx="0">
                  <c:v>45</c:v>
                </c:pt>
                <c:pt idx="1">
                  <c:v>48.4</c:v>
                </c:pt>
                <c:pt idx="2">
                  <c:v>52.5</c:v>
                </c:pt>
                <c:pt idx="3">
                  <c:v>57.6</c:v>
                </c:pt>
                <c:pt idx="4">
                  <c:v>53</c:v>
                </c:pt>
                <c:pt idx="5">
                  <c:v>49.3</c:v>
                </c:pt>
                <c:pt idx="6">
                  <c:v>63</c:v>
                </c:pt>
                <c:pt idx="7">
                  <c:v>57</c:v>
                </c:pt>
                <c:pt idx="8">
                  <c:v>45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  <c:pt idx="12">
                  <c:v>52</c:v>
                </c:pt>
                <c:pt idx="13">
                  <c:v>57</c:v>
                </c:pt>
                <c:pt idx="14">
                  <c:v>63</c:v>
                </c:pt>
                <c:pt idx="15">
                  <c:v>45</c:v>
                </c:pt>
                <c:pt idx="16">
                  <c:v>52</c:v>
                </c:pt>
                <c:pt idx="17">
                  <c:v>45</c:v>
                </c:pt>
                <c:pt idx="18">
                  <c:v>54.9</c:v>
                </c:pt>
              </c:numCache>
            </c:numRef>
          </c:xVal>
          <c:yVal>
            <c:numRef>
              <c:f>ODL_by_age!$K$58:$K$76</c:f>
              <c:numCache>
                <c:ptCount val="19"/>
                <c:pt idx="0">
                  <c:v>9.4</c:v>
                </c:pt>
                <c:pt idx="1">
                  <c:v>11.5</c:v>
                </c:pt>
                <c:pt idx="2">
                  <c:v>14</c:v>
                </c:pt>
                <c:pt idx="3">
                  <c:v>11.7</c:v>
                </c:pt>
                <c:pt idx="4">
                  <c:v>9.3</c:v>
                </c:pt>
                <c:pt idx="5">
                  <c:v>7.3</c:v>
                </c:pt>
                <c:pt idx="6">
                  <c:v>7</c:v>
                </c:pt>
                <c:pt idx="7">
                  <c:v>5.9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12.84</c:v>
                </c:pt>
                <c:pt idx="18">
                  <c:v>20.65</c:v>
                </c:pt>
              </c:numCache>
            </c:numRef>
          </c:yVal>
          <c:smooth val="0"/>
        </c:ser>
        <c:axId val="26082857"/>
        <c:axId val="33419122"/>
      </c:scatterChart>
      <c:valAx>
        <c:axId val="26082857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SiO2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19122"/>
        <c:crosses val="autoZero"/>
        <c:crossBetween val="midCat"/>
        <c:dispUnits/>
      </c:valAx>
      <c:valAx>
        <c:axId val="33419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Na2O+K2O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2857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5"/>
          <c:y val="0.37025"/>
          <c:w val="0.12325"/>
          <c:h val="0.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20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0.6525</cdr:y>
    </cdr:from>
    <cdr:to>
      <cdr:x>0.304</cdr:x>
      <cdr:y>0.89575</cdr:y>
    </cdr:to>
    <cdr:sp>
      <cdr:nvSpPr>
        <cdr:cNvPr id="1" name="Line 1"/>
        <cdr:cNvSpPr>
          <a:spLocks/>
        </cdr:cNvSpPr>
      </cdr:nvSpPr>
      <cdr:spPr>
        <a:xfrm>
          <a:off x="2628900" y="386715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0.304</cdr:x>
      <cdr:y>0.41075</cdr:y>
    </cdr:from>
    <cdr:to>
      <cdr:x>0.53025</cdr:x>
      <cdr:y>0.6525</cdr:y>
    </cdr:to>
    <cdr:sp>
      <cdr:nvSpPr>
        <cdr:cNvPr id="2" name="Line 2"/>
        <cdr:cNvSpPr>
          <a:spLocks/>
        </cdr:cNvSpPr>
      </cdr:nvSpPr>
      <cdr:spPr>
        <a:xfrm flipV="1">
          <a:off x="2628900" y="2428875"/>
          <a:ext cx="19621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0.722</cdr:y>
    </cdr:from>
    <cdr:to>
      <cdr:x>0.38525</cdr:x>
      <cdr:y>0.89575</cdr:y>
    </cdr:to>
    <cdr:sp>
      <cdr:nvSpPr>
        <cdr:cNvPr id="3" name="Line 3"/>
        <cdr:cNvSpPr>
          <a:spLocks/>
        </cdr:cNvSpPr>
      </cdr:nvSpPr>
      <cdr:spPr>
        <a:xfrm flipV="1">
          <a:off x="3333750" y="42767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0.304</cdr:x>
      <cdr:y>0.78825</cdr:y>
    </cdr:from>
    <cdr:to>
      <cdr:x>0.38525</cdr:x>
      <cdr:y>0.78825</cdr:y>
    </cdr:to>
    <cdr:sp>
      <cdr:nvSpPr>
        <cdr:cNvPr id="4" name="Line 4"/>
        <cdr:cNvSpPr>
          <a:spLocks/>
        </cdr:cNvSpPr>
      </cdr:nvSpPr>
      <cdr:spPr>
        <a:xfrm>
          <a:off x="2628900" y="46767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0.722</cdr:y>
    </cdr:from>
    <cdr:to>
      <cdr:x>0.522</cdr:x>
      <cdr:y>0.722</cdr:y>
    </cdr:to>
    <cdr:sp>
      <cdr:nvSpPr>
        <cdr:cNvPr id="5" name="Line 5"/>
        <cdr:cNvSpPr>
          <a:spLocks/>
        </cdr:cNvSpPr>
      </cdr:nvSpPr>
      <cdr:spPr>
        <a:xfrm>
          <a:off x="3333750" y="42767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0.366</cdr:y>
    </cdr:from>
    <cdr:to>
      <cdr:x>0.762</cdr:x>
      <cdr:y>0.722</cdr:y>
    </cdr:to>
    <cdr:sp>
      <cdr:nvSpPr>
        <cdr:cNvPr id="6" name="Line 6"/>
        <cdr:cNvSpPr>
          <a:spLocks/>
        </cdr:cNvSpPr>
      </cdr:nvSpPr>
      <cdr:spPr>
        <a:xfrm flipV="1">
          <a:off x="3333750" y="2171700"/>
          <a:ext cx="3267075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0.722</cdr:y>
    </cdr:from>
    <cdr:to>
      <cdr:x>0.522</cdr:x>
      <cdr:y>0.89575</cdr:y>
    </cdr:to>
    <cdr:sp>
      <cdr:nvSpPr>
        <cdr:cNvPr id="7" name="Line 7"/>
        <cdr:cNvSpPr>
          <a:spLocks/>
        </cdr:cNvSpPr>
      </cdr:nvSpPr>
      <cdr:spPr>
        <a:xfrm>
          <a:off x="4524375" y="42767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0.47</cdr:x>
      <cdr:y>0.64125</cdr:y>
    </cdr:from>
    <cdr:to>
      <cdr:x>0.522</cdr:x>
      <cdr:y>0.722</cdr:y>
    </cdr:to>
    <cdr:sp>
      <cdr:nvSpPr>
        <cdr:cNvPr id="8" name="Line 8"/>
        <cdr:cNvSpPr>
          <a:spLocks/>
        </cdr:cNvSpPr>
      </cdr:nvSpPr>
      <cdr:spPr>
        <a:xfrm flipH="1" flipV="1">
          <a:off x="4076700" y="3800475"/>
          <a:ext cx="4476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0.64125</cdr:y>
    </cdr:from>
    <cdr:to>
      <cdr:x>0.77575</cdr:x>
      <cdr:y>0.722</cdr:y>
    </cdr:to>
    <cdr:sp>
      <cdr:nvSpPr>
        <cdr:cNvPr id="9" name="Line 9"/>
        <cdr:cNvSpPr>
          <a:spLocks/>
        </cdr:cNvSpPr>
      </cdr:nvSpPr>
      <cdr:spPr>
        <a:xfrm flipV="1">
          <a:off x="4524375" y="3800475"/>
          <a:ext cx="22002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0.61975</cdr:x>
      <cdr:y>0.6895</cdr:y>
    </cdr:from>
    <cdr:to>
      <cdr:x>0.61975</cdr:x>
      <cdr:y>0.89575</cdr:y>
    </cdr:to>
    <cdr:sp>
      <cdr:nvSpPr>
        <cdr:cNvPr id="10" name="Line 10"/>
        <cdr:cNvSpPr>
          <a:spLocks/>
        </cdr:cNvSpPr>
      </cdr:nvSpPr>
      <cdr:spPr>
        <a:xfrm flipV="1">
          <a:off x="5372100" y="408622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0.5405</cdr:x>
      <cdr:y>0.57425</cdr:y>
    </cdr:from>
    <cdr:to>
      <cdr:x>0.61975</cdr:x>
      <cdr:y>0.6895</cdr:y>
    </cdr:to>
    <cdr:sp>
      <cdr:nvSpPr>
        <cdr:cNvPr id="11" name="Line 11"/>
        <cdr:cNvSpPr>
          <a:spLocks/>
        </cdr:cNvSpPr>
      </cdr:nvSpPr>
      <cdr:spPr>
        <a:xfrm flipH="1" flipV="1">
          <a:off x="4686300" y="3400425"/>
          <a:ext cx="685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0.37975</cdr:x>
      <cdr:y>0.56975</cdr:y>
    </cdr:from>
    <cdr:to>
      <cdr:x>0.47</cdr:x>
      <cdr:y>0.64125</cdr:y>
    </cdr:to>
    <cdr:sp>
      <cdr:nvSpPr>
        <cdr:cNvPr id="12" name="Line 12"/>
        <cdr:cNvSpPr>
          <a:spLocks/>
        </cdr:cNvSpPr>
      </cdr:nvSpPr>
      <cdr:spPr>
        <a:xfrm flipH="1" flipV="1">
          <a:off x="3286125" y="3371850"/>
          <a:ext cx="781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0.4475</cdr:x>
      <cdr:y>0.49775</cdr:y>
    </cdr:from>
    <cdr:to>
      <cdr:x>0.5405</cdr:x>
      <cdr:y>0.57425</cdr:y>
    </cdr:to>
    <cdr:sp>
      <cdr:nvSpPr>
        <cdr:cNvPr id="13" name="Line 13"/>
        <cdr:cNvSpPr>
          <a:spLocks/>
        </cdr:cNvSpPr>
      </cdr:nvSpPr>
      <cdr:spPr>
        <a:xfrm>
          <a:off x="3876675" y="2952750"/>
          <a:ext cx="809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0.475</cdr:x>
      <cdr:y>0.36525</cdr:y>
    </cdr:from>
    <cdr:to>
      <cdr:x>0.63</cdr:x>
      <cdr:y>0.49075</cdr:y>
    </cdr:to>
    <cdr:sp>
      <cdr:nvSpPr>
        <cdr:cNvPr id="14" name="Line 14"/>
        <cdr:cNvSpPr>
          <a:spLocks/>
        </cdr:cNvSpPr>
      </cdr:nvSpPr>
      <cdr:spPr>
        <a:xfrm>
          <a:off x="4114800" y="2162175"/>
          <a:ext cx="13430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0.63</cdr:x>
      <cdr:y>0.49075</cdr:y>
    </cdr:from>
    <cdr:to>
      <cdr:x>0.7375</cdr:x>
      <cdr:y>0.6525</cdr:y>
    </cdr:to>
    <cdr:sp>
      <cdr:nvSpPr>
        <cdr:cNvPr id="15" name="Line 15"/>
        <cdr:cNvSpPr>
          <a:spLocks/>
        </cdr:cNvSpPr>
      </cdr:nvSpPr>
      <cdr:spPr>
        <a:xfrm>
          <a:off x="5457825" y="2905125"/>
          <a:ext cx="9334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0.7375</cdr:x>
      <cdr:y>0.6525</cdr:y>
    </cdr:from>
    <cdr:to>
      <cdr:x>0.7375</cdr:x>
      <cdr:y>0.89575</cdr:y>
    </cdr:to>
    <cdr:sp>
      <cdr:nvSpPr>
        <cdr:cNvPr id="16" name="Line 16"/>
        <cdr:cNvSpPr>
          <a:spLocks/>
        </cdr:cNvSpPr>
      </cdr:nvSpPr>
      <cdr:spPr>
        <a:xfrm>
          <a:off x="6391275" y="386715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0.37975</cdr:x>
      <cdr:y>0.0765</cdr:y>
    </cdr:from>
    <cdr:to>
      <cdr:x>0.7135</cdr:x>
      <cdr:y>0.1435</cdr:y>
    </cdr:to>
    <cdr:sp>
      <cdr:nvSpPr>
        <cdr:cNvPr id="17" name="Text Box 17"/>
        <cdr:cNvSpPr txBox="1">
          <a:spLocks noChangeArrowheads="1"/>
        </cdr:cNvSpPr>
      </cdr:nvSpPr>
      <cdr:spPr>
        <a:xfrm>
          <a:off x="3286125" y="447675"/>
          <a:ext cx="28956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 Alkali versus Silica, Oldonyo Lengai and surrounding area</a:t>
          </a:r>
        </a:p>
      </cdr:txBody>
    </cdr:sp>
  </cdr:relSizeAnchor>
  <cdr:relSizeAnchor xmlns:cdr="http://schemas.openxmlformats.org/drawingml/2006/chartDrawing">
    <cdr:from>
      <cdr:x>0.38525</cdr:x>
      <cdr:y>0.183</cdr:y>
    </cdr:from>
    <cdr:to>
      <cdr:x>0.57875</cdr:x>
      <cdr:y>0.452</cdr:y>
    </cdr:to>
    <cdr:sp>
      <cdr:nvSpPr>
        <cdr:cNvPr id="18" name="Line 18"/>
        <cdr:cNvSpPr>
          <a:spLocks/>
        </cdr:cNvSpPr>
      </cdr:nvSpPr>
      <cdr:spPr>
        <a:xfrm flipV="1">
          <a:off x="3333750" y="1085850"/>
          <a:ext cx="16764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0.7225</cdr:y>
    </cdr:from>
    <cdr:to>
      <cdr:x>0.39875</cdr:x>
      <cdr:y>0.894</cdr:y>
    </cdr:to>
    <cdr:sp>
      <cdr:nvSpPr>
        <cdr:cNvPr id="1" name="Line 1"/>
        <cdr:cNvSpPr>
          <a:spLocks/>
        </cdr:cNvSpPr>
      </cdr:nvSpPr>
      <cdr:spPr>
        <a:xfrm flipV="1">
          <a:off x="3448050" y="427672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0.31625</cdr:x>
      <cdr:y>0.65475</cdr:y>
    </cdr:from>
    <cdr:to>
      <cdr:x>0.31625</cdr:x>
      <cdr:y>0.894</cdr:y>
    </cdr:to>
    <cdr:sp>
      <cdr:nvSpPr>
        <cdr:cNvPr id="2" name="Line 2"/>
        <cdr:cNvSpPr>
          <a:spLocks/>
        </cdr:cNvSpPr>
      </cdr:nvSpPr>
      <cdr:spPr>
        <a:xfrm flipV="1">
          <a:off x="2733675" y="387667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0.31625</cdr:x>
      <cdr:y>0.41325</cdr:y>
    </cdr:from>
    <cdr:to>
      <cdr:x>0.55</cdr:x>
      <cdr:y>0.65475</cdr:y>
    </cdr:to>
    <cdr:sp>
      <cdr:nvSpPr>
        <cdr:cNvPr id="3" name="Line 3"/>
        <cdr:cNvSpPr>
          <a:spLocks/>
        </cdr:cNvSpPr>
      </cdr:nvSpPr>
      <cdr:spPr>
        <a:xfrm flipV="1">
          <a:off x="2733675" y="2447925"/>
          <a:ext cx="20288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0.39875</cdr:x>
      <cdr:y>0.7225</cdr:y>
    </cdr:from>
    <cdr:to>
      <cdr:x>0.54025</cdr:x>
      <cdr:y>0.7225</cdr:y>
    </cdr:to>
    <cdr:sp>
      <cdr:nvSpPr>
        <cdr:cNvPr id="4" name="Line 4"/>
        <cdr:cNvSpPr>
          <a:spLocks/>
        </cdr:cNvSpPr>
      </cdr:nvSpPr>
      <cdr:spPr>
        <a:xfrm>
          <a:off x="3448050" y="42767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0.54025</cdr:x>
      <cdr:y>0.65475</cdr:y>
    </cdr:from>
    <cdr:to>
      <cdr:x>0.76125</cdr:x>
      <cdr:y>0.7225</cdr:y>
    </cdr:to>
    <cdr:sp>
      <cdr:nvSpPr>
        <cdr:cNvPr id="5" name="Line 5"/>
        <cdr:cNvSpPr>
          <a:spLocks/>
        </cdr:cNvSpPr>
      </cdr:nvSpPr>
      <cdr:spPr>
        <a:xfrm flipV="1">
          <a:off x="4676775" y="3876675"/>
          <a:ext cx="1914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0.39875</cdr:x>
      <cdr:y>0.421</cdr:y>
    </cdr:from>
    <cdr:to>
      <cdr:x>0.731</cdr:x>
      <cdr:y>0.7225</cdr:y>
    </cdr:to>
    <cdr:sp>
      <cdr:nvSpPr>
        <cdr:cNvPr id="6" name="Line 6"/>
        <cdr:cNvSpPr>
          <a:spLocks/>
        </cdr:cNvSpPr>
      </cdr:nvSpPr>
      <cdr:spPr>
        <a:xfrm flipV="1">
          <a:off x="3448050" y="2486025"/>
          <a:ext cx="28765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0.49375</cdr:y>
    </cdr:from>
    <cdr:to>
      <cdr:x>0.76125</cdr:x>
      <cdr:y>0.65475</cdr:y>
    </cdr:to>
    <cdr:sp>
      <cdr:nvSpPr>
        <cdr:cNvPr id="7" name="Line 7"/>
        <cdr:cNvSpPr>
          <a:spLocks/>
        </cdr:cNvSpPr>
      </cdr:nvSpPr>
      <cdr:spPr>
        <a:xfrm flipH="1" flipV="1">
          <a:off x="5638800" y="2924175"/>
          <a:ext cx="9525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0.51275</cdr:x>
      <cdr:y>0.38575</cdr:y>
    </cdr:from>
    <cdr:to>
      <cdr:x>0.6515</cdr:x>
      <cdr:y>0.49375</cdr:y>
    </cdr:to>
    <cdr:sp>
      <cdr:nvSpPr>
        <cdr:cNvPr id="8" name="Line 8"/>
        <cdr:cNvSpPr>
          <a:spLocks/>
        </cdr:cNvSpPr>
      </cdr:nvSpPr>
      <cdr:spPr>
        <a:xfrm flipH="1" flipV="1">
          <a:off x="4438650" y="2276475"/>
          <a:ext cx="12001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0.5585</cdr:x>
      <cdr:y>0.57525</cdr:y>
    </cdr:from>
    <cdr:to>
      <cdr:x>0.641</cdr:x>
      <cdr:y>0.6935</cdr:y>
    </cdr:to>
    <cdr:sp>
      <cdr:nvSpPr>
        <cdr:cNvPr id="9" name="Line 9"/>
        <cdr:cNvSpPr>
          <a:spLocks/>
        </cdr:cNvSpPr>
      </cdr:nvSpPr>
      <cdr:spPr>
        <a:xfrm flipH="1" flipV="1">
          <a:off x="4838700" y="3400425"/>
          <a:ext cx="7143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0.46275</cdr:x>
      <cdr:y>0.5015</cdr:y>
    </cdr:from>
    <cdr:to>
      <cdr:x>0.5585</cdr:x>
      <cdr:y>0.57525</cdr:y>
    </cdr:to>
    <cdr:sp>
      <cdr:nvSpPr>
        <cdr:cNvPr id="10" name="Line 10"/>
        <cdr:cNvSpPr>
          <a:spLocks/>
        </cdr:cNvSpPr>
      </cdr:nvSpPr>
      <cdr:spPr>
        <a:xfrm flipH="1" flipV="1">
          <a:off x="4010025" y="2962275"/>
          <a:ext cx="8286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0.4875</cdr:x>
      <cdr:y>0.64375</cdr:y>
    </cdr:from>
    <cdr:to>
      <cdr:x>0.54025</cdr:x>
      <cdr:y>0.7225</cdr:y>
    </cdr:to>
    <cdr:sp>
      <cdr:nvSpPr>
        <cdr:cNvPr id="11" name="Line 11"/>
        <cdr:cNvSpPr>
          <a:spLocks/>
        </cdr:cNvSpPr>
      </cdr:nvSpPr>
      <cdr:spPr>
        <a:xfrm flipH="1" flipV="1">
          <a:off x="4219575" y="3810000"/>
          <a:ext cx="4572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0.39875</cdr:x>
      <cdr:y>0.57525</cdr:y>
    </cdr:from>
    <cdr:to>
      <cdr:x>0.4875</cdr:x>
      <cdr:y>0.64375</cdr:y>
    </cdr:to>
    <cdr:sp>
      <cdr:nvSpPr>
        <cdr:cNvPr id="12" name="Line 12"/>
        <cdr:cNvSpPr>
          <a:spLocks/>
        </cdr:cNvSpPr>
      </cdr:nvSpPr>
      <cdr:spPr>
        <a:xfrm flipH="1" flipV="1">
          <a:off x="3448050" y="3400425"/>
          <a:ext cx="771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0.31625</cdr:x>
      <cdr:y>0.791</cdr:y>
    </cdr:from>
    <cdr:to>
      <cdr:x>0.39875</cdr:x>
      <cdr:y>0.791</cdr:y>
    </cdr:to>
    <cdr:sp>
      <cdr:nvSpPr>
        <cdr:cNvPr id="13" name="Line 13"/>
        <cdr:cNvSpPr>
          <a:spLocks/>
        </cdr:cNvSpPr>
      </cdr:nvSpPr>
      <cdr:spPr>
        <a:xfrm>
          <a:off x="2733675" y="46863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0.39875</cdr:x>
      <cdr:y>0.186</cdr:y>
    </cdr:from>
    <cdr:to>
      <cdr:x>0.59875</cdr:x>
      <cdr:y>0.457</cdr:y>
    </cdr:to>
    <cdr:sp>
      <cdr:nvSpPr>
        <cdr:cNvPr id="14" name="Line 14"/>
        <cdr:cNvSpPr>
          <a:spLocks/>
        </cdr:cNvSpPr>
      </cdr:nvSpPr>
      <cdr:spPr>
        <a:xfrm flipV="1">
          <a:off x="3448050" y="1095375"/>
          <a:ext cx="1733550" cy="1609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0.54025</cdr:x>
      <cdr:y>0.7225</cdr:y>
    </cdr:from>
    <cdr:to>
      <cdr:x>0.54025</cdr:x>
      <cdr:y>0.894</cdr:y>
    </cdr:to>
    <cdr:sp>
      <cdr:nvSpPr>
        <cdr:cNvPr id="15" name="Line 15"/>
        <cdr:cNvSpPr>
          <a:spLocks/>
        </cdr:cNvSpPr>
      </cdr:nvSpPr>
      <cdr:spPr>
        <a:xfrm flipV="1">
          <a:off x="4676775" y="427672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0.641</cdr:x>
      <cdr:y>0.6935</cdr:y>
    </cdr:from>
    <cdr:to>
      <cdr:x>0.641</cdr:x>
      <cdr:y>0.894</cdr:y>
    </cdr:to>
    <cdr:sp>
      <cdr:nvSpPr>
        <cdr:cNvPr id="16" name="Line 16"/>
        <cdr:cNvSpPr>
          <a:spLocks/>
        </cdr:cNvSpPr>
      </cdr:nvSpPr>
      <cdr:spPr>
        <a:xfrm flipV="1">
          <a:off x="5553075" y="410527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0.76125</cdr:x>
      <cdr:y>0.65475</cdr:y>
    </cdr:from>
    <cdr:to>
      <cdr:x>0.76125</cdr:x>
      <cdr:y>0.894</cdr:y>
    </cdr:to>
    <cdr:sp>
      <cdr:nvSpPr>
        <cdr:cNvPr id="17" name="Line 17"/>
        <cdr:cNvSpPr>
          <a:spLocks/>
        </cdr:cNvSpPr>
      </cdr:nvSpPr>
      <cdr:spPr>
        <a:xfrm flipV="1">
          <a:off x="6591300" y="387667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0.58025</cdr:x>
      <cdr:y>0.253</cdr:y>
    </cdr:from>
    <cdr:to>
      <cdr:x>0.681</cdr:x>
      <cdr:y>0.282</cdr:y>
    </cdr:to>
    <cdr:sp>
      <cdr:nvSpPr>
        <cdr:cNvPr id="18" name="Text Box 19"/>
        <cdr:cNvSpPr txBox="1">
          <a:spLocks noChangeArrowheads="1"/>
        </cdr:cNvSpPr>
      </cdr:nvSpPr>
      <cdr:spPr>
        <a:xfrm>
          <a:off x="5029200" y="1495425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L79 BTA bomb</a:t>
          </a:r>
        </a:p>
      </cdr:txBody>
    </cdr:sp>
  </cdr:relSizeAnchor>
  <cdr:relSizeAnchor xmlns:cdr="http://schemas.openxmlformats.org/drawingml/2006/chartDrawing">
    <cdr:from>
      <cdr:x>0.529</cdr:x>
      <cdr:y>0.26925</cdr:y>
    </cdr:from>
    <cdr:to>
      <cdr:x>0.58025</cdr:x>
      <cdr:y>0.313</cdr:y>
    </cdr:to>
    <cdr:sp>
      <cdr:nvSpPr>
        <cdr:cNvPr id="19" name="Line 20"/>
        <cdr:cNvSpPr>
          <a:spLocks/>
        </cdr:cNvSpPr>
      </cdr:nvSpPr>
      <cdr:spPr>
        <a:xfrm flipV="1">
          <a:off x="4581525" y="1590675"/>
          <a:ext cx="4476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0.48975</cdr:x>
      <cdr:y>0.506</cdr:y>
    </cdr:from>
    <cdr:to>
      <cdr:x>0.49875</cdr:x>
      <cdr:y>0.53675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4248150" y="30003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0.6775</cdr:y>
    </cdr:from>
    <cdr:to>
      <cdr:x>0.31325</cdr:x>
      <cdr:y>0.8925</cdr:y>
    </cdr:to>
    <cdr:sp>
      <cdr:nvSpPr>
        <cdr:cNvPr id="1" name="Line 1"/>
        <cdr:cNvSpPr>
          <a:spLocks/>
        </cdr:cNvSpPr>
      </cdr:nvSpPr>
      <cdr:spPr>
        <a:xfrm flipV="1">
          <a:off x="2705100" y="401955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0.40175</cdr:x>
      <cdr:y>0.7385</cdr:y>
    </cdr:from>
    <cdr:to>
      <cdr:x>0.40175</cdr:x>
      <cdr:y>0.8925</cdr:y>
    </cdr:to>
    <cdr:sp>
      <cdr:nvSpPr>
        <cdr:cNvPr id="2" name="Line 2"/>
        <cdr:cNvSpPr>
          <a:spLocks/>
        </cdr:cNvSpPr>
      </cdr:nvSpPr>
      <cdr:spPr>
        <a:xfrm flipV="1">
          <a:off x="3476625" y="43815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0.40175</cdr:x>
      <cdr:y>0.7385</cdr:y>
    </cdr:from>
    <cdr:to>
      <cdr:x>0.56</cdr:x>
      <cdr:y>0.7385</cdr:y>
    </cdr:to>
    <cdr:sp>
      <cdr:nvSpPr>
        <cdr:cNvPr id="3" name="Line 3"/>
        <cdr:cNvSpPr>
          <a:spLocks/>
        </cdr:cNvSpPr>
      </cdr:nvSpPr>
      <cdr:spPr>
        <a:xfrm>
          <a:off x="3476625" y="43815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0.461</cdr:y>
    </cdr:from>
    <cdr:to>
      <cdr:x>0.57025</cdr:x>
      <cdr:y>0.6775</cdr:y>
    </cdr:to>
    <cdr:sp>
      <cdr:nvSpPr>
        <cdr:cNvPr id="4" name="Line 4"/>
        <cdr:cNvSpPr>
          <a:spLocks/>
        </cdr:cNvSpPr>
      </cdr:nvSpPr>
      <cdr:spPr>
        <a:xfrm flipV="1">
          <a:off x="2705100" y="2733675"/>
          <a:ext cx="22383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0.80375</cdr:x>
      <cdr:y>0.6775</cdr:y>
    </cdr:from>
    <cdr:to>
      <cdr:x>0.80525</cdr:x>
      <cdr:y>0.8925</cdr:y>
    </cdr:to>
    <cdr:sp>
      <cdr:nvSpPr>
        <cdr:cNvPr id="5" name="Line 5"/>
        <cdr:cNvSpPr>
          <a:spLocks/>
        </cdr:cNvSpPr>
      </cdr:nvSpPr>
      <cdr:spPr>
        <a:xfrm flipH="1" flipV="1">
          <a:off x="6972300" y="401955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0.684</cdr:x>
      <cdr:y>0.53125</cdr:y>
    </cdr:from>
    <cdr:to>
      <cdr:x>0.80525</cdr:x>
      <cdr:y>0.6775</cdr:y>
    </cdr:to>
    <cdr:sp>
      <cdr:nvSpPr>
        <cdr:cNvPr id="6" name="Line 6"/>
        <cdr:cNvSpPr>
          <a:spLocks/>
        </cdr:cNvSpPr>
      </cdr:nvSpPr>
      <cdr:spPr>
        <a:xfrm flipH="1" flipV="1">
          <a:off x="5934075" y="3143250"/>
          <a:ext cx="10477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0.5155</cdr:x>
      <cdr:y>0.427</cdr:y>
    </cdr:from>
    <cdr:to>
      <cdr:x>0.684</cdr:x>
      <cdr:y>0.53125</cdr:y>
    </cdr:to>
    <cdr:sp>
      <cdr:nvSpPr>
        <cdr:cNvPr id="7" name="Line 7"/>
        <cdr:cNvSpPr>
          <a:spLocks/>
        </cdr:cNvSpPr>
      </cdr:nvSpPr>
      <cdr:spPr>
        <a:xfrm flipH="1" flipV="1">
          <a:off x="4467225" y="2533650"/>
          <a:ext cx="14668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0.7385</cdr:y>
    </cdr:from>
    <cdr:to>
      <cdr:x>0.56</cdr:x>
      <cdr:y>0.8925</cdr:y>
    </cdr:to>
    <cdr:sp>
      <cdr:nvSpPr>
        <cdr:cNvPr id="8" name="Line 8"/>
        <cdr:cNvSpPr>
          <a:spLocks/>
        </cdr:cNvSpPr>
      </cdr:nvSpPr>
      <cdr:spPr>
        <a:xfrm flipV="1">
          <a:off x="4857750" y="43815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0.40175</cdr:x>
      <cdr:y>0.53125</cdr:y>
    </cdr:from>
    <cdr:to>
      <cdr:x>0.684</cdr:x>
      <cdr:y>0.7385</cdr:y>
    </cdr:to>
    <cdr:sp>
      <cdr:nvSpPr>
        <cdr:cNvPr id="9" name="Line 9"/>
        <cdr:cNvSpPr>
          <a:spLocks/>
        </cdr:cNvSpPr>
      </cdr:nvSpPr>
      <cdr:spPr>
        <a:xfrm flipV="1">
          <a:off x="3476625" y="3143250"/>
          <a:ext cx="24479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0.6775</cdr:y>
    </cdr:from>
    <cdr:to>
      <cdr:x>0.80525</cdr:x>
      <cdr:y>0.7385</cdr:y>
    </cdr:to>
    <cdr:sp>
      <cdr:nvSpPr>
        <cdr:cNvPr id="10" name="Line 10"/>
        <cdr:cNvSpPr>
          <a:spLocks/>
        </cdr:cNvSpPr>
      </cdr:nvSpPr>
      <cdr:spPr>
        <a:xfrm flipV="1">
          <a:off x="4857750" y="4019550"/>
          <a:ext cx="21240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0.66975</cdr:x>
      <cdr:y>0.70925</cdr:y>
    </cdr:from>
    <cdr:to>
      <cdr:x>0.67125</cdr:x>
      <cdr:y>0.8925</cdr:y>
    </cdr:to>
    <cdr:sp>
      <cdr:nvSpPr>
        <cdr:cNvPr id="11" name="Line 11"/>
        <cdr:cNvSpPr>
          <a:spLocks/>
        </cdr:cNvSpPr>
      </cdr:nvSpPr>
      <cdr:spPr>
        <a:xfrm flipV="1">
          <a:off x="5810250" y="4200525"/>
          <a:ext cx="95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0.40175</cdr:x>
      <cdr:y>0.2545</cdr:y>
    </cdr:from>
    <cdr:to>
      <cdr:x>0.62425</cdr:x>
      <cdr:y>0.4965</cdr:y>
    </cdr:to>
    <cdr:sp>
      <cdr:nvSpPr>
        <cdr:cNvPr id="12" name="Line 12"/>
        <cdr:cNvSpPr>
          <a:spLocks/>
        </cdr:cNvSpPr>
      </cdr:nvSpPr>
      <cdr:spPr>
        <a:xfrm flipV="1">
          <a:off x="3476625" y="1504950"/>
          <a:ext cx="1933575" cy="1438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0.4785</cdr:x>
      <cdr:y>0.5375</cdr:y>
    </cdr:from>
    <cdr:to>
      <cdr:x>0.58125</cdr:x>
      <cdr:y>0.6055</cdr:y>
    </cdr:to>
    <cdr:sp>
      <cdr:nvSpPr>
        <cdr:cNvPr id="13" name="Line 13"/>
        <cdr:cNvSpPr>
          <a:spLocks/>
        </cdr:cNvSpPr>
      </cdr:nvSpPr>
      <cdr:spPr>
        <a:xfrm>
          <a:off x="4143375" y="3181350"/>
          <a:ext cx="895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0.58125</cdr:x>
      <cdr:y>0.6055</cdr:y>
    </cdr:from>
    <cdr:to>
      <cdr:x>0.67125</cdr:x>
      <cdr:y>0.70925</cdr:y>
    </cdr:to>
    <cdr:sp>
      <cdr:nvSpPr>
        <cdr:cNvPr id="14" name="Line 14"/>
        <cdr:cNvSpPr>
          <a:spLocks/>
        </cdr:cNvSpPr>
      </cdr:nvSpPr>
      <cdr:spPr>
        <a:xfrm>
          <a:off x="5038725" y="3590925"/>
          <a:ext cx="7810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0.40175</cdr:x>
      <cdr:y>0.6055</cdr:y>
    </cdr:from>
    <cdr:to>
      <cdr:x>0.49825</cdr:x>
      <cdr:y>0.6675</cdr:y>
    </cdr:to>
    <cdr:sp>
      <cdr:nvSpPr>
        <cdr:cNvPr id="15" name="Line 15"/>
        <cdr:cNvSpPr>
          <a:spLocks/>
        </cdr:cNvSpPr>
      </cdr:nvSpPr>
      <cdr:spPr>
        <a:xfrm>
          <a:off x="3476625" y="3590925"/>
          <a:ext cx="8382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0.49825</cdr:x>
      <cdr:y>0.6675</cdr:y>
    </cdr:from>
    <cdr:to>
      <cdr:x>0.56</cdr:x>
      <cdr:y>0.7385</cdr:y>
    </cdr:to>
    <cdr:sp>
      <cdr:nvSpPr>
        <cdr:cNvPr id="16" name="Line 16"/>
        <cdr:cNvSpPr>
          <a:spLocks/>
        </cdr:cNvSpPr>
      </cdr:nvSpPr>
      <cdr:spPr>
        <a:xfrm>
          <a:off x="4314825" y="3952875"/>
          <a:ext cx="5334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0.80125</cdr:y>
    </cdr:from>
    <cdr:to>
      <cdr:x>0.40175</cdr:x>
      <cdr:y>0.80125</cdr:y>
    </cdr:to>
    <cdr:sp>
      <cdr:nvSpPr>
        <cdr:cNvPr id="17" name="Line 17"/>
        <cdr:cNvSpPr>
          <a:spLocks/>
        </cdr:cNvSpPr>
      </cdr:nvSpPr>
      <cdr:spPr>
        <a:xfrm>
          <a:off x="2705100" y="47529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</cdr:x>
      <cdr:y>0.678</cdr:y>
    </cdr:from>
    <cdr:to>
      <cdr:x>0.31375</cdr:x>
      <cdr:y>0.8925</cdr:y>
    </cdr:to>
    <cdr:sp>
      <cdr:nvSpPr>
        <cdr:cNvPr id="1" name="Line 1"/>
        <cdr:cNvSpPr>
          <a:spLocks/>
        </cdr:cNvSpPr>
      </cdr:nvSpPr>
      <cdr:spPr>
        <a:xfrm flipV="1">
          <a:off x="2714625" y="401955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0.739</cdr:y>
    </cdr:from>
    <cdr:to>
      <cdr:x>0.40225</cdr:x>
      <cdr:y>0.8925</cdr:y>
    </cdr:to>
    <cdr:sp>
      <cdr:nvSpPr>
        <cdr:cNvPr id="2" name="Line 2"/>
        <cdr:cNvSpPr>
          <a:spLocks/>
        </cdr:cNvSpPr>
      </cdr:nvSpPr>
      <cdr:spPr>
        <a:xfrm flipV="1">
          <a:off x="3486150" y="43815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0.739</cdr:y>
    </cdr:from>
    <cdr:to>
      <cdr:x>0.561</cdr:x>
      <cdr:y>0.739</cdr:y>
    </cdr:to>
    <cdr:sp>
      <cdr:nvSpPr>
        <cdr:cNvPr id="3" name="Line 3"/>
        <cdr:cNvSpPr>
          <a:spLocks/>
        </cdr:cNvSpPr>
      </cdr:nvSpPr>
      <cdr:spPr>
        <a:xfrm>
          <a:off x="3486150" y="43815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0.313</cdr:x>
      <cdr:y>0.462</cdr:y>
    </cdr:from>
    <cdr:to>
      <cdr:x>0.571</cdr:x>
      <cdr:y>0.678</cdr:y>
    </cdr:to>
    <cdr:sp>
      <cdr:nvSpPr>
        <cdr:cNvPr id="4" name="Line 4"/>
        <cdr:cNvSpPr>
          <a:spLocks/>
        </cdr:cNvSpPr>
      </cdr:nvSpPr>
      <cdr:spPr>
        <a:xfrm flipV="1">
          <a:off x="2714625" y="2733675"/>
          <a:ext cx="22383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0.805</cdr:x>
      <cdr:y>0.678</cdr:y>
    </cdr:from>
    <cdr:to>
      <cdr:x>0.8065</cdr:x>
      <cdr:y>0.8925</cdr:y>
    </cdr:to>
    <cdr:sp>
      <cdr:nvSpPr>
        <cdr:cNvPr id="5" name="Line 5"/>
        <cdr:cNvSpPr>
          <a:spLocks/>
        </cdr:cNvSpPr>
      </cdr:nvSpPr>
      <cdr:spPr>
        <a:xfrm flipH="1" flipV="1">
          <a:off x="6981825" y="401955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0.685</cdr:x>
      <cdr:y>0.53225</cdr:y>
    </cdr:from>
    <cdr:to>
      <cdr:x>0.8065</cdr:x>
      <cdr:y>0.678</cdr:y>
    </cdr:to>
    <cdr:sp>
      <cdr:nvSpPr>
        <cdr:cNvPr id="6" name="Line 6"/>
        <cdr:cNvSpPr>
          <a:spLocks/>
        </cdr:cNvSpPr>
      </cdr:nvSpPr>
      <cdr:spPr>
        <a:xfrm flipH="1" flipV="1">
          <a:off x="5943600" y="3152775"/>
          <a:ext cx="10572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0.51625</cdr:x>
      <cdr:y>0.428</cdr:y>
    </cdr:from>
    <cdr:to>
      <cdr:x>0.685</cdr:x>
      <cdr:y>0.53225</cdr:y>
    </cdr:to>
    <cdr:sp>
      <cdr:nvSpPr>
        <cdr:cNvPr id="7" name="Line 7"/>
        <cdr:cNvSpPr>
          <a:spLocks/>
        </cdr:cNvSpPr>
      </cdr:nvSpPr>
      <cdr:spPr>
        <a:xfrm flipH="1" flipV="1">
          <a:off x="4476750" y="2533650"/>
          <a:ext cx="14668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0.561</cdr:x>
      <cdr:y>0.739</cdr:y>
    </cdr:from>
    <cdr:to>
      <cdr:x>0.561</cdr:x>
      <cdr:y>0.8925</cdr:y>
    </cdr:to>
    <cdr:sp>
      <cdr:nvSpPr>
        <cdr:cNvPr id="8" name="Line 8"/>
        <cdr:cNvSpPr>
          <a:spLocks/>
        </cdr:cNvSpPr>
      </cdr:nvSpPr>
      <cdr:spPr>
        <a:xfrm flipV="1">
          <a:off x="4867275" y="43815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0.53225</cdr:y>
    </cdr:from>
    <cdr:to>
      <cdr:x>0.685</cdr:x>
      <cdr:y>0.739</cdr:y>
    </cdr:to>
    <cdr:sp>
      <cdr:nvSpPr>
        <cdr:cNvPr id="9" name="Line 9"/>
        <cdr:cNvSpPr>
          <a:spLocks/>
        </cdr:cNvSpPr>
      </cdr:nvSpPr>
      <cdr:spPr>
        <a:xfrm flipV="1">
          <a:off x="3486150" y="3152775"/>
          <a:ext cx="24574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0.561</cdr:x>
      <cdr:y>0.678</cdr:y>
    </cdr:from>
    <cdr:to>
      <cdr:x>0.8065</cdr:x>
      <cdr:y>0.739</cdr:y>
    </cdr:to>
    <cdr:sp>
      <cdr:nvSpPr>
        <cdr:cNvPr id="10" name="Line 10"/>
        <cdr:cNvSpPr>
          <a:spLocks/>
        </cdr:cNvSpPr>
      </cdr:nvSpPr>
      <cdr:spPr>
        <a:xfrm flipV="1">
          <a:off x="4867275" y="4019550"/>
          <a:ext cx="21336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0.67075</cdr:x>
      <cdr:y>0.7095</cdr:y>
    </cdr:from>
    <cdr:to>
      <cdr:x>0.67225</cdr:x>
      <cdr:y>0.8925</cdr:y>
    </cdr:to>
    <cdr:sp>
      <cdr:nvSpPr>
        <cdr:cNvPr id="11" name="Line 11"/>
        <cdr:cNvSpPr>
          <a:spLocks/>
        </cdr:cNvSpPr>
      </cdr:nvSpPr>
      <cdr:spPr>
        <a:xfrm flipV="1">
          <a:off x="5819775" y="4210050"/>
          <a:ext cx="95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0.256</cdr:y>
    </cdr:from>
    <cdr:to>
      <cdr:x>0.62525</cdr:x>
      <cdr:y>0.4975</cdr:y>
    </cdr:to>
    <cdr:sp>
      <cdr:nvSpPr>
        <cdr:cNvPr id="12" name="Line 12"/>
        <cdr:cNvSpPr>
          <a:spLocks/>
        </cdr:cNvSpPr>
      </cdr:nvSpPr>
      <cdr:spPr>
        <a:xfrm flipV="1">
          <a:off x="3486150" y="1514475"/>
          <a:ext cx="1933575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0.53825</cdr:y>
    </cdr:from>
    <cdr:to>
      <cdr:x>0.582</cdr:x>
      <cdr:y>0.60625</cdr:y>
    </cdr:to>
    <cdr:sp>
      <cdr:nvSpPr>
        <cdr:cNvPr id="13" name="Line 13"/>
        <cdr:cNvSpPr>
          <a:spLocks/>
        </cdr:cNvSpPr>
      </cdr:nvSpPr>
      <cdr:spPr>
        <a:xfrm>
          <a:off x="4152900" y="3190875"/>
          <a:ext cx="895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0.582</cdr:x>
      <cdr:y>0.60625</cdr:y>
    </cdr:from>
    <cdr:to>
      <cdr:x>0.67225</cdr:x>
      <cdr:y>0.7095</cdr:y>
    </cdr:to>
    <cdr:sp>
      <cdr:nvSpPr>
        <cdr:cNvPr id="14" name="Line 14"/>
        <cdr:cNvSpPr>
          <a:spLocks/>
        </cdr:cNvSpPr>
      </cdr:nvSpPr>
      <cdr:spPr>
        <a:xfrm>
          <a:off x="5048250" y="3590925"/>
          <a:ext cx="7810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0.60625</cdr:y>
    </cdr:from>
    <cdr:to>
      <cdr:x>0.499</cdr:x>
      <cdr:y>0.668</cdr:y>
    </cdr:to>
    <cdr:sp>
      <cdr:nvSpPr>
        <cdr:cNvPr id="15" name="Line 15"/>
        <cdr:cNvSpPr>
          <a:spLocks/>
        </cdr:cNvSpPr>
      </cdr:nvSpPr>
      <cdr:spPr>
        <a:xfrm>
          <a:off x="3486150" y="3590925"/>
          <a:ext cx="838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0.668</cdr:y>
    </cdr:from>
    <cdr:to>
      <cdr:x>0.561</cdr:x>
      <cdr:y>0.739</cdr:y>
    </cdr:to>
    <cdr:sp>
      <cdr:nvSpPr>
        <cdr:cNvPr id="16" name="Line 16"/>
        <cdr:cNvSpPr>
          <a:spLocks/>
        </cdr:cNvSpPr>
      </cdr:nvSpPr>
      <cdr:spPr>
        <a:xfrm>
          <a:off x="4324350" y="3962400"/>
          <a:ext cx="5334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0.313</cdr:x>
      <cdr:y>0.8015</cdr:y>
    </cdr:from>
    <cdr:to>
      <cdr:x>0.40225</cdr:x>
      <cdr:y>0.8015</cdr:y>
    </cdr:to>
    <cdr:sp>
      <cdr:nvSpPr>
        <cdr:cNvPr id="17" name="Line 17"/>
        <cdr:cNvSpPr>
          <a:spLocks/>
        </cdr:cNvSpPr>
      </cdr:nvSpPr>
      <cdr:spPr>
        <a:xfrm>
          <a:off x="2714625" y="47529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162"/>
  <sheetViews>
    <sheetView tabSelected="1" zoomScalePageLayoutView="0" workbookViewId="0" topLeftCell="A1">
      <pane xSplit="15705" topLeftCell="AC1" activePane="topLeft" state="split"/>
      <selection pane="topLeft" activeCell="A29" sqref="A26:IV29"/>
      <selection pane="topRight" activeCell="AC1" sqref="AC1"/>
    </sheetView>
  </sheetViews>
  <sheetFormatPr defaultColWidth="7.875" defaultRowHeight="9.75" customHeight="1"/>
  <cols>
    <col min="1" max="1" width="9.00390625" style="0" customWidth="1"/>
    <col min="2" max="3" width="7.875" style="0" customWidth="1"/>
    <col min="4" max="4" width="10.25390625" style="0" customWidth="1"/>
    <col min="5" max="5" width="12.75390625" style="0" customWidth="1"/>
    <col min="6" max="6" width="18.125" style="32" customWidth="1"/>
    <col min="7" max="9" width="7.875" style="0" customWidth="1"/>
    <col min="10" max="11" width="9.00390625" style="0" customWidth="1"/>
    <col min="12" max="34" width="7.875" style="0" customWidth="1"/>
    <col min="35" max="35" width="7.875" style="27" customWidth="1"/>
  </cols>
  <sheetData>
    <row r="1" spans="1:248" ht="9.75" customHeight="1">
      <c r="A1" t="s">
        <v>166</v>
      </c>
      <c r="B1" s="1" t="s">
        <v>167</v>
      </c>
      <c r="C1" s="1"/>
      <c r="D1" s="1" t="s">
        <v>124</v>
      </c>
      <c r="E1" s="1" t="s">
        <v>125</v>
      </c>
      <c r="F1" s="16" t="s">
        <v>168</v>
      </c>
      <c r="G1" s="1"/>
      <c r="H1" s="1" t="s">
        <v>169</v>
      </c>
      <c r="I1" s="3" t="s">
        <v>170</v>
      </c>
      <c r="L1" s="3" t="s">
        <v>2</v>
      </c>
      <c r="M1" s="6" t="s">
        <v>3</v>
      </c>
      <c r="N1" s="3" t="s">
        <v>4</v>
      </c>
      <c r="O1" s="3" t="s">
        <v>5</v>
      </c>
      <c r="P1" s="6" t="s">
        <v>6</v>
      </c>
      <c r="Q1" s="3" t="s">
        <v>7</v>
      </c>
      <c r="R1" s="3" t="s">
        <v>8</v>
      </c>
      <c r="S1" s="3" t="s">
        <v>9</v>
      </c>
      <c r="T1" s="3" t="s">
        <v>10</v>
      </c>
      <c r="U1" s="6" t="s">
        <v>11</v>
      </c>
      <c r="V1" s="3" t="s">
        <v>12</v>
      </c>
      <c r="W1" s="6" t="s">
        <v>13</v>
      </c>
      <c r="X1" s="6" t="s">
        <v>122</v>
      </c>
      <c r="Y1" s="6" t="s">
        <v>123</v>
      </c>
      <c r="Z1" s="6" t="s">
        <v>0</v>
      </c>
      <c r="AA1" s="6" t="s">
        <v>1</v>
      </c>
      <c r="AC1" s="3" t="s">
        <v>61</v>
      </c>
      <c r="AD1" s="6" t="s">
        <v>62</v>
      </c>
      <c r="AE1" s="3" t="s">
        <v>63</v>
      </c>
      <c r="AF1" s="3" t="s">
        <v>64</v>
      </c>
      <c r="AG1" s="6" t="s">
        <v>65</v>
      </c>
      <c r="AH1" s="3" t="s">
        <v>66</v>
      </c>
      <c r="AI1" s="3" t="s">
        <v>67</v>
      </c>
      <c r="AJ1" s="3" t="s">
        <v>68</v>
      </c>
      <c r="AK1" s="3" t="s">
        <v>69</v>
      </c>
      <c r="AL1" s="6" t="s">
        <v>70</v>
      </c>
      <c r="AM1" s="3" t="s">
        <v>71</v>
      </c>
      <c r="AN1" s="3" t="s">
        <v>126</v>
      </c>
      <c r="AO1" s="3"/>
      <c r="AP1" s="3"/>
      <c r="AQ1" s="3"/>
      <c r="AR1" s="13" t="s">
        <v>14</v>
      </c>
      <c r="AS1" s="11" t="s">
        <v>15</v>
      </c>
      <c r="AT1" s="11" t="s">
        <v>16</v>
      </c>
      <c r="AU1" s="11" t="s">
        <v>17</v>
      </c>
      <c r="AV1" s="11" t="s">
        <v>18</v>
      </c>
      <c r="AW1" s="11" t="s">
        <v>19</v>
      </c>
      <c r="AX1" s="11" t="s">
        <v>20</v>
      </c>
      <c r="AY1" s="11" t="s">
        <v>21</v>
      </c>
      <c r="AZ1" s="11" t="s">
        <v>22</v>
      </c>
      <c r="BA1" s="15" t="s">
        <v>23</v>
      </c>
      <c r="BB1" s="11" t="s">
        <v>24</v>
      </c>
      <c r="BC1" s="11" t="s">
        <v>25</v>
      </c>
      <c r="BD1" s="11" t="s">
        <v>26</v>
      </c>
      <c r="BE1" s="11" t="s">
        <v>27</v>
      </c>
      <c r="BF1" s="11" t="s">
        <v>28</v>
      </c>
      <c r="BG1" s="11" t="s">
        <v>29</v>
      </c>
      <c r="BH1" s="11" t="s">
        <v>30</v>
      </c>
      <c r="BI1" s="11" t="s">
        <v>31</v>
      </c>
      <c r="BJ1" s="16" t="s">
        <v>32</v>
      </c>
      <c r="BK1" s="17"/>
      <c r="BL1" s="17"/>
      <c r="BM1" s="17"/>
      <c r="BN1" s="17" t="s">
        <v>33</v>
      </c>
      <c r="BO1" s="17" t="s">
        <v>34</v>
      </c>
      <c r="BP1" s="17" t="s">
        <v>35</v>
      </c>
      <c r="BQ1" s="17" t="s">
        <v>36</v>
      </c>
      <c r="BR1" s="17" t="s">
        <v>37</v>
      </c>
      <c r="BS1" s="17" t="s">
        <v>38</v>
      </c>
      <c r="BT1" s="17"/>
      <c r="BU1" s="19" t="s">
        <v>39</v>
      </c>
      <c r="BV1" s="17" t="s">
        <v>40</v>
      </c>
      <c r="BW1" s="17" t="s">
        <v>41</v>
      </c>
      <c r="BX1" s="17" t="s">
        <v>42</v>
      </c>
      <c r="BY1" s="17" t="s">
        <v>43</v>
      </c>
      <c r="BZ1" s="17" t="s">
        <v>44</v>
      </c>
      <c r="CA1" s="17" t="s">
        <v>45</v>
      </c>
      <c r="CB1" s="17" t="s">
        <v>46</v>
      </c>
      <c r="CC1" s="17" t="s">
        <v>47</v>
      </c>
      <c r="CD1" s="22" t="s">
        <v>48</v>
      </c>
      <c r="CE1" s="17" t="s">
        <v>49</v>
      </c>
      <c r="CF1" s="17" t="s">
        <v>50</v>
      </c>
      <c r="CG1" s="17" t="s">
        <v>51</v>
      </c>
      <c r="CH1" s="17" t="s">
        <v>52</v>
      </c>
      <c r="CI1" s="22" t="s">
        <v>53</v>
      </c>
      <c r="CJ1" s="17" t="s">
        <v>54</v>
      </c>
      <c r="CK1" s="22" t="s">
        <v>55</v>
      </c>
      <c r="CL1" s="22" t="s">
        <v>56</v>
      </c>
      <c r="CM1" s="22" t="s">
        <v>57</v>
      </c>
      <c r="CN1" s="22" t="s">
        <v>58</v>
      </c>
      <c r="CO1" s="22" t="s">
        <v>59</v>
      </c>
      <c r="CP1" s="22" t="s">
        <v>60</v>
      </c>
      <c r="CQ1" s="1" t="s">
        <v>33</v>
      </c>
      <c r="CR1" s="1" t="s">
        <v>34</v>
      </c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</row>
    <row r="2" spans="1:248" ht="9.75" customHeight="1">
      <c r="A2">
        <v>4</v>
      </c>
      <c r="B2" s="29" t="s">
        <v>75</v>
      </c>
      <c r="C2" s="29"/>
      <c r="D2" s="30">
        <v>-2.7006</v>
      </c>
      <c r="E2" s="30">
        <v>35.90997</v>
      </c>
      <c r="F2" s="33" t="s">
        <v>131</v>
      </c>
      <c r="G2" s="2" t="s">
        <v>132</v>
      </c>
      <c r="H2" s="2">
        <v>1</v>
      </c>
      <c r="I2" s="4">
        <v>40526.440416666665</v>
      </c>
      <c r="L2" s="7">
        <v>43.47854931</v>
      </c>
      <c r="M2" s="9">
        <v>1.78499911</v>
      </c>
      <c r="N2" s="7">
        <v>14.979886630000001</v>
      </c>
      <c r="O2" s="7">
        <v>8.433796489999999</v>
      </c>
      <c r="P2" s="9">
        <v>0.24599593000000003</v>
      </c>
      <c r="Q2" s="7">
        <v>1.6998424799999998</v>
      </c>
      <c r="R2" s="7">
        <v>9.3111387</v>
      </c>
      <c r="S2" s="7">
        <v>8.962871569999997</v>
      </c>
      <c r="T2" s="7">
        <v>3.44425023</v>
      </c>
      <c r="U2" s="9">
        <v>0.6430301700000001</v>
      </c>
      <c r="V2" s="7">
        <v>92.98437052999998</v>
      </c>
      <c r="W2" s="7">
        <v>6.20634603871524</v>
      </c>
      <c r="X2" s="7">
        <f aca="true" t="shared" si="0" ref="X2:X49">SUM(L2:U2)</f>
        <v>92.98436062000002</v>
      </c>
      <c r="Y2" s="7">
        <f aca="true" t="shared" si="1" ref="Y2:Y49">SUM(L2:U2)+W2</f>
        <v>99.19070665871526</v>
      </c>
      <c r="Z2" s="7">
        <v>0.00672</v>
      </c>
      <c r="AA2" s="7">
        <v>0.02573</v>
      </c>
      <c r="AC2" s="7">
        <v>46.75898655029591</v>
      </c>
      <c r="AD2" s="9">
        <v>1.919676500282483</v>
      </c>
      <c r="AE2" s="7">
        <v>16.11011242493379</v>
      </c>
      <c r="AF2" s="7">
        <v>9.070122690435339</v>
      </c>
      <c r="AG2" s="9">
        <v>0.26455621369252935</v>
      </c>
      <c r="AH2" s="7">
        <v>1.8280948403598343</v>
      </c>
      <c r="AI2" s="7">
        <v>10.013659980626427</v>
      </c>
      <c r="AJ2" s="7">
        <v>9.639116250303877</v>
      </c>
      <c r="AK2" s="7">
        <v>3.7041173805535044</v>
      </c>
      <c r="AL2" s="9">
        <v>0.6915465108112295</v>
      </c>
      <c r="AM2" s="7">
        <v>99.99998934229492</v>
      </c>
      <c r="AN2" s="7">
        <f aca="true" t="shared" si="2" ref="AN2:AN49">AJ2+AK2</f>
        <v>13.34323363085738</v>
      </c>
      <c r="AO2" s="7"/>
      <c r="AP2" s="7"/>
      <c r="AQ2" s="7"/>
      <c r="AR2" s="12">
        <v>6.0451</v>
      </c>
      <c r="AS2" s="12">
        <v>5.0541</v>
      </c>
      <c r="AT2" s="12">
        <v>2.8739</v>
      </c>
      <c r="AU2" s="12">
        <v>191.5603</v>
      </c>
      <c r="AV2" s="12">
        <v>1627.0238</v>
      </c>
      <c r="AW2" s="12">
        <v>72.6403</v>
      </c>
      <c r="AX2" s="12">
        <v>2819.2959</v>
      </c>
      <c r="AY2" s="12">
        <v>504.419</v>
      </c>
      <c r="AZ2" s="12">
        <v>36.7661</v>
      </c>
      <c r="BA2" s="12">
        <v>171.2448</v>
      </c>
      <c r="BB2" s="12">
        <v>20.4146</v>
      </c>
      <c r="BC2" s="12">
        <v>23.883100000000002</v>
      </c>
      <c r="BD2" s="12">
        <v>155.68609999999998</v>
      </c>
      <c r="BE2" s="12">
        <v>15.4596</v>
      </c>
      <c r="BF2" s="12">
        <v>144.5869</v>
      </c>
      <c r="BG2" s="12">
        <v>246.5608</v>
      </c>
      <c r="BH2" s="12">
        <v>18.4326</v>
      </c>
      <c r="BI2" s="12">
        <v>85.6224</v>
      </c>
      <c r="BJ2" s="12">
        <v>5.2523</v>
      </c>
      <c r="BK2" s="12"/>
      <c r="BL2" s="14"/>
      <c r="BM2" s="14"/>
      <c r="BN2" s="12">
        <f aca="true" t="shared" si="3" ref="BN2:BN49">SUM(AR2:BM2)</f>
        <v>6152.821700000001</v>
      </c>
      <c r="BO2" s="7">
        <f aca="true" t="shared" si="4" ref="BO2:BO49">BN2/10000</f>
        <v>0.6152821700000002</v>
      </c>
      <c r="BP2" s="7">
        <f aca="true" t="shared" si="5" ref="BP2:BP49">V2+BO2</f>
        <v>93.59965269999998</v>
      </c>
      <c r="BQ2" s="7">
        <f aca="true" t="shared" si="6" ref="BQ2:BQ49">V2+CR2</f>
        <v>93.72157937227529</v>
      </c>
      <c r="BR2" s="8">
        <f aca="true" t="shared" si="7" ref="BR2:BR49">BQ2+AA2+Z2+W2-0.226*AA2</f>
        <v>99.95456043099053</v>
      </c>
      <c r="BS2" s="8">
        <f aca="true" t="shared" si="8" ref="BS2:BS49">O2*0.111+BR2</f>
        <v>100.89071184138052</v>
      </c>
      <c r="BT2" s="8"/>
      <c r="BU2" s="20">
        <f aca="true" t="shared" si="9" ref="BU2:BU49">AR2*((58.71+16)/58.71)</f>
        <v>7.692546772270482</v>
      </c>
      <c r="BV2" s="20">
        <f aca="true" t="shared" si="10" ref="BV2:BV49">AS2*((51.996*2+16*3)/(51.996*2))</f>
        <v>7.38694098776829</v>
      </c>
      <c r="BW2" s="20">
        <f aca="true" t="shared" si="11" ref="BW2:BW49">AT2*((44.956*2+16*3)/(44.956*2))</f>
        <v>4.40814681911202</v>
      </c>
      <c r="BX2" s="20">
        <f aca="true" t="shared" si="12" ref="BX2:BX49">AU2*((50.942*2+16*3)/(50.942*2))</f>
        <v>281.80895925955014</v>
      </c>
      <c r="BY2" s="20">
        <f aca="true" t="shared" si="13" ref="BY2:BY49">AV2*((137.34+16)/137.34)</f>
        <v>1816.5707695645842</v>
      </c>
      <c r="BZ2" s="20">
        <f aca="true" t="shared" si="14" ref="BZ2:BZ49">AW2*((85.47*2+16)/(85.47*2))</f>
        <v>79.43943887913888</v>
      </c>
      <c r="CA2" s="20">
        <f aca="true" t="shared" si="15" ref="CA2:CA49">AX2*((87.62+16)/87.62)</f>
        <v>3334.1182510614017</v>
      </c>
      <c r="CB2" s="20">
        <f aca="true" t="shared" si="16" ref="CB2:CB49">AY2*((91.22+16*2)/91.22)</f>
        <v>681.3693179127384</v>
      </c>
      <c r="CC2" s="20">
        <f aca="true" t="shared" si="17" ref="CC2:CC49">AZ2*((88.905*2+16*3)/(88.905*2))</f>
        <v>46.691148085034584</v>
      </c>
      <c r="CD2" s="20">
        <f aca="true" t="shared" si="18" ref="CD2:CD49">BA2*((92.906*2+16*5)/(92.906*2))</f>
        <v>244.97299839407572</v>
      </c>
      <c r="CE2" s="20">
        <f aca="true" t="shared" si="19" ref="CE2:CE49">BB2*((69.72*2+16*3)/(69.72*2))</f>
        <v>27.44200103270224</v>
      </c>
      <c r="CF2" s="20">
        <f aca="true" t="shared" si="20" ref="CF2:CF49">BC2*((63.546+16)/63.546)</f>
        <v>29.896532788845878</v>
      </c>
      <c r="CG2" s="20">
        <f aca="true" t="shared" si="21" ref="CG2:CG49">BD2*((63.37+16)/63.37)</f>
        <v>194.9945677292094</v>
      </c>
      <c r="CH2" s="20">
        <f aca="true" t="shared" si="22" ref="CH2:CH49">BE2*((207.19+16)/207.19)</f>
        <v>16.65344912399247</v>
      </c>
      <c r="CI2" s="20">
        <f aca="true" t="shared" si="23" ref="CI2:CI49">BF2*((138.91*2+16*3)/(138.91*2))</f>
        <v>169.56771923547623</v>
      </c>
      <c r="CJ2" s="20">
        <f aca="true" t="shared" si="24" ref="CJ2:CJ49">BG2*((140.12+16*2)/(140.02))</f>
        <v>303.0855941722611</v>
      </c>
      <c r="CK2" s="20">
        <f aca="true" t="shared" si="25" ref="CK2:CK49">BH2*((232.038*2+16*3)/(232.038*2))</f>
        <v>20.339108416724848</v>
      </c>
      <c r="CL2" s="20">
        <f aca="true" t="shared" si="26" ref="CL2:CL49">BI2*((144.24*2+16*3)/(144.24*2))</f>
        <v>99.86905557404327</v>
      </c>
      <c r="CM2" s="20">
        <f aca="true" t="shared" si="27" ref="CM2:CM49">BJ2*((238.03*2+16*3)/(238.03*2))</f>
        <v>5.781876944082678</v>
      </c>
      <c r="CN2" s="20">
        <f aca="true" t="shared" si="28" ref="CN2:CN49">BK2*((132.905*2+16)/(132.905*2))</f>
        <v>0</v>
      </c>
      <c r="CO2" s="20">
        <f aca="true" t="shared" si="29" ref="CO2:CO49">BL2*((74.922*2+16*5)/(74.922*2))</f>
        <v>0</v>
      </c>
      <c r="CP2" s="20">
        <f aca="true" t="shared" si="30" ref="CP2:CP49">BM2*((183.85*2+16*3)/(183.85*2))</f>
        <v>0</v>
      </c>
      <c r="CQ2" s="23">
        <f aca="true" t="shared" si="31" ref="CQ2:CQ49">SUM(BU2:CP2)</f>
        <v>7372.088422753013</v>
      </c>
      <c r="CR2" s="18">
        <f aca="true" t="shared" si="32" ref="CR2:CR49">CQ2/10000</f>
        <v>0.7372088422753014</v>
      </c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</row>
    <row r="3" spans="1:96" ht="9.75" customHeight="1">
      <c r="A3">
        <v>24</v>
      </c>
      <c r="B3" s="29" t="s">
        <v>95</v>
      </c>
      <c r="C3" s="29"/>
      <c r="D3" s="30">
        <v>-2.63224</v>
      </c>
      <c r="E3" s="30">
        <v>35.87278</v>
      </c>
      <c r="F3" s="33" t="s">
        <v>147</v>
      </c>
      <c r="G3" s="2" t="s">
        <v>132</v>
      </c>
      <c r="H3" s="2">
        <v>1</v>
      </c>
      <c r="I3" s="4">
        <v>40527.405</v>
      </c>
      <c r="L3" s="7">
        <v>44.98765402</v>
      </c>
      <c r="M3" s="9">
        <v>1.31403627</v>
      </c>
      <c r="N3" s="7">
        <v>14.73614027</v>
      </c>
      <c r="O3" s="7">
        <v>7.81260796</v>
      </c>
      <c r="P3" s="9">
        <v>0.26309068</v>
      </c>
      <c r="Q3" s="7">
        <v>1.4682953299999997</v>
      </c>
      <c r="R3" s="7">
        <v>8.68451949</v>
      </c>
      <c r="S3" s="7">
        <v>11.87967196</v>
      </c>
      <c r="T3" s="7">
        <v>4.229310519999999</v>
      </c>
      <c r="U3" s="9">
        <v>0.5232182700000001</v>
      </c>
      <c r="V3" s="7">
        <v>95.89856459</v>
      </c>
      <c r="W3" s="7">
        <v>1.9259554934634944</v>
      </c>
      <c r="X3" s="7">
        <f t="shared" si="0"/>
        <v>95.89854477</v>
      </c>
      <c r="Y3" s="7">
        <f t="shared" si="1"/>
        <v>97.82450026346349</v>
      </c>
      <c r="Z3" s="7">
        <v>0.24800000000000003</v>
      </c>
      <c r="AA3" s="7">
        <v>0.2679</v>
      </c>
      <c r="AC3" s="7">
        <v>46.911707398685266</v>
      </c>
      <c r="AD3" s="9">
        <v>1.3702355980175154</v>
      </c>
      <c r="AE3" s="7">
        <v>15.366382524078611</v>
      </c>
      <c r="AF3" s="7">
        <v>8.146741292115934</v>
      </c>
      <c r="AG3" s="9">
        <v>0.2743426673014398</v>
      </c>
      <c r="AH3" s="7">
        <v>1.531092082845533</v>
      </c>
      <c r="AI3" s="7">
        <v>9.055943149023518</v>
      </c>
      <c r="AJ3" s="7">
        <v>12.387747419150395</v>
      </c>
      <c r="AK3" s="7">
        <v>4.410191683349783</v>
      </c>
      <c r="AL3" s="9">
        <v>0.5455955177608149</v>
      </c>
      <c r="AM3" s="7">
        <v>99.9999793323288</v>
      </c>
      <c r="AN3" s="7">
        <f t="shared" si="2"/>
        <v>16.79793910250018</v>
      </c>
      <c r="AO3" s="7"/>
      <c r="AP3" s="7"/>
      <c r="AQ3" s="7"/>
      <c r="AR3" s="12">
        <v>16.847</v>
      </c>
      <c r="AS3" s="12">
        <v>20.811</v>
      </c>
      <c r="AT3" s="12">
        <v>3.3693999999999997</v>
      </c>
      <c r="AU3" s="12">
        <v>190.7675</v>
      </c>
      <c r="AV3" s="12">
        <v>1715.8174000000001</v>
      </c>
      <c r="AW3" s="12">
        <v>78.6854</v>
      </c>
      <c r="AX3" s="12">
        <v>2490.9775999999997</v>
      </c>
      <c r="AY3" s="12">
        <v>510.2659</v>
      </c>
      <c r="AZ3" s="12">
        <v>36.5679</v>
      </c>
      <c r="BA3" s="12">
        <v>180.2629</v>
      </c>
      <c r="BB3" s="12">
        <v>28.8381</v>
      </c>
      <c r="BC3" s="12">
        <v>17.6398</v>
      </c>
      <c r="BD3" s="12">
        <v>190.1729</v>
      </c>
      <c r="BE3" s="12">
        <v>26.5588</v>
      </c>
      <c r="BF3" s="12">
        <v>151.2266</v>
      </c>
      <c r="BG3" s="12">
        <v>250.8221</v>
      </c>
      <c r="BH3" s="12">
        <v>22.1984</v>
      </c>
      <c r="BI3" s="12">
        <v>84.0368</v>
      </c>
      <c r="BJ3" s="12">
        <v>6.1442000000000005</v>
      </c>
      <c r="BK3" s="12"/>
      <c r="BL3" s="14"/>
      <c r="BM3" s="14"/>
      <c r="BN3" s="12">
        <f t="shared" si="3"/>
        <v>6022.0097</v>
      </c>
      <c r="BO3" s="7">
        <f t="shared" si="4"/>
        <v>0.60220097</v>
      </c>
      <c r="BP3" s="7">
        <f t="shared" si="5"/>
        <v>96.50076556</v>
      </c>
      <c r="BQ3" s="7">
        <f t="shared" si="6"/>
        <v>96.62070993613182</v>
      </c>
      <c r="BR3" s="8">
        <f t="shared" si="7"/>
        <v>99.00202002959531</v>
      </c>
      <c r="BS3" s="8">
        <f t="shared" si="8"/>
        <v>99.86921951315531</v>
      </c>
      <c r="BT3" s="8"/>
      <c r="BU3" s="20">
        <f t="shared" si="9"/>
        <v>21.43824510304889</v>
      </c>
      <c r="BV3" s="20">
        <f t="shared" si="10"/>
        <v>30.416815831987076</v>
      </c>
      <c r="BW3" s="20">
        <f t="shared" si="11"/>
        <v>5.168172132752024</v>
      </c>
      <c r="BX3" s="20">
        <f t="shared" si="12"/>
        <v>280.6426521337993</v>
      </c>
      <c r="BY3" s="20">
        <f t="shared" si="13"/>
        <v>1915.7087528469494</v>
      </c>
      <c r="BZ3" s="20">
        <f t="shared" si="14"/>
        <v>86.0503608049608</v>
      </c>
      <c r="CA3" s="20">
        <f t="shared" si="15"/>
        <v>2945.846826204063</v>
      </c>
      <c r="CB3" s="20">
        <f t="shared" si="16"/>
        <v>689.267311971059</v>
      </c>
      <c r="CC3" s="20">
        <f t="shared" si="17"/>
        <v>46.43944378268939</v>
      </c>
      <c r="CD3" s="20">
        <f t="shared" si="18"/>
        <v>257.87377550857855</v>
      </c>
      <c r="CE3" s="20">
        <f t="shared" si="19"/>
        <v>38.76515679862307</v>
      </c>
      <c r="CF3" s="20">
        <f t="shared" si="20"/>
        <v>22.081256582633053</v>
      </c>
      <c r="CG3" s="20">
        <f t="shared" si="21"/>
        <v>238.1887813318605</v>
      </c>
      <c r="CH3" s="20">
        <f t="shared" si="22"/>
        <v>28.609771571987068</v>
      </c>
      <c r="CI3" s="20">
        <f t="shared" si="23"/>
        <v>177.354585026276</v>
      </c>
      <c r="CJ3" s="20">
        <f t="shared" si="24"/>
        <v>308.32380982716757</v>
      </c>
      <c r="CK3" s="20">
        <f t="shared" si="25"/>
        <v>24.494410136270783</v>
      </c>
      <c r="CL3" s="20">
        <f t="shared" si="26"/>
        <v>98.0196286189684</v>
      </c>
      <c r="CM3" s="20">
        <f t="shared" si="27"/>
        <v>6.763705104398605</v>
      </c>
      <c r="CN3" s="20">
        <f t="shared" si="28"/>
        <v>0</v>
      </c>
      <c r="CO3" s="20">
        <f t="shared" si="29"/>
        <v>0</v>
      </c>
      <c r="CP3" s="20">
        <f t="shared" si="30"/>
        <v>0</v>
      </c>
      <c r="CQ3" s="23">
        <f t="shared" si="31"/>
        <v>7221.453461318072</v>
      </c>
      <c r="CR3" s="18">
        <f t="shared" si="32"/>
        <v>0.7221453461318073</v>
      </c>
    </row>
    <row r="4" spans="1:248" ht="9.75" customHeight="1">
      <c r="A4">
        <v>5</v>
      </c>
      <c r="B4" s="29" t="s">
        <v>76</v>
      </c>
      <c r="C4" s="29"/>
      <c r="D4" s="30">
        <v>-2.70117</v>
      </c>
      <c r="E4" s="30">
        <v>35.9077</v>
      </c>
      <c r="F4" s="33" t="s">
        <v>131</v>
      </c>
      <c r="G4" s="2" t="s">
        <v>132</v>
      </c>
      <c r="H4" s="2">
        <v>1</v>
      </c>
      <c r="I4" s="4">
        <v>40526.486342592594</v>
      </c>
      <c r="L4" s="7">
        <v>46.185891940000005</v>
      </c>
      <c r="M4" s="9">
        <v>2.0017308099999997</v>
      </c>
      <c r="N4" s="7">
        <v>16.41242668</v>
      </c>
      <c r="O4" s="7">
        <v>8.1466146</v>
      </c>
      <c r="P4" s="9">
        <v>0.21684071000000002</v>
      </c>
      <c r="Q4" s="7">
        <v>1.7440807199999997</v>
      </c>
      <c r="R4" s="7">
        <v>7.370849890000001</v>
      </c>
      <c r="S4" s="7">
        <v>7.50953043</v>
      </c>
      <c r="T4" s="7">
        <v>4.15214135</v>
      </c>
      <c r="U4" s="9">
        <v>0.43605982000000004</v>
      </c>
      <c r="V4" s="7">
        <v>94.17615704</v>
      </c>
      <c r="W4" s="7">
        <v>4.467491025129513</v>
      </c>
      <c r="X4" s="7">
        <f t="shared" si="0"/>
        <v>94.17616695</v>
      </c>
      <c r="Y4" s="7">
        <f t="shared" si="1"/>
        <v>98.64365797512951</v>
      </c>
      <c r="Z4" s="7">
        <v>0.02442</v>
      </c>
      <c r="AA4" s="7">
        <v>0.11302000000000001</v>
      </c>
      <c r="AC4" s="7">
        <v>49.04202230335561</v>
      </c>
      <c r="AD4" s="9">
        <v>2.125517618169313</v>
      </c>
      <c r="AE4" s="7">
        <v>17.427369300096892</v>
      </c>
      <c r="AF4" s="7">
        <v>8.650400330669513</v>
      </c>
      <c r="AG4" s="9">
        <v>0.23025011511979618</v>
      </c>
      <c r="AH4" s="7">
        <v>1.8519344755798708</v>
      </c>
      <c r="AI4" s="7">
        <v>7.826662418248109</v>
      </c>
      <c r="AJ4" s="7">
        <v>7.973918947245249</v>
      </c>
      <c r="AK4" s="7">
        <v>4.408909304120826</v>
      </c>
      <c r="AL4" s="9">
        <v>0.4630257102281098</v>
      </c>
      <c r="AM4" s="7">
        <v>100.00001052283328</v>
      </c>
      <c r="AN4" s="7">
        <f t="shared" si="2"/>
        <v>12.382828251366075</v>
      </c>
      <c r="AO4" s="7"/>
      <c r="AP4" s="7"/>
      <c r="AQ4" s="7"/>
      <c r="AR4" s="12">
        <v>6.8379</v>
      </c>
      <c r="AS4" s="12">
        <v>2.7748</v>
      </c>
      <c r="AT4" s="12">
        <v>4.8559</v>
      </c>
      <c r="AU4" s="12">
        <v>171.9385</v>
      </c>
      <c r="AV4" s="12">
        <v>1527.2301</v>
      </c>
      <c r="AW4" s="12">
        <v>88.5954</v>
      </c>
      <c r="AX4" s="12">
        <v>2660.1413000000002</v>
      </c>
      <c r="AY4" s="12">
        <v>558.6267</v>
      </c>
      <c r="AZ4" s="12">
        <v>37.2616</v>
      </c>
      <c r="BA4" s="12">
        <v>189.6774</v>
      </c>
      <c r="BB4" s="12">
        <v>25.8651</v>
      </c>
      <c r="BC4" s="12">
        <v>33.099399999999996</v>
      </c>
      <c r="BD4" s="12">
        <v>153.9023</v>
      </c>
      <c r="BE4" s="12">
        <v>24.9732</v>
      </c>
      <c r="BF4" s="12">
        <v>148.45180000000002</v>
      </c>
      <c r="BG4" s="12">
        <v>262.9123</v>
      </c>
      <c r="BH4" s="12">
        <v>26.162399999999998</v>
      </c>
      <c r="BI4" s="12">
        <v>86.4152</v>
      </c>
      <c r="BJ4" s="12">
        <v>1.5856000000000001</v>
      </c>
      <c r="BK4" s="12"/>
      <c r="BL4" s="14"/>
      <c r="BM4" s="14"/>
      <c r="BN4" s="12">
        <f t="shared" si="3"/>
        <v>6011.3069000000005</v>
      </c>
      <c r="BO4" s="7">
        <f t="shared" si="4"/>
        <v>0.6011306900000001</v>
      </c>
      <c r="BP4" s="7">
        <f t="shared" si="5"/>
        <v>94.77728773000001</v>
      </c>
      <c r="BQ4" s="7">
        <f t="shared" si="6"/>
        <v>94.89804716604279</v>
      </c>
      <c r="BR4" s="8">
        <f t="shared" si="7"/>
        <v>99.47743567117232</v>
      </c>
      <c r="BS4" s="8">
        <f t="shared" si="8"/>
        <v>100.38170989177232</v>
      </c>
      <c r="BT4" s="8"/>
      <c r="BU4" s="20">
        <f t="shared" si="9"/>
        <v>8.701405365355136</v>
      </c>
      <c r="BV4" s="20">
        <f t="shared" si="10"/>
        <v>4.055575444264943</v>
      </c>
      <c r="BW4" s="20">
        <f t="shared" si="11"/>
        <v>7.448248073672035</v>
      </c>
      <c r="BX4" s="20">
        <f t="shared" si="12"/>
        <v>252.9428578972165</v>
      </c>
      <c r="BY4" s="20">
        <f t="shared" si="13"/>
        <v>1705.1511834425514</v>
      </c>
      <c r="BZ4" s="20">
        <f t="shared" si="14"/>
        <v>96.88793773253772</v>
      </c>
      <c r="CA4" s="20">
        <f t="shared" si="15"/>
        <v>3145.90095304725</v>
      </c>
      <c r="CB4" s="20">
        <f t="shared" si="16"/>
        <v>754.5930933347951</v>
      </c>
      <c r="CC4" s="20">
        <f t="shared" si="17"/>
        <v>47.320408840897585</v>
      </c>
      <c r="CD4" s="20">
        <f t="shared" si="18"/>
        <v>271.3416197489936</v>
      </c>
      <c r="CE4" s="20">
        <f t="shared" si="19"/>
        <v>34.76874888123925</v>
      </c>
      <c r="CF4" s="20">
        <f t="shared" si="20"/>
        <v>41.43336909325527</v>
      </c>
      <c r="CG4" s="20">
        <f t="shared" si="21"/>
        <v>192.7603842670033</v>
      </c>
      <c r="CH4" s="20">
        <f t="shared" si="22"/>
        <v>26.901725507987837</v>
      </c>
      <c r="CI4" s="20">
        <f t="shared" si="23"/>
        <v>174.10037245698658</v>
      </c>
      <c r="CJ4" s="20">
        <f t="shared" si="24"/>
        <v>323.1857240108556</v>
      </c>
      <c r="CK4" s="20">
        <f t="shared" si="25"/>
        <v>28.868411946319135</v>
      </c>
      <c r="CL4" s="20">
        <f t="shared" si="26"/>
        <v>100.79376905158071</v>
      </c>
      <c r="CM4" s="20">
        <f t="shared" si="27"/>
        <v>1.7454722850060915</v>
      </c>
      <c r="CN4" s="20">
        <f t="shared" si="28"/>
        <v>0</v>
      </c>
      <c r="CO4" s="20">
        <f t="shared" si="29"/>
        <v>0</v>
      </c>
      <c r="CP4" s="20">
        <f t="shared" si="30"/>
        <v>0</v>
      </c>
      <c r="CQ4" s="23">
        <f t="shared" si="31"/>
        <v>7218.901260427768</v>
      </c>
      <c r="CR4" s="18">
        <f t="shared" si="32"/>
        <v>0.7218901260427768</v>
      </c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</row>
    <row r="5" spans="1:96" ht="9.75" customHeight="1">
      <c r="A5">
        <v>13</v>
      </c>
      <c r="B5" s="29" t="s">
        <v>84</v>
      </c>
      <c r="C5" s="29"/>
      <c r="D5" s="30">
        <v>-2.61843</v>
      </c>
      <c r="E5" s="30">
        <v>35.91777</v>
      </c>
      <c r="F5" s="33" t="s">
        <v>131</v>
      </c>
      <c r="G5" s="2" t="s">
        <v>132</v>
      </c>
      <c r="H5" s="2">
        <v>1</v>
      </c>
      <c r="I5" s="4">
        <v>40526.807546296295</v>
      </c>
      <c r="L5" s="7">
        <v>41.51402064</v>
      </c>
      <c r="M5" s="9">
        <v>1.54680235</v>
      </c>
      <c r="N5" s="7">
        <v>14.72811317</v>
      </c>
      <c r="O5" s="7">
        <v>8.10416016</v>
      </c>
      <c r="P5" s="9">
        <v>0.26121769</v>
      </c>
      <c r="Q5" s="7">
        <v>2.0011758499999996</v>
      </c>
      <c r="R5" s="7">
        <v>12.405635299999998</v>
      </c>
      <c r="S5" s="7">
        <v>7.236757679999999</v>
      </c>
      <c r="T5" s="7">
        <v>4.165886520000001</v>
      </c>
      <c r="U5" s="9">
        <v>0.77093854</v>
      </c>
      <c r="V5" s="7">
        <v>92.73470789999999</v>
      </c>
      <c r="W5" s="7">
        <v>6.321781683810901</v>
      </c>
      <c r="X5" s="7">
        <f>SUM(L5:U5)</f>
        <v>92.73470789999999</v>
      </c>
      <c r="Y5" s="7">
        <f>SUM(L5:U5)+W5</f>
        <v>99.05648958381089</v>
      </c>
      <c r="Z5" s="7">
        <v>0</v>
      </c>
      <c r="AA5" s="7">
        <v>0.03523</v>
      </c>
      <c r="AC5" s="7">
        <v>44.766432741413745</v>
      </c>
      <c r="AD5" s="9">
        <v>1.667986436823618</v>
      </c>
      <c r="AE5" s="7">
        <v>15.88198583197349</v>
      </c>
      <c r="AF5" s="7">
        <v>8.739079837011058</v>
      </c>
      <c r="AG5" s="9">
        <v>0.2816827657253019</v>
      </c>
      <c r="AH5" s="7">
        <v>2.1579577865904938</v>
      </c>
      <c r="AI5" s="7">
        <v>13.37755364838972</v>
      </c>
      <c r="AJ5" s="7">
        <v>7.803720790066779</v>
      </c>
      <c r="AK5" s="7">
        <v>4.4922625135049365</v>
      </c>
      <c r="AL5" s="9">
        <v>0.8313376485008587</v>
      </c>
      <c r="AM5" s="7">
        <v>100</v>
      </c>
      <c r="AN5" s="7">
        <f>AJ5+AK5</f>
        <v>12.295983303571717</v>
      </c>
      <c r="AO5" s="7"/>
      <c r="AP5" s="7"/>
      <c r="AQ5" s="7"/>
      <c r="AR5" s="12">
        <v>8.621699999999999</v>
      </c>
      <c r="AS5" s="12">
        <v>6.5405999999999995</v>
      </c>
      <c r="AT5" s="12">
        <v>3.8649</v>
      </c>
      <c r="AU5" s="12">
        <v>185.0197</v>
      </c>
      <c r="AV5" s="12">
        <v>1174.335</v>
      </c>
      <c r="AW5" s="12">
        <v>78.6854</v>
      </c>
      <c r="AX5" s="12">
        <v>2751.4124</v>
      </c>
      <c r="AY5" s="12">
        <v>524.5363</v>
      </c>
      <c r="AZ5" s="12">
        <v>44.595</v>
      </c>
      <c r="BA5" s="12">
        <v>156.8753</v>
      </c>
      <c r="BB5" s="12">
        <v>24.0813</v>
      </c>
      <c r="BC5" s="12">
        <v>17.6398</v>
      </c>
      <c r="BD5" s="12">
        <v>174.2178</v>
      </c>
      <c r="BE5" s="12">
        <v>17.4416</v>
      </c>
      <c r="BF5" s="12">
        <v>108.81179999999999</v>
      </c>
      <c r="BG5" s="12">
        <v>177.1908</v>
      </c>
      <c r="BH5" s="12">
        <v>8.7208</v>
      </c>
      <c r="BI5" s="12">
        <v>61.6402</v>
      </c>
      <c r="BJ5" s="12">
        <v>4.558599999999999</v>
      </c>
      <c r="BK5" s="12"/>
      <c r="BL5" s="14"/>
      <c r="BM5" s="14"/>
      <c r="BN5" s="12">
        <f>SUM(AR5:BM5)</f>
        <v>5528.789000000001</v>
      </c>
      <c r="BO5" s="7">
        <f t="shared" si="4"/>
        <v>0.5528789000000001</v>
      </c>
      <c r="BP5" s="7">
        <f>V5+BO5</f>
        <v>93.28758679999999</v>
      </c>
      <c r="BQ5" s="7">
        <f>V5+CR5</f>
        <v>93.4009759668222</v>
      </c>
      <c r="BR5" s="8">
        <f>BQ5+AA5+Z5+W5-0.226*AA5</f>
        <v>99.7500256706331</v>
      </c>
      <c r="BS5" s="8">
        <f>O5*0.111+BR5</f>
        <v>100.64958744839309</v>
      </c>
      <c r="BT5" s="8"/>
      <c r="BU5" s="21">
        <f>AR5*((58.71+16)/58.71)</f>
        <v>10.971337199795604</v>
      </c>
      <c r="BV5" s="21">
        <f>AS5*((51.996*2+16*3)/(51.996*2))</f>
        <v>9.55957069005308</v>
      </c>
      <c r="BW5" s="21">
        <f>AT5*((44.956*2+16*3)/(44.956*2))</f>
        <v>5.928197446392028</v>
      </c>
      <c r="BX5" s="21">
        <f>AU5*((50.942*2+16*3)/(50.942*2))</f>
        <v>272.1869254721056</v>
      </c>
      <c r="BY5" s="21">
        <f>AV5*((137.34+16)/137.34)</f>
        <v>1311.1440869375274</v>
      </c>
      <c r="BZ5" s="21">
        <f>AW5*((85.47*2+16)/(85.47*2))</f>
        <v>86.0503608049608</v>
      </c>
      <c r="CA5" s="21">
        <f>AX5*((87.62+16)/87.62)</f>
        <v>3253.8387684090394</v>
      </c>
      <c r="CB5" s="21">
        <f>AY5*((91.22+16*2)/91.22)</f>
        <v>708.5437720456041</v>
      </c>
      <c r="CC5" s="21">
        <f>AZ5*((88.905*2+16*3)/(88.905*2))</f>
        <v>56.63346802766998</v>
      </c>
      <c r="CD5" s="21">
        <f>BA5*((92.906*2+16*5)/(92.906*2))</f>
        <v>224.41681507975804</v>
      </c>
      <c r="CE5" s="21">
        <f>BB5*((69.72*2+16*3)/(69.72*2))</f>
        <v>32.37090413080895</v>
      </c>
      <c r="CF5" s="21">
        <f>BC5*((63.546+16)/63.546)</f>
        <v>22.081256582633053</v>
      </c>
      <c r="CG5" s="21">
        <f>BD5*((63.37+16)/63.37)</f>
        <v>218.20525147546158</v>
      </c>
      <c r="CH5" s="21">
        <f>BE5*((207.19+16)/207.19)</f>
        <v>18.78850670399151</v>
      </c>
      <c r="CI5" s="21">
        <f>BF5*((138.91*2+16*3)/(138.91*2))</f>
        <v>127.61162146713698</v>
      </c>
      <c r="CJ5" s="21">
        <f>BG5*((140.12+16*2)/(140.02))</f>
        <v>217.81231606913298</v>
      </c>
      <c r="CK5" s="21">
        <f>BH5*((232.038*2+16*3)/(232.038*2))</f>
        <v>9.62280398210638</v>
      </c>
      <c r="CL5" s="21">
        <f>BI5*((144.24*2+16*3)/(144.24*2))</f>
        <v>71.89647287853577</v>
      </c>
      <c r="CM5" s="21">
        <f>BJ5*((238.03*2+16*3)/(238.03*2))</f>
        <v>5.018232819392512</v>
      </c>
      <c r="CN5" s="21">
        <f>BK5*((132.905*2+16)/(132.905*2))</f>
        <v>0</v>
      </c>
      <c r="CO5" s="21">
        <f>BL5*((74.922*2+16*5)/(74.922*2))</f>
        <v>0</v>
      </c>
      <c r="CP5" s="21">
        <f>BM5*((183.85*2+16*3)/(183.85*2))</f>
        <v>0</v>
      </c>
      <c r="CQ5" s="24">
        <f>SUM(BU5:CP5)</f>
        <v>6662.680668222105</v>
      </c>
      <c r="CR5" s="25">
        <f t="shared" si="32"/>
        <v>0.6662680668222105</v>
      </c>
    </row>
    <row r="6" spans="1:96" ht="9.75" customHeight="1">
      <c r="A6">
        <v>38</v>
      </c>
      <c r="B6" s="29" t="s">
        <v>109</v>
      </c>
      <c r="C6" s="29"/>
      <c r="D6" s="30">
        <v>-2.76246</v>
      </c>
      <c r="E6" s="30">
        <v>35.91961</v>
      </c>
      <c r="F6" s="33" t="s">
        <v>158</v>
      </c>
      <c r="G6" s="2" t="s">
        <v>132</v>
      </c>
      <c r="H6" s="2">
        <v>2</v>
      </c>
      <c r="I6" s="4">
        <v>40528.59675925926</v>
      </c>
      <c r="L6" s="7">
        <v>37.85043238</v>
      </c>
      <c r="M6" s="9">
        <v>1.6369635299999998</v>
      </c>
      <c r="N6" s="7">
        <v>12.40373258</v>
      </c>
      <c r="O6" s="7">
        <v>9.76236082</v>
      </c>
      <c r="P6" s="9">
        <v>0.3479401</v>
      </c>
      <c r="Q6" s="7">
        <v>0.94896178</v>
      </c>
      <c r="R6" s="7">
        <v>17.516876360000005</v>
      </c>
      <c r="S6" s="7">
        <v>6.36981106</v>
      </c>
      <c r="T6" s="7">
        <v>3.81022653</v>
      </c>
      <c r="U6" s="9">
        <v>0.11566952000000001</v>
      </c>
      <c r="V6" s="7">
        <v>90.76298457</v>
      </c>
      <c r="W6" s="7">
        <v>7.105079333399619</v>
      </c>
      <c r="X6" s="7">
        <f t="shared" si="0"/>
        <v>90.76297466</v>
      </c>
      <c r="Y6" s="7">
        <f t="shared" si="1"/>
        <v>97.86805399339961</v>
      </c>
      <c r="Z6" s="7">
        <v>0.16297</v>
      </c>
      <c r="AA6" s="7">
        <v>0.01733</v>
      </c>
      <c r="AC6" s="7">
        <v>41.70249861143366</v>
      </c>
      <c r="AD6" s="9">
        <v>1.8035585076397624</v>
      </c>
      <c r="AE6" s="7">
        <v>13.666069531278746</v>
      </c>
      <c r="AF6" s="7">
        <v>10.755883432271755</v>
      </c>
      <c r="AG6" s="9">
        <v>0.3833502188677531</v>
      </c>
      <c r="AH6" s="7">
        <v>1.0455383155322786</v>
      </c>
      <c r="AI6" s="7">
        <v>19.29958169950912</v>
      </c>
      <c r="AJ6" s="7">
        <v>7.018071397913706</v>
      </c>
      <c r="AK6" s="7">
        <v>4.19799607521875</v>
      </c>
      <c r="AL6" s="9">
        <v>0.1274412917865114</v>
      </c>
      <c r="AM6" s="7">
        <v>99.99998908145204</v>
      </c>
      <c r="AN6" s="7">
        <f t="shared" si="2"/>
        <v>11.216067473132457</v>
      </c>
      <c r="AO6" s="7"/>
      <c r="AP6" s="7"/>
      <c r="AQ6" s="7"/>
      <c r="AR6" s="12">
        <v>7.7298</v>
      </c>
      <c r="AS6" s="12">
        <v>2.4775</v>
      </c>
      <c r="AT6" s="12">
        <v>1.5856000000000001</v>
      </c>
      <c r="AU6" s="12">
        <v>400.4631</v>
      </c>
      <c r="AV6" s="12">
        <v>560.6087</v>
      </c>
      <c r="AW6" s="12">
        <v>95.6315</v>
      </c>
      <c r="AX6" s="12">
        <v>1828.395</v>
      </c>
      <c r="AY6" s="12">
        <v>587.5639</v>
      </c>
      <c r="AZ6" s="12">
        <v>52.324799999999996</v>
      </c>
      <c r="BA6" s="12">
        <v>212.37130000000002</v>
      </c>
      <c r="BB6" s="12">
        <v>25.6669</v>
      </c>
      <c r="BC6" s="12">
        <v>11.892</v>
      </c>
      <c r="BD6" s="12">
        <v>138.2445</v>
      </c>
      <c r="BE6" s="12">
        <v>11.4956</v>
      </c>
      <c r="BF6" s="12">
        <v>99.0009</v>
      </c>
      <c r="BG6" s="12">
        <v>261.1285</v>
      </c>
      <c r="BH6" s="12">
        <v>16.549699999999998</v>
      </c>
      <c r="BI6" s="12">
        <v>125.7579</v>
      </c>
      <c r="BJ6" s="12">
        <v>7.6307</v>
      </c>
      <c r="BK6" s="12"/>
      <c r="BL6" s="14"/>
      <c r="BM6" s="14"/>
      <c r="BN6" s="12">
        <f t="shared" si="3"/>
        <v>4446.517899999999</v>
      </c>
      <c r="BO6" s="7">
        <f t="shared" si="4"/>
        <v>0.4446517899999999</v>
      </c>
      <c r="BP6" s="7">
        <f t="shared" si="5"/>
        <v>91.20763636</v>
      </c>
      <c r="BQ6" s="7">
        <f t="shared" si="6"/>
        <v>91.31369416576369</v>
      </c>
      <c r="BR6" s="8">
        <f t="shared" si="7"/>
        <v>98.59515691916332</v>
      </c>
      <c r="BS6" s="8">
        <f t="shared" si="8"/>
        <v>99.67877897018332</v>
      </c>
      <c r="BT6" s="8"/>
      <c r="BU6" s="21">
        <f t="shared" si="9"/>
        <v>9.83637128257537</v>
      </c>
      <c r="BV6" s="21">
        <f t="shared" si="10"/>
        <v>3.6210495038079853</v>
      </c>
      <c r="BW6" s="21">
        <f t="shared" si="11"/>
        <v>2.4320810036480114</v>
      </c>
      <c r="BX6" s="21">
        <f t="shared" si="12"/>
        <v>589.1308868949002</v>
      </c>
      <c r="BY6" s="21">
        <f t="shared" si="13"/>
        <v>625.9191645405563</v>
      </c>
      <c r="BZ6" s="21">
        <f t="shared" si="14"/>
        <v>104.58261735111735</v>
      </c>
      <c r="CA6" s="21">
        <f t="shared" si="15"/>
        <v>2162.2721969869895</v>
      </c>
      <c r="CB6" s="21">
        <f t="shared" si="16"/>
        <v>793.681470708178</v>
      </c>
      <c r="CC6" s="21">
        <f t="shared" si="17"/>
        <v>66.44993581913278</v>
      </c>
      <c r="CD6" s="21">
        <f t="shared" si="18"/>
        <v>303.80621270746775</v>
      </c>
      <c r="CE6" s="21">
        <f t="shared" si="19"/>
        <v>34.50232168674699</v>
      </c>
      <c r="CF6" s="21">
        <f t="shared" si="20"/>
        <v>14.886240392786327</v>
      </c>
      <c r="CG6" s="21">
        <f t="shared" si="21"/>
        <v>173.14921832097207</v>
      </c>
      <c r="CH6" s="21">
        <f t="shared" si="22"/>
        <v>12.383333963994401</v>
      </c>
      <c r="CI6" s="21">
        <f t="shared" si="23"/>
        <v>116.10565559714924</v>
      </c>
      <c r="CJ6" s="21">
        <f t="shared" si="24"/>
        <v>320.99298257391797</v>
      </c>
      <c r="CK6" s="21">
        <f t="shared" si="25"/>
        <v>18.26145755695188</v>
      </c>
      <c r="CL6" s="21">
        <f t="shared" si="26"/>
        <v>146.68267537437606</v>
      </c>
      <c r="CM6" s="21">
        <f t="shared" si="27"/>
        <v>8.400085371591816</v>
      </c>
      <c r="CN6" s="21">
        <f t="shared" si="28"/>
        <v>0</v>
      </c>
      <c r="CO6" s="21">
        <f t="shared" si="29"/>
        <v>0</v>
      </c>
      <c r="CP6" s="21">
        <f t="shared" si="30"/>
        <v>0</v>
      </c>
      <c r="CQ6" s="24">
        <f t="shared" si="31"/>
        <v>5507.095957636858</v>
      </c>
      <c r="CR6" s="25">
        <f t="shared" si="32"/>
        <v>0.5507095957636857</v>
      </c>
    </row>
    <row r="7" spans="1:96" ht="9.75" customHeight="1">
      <c r="A7">
        <v>41</v>
      </c>
      <c r="B7" s="29" t="s">
        <v>112</v>
      </c>
      <c r="C7" s="29"/>
      <c r="D7" s="30">
        <v>-2.73684</v>
      </c>
      <c r="E7" s="30">
        <v>35.86843</v>
      </c>
      <c r="F7" s="33" t="s">
        <v>161</v>
      </c>
      <c r="G7" s="2" t="s">
        <v>132</v>
      </c>
      <c r="H7" s="2">
        <v>2</v>
      </c>
      <c r="I7" s="4">
        <v>40528.734375</v>
      </c>
      <c r="L7" s="7">
        <v>37.15511705000001</v>
      </c>
      <c r="M7" s="9">
        <v>0.9884333099999999</v>
      </c>
      <c r="N7" s="7">
        <v>13.242832100000001</v>
      </c>
      <c r="O7" s="7">
        <v>5.58256066</v>
      </c>
      <c r="P7" s="9">
        <v>0.21206409000000004</v>
      </c>
      <c r="Q7" s="7">
        <v>1.5465744199999998</v>
      </c>
      <c r="R7" s="7">
        <v>9.98935928</v>
      </c>
      <c r="S7" s="7">
        <v>9.24708046</v>
      </c>
      <c r="T7" s="7">
        <v>4.97158934</v>
      </c>
      <c r="U7" s="9">
        <v>0.58475937</v>
      </c>
      <c r="V7" s="7">
        <v>83.52037007999999</v>
      </c>
      <c r="W7" s="7">
        <v>14.580426549730884</v>
      </c>
      <c r="X7" s="7">
        <f t="shared" si="0"/>
        <v>83.52037008</v>
      </c>
      <c r="Y7" s="7">
        <f t="shared" si="1"/>
        <v>98.1007966297309</v>
      </c>
      <c r="Z7" s="7">
        <v>0.19413</v>
      </c>
      <c r="AA7" s="7">
        <v>0.40834000000000004</v>
      </c>
      <c r="AC7" s="7">
        <v>44.48629360048451</v>
      </c>
      <c r="AD7" s="9">
        <v>1.183463757468063</v>
      </c>
      <c r="AE7" s="7">
        <v>15.855811088139761</v>
      </c>
      <c r="AF7" s="7">
        <v>6.6840707897399705</v>
      </c>
      <c r="AG7" s="9">
        <v>0.25390702866483283</v>
      </c>
      <c r="AH7" s="7">
        <v>1.8517331981630512</v>
      </c>
      <c r="AI7" s="7">
        <v>11.960386754071722</v>
      </c>
      <c r="AJ7" s="7">
        <v>11.071646894215965</v>
      </c>
      <c r="AK7" s="7">
        <v>5.952547067545275</v>
      </c>
      <c r="AL7" s="9">
        <v>0.7001398215068829</v>
      </c>
      <c r="AM7" s="7">
        <v>100</v>
      </c>
      <c r="AN7" s="7">
        <f t="shared" si="2"/>
        <v>17.02419396176124</v>
      </c>
      <c r="AO7" s="7"/>
      <c r="AP7" s="7"/>
      <c r="AQ7" s="7"/>
      <c r="AR7" s="12">
        <v>17.9371</v>
      </c>
      <c r="AS7" s="12">
        <v>16.747899999999998</v>
      </c>
      <c r="AT7" s="12">
        <v>3.3693999999999997</v>
      </c>
      <c r="AU7" s="12">
        <v>208.40730000000002</v>
      </c>
      <c r="AV7" s="12">
        <v>1250.4438</v>
      </c>
      <c r="AW7" s="12">
        <v>160.4429</v>
      </c>
      <c r="AX7" s="12">
        <v>5379.6435</v>
      </c>
      <c r="AY7" s="12">
        <v>359.9312</v>
      </c>
      <c r="AZ7" s="12">
        <v>38.450799999999994</v>
      </c>
      <c r="BA7" s="12">
        <v>173.9205</v>
      </c>
      <c r="BB7" s="12">
        <v>23.5858</v>
      </c>
      <c r="BC7" s="12">
        <v>29.5318</v>
      </c>
      <c r="BD7" s="12">
        <v>141.01930000000002</v>
      </c>
      <c r="BE7" s="12">
        <v>28.639899999999997</v>
      </c>
      <c r="BF7" s="12">
        <v>122.0912</v>
      </c>
      <c r="BG7" s="12">
        <v>207.0199</v>
      </c>
      <c r="BH7" s="12">
        <v>28.8381</v>
      </c>
      <c r="BI7" s="12">
        <v>71.7484</v>
      </c>
      <c r="BJ7" s="12">
        <v>8.027099999999999</v>
      </c>
      <c r="BK7" s="12"/>
      <c r="BL7" s="14"/>
      <c r="BM7" s="14"/>
      <c r="BN7" s="12">
        <f t="shared" si="3"/>
        <v>8269.7959</v>
      </c>
      <c r="BO7" s="7">
        <f t="shared" si="4"/>
        <v>0.8269795899999999</v>
      </c>
      <c r="BP7" s="7">
        <f t="shared" si="5"/>
        <v>84.34734966999999</v>
      </c>
      <c r="BQ7" s="7">
        <f t="shared" si="6"/>
        <v>84.5078332145365</v>
      </c>
      <c r="BR7" s="8">
        <f t="shared" si="7"/>
        <v>99.59844492426738</v>
      </c>
      <c r="BS7" s="8">
        <f t="shared" si="8"/>
        <v>100.21810915752738</v>
      </c>
      <c r="BT7" s="8"/>
      <c r="BU7" s="21">
        <f t="shared" si="9"/>
        <v>22.825425668540284</v>
      </c>
      <c r="BV7" s="21">
        <f t="shared" si="10"/>
        <v>24.47829464574198</v>
      </c>
      <c r="BW7" s="21">
        <f t="shared" si="11"/>
        <v>5.168172132752024</v>
      </c>
      <c r="BX7" s="21">
        <f t="shared" si="12"/>
        <v>306.5929856817558</v>
      </c>
      <c r="BY7" s="21">
        <f t="shared" si="13"/>
        <v>1396.1195011795544</v>
      </c>
      <c r="BZ7" s="21">
        <f t="shared" si="14"/>
        <v>175.46037045747048</v>
      </c>
      <c r="CA7" s="21">
        <f t="shared" si="15"/>
        <v>6362.002504793427</v>
      </c>
      <c r="CB7" s="21">
        <f t="shared" si="16"/>
        <v>486.1951596579698</v>
      </c>
      <c r="CC7" s="21">
        <f t="shared" si="17"/>
        <v>48.830634654968776</v>
      </c>
      <c r="CD7" s="21">
        <f t="shared" si="18"/>
        <v>248.80070149398315</v>
      </c>
      <c r="CE7" s="21">
        <f t="shared" si="19"/>
        <v>31.704836144578316</v>
      </c>
      <c r="CF7" s="21">
        <f t="shared" si="20"/>
        <v>36.96749697541938</v>
      </c>
      <c r="CG7" s="21">
        <f t="shared" si="21"/>
        <v>176.62461481773713</v>
      </c>
      <c r="CH7" s="21">
        <f t="shared" si="22"/>
        <v>30.851582030986048</v>
      </c>
      <c r="CI7" s="21">
        <f t="shared" si="23"/>
        <v>143.1853530487366</v>
      </c>
      <c r="CJ7" s="21">
        <f t="shared" si="24"/>
        <v>254.47982565347806</v>
      </c>
      <c r="CK7" s="21">
        <f t="shared" si="25"/>
        <v>31.82086316810178</v>
      </c>
      <c r="CL7" s="21">
        <f t="shared" si="26"/>
        <v>83.68656971713811</v>
      </c>
      <c r="CM7" s="21">
        <f t="shared" si="27"/>
        <v>8.836453442843338</v>
      </c>
      <c r="CN7" s="21">
        <f t="shared" si="28"/>
        <v>0</v>
      </c>
      <c r="CO7" s="21">
        <f t="shared" si="29"/>
        <v>0</v>
      </c>
      <c r="CP7" s="21">
        <f t="shared" si="30"/>
        <v>0</v>
      </c>
      <c r="CQ7" s="24">
        <f t="shared" si="31"/>
        <v>9874.631345365182</v>
      </c>
      <c r="CR7" s="25">
        <f t="shared" si="32"/>
        <v>0.9874631345365182</v>
      </c>
    </row>
    <row r="8" spans="1:96" ht="9.75" customHeight="1">
      <c r="A8">
        <v>20</v>
      </c>
      <c r="B8" s="29" t="s">
        <v>91</v>
      </c>
      <c r="C8" s="29"/>
      <c r="D8" s="30">
        <v>-2.77646</v>
      </c>
      <c r="E8" s="30">
        <v>35.94842</v>
      </c>
      <c r="F8" s="33" t="s">
        <v>143</v>
      </c>
      <c r="G8" s="2" t="s">
        <v>132</v>
      </c>
      <c r="H8" s="2">
        <v>2</v>
      </c>
      <c r="I8" s="4">
        <v>40527.221550925926</v>
      </c>
      <c r="L8" s="7">
        <v>41.63892627999999</v>
      </c>
      <c r="M8" s="9">
        <v>1.4820900499999998</v>
      </c>
      <c r="N8" s="7">
        <v>14.1365159</v>
      </c>
      <c r="O8" s="7">
        <v>8.456569669999999</v>
      </c>
      <c r="P8" s="9">
        <v>0.30072886</v>
      </c>
      <c r="Q8" s="7">
        <v>1.77496028</v>
      </c>
      <c r="R8" s="7">
        <v>9.9440904</v>
      </c>
      <c r="S8" s="7">
        <v>8.165562519999998</v>
      </c>
      <c r="T8" s="7">
        <v>4.5822353499999995</v>
      </c>
      <c r="U8" s="9">
        <v>0.8054848000000001</v>
      </c>
      <c r="V8" s="7">
        <v>91.28718393</v>
      </c>
      <c r="W8" s="7">
        <v>7.614010577786612</v>
      </c>
      <c r="X8" s="7">
        <f t="shared" si="0"/>
        <v>91.28716411</v>
      </c>
      <c r="Y8" s="7">
        <f t="shared" si="1"/>
        <v>98.90117468778662</v>
      </c>
      <c r="Z8" s="7">
        <v>0.16346000000000002</v>
      </c>
      <c r="AA8" s="7">
        <v>0.07742000000000002</v>
      </c>
      <c r="AC8" s="7">
        <v>45.61311291180718</v>
      </c>
      <c r="AD8" s="9">
        <v>1.6235466866153772</v>
      </c>
      <c r="AE8" s="7">
        <v>15.48576184674514</v>
      </c>
      <c r="AF8" s="7">
        <v>9.263698698915487</v>
      </c>
      <c r="AG8" s="9">
        <v>0.329431632189029</v>
      </c>
      <c r="AH8" s="7">
        <v>1.9443696295430242</v>
      </c>
      <c r="AI8" s="7">
        <v>10.893194391476941</v>
      </c>
      <c r="AJ8" s="7">
        <v>8.944916655837954</v>
      </c>
      <c r="AK8" s="7">
        <v>5.019582325503333</v>
      </c>
      <c r="AL8" s="9">
        <v>0.8823635096659947</v>
      </c>
      <c r="AM8" s="7">
        <v>99.99997828829946</v>
      </c>
      <c r="AN8" s="7">
        <f t="shared" si="2"/>
        <v>13.964498981341286</v>
      </c>
      <c r="AO8" s="7"/>
      <c r="AP8" s="7"/>
      <c r="AQ8" s="7"/>
      <c r="AR8" s="12">
        <v>9.5136</v>
      </c>
      <c r="AS8" s="12">
        <v>5.3514</v>
      </c>
      <c r="AT8" s="12">
        <v>3.0721000000000003</v>
      </c>
      <c r="AU8" s="12">
        <v>154.4969</v>
      </c>
      <c r="AV8" s="12">
        <v>1634.2580999999998</v>
      </c>
      <c r="AW8" s="12">
        <v>125.2624</v>
      </c>
      <c r="AX8" s="12">
        <v>2650.2313000000004</v>
      </c>
      <c r="AY8" s="12">
        <v>559.7167999999999</v>
      </c>
      <c r="AZ8" s="12">
        <v>48.6581</v>
      </c>
      <c r="BA8" s="12">
        <v>185.61430000000001</v>
      </c>
      <c r="BB8" s="12">
        <v>25.072300000000002</v>
      </c>
      <c r="BC8" s="12">
        <v>24.576800000000002</v>
      </c>
      <c r="BD8" s="12">
        <v>207.71359999999999</v>
      </c>
      <c r="BE8" s="12">
        <v>30.2255</v>
      </c>
      <c r="BF8" s="12">
        <v>149.9383</v>
      </c>
      <c r="BG8" s="12">
        <v>234.96609999999998</v>
      </c>
      <c r="BH8" s="12">
        <v>12.4866</v>
      </c>
      <c r="BI8" s="12">
        <v>76.8025</v>
      </c>
      <c r="BJ8" s="12">
        <v>7.2343</v>
      </c>
      <c r="BK8" s="12"/>
      <c r="BL8" s="14"/>
      <c r="BM8" s="14"/>
      <c r="BN8" s="12">
        <f t="shared" si="3"/>
        <v>6145.190999999999</v>
      </c>
      <c r="BO8" s="7">
        <f t="shared" si="4"/>
        <v>0.6145190999999999</v>
      </c>
      <c r="BP8" s="7">
        <f t="shared" si="5"/>
        <v>91.90170303</v>
      </c>
      <c r="BQ8" s="7">
        <f t="shared" si="6"/>
        <v>92.02361534030277</v>
      </c>
      <c r="BR8" s="8">
        <f t="shared" si="7"/>
        <v>99.86100899808939</v>
      </c>
      <c r="BS8" s="8">
        <f t="shared" si="8"/>
        <v>100.79968823145938</v>
      </c>
      <c r="BT8" s="8"/>
      <c r="BU8" s="20">
        <f t="shared" si="9"/>
        <v>12.106303117015841</v>
      </c>
      <c r="BV8" s="20">
        <f t="shared" si="10"/>
        <v>7.821466928225249</v>
      </c>
      <c r="BW8" s="20">
        <f t="shared" si="11"/>
        <v>4.712156944568022</v>
      </c>
      <c r="BX8" s="20">
        <f t="shared" si="12"/>
        <v>227.2841011306977</v>
      </c>
      <c r="BY8" s="20">
        <f t="shared" si="13"/>
        <v>1824.6478597204018</v>
      </c>
      <c r="BZ8" s="20">
        <f t="shared" si="14"/>
        <v>136.98697236457235</v>
      </c>
      <c r="CA8" s="20">
        <f t="shared" si="15"/>
        <v>3134.1813205432554</v>
      </c>
      <c r="CB8" s="20">
        <f t="shared" si="16"/>
        <v>756.0656007016005</v>
      </c>
      <c r="CC8" s="20">
        <f t="shared" si="17"/>
        <v>61.79340622574658</v>
      </c>
      <c r="CD8" s="20">
        <f t="shared" si="18"/>
        <v>265.5291817083934</v>
      </c>
      <c r="CE8" s="20">
        <f t="shared" si="19"/>
        <v>33.703040103270226</v>
      </c>
      <c r="CF8" s="20">
        <f t="shared" si="20"/>
        <v>30.764896811758415</v>
      </c>
      <c r="CG8" s="20">
        <f t="shared" si="21"/>
        <v>260.1582520435537</v>
      </c>
      <c r="CH8" s="20">
        <f t="shared" si="22"/>
        <v>32.55962809498528</v>
      </c>
      <c r="CI8" s="20">
        <f t="shared" si="23"/>
        <v>175.8437006191059</v>
      </c>
      <c r="CJ8" s="20">
        <f t="shared" si="24"/>
        <v>288.8327748321668</v>
      </c>
      <c r="CK8" s="20">
        <f t="shared" si="25"/>
        <v>13.778105701652315</v>
      </c>
      <c r="CL8" s="20">
        <f t="shared" si="26"/>
        <v>89.58161813643926</v>
      </c>
      <c r="CM8" s="20">
        <f t="shared" si="27"/>
        <v>7.963717300340292</v>
      </c>
      <c r="CN8" s="20">
        <f t="shared" si="28"/>
        <v>0</v>
      </c>
      <c r="CO8" s="20">
        <f t="shared" si="29"/>
        <v>0</v>
      </c>
      <c r="CP8" s="20">
        <f t="shared" si="30"/>
        <v>0</v>
      </c>
      <c r="CQ8" s="23">
        <f t="shared" si="31"/>
        <v>7364.314103027749</v>
      </c>
      <c r="CR8" s="18">
        <f t="shared" si="32"/>
        <v>0.7364314103027749</v>
      </c>
    </row>
    <row r="9" spans="1:96" ht="9.75" customHeight="1">
      <c r="A9">
        <v>35</v>
      </c>
      <c r="B9" s="29" t="s">
        <v>106</v>
      </c>
      <c r="C9" s="29"/>
      <c r="D9" s="30">
        <v>-2.74419</v>
      </c>
      <c r="E9" s="30">
        <v>35.89283</v>
      </c>
      <c r="F9" s="33" t="s">
        <v>155</v>
      </c>
      <c r="G9" s="2" t="s">
        <v>132</v>
      </c>
      <c r="H9" s="2">
        <v>2</v>
      </c>
      <c r="I9" s="4">
        <v>40528.16861111111</v>
      </c>
      <c r="L9" s="7">
        <v>41.67308605</v>
      </c>
      <c r="M9" s="9">
        <v>1.2363418699999997</v>
      </c>
      <c r="N9" s="7">
        <v>14.031618550000001</v>
      </c>
      <c r="O9" s="7">
        <v>8.0952808</v>
      </c>
      <c r="P9" s="9">
        <v>0.30417753999999997</v>
      </c>
      <c r="Q9" s="7">
        <v>1.4317175199999999</v>
      </c>
      <c r="R9" s="7">
        <v>10.2087865</v>
      </c>
      <c r="S9" s="7">
        <v>8.31883058</v>
      </c>
      <c r="T9" s="7">
        <v>4.195537240000001</v>
      </c>
      <c r="U9" s="9">
        <v>0.7511680900000001</v>
      </c>
      <c r="V9" s="7">
        <v>90.24654474</v>
      </c>
      <c r="W9" s="7">
        <v>7.378194888178418</v>
      </c>
      <c r="X9" s="7">
        <f t="shared" si="0"/>
        <v>90.24654474</v>
      </c>
      <c r="Y9" s="7">
        <f t="shared" si="1"/>
        <v>97.62473962817842</v>
      </c>
      <c r="Z9" s="7">
        <v>0.12382000000000001</v>
      </c>
      <c r="AA9" s="7">
        <v>0.10601000000000001</v>
      </c>
      <c r="AC9" s="7">
        <v>46.176932502025444</v>
      </c>
      <c r="AD9" s="9">
        <v>1.3699603387164536</v>
      </c>
      <c r="AE9" s="7">
        <v>15.548095043887882</v>
      </c>
      <c r="AF9" s="7">
        <v>8.97018364893911</v>
      </c>
      <c r="AG9" s="9">
        <v>0.33705172965495184</v>
      </c>
      <c r="AH9" s="7">
        <v>1.5864513418489021</v>
      </c>
      <c r="AI9" s="7">
        <v>11.312107881150997</v>
      </c>
      <c r="AJ9" s="7">
        <v>9.217893719883152</v>
      </c>
      <c r="AK9" s="7">
        <v>4.648972713678214</v>
      </c>
      <c r="AL9" s="9">
        <v>0.8323510802148856</v>
      </c>
      <c r="AM9" s="7">
        <v>100</v>
      </c>
      <c r="AN9" s="7">
        <f t="shared" si="2"/>
        <v>13.866866433561366</v>
      </c>
      <c r="AO9" s="7"/>
      <c r="AP9" s="7"/>
      <c r="AQ9" s="7"/>
      <c r="AR9" s="12">
        <v>10.7028</v>
      </c>
      <c r="AS9" s="12">
        <v>7.8289</v>
      </c>
      <c r="AT9" s="12">
        <v>1.5856000000000001</v>
      </c>
      <c r="AU9" s="12">
        <v>167.3799</v>
      </c>
      <c r="AV9" s="12">
        <v>1343.0032</v>
      </c>
      <c r="AW9" s="12">
        <v>126.7489</v>
      </c>
      <c r="AX9" s="12">
        <v>2135.0104</v>
      </c>
      <c r="AY9" s="12">
        <v>821.1426</v>
      </c>
      <c r="AZ9" s="12">
        <v>46.9734</v>
      </c>
      <c r="BA9" s="12">
        <v>222.0831</v>
      </c>
      <c r="BB9" s="12">
        <v>29.3336</v>
      </c>
      <c r="BC9" s="12">
        <v>41.8202</v>
      </c>
      <c r="BD9" s="12">
        <v>210.1911</v>
      </c>
      <c r="BE9" s="12">
        <v>27.648899999999998</v>
      </c>
      <c r="BF9" s="12">
        <v>101.6766</v>
      </c>
      <c r="BG9" s="12">
        <v>163.515</v>
      </c>
      <c r="BH9" s="12">
        <v>9.5136</v>
      </c>
      <c r="BI9" s="12">
        <v>54.7032</v>
      </c>
      <c r="BJ9" s="12">
        <v>3.2702999999999998</v>
      </c>
      <c r="BK9" s="12"/>
      <c r="BL9" s="14"/>
      <c r="BM9" s="14"/>
      <c r="BN9" s="12">
        <f t="shared" si="3"/>
        <v>5524.131300000001</v>
      </c>
      <c r="BO9" s="7">
        <f t="shared" si="4"/>
        <v>0.5524131300000001</v>
      </c>
      <c r="BP9" s="7">
        <f t="shared" si="5"/>
        <v>90.79895787000001</v>
      </c>
      <c r="BQ9" s="7">
        <f t="shared" si="6"/>
        <v>90.91716576537415</v>
      </c>
      <c r="BR9" s="8">
        <f t="shared" si="7"/>
        <v>98.50123239355256</v>
      </c>
      <c r="BS9" s="8">
        <f t="shared" si="8"/>
        <v>99.39980856235256</v>
      </c>
      <c r="BT9" s="8"/>
      <c r="BU9" s="20">
        <f t="shared" si="9"/>
        <v>13.619591006642821</v>
      </c>
      <c r="BV9" s="20">
        <f t="shared" si="10"/>
        <v>11.442516432033234</v>
      </c>
      <c r="BW9" s="20">
        <f t="shared" si="11"/>
        <v>2.4320810036480114</v>
      </c>
      <c r="BX9" s="20">
        <f t="shared" si="12"/>
        <v>246.23659192414905</v>
      </c>
      <c r="BY9" s="20">
        <f t="shared" si="13"/>
        <v>1499.4619971457698</v>
      </c>
      <c r="BZ9" s="20">
        <f t="shared" si="14"/>
        <v>138.61260890370892</v>
      </c>
      <c r="CA9" s="20">
        <f t="shared" si="15"/>
        <v>2524.87762666058</v>
      </c>
      <c r="CB9" s="20">
        <f t="shared" si="16"/>
        <v>1109.1996401227802</v>
      </c>
      <c r="CC9" s="20">
        <f t="shared" si="17"/>
        <v>59.65391965581238</v>
      </c>
      <c r="CD9" s="20">
        <f t="shared" si="18"/>
        <v>317.69935729231696</v>
      </c>
      <c r="CE9" s="20">
        <f t="shared" si="19"/>
        <v>39.431224784853704</v>
      </c>
      <c r="CF9" s="20">
        <f t="shared" si="20"/>
        <v>52.34994538129859</v>
      </c>
      <c r="CG9" s="20">
        <f t="shared" si="21"/>
        <v>263.2612846299511</v>
      </c>
      <c r="CH9" s="20">
        <f t="shared" si="22"/>
        <v>29.784053240986534</v>
      </c>
      <c r="CI9" s="20">
        <f t="shared" si="23"/>
        <v>119.24364628896407</v>
      </c>
      <c r="CJ9" s="20">
        <f t="shared" si="24"/>
        <v>201.00129838594484</v>
      </c>
      <c r="CK9" s="20">
        <f t="shared" si="25"/>
        <v>10.49760434411605</v>
      </c>
      <c r="CL9" s="20">
        <f t="shared" si="26"/>
        <v>63.8052299500832</v>
      </c>
      <c r="CM9" s="20">
        <f t="shared" si="27"/>
        <v>3.6000365878250635</v>
      </c>
      <c r="CN9" s="20">
        <f t="shared" si="28"/>
        <v>0</v>
      </c>
      <c r="CO9" s="20">
        <f t="shared" si="29"/>
        <v>0</v>
      </c>
      <c r="CP9" s="20">
        <f t="shared" si="30"/>
        <v>0</v>
      </c>
      <c r="CQ9" s="23">
        <f t="shared" si="31"/>
        <v>6706.210253741464</v>
      </c>
      <c r="CR9" s="18">
        <f t="shared" si="32"/>
        <v>0.6706210253741464</v>
      </c>
    </row>
    <row r="10" spans="1:96" ht="9.75" customHeight="1">
      <c r="A10">
        <v>42</v>
      </c>
      <c r="B10" s="29" t="s">
        <v>113</v>
      </c>
      <c r="C10" s="29"/>
      <c r="D10" s="30">
        <v>-2.74105</v>
      </c>
      <c r="E10" s="30">
        <v>35.86343</v>
      </c>
      <c r="F10" s="33" t="s">
        <v>162</v>
      </c>
      <c r="G10" s="2" t="s">
        <v>132</v>
      </c>
      <c r="H10" s="2">
        <v>2</v>
      </c>
      <c r="I10" s="4">
        <v>40528.78020833333</v>
      </c>
      <c r="L10" s="7">
        <v>41.62912529</v>
      </c>
      <c r="M10" s="9">
        <v>1.58383602</v>
      </c>
      <c r="N10" s="7">
        <v>12.58868291</v>
      </c>
      <c r="O10" s="7">
        <v>8.07798785</v>
      </c>
      <c r="P10" s="9">
        <v>0.25413204</v>
      </c>
      <c r="Q10" s="7">
        <v>2.35592412</v>
      </c>
      <c r="R10" s="7">
        <v>11.724491269999998</v>
      </c>
      <c r="S10" s="7">
        <v>6.66772548</v>
      </c>
      <c r="T10" s="7">
        <v>3.82593388</v>
      </c>
      <c r="U10" s="9">
        <v>0.96501598</v>
      </c>
      <c r="V10" s="7">
        <v>89.67284493000001</v>
      </c>
      <c r="W10" s="7">
        <v>8.708229426434164</v>
      </c>
      <c r="X10" s="7">
        <f t="shared" si="0"/>
        <v>89.67285484</v>
      </c>
      <c r="Y10" s="7">
        <f t="shared" si="1"/>
        <v>98.38108426643416</v>
      </c>
      <c r="Z10" s="7">
        <v>0.08516000000000001</v>
      </c>
      <c r="AA10" s="7">
        <v>0.04489</v>
      </c>
      <c r="AC10" s="7">
        <v>46.423335093802734</v>
      </c>
      <c r="AD10" s="9">
        <v>1.7662381752651726</v>
      </c>
      <c r="AE10" s="7">
        <v>14.03845603407243</v>
      </c>
      <c r="AF10" s="7">
        <v>9.008287688771109</v>
      </c>
      <c r="AG10" s="9">
        <v>0.28339910504498805</v>
      </c>
      <c r="AH10" s="7">
        <v>2.627243645318792</v>
      </c>
      <c r="AI10" s="7">
        <v>13.074739938442141</v>
      </c>
      <c r="AJ10" s="7">
        <v>7.435612737841571</v>
      </c>
      <c r="AK10" s="7">
        <v>4.266546782347078</v>
      </c>
      <c r="AL10" s="9">
        <v>1.0761518503771195</v>
      </c>
      <c r="AM10" s="7">
        <v>100.00001105128314</v>
      </c>
      <c r="AN10" s="7">
        <f t="shared" si="2"/>
        <v>11.702159520188648</v>
      </c>
      <c r="AO10" s="7"/>
      <c r="AP10" s="7"/>
      <c r="AQ10" s="7"/>
      <c r="AR10" s="12">
        <v>17.540699999999998</v>
      </c>
      <c r="AS10" s="12">
        <v>23.9822</v>
      </c>
      <c r="AT10" s="12">
        <v>6.1442000000000005</v>
      </c>
      <c r="AU10" s="12">
        <v>164.1096</v>
      </c>
      <c r="AV10" s="12">
        <v>1705.511</v>
      </c>
      <c r="AW10" s="12">
        <v>144.48780000000002</v>
      </c>
      <c r="AX10" s="12">
        <v>2739.7185999999997</v>
      </c>
      <c r="AY10" s="12">
        <v>478.75210000000004</v>
      </c>
      <c r="AZ10" s="12">
        <v>40.4328</v>
      </c>
      <c r="BA10" s="12">
        <v>160.0465</v>
      </c>
      <c r="BB10" s="12">
        <v>20.7119</v>
      </c>
      <c r="BC10" s="12">
        <v>36.1715</v>
      </c>
      <c r="BD10" s="12">
        <v>151.72209999999998</v>
      </c>
      <c r="BE10" s="12">
        <v>20.1173</v>
      </c>
      <c r="BF10" s="12">
        <v>106.9289</v>
      </c>
      <c r="BG10" s="12">
        <v>178.97459999999998</v>
      </c>
      <c r="BH10" s="12">
        <v>8.027099999999999</v>
      </c>
      <c r="BI10" s="12">
        <v>65.1087</v>
      </c>
      <c r="BJ10" s="12">
        <v>4.558599999999999</v>
      </c>
      <c r="BK10" s="12"/>
      <c r="BL10" s="14"/>
      <c r="BM10" s="14"/>
      <c r="BN10" s="12">
        <f t="shared" si="3"/>
        <v>6073.0462</v>
      </c>
      <c r="BO10" s="7">
        <f t="shared" si="4"/>
        <v>0.60730462</v>
      </c>
      <c r="BP10" s="7">
        <f t="shared" si="5"/>
        <v>90.28014955</v>
      </c>
      <c r="BQ10" s="7">
        <f t="shared" si="6"/>
        <v>90.39859418932296</v>
      </c>
      <c r="BR10" s="8">
        <f t="shared" si="7"/>
        <v>99.22672847575711</v>
      </c>
      <c r="BS10" s="8">
        <f t="shared" si="8"/>
        <v>100.12338512710711</v>
      </c>
      <c r="BT10" s="8"/>
      <c r="BU10" s="21">
        <f t="shared" si="9"/>
        <v>22.320996371997953</v>
      </c>
      <c r="BV10" s="21">
        <f t="shared" si="10"/>
        <v>35.0517591968613</v>
      </c>
      <c r="BW10" s="21">
        <f t="shared" si="11"/>
        <v>9.424313889136045</v>
      </c>
      <c r="BX10" s="21">
        <f t="shared" si="12"/>
        <v>241.42557503042678</v>
      </c>
      <c r="BY10" s="21">
        <f t="shared" si="13"/>
        <v>1904.2016655016746</v>
      </c>
      <c r="BZ10" s="21">
        <f t="shared" si="14"/>
        <v>158.01187160407162</v>
      </c>
      <c r="CA10" s="21">
        <f t="shared" si="15"/>
        <v>3240.009602054325</v>
      </c>
      <c r="CB10" s="21">
        <f t="shared" si="16"/>
        <v>646.6984626397721</v>
      </c>
      <c r="CC10" s="21">
        <f t="shared" si="17"/>
        <v>51.34767767842079</v>
      </c>
      <c r="CD10" s="21">
        <f t="shared" si="18"/>
        <v>228.95335208705572</v>
      </c>
      <c r="CE10" s="21">
        <f t="shared" si="19"/>
        <v>27.84164182444062</v>
      </c>
      <c r="CF10" s="21">
        <f t="shared" si="20"/>
        <v>45.278981194725084</v>
      </c>
      <c r="CG10" s="21">
        <f t="shared" si="21"/>
        <v>190.02971559097364</v>
      </c>
      <c r="CH10" s="21">
        <f t="shared" si="22"/>
        <v>21.6708344369902</v>
      </c>
      <c r="CI10" s="21">
        <f t="shared" si="23"/>
        <v>125.40340579511914</v>
      </c>
      <c r="CJ10" s="21">
        <f t="shared" si="24"/>
        <v>220.00505750607053</v>
      </c>
      <c r="CK10" s="21">
        <f t="shared" si="25"/>
        <v>8.857353665347917</v>
      </c>
      <c r="CL10" s="21">
        <f t="shared" si="26"/>
        <v>75.94209434276206</v>
      </c>
      <c r="CM10" s="21">
        <f t="shared" si="27"/>
        <v>5.018232819392512</v>
      </c>
      <c r="CN10" s="21">
        <f t="shared" si="28"/>
        <v>0</v>
      </c>
      <c r="CO10" s="21">
        <f t="shared" si="29"/>
        <v>0</v>
      </c>
      <c r="CP10" s="21">
        <f t="shared" si="30"/>
        <v>0</v>
      </c>
      <c r="CQ10" s="24">
        <f t="shared" si="31"/>
        <v>7257.492593229564</v>
      </c>
      <c r="CR10" s="25">
        <f t="shared" si="32"/>
        <v>0.7257492593229564</v>
      </c>
    </row>
    <row r="11" spans="1:96" ht="9.75" customHeight="1">
      <c r="A11">
        <v>36</v>
      </c>
      <c r="B11" s="29" t="s">
        <v>107</v>
      </c>
      <c r="C11" s="29"/>
      <c r="D11" s="30">
        <v>-2.76202</v>
      </c>
      <c r="E11" s="30">
        <v>35.91538</v>
      </c>
      <c r="F11" s="33" t="s">
        <v>156</v>
      </c>
      <c r="G11" s="2" t="s">
        <v>132</v>
      </c>
      <c r="H11" s="2">
        <v>2</v>
      </c>
      <c r="I11" s="4">
        <v>40528.21444444444</v>
      </c>
      <c r="L11" s="7">
        <v>41.26121654000001</v>
      </c>
      <c r="M11" s="9">
        <v>0.95275731</v>
      </c>
      <c r="N11" s="7">
        <v>12.81991294</v>
      </c>
      <c r="O11" s="7">
        <v>7.64290912</v>
      </c>
      <c r="P11" s="9">
        <v>0.33123184</v>
      </c>
      <c r="Q11" s="7">
        <v>1.2539717599999998</v>
      </c>
      <c r="R11" s="7">
        <v>12.5298076</v>
      </c>
      <c r="S11" s="7">
        <v>6.895734760000001</v>
      </c>
      <c r="T11" s="7">
        <v>4.0111716</v>
      </c>
      <c r="U11" s="9">
        <v>0.8746566</v>
      </c>
      <c r="V11" s="7">
        <v>88.57337997999998</v>
      </c>
      <c r="W11" s="7">
        <v>9.344769123367412</v>
      </c>
      <c r="X11" s="7">
        <f t="shared" si="0"/>
        <v>88.57337007</v>
      </c>
      <c r="Y11" s="7">
        <f t="shared" si="1"/>
        <v>97.91813919336741</v>
      </c>
      <c r="Z11" s="7">
        <v>0.007930000000000001</v>
      </c>
      <c r="AA11" s="7">
        <v>0.06552000000000001</v>
      </c>
      <c r="AC11" s="7">
        <v>46.5842181356485</v>
      </c>
      <c r="AD11" s="9">
        <v>1.0756700378998003</v>
      </c>
      <c r="AE11" s="7">
        <v>14.473776368130872</v>
      </c>
      <c r="AF11" s="7">
        <v>8.628900829714054</v>
      </c>
      <c r="AG11" s="9">
        <v>0.3739631930889311</v>
      </c>
      <c r="AH11" s="7">
        <v>1.4157433760382054</v>
      </c>
      <c r="AI11" s="7">
        <v>14.146245297209218</v>
      </c>
      <c r="AJ11" s="7">
        <v>7.785335460334775</v>
      </c>
      <c r="AK11" s="7">
        <v>4.528642353837833</v>
      </c>
      <c r="AL11" s="9">
        <v>0.9874937596346656</v>
      </c>
      <c r="AM11" s="7">
        <v>99.99998881153685</v>
      </c>
      <c r="AN11" s="7">
        <f t="shared" si="2"/>
        <v>12.313977814172608</v>
      </c>
      <c r="AO11" s="7"/>
      <c r="AP11" s="7"/>
      <c r="AQ11" s="7"/>
      <c r="AR11" s="12">
        <v>8.7208</v>
      </c>
      <c r="AS11" s="12">
        <v>4.8559</v>
      </c>
      <c r="AT11" s="12">
        <v>1.1892</v>
      </c>
      <c r="AU11" s="12">
        <v>161.23569999999998</v>
      </c>
      <c r="AV11" s="12">
        <v>2011.73</v>
      </c>
      <c r="AW11" s="12">
        <v>127.7399</v>
      </c>
      <c r="AX11" s="12">
        <v>3281.8947</v>
      </c>
      <c r="AY11" s="12">
        <v>798.4487</v>
      </c>
      <c r="AZ11" s="12">
        <v>44.9914</v>
      </c>
      <c r="BA11" s="12">
        <v>285.20980000000003</v>
      </c>
      <c r="BB11" s="12">
        <v>30.0273</v>
      </c>
      <c r="BC11" s="12">
        <v>33.495799999999996</v>
      </c>
      <c r="BD11" s="12">
        <v>239.9211</v>
      </c>
      <c r="BE11" s="12">
        <v>44.2977</v>
      </c>
      <c r="BF11" s="12">
        <v>170.3529</v>
      </c>
      <c r="BG11" s="12">
        <v>256.4708</v>
      </c>
      <c r="BH11" s="12">
        <v>18.829</v>
      </c>
      <c r="BI11" s="12">
        <v>81.6584</v>
      </c>
      <c r="BJ11" s="12">
        <v>9.91</v>
      </c>
      <c r="BK11" s="12"/>
      <c r="BL11" s="14"/>
      <c r="BM11" s="14"/>
      <c r="BN11" s="12">
        <f t="shared" si="3"/>
        <v>7610.979099999999</v>
      </c>
      <c r="BO11" s="7">
        <f t="shared" si="4"/>
        <v>0.7610979099999998</v>
      </c>
      <c r="BP11" s="7">
        <f t="shared" si="5"/>
        <v>89.33447788999999</v>
      </c>
      <c r="BQ11" s="7">
        <f t="shared" si="6"/>
        <v>89.48741782650872</v>
      </c>
      <c r="BR11" s="8">
        <f t="shared" si="7"/>
        <v>98.89082942987613</v>
      </c>
      <c r="BS11" s="8">
        <f t="shared" si="8"/>
        <v>99.73919234219613</v>
      </c>
      <c r="BT11" s="8"/>
      <c r="BU11" s="20">
        <f t="shared" si="9"/>
        <v>11.097444523931188</v>
      </c>
      <c r="BV11" s="20">
        <f t="shared" si="10"/>
        <v>7.097257027463652</v>
      </c>
      <c r="BW11" s="20">
        <f t="shared" si="11"/>
        <v>1.8240607527360087</v>
      </c>
      <c r="BX11" s="20">
        <f t="shared" si="12"/>
        <v>237.1977116995799</v>
      </c>
      <c r="BY11" s="20">
        <f t="shared" si="13"/>
        <v>2246.0949337410807</v>
      </c>
      <c r="BZ11" s="20">
        <f t="shared" si="14"/>
        <v>139.6963665964666</v>
      </c>
      <c r="CA11" s="20">
        <f t="shared" si="15"/>
        <v>3881.190696347866</v>
      </c>
      <c r="CB11" s="20">
        <f t="shared" si="16"/>
        <v>1078.5447140320107</v>
      </c>
      <c r="CC11" s="20">
        <f t="shared" si="17"/>
        <v>57.13687663236038</v>
      </c>
      <c r="CD11" s="20">
        <f t="shared" si="18"/>
        <v>408.00479709383677</v>
      </c>
      <c r="CE11" s="20">
        <f t="shared" si="19"/>
        <v>40.36371996557659</v>
      </c>
      <c r="CF11" s="20">
        <f t="shared" si="20"/>
        <v>41.92957710634815</v>
      </c>
      <c r="CG11" s="20">
        <f t="shared" si="21"/>
        <v>300.49767566671926</v>
      </c>
      <c r="CH11" s="20">
        <f t="shared" si="22"/>
        <v>47.71853691297843</v>
      </c>
      <c r="CI11" s="20">
        <f t="shared" si="23"/>
        <v>199.78540737887843</v>
      </c>
      <c r="CJ11" s="20">
        <f t="shared" si="24"/>
        <v>315.26749104413653</v>
      </c>
      <c r="CK11" s="20">
        <f t="shared" si="25"/>
        <v>20.776508597729684</v>
      </c>
      <c r="CL11" s="20">
        <f t="shared" si="26"/>
        <v>95.24548818635608</v>
      </c>
      <c r="CM11" s="20">
        <f t="shared" si="27"/>
        <v>10.909201781288072</v>
      </c>
      <c r="CN11" s="20">
        <f t="shared" si="28"/>
        <v>0</v>
      </c>
      <c r="CO11" s="20">
        <f t="shared" si="29"/>
        <v>0</v>
      </c>
      <c r="CP11" s="20">
        <f t="shared" si="30"/>
        <v>0</v>
      </c>
      <c r="CQ11" s="23">
        <f t="shared" si="31"/>
        <v>9140.37846508734</v>
      </c>
      <c r="CR11" s="18">
        <f t="shared" si="32"/>
        <v>0.914037846508734</v>
      </c>
    </row>
    <row r="12" spans="1:96" ht="9.75" customHeight="1">
      <c r="A12">
        <v>44</v>
      </c>
      <c r="B12" s="29" t="s">
        <v>115</v>
      </c>
      <c r="C12" s="29"/>
      <c r="D12" s="30">
        <v>-2.75379</v>
      </c>
      <c r="E12" s="30">
        <v>35.93134</v>
      </c>
      <c r="F12" s="33" t="s">
        <v>148</v>
      </c>
      <c r="G12" s="2" t="s">
        <v>132</v>
      </c>
      <c r="H12" s="2">
        <v>2</v>
      </c>
      <c r="I12" s="4">
        <v>40528.871875</v>
      </c>
      <c r="L12" s="7">
        <v>45.1485726</v>
      </c>
      <c r="M12" s="9">
        <v>1.37056291</v>
      </c>
      <c r="N12" s="7">
        <v>16.40135721</v>
      </c>
      <c r="O12" s="7">
        <v>7.47292289</v>
      </c>
      <c r="P12" s="9">
        <v>0.23974272000000002</v>
      </c>
      <c r="Q12" s="7">
        <v>1.1299481100000002</v>
      </c>
      <c r="R12" s="7">
        <v>6.46351011</v>
      </c>
      <c r="S12" s="7">
        <v>11.86945475</v>
      </c>
      <c r="T12" s="7">
        <v>4.48292724</v>
      </c>
      <c r="U12" s="9">
        <v>0.42506963000000003</v>
      </c>
      <c r="V12" s="7">
        <v>95.00407808</v>
      </c>
      <c r="W12" s="7">
        <v>3.103173019357276</v>
      </c>
      <c r="X12" s="7">
        <f t="shared" si="0"/>
        <v>95.00406817</v>
      </c>
      <c r="Y12" s="7">
        <f t="shared" si="1"/>
        <v>98.10724118935727</v>
      </c>
      <c r="Z12" s="7">
        <v>0.18919</v>
      </c>
      <c r="AA12" s="7">
        <v>0.22363</v>
      </c>
      <c r="AC12" s="7">
        <v>47.52277324556719</v>
      </c>
      <c r="AD12" s="9">
        <v>1.4426358717421495</v>
      </c>
      <c r="AE12" s="7">
        <v>17.263845449022647</v>
      </c>
      <c r="AF12" s="7">
        <v>7.865896960451828</v>
      </c>
      <c r="AG12" s="9">
        <v>0.25234992522965183</v>
      </c>
      <c r="AH12" s="7">
        <v>1.1893680069696648</v>
      </c>
      <c r="AI12" s="7">
        <v>6.80340280188528</v>
      </c>
      <c r="AJ12" s="7">
        <v>12.493626578856013</v>
      </c>
      <c r="AK12" s="7">
        <v>4.718668219931639</v>
      </c>
      <c r="AL12" s="9">
        <v>0.4474225092127751</v>
      </c>
      <c r="AM12" s="7">
        <v>99.99998956886883</v>
      </c>
      <c r="AN12" s="7">
        <f t="shared" si="2"/>
        <v>17.212294798787653</v>
      </c>
      <c r="AO12" s="7"/>
      <c r="AP12" s="7"/>
      <c r="AQ12" s="7"/>
      <c r="AR12" s="12">
        <v>7.036099999999999</v>
      </c>
      <c r="AS12" s="12">
        <v>1.982</v>
      </c>
      <c r="AT12" s="12">
        <v>1.0901</v>
      </c>
      <c r="AU12" s="12">
        <v>158.7582</v>
      </c>
      <c r="AV12" s="12">
        <v>1448.6438</v>
      </c>
      <c r="AW12" s="12">
        <v>104.84779999999999</v>
      </c>
      <c r="AX12" s="12">
        <v>2406.8417</v>
      </c>
      <c r="AY12" s="12">
        <v>512.347</v>
      </c>
      <c r="AZ12" s="12">
        <v>38.946299999999994</v>
      </c>
      <c r="BA12" s="12">
        <v>161.4339</v>
      </c>
      <c r="BB12" s="12">
        <v>26.657899999999998</v>
      </c>
      <c r="BC12" s="12">
        <v>17.540699999999998</v>
      </c>
      <c r="BD12" s="12">
        <v>177.5872</v>
      </c>
      <c r="BE12" s="12">
        <v>27.748</v>
      </c>
      <c r="BF12" s="12">
        <v>125.7579</v>
      </c>
      <c r="BG12" s="12">
        <v>189.1819</v>
      </c>
      <c r="BH12" s="12">
        <v>19.1263</v>
      </c>
      <c r="BI12" s="12">
        <v>60.25279999999999</v>
      </c>
      <c r="BJ12" s="12">
        <v>6.6397</v>
      </c>
      <c r="BK12" s="12"/>
      <c r="BL12" s="14"/>
      <c r="BM12" s="14"/>
      <c r="BN12" s="12">
        <f t="shared" si="3"/>
        <v>5492.419299999998</v>
      </c>
      <c r="BO12" s="7">
        <f t="shared" si="4"/>
        <v>0.5492419299999998</v>
      </c>
      <c r="BP12" s="7">
        <f t="shared" si="5"/>
        <v>95.55332001</v>
      </c>
      <c r="BQ12" s="7">
        <f t="shared" si="6"/>
        <v>95.662758888082</v>
      </c>
      <c r="BR12" s="8">
        <f t="shared" si="7"/>
        <v>99.12821152743926</v>
      </c>
      <c r="BS12" s="8">
        <f t="shared" si="8"/>
        <v>99.95770596822926</v>
      </c>
      <c r="BT12" s="8"/>
      <c r="BU12" s="20">
        <f t="shared" si="9"/>
        <v>8.9536200136263</v>
      </c>
      <c r="BV12" s="20">
        <f t="shared" si="10"/>
        <v>2.8968396030463883</v>
      </c>
      <c r="BW12" s="20">
        <f t="shared" si="11"/>
        <v>1.672055690008008</v>
      </c>
      <c r="BX12" s="20">
        <f t="shared" si="12"/>
        <v>233.55300193160852</v>
      </c>
      <c r="BY12" s="20">
        <f t="shared" si="13"/>
        <v>1617.4096424348334</v>
      </c>
      <c r="BZ12" s="20">
        <f t="shared" si="14"/>
        <v>114.66156389376388</v>
      </c>
      <c r="CA12" s="20">
        <f t="shared" si="15"/>
        <v>2846.3471462451494</v>
      </c>
      <c r="CB12" s="20">
        <f t="shared" si="16"/>
        <v>692.0784623985968</v>
      </c>
      <c r="CC12" s="20">
        <f t="shared" si="17"/>
        <v>49.45989541083178</v>
      </c>
      <c r="CD12" s="20">
        <f t="shared" si="18"/>
        <v>230.93808702774845</v>
      </c>
      <c r="CE12" s="20">
        <f t="shared" si="19"/>
        <v>35.83445765920826</v>
      </c>
      <c r="CF12" s="20">
        <f t="shared" si="20"/>
        <v>21.957204579359832</v>
      </c>
      <c r="CG12" s="20">
        <f t="shared" si="21"/>
        <v>222.42537579296197</v>
      </c>
      <c r="CH12" s="20">
        <f t="shared" si="22"/>
        <v>29.89080611998649</v>
      </c>
      <c r="CI12" s="20">
        <f t="shared" si="23"/>
        <v>147.4855625152977</v>
      </c>
      <c r="CJ12" s="20">
        <f t="shared" si="24"/>
        <v>232.55241128410228</v>
      </c>
      <c r="CK12" s="20">
        <f t="shared" si="25"/>
        <v>21.10455873348331</v>
      </c>
      <c r="CL12" s="20">
        <f t="shared" si="26"/>
        <v>70.27822429284525</v>
      </c>
      <c r="CM12" s="20">
        <f t="shared" si="27"/>
        <v>7.309165193463008</v>
      </c>
      <c r="CN12" s="20">
        <f t="shared" si="28"/>
        <v>0</v>
      </c>
      <c r="CO12" s="20">
        <f t="shared" si="29"/>
        <v>0</v>
      </c>
      <c r="CP12" s="20">
        <f t="shared" si="30"/>
        <v>0</v>
      </c>
      <c r="CQ12" s="23">
        <f t="shared" si="31"/>
        <v>6586.808080819919</v>
      </c>
      <c r="CR12" s="18">
        <f t="shared" si="32"/>
        <v>0.6586808080819919</v>
      </c>
    </row>
    <row r="13" spans="1:96" ht="9.75" customHeight="1">
      <c r="A13">
        <v>17</v>
      </c>
      <c r="B13" s="29" t="s">
        <v>88</v>
      </c>
      <c r="C13" s="29"/>
      <c r="D13" s="30">
        <v>-2.78974</v>
      </c>
      <c r="E13" s="30">
        <v>35.92962</v>
      </c>
      <c r="F13" s="33" t="s">
        <v>140</v>
      </c>
      <c r="G13" s="2" t="s">
        <v>132</v>
      </c>
      <c r="H13" s="2">
        <v>2</v>
      </c>
      <c r="I13" s="4">
        <v>40527.083865740744</v>
      </c>
      <c r="L13" s="7">
        <v>44.976624189999995</v>
      </c>
      <c r="M13" s="9">
        <v>0.91767591</v>
      </c>
      <c r="N13" s="7">
        <v>16.45500004</v>
      </c>
      <c r="O13" s="7">
        <v>7.115023240000001</v>
      </c>
      <c r="P13" s="9">
        <v>0.25986992999999997</v>
      </c>
      <c r="Q13" s="7">
        <v>0.53906436</v>
      </c>
      <c r="R13" s="7">
        <v>5.6715722799999995</v>
      </c>
      <c r="S13" s="7">
        <v>12.9639647</v>
      </c>
      <c r="T13" s="7">
        <v>5.1542207300000005</v>
      </c>
      <c r="U13" s="9">
        <v>0.27008714</v>
      </c>
      <c r="V13" s="7">
        <v>94.32311242999998</v>
      </c>
      <c r="W13" s="7">
        <v>3.7873488558009942</v>
      </c>
      <c r="X13" s="7">
        <f t="shared" si="0"/>
        <v>94.32310252</v>
      </c>
      <c r="Y13" s="7">
        <f t="shared" si="1"/>
        <v>98.110451375801</v>
      </c>
      <c r="Z13" s="7">
        <v>0.29824</v>
      </c>
      <c r="AA13" s="7">
        <v>0.25953</v>
      </c>
      <c r="AC13" s="7">
        <v>47.68356665857322</v>
      </c>
      <c r="AD13" s="9">
        <v>0.9729067312966744</v>
      </c>
      <c r="AE13" s="7">
        <v>17.445353122981125</v>
      </c>
      <c r="AF13" s="7">
        <v>7.5432447644051965</v>
      </c>
      <c r="AG13" s="9">
        <v>0.2755103423806729</v>
      </c>
      <c r="AH13" s="7">
        <v>0.5715082402524152</v>
      </c>
      <c r="AI13" s="7">
        <v>6.012918927170734</v>
      </c>
      <c r="AJ13" s="7">
        <v>13.744207931667807</v>
      </c>
      <c r="AK13" s="7">
        <v>5.464430294139311</v>
      </c>
      <c r="AL13" s="9">
        <v>0.2863424806941563</v>
      </c>
      <c r="AM13" s="7">
        <v>99.9999894935613</v>
      </c>
      <c r="AN13" s="7">
        <f t="shared" si="2"/>
        <v>19.208638225807118</v>
      </c>
      <c r="AO13" s="7"/>
      <c r="AP13" s="7"/>
      <c r="AQ13" s="7"/>
      <c r="AR13" s="12">
        <v>3.964</v>
      </c>
      <c r="AS13" s="12">
        <v>1.1892</v>
      </c>
      <c r="AT13" s="12">
        <v>0.991</v>
      </c>
      <c r="AU13" s="12">
        <v>143.695</v>
      </c>
      <c r="AV13" s="12">
        <v>1795.692</v>
      </c>
      <c r="AW13" s="12">
        <v>106.1361</v>
      </c>
      <c r="AX13" s="12">
        <v>2405.8507</v>
      </c>
      <c r="AY13" s="12">
        <v>575.8701</v>
      </c>
      <c r="AZ13" s="12">
        <v>31.8111</v>
      </c>
      <c r="BA13" s="12">
        <v>202.95680000000002</v>
      </c>
      <c r="BB13" s="12">
        <v>30.2255</v>
      </c>
      <c r="BC13" s="12">
        <v>11.5947</v>
      </c>
      <c r="BD13" s="12">
        <v>221.0921</v>
      </c>
      <c r="BE13" s="12">
        <v>33.7931</v>
      </c>
      <c r="BF13" s="12">
        <v>142.1094</v>
      </c>
      <c r="BG13" s="12">
        <v>223.86690000000002</v>
      </c>
      <c r="BH13" s="12">
        <v>22.0993</v>
      </c>
      <c r="BI13" s="12">
        <v>71.0547</v>
      </c>
      <c r="BJ13" s="12">
        <v>6.5405999999999995</v>
      </c>
      <c r="BK13" s="12"/>
      <c r="BL13" s="14"/>
      <c r="BM13" s="14"/>
      <c r="BN13" s="12">
        <f t="shared" si="3"/>
        <v>6030.532299999999</v>
      </c>
      <c r="BO13" s="7">
        <f t="shared" si="4"/>
        <v>0.6030532299999999</v>
      </c>
      <c r="BP13" s="7">
        <f t="shared" si="5"/>
        <v>94.92616565999998</v>
      </c>
      <c r="BQ13" s="7">
        <f t="shared" si="6"/>
        <v>95.0450352009761</v>
      </c>
      <c r="BR13" s="8">
        <f t="shared" si="7"/>
        <v>99.3315002767771</v>
      </c>
      <c r="BS13" s="8">
        <f t="shared" si="8"/>
        <v>100.1212678564171</v>
      </c>
      <c r="BT13" s="8"/>
      <c r="BU13" s="20">
        <f t="shared" si="9"/>
        <v>5.044292965423267</v>
      </c>
      <c r="BV13" s="20">
        <f t="shared" si="10"/>
        <v>1.738103761827833</v>
      </c>
      <c r="BW13" s="20">
        <f t="shared" si="11"/>
        <v>1.5200506272800072</v>
      </c>
      <c r="BX13" s="20">
        <f t="shared" si="12"/>
        <v>211.3931665423423</v>
      </c>
      <c r="BY13" s="20">
        <f t="shared" si="13"/>
        <v>2004.8886797728267</v>
      </c>
      <c r="BZ13" s="20">
        <f t="shared" si="14"/>
        <v>116.07044889434889</v>
      </c>
      <c r="CA13" s="20">
        <f t="shared" si="15"/>
        <v>2845.1751829947502</v>
      </c>
      <c r="CB13" s="20">
        <f t="shared" si="16"/>
        <v>777.885482591537</v>
      </c>
      <c r="CC13" s="20">
        <f t="shared" si="17"/>
        <v>40.39854052640459</v>
      </c>
      <c r="CD13" s="20">
        <f t="shared" si="18"/>
        <v>290.3383684670527</v>
      </c>
      <c r="CE13" s="20">
        <f t="shared" si="19"/>
        <v>40.63014716006885</v>
      </c>
      <c r="CF13" s="20">
        <f t="shared" si="20"/>
        <v>14.514084382966669</v>
      </c>
      <c r="CG13" s="20">
        <f t="shared" si="21"/>
        <v>276.9146280100994</v>
      </c>
      <c r="CH13" s="20">
        <f t="shared" si="22"/>
        <v>36.40273173898355</v>
      </c>
      <c r="CI13" s="20">
        <f t="shared" si="23"/>
        <v>166.6621722986106</v>
      </c>
      <c r="CJ13" s="20">
        <f t="shared" si="24"/>
        <v>275.1890503356663</v>
      </c>
      <c r="CK13" s="20">
        <f t="shared" si="25"/>
        <v>24.385060091019575</v>
      </c>
      <c r="CL13" s="20">
        <f t="shared" si="26"/>
        <v>82.87744542429284</v>
      </c>
      <c r="CM13" s="20">
        <f t="shared" si="27"/>
        <v>7.200073175650127</v>
      </c>
      <c r="CN13" s="20">
        <f t="shared" si="28"/>
        <v>0</v>
      </c>
      <c r="CO13" s="20">
        <f t="shared" si="29"/>
        <v>0</v>
      </c>
      <c r="CP13" s="20">
        <f t="shared" si="30"/>
        <v>0</v>
      </c>
      <c r="CQ13" s="23">
        <f t="shared" si="31"/>
        <v>7219.227709761152</v>
      </c>
      <c r="CR13" s="18">
        <f t="shared" si="32"/>
        <v>0.7219227709761152</v>
      </c>
    </row>
    <row r="14" spans="1:96" ht="9.75" customHeight="1">
      <c r="A14">
        <v>46</v>
      </c>
      <c r="B14" s="29" t="s">
        <v>117</v>
      </c>
      <c r="C14" s="29"/>
      <c r="D14" s="30">
        <v>-2.75432</v>
      </c>
      <c r="E14" s="30">
        <v>35.92898</v>
      </c>
      <c r="F14" s="33" t="s">
        <v>148</v>
      </c>
      <c r="G14" s="2" t="s">
        <v>132</v>
      </c>
      <c r="H14" s="2">
        <v>2</v>
      </c>
      <c r="I14" s="4">
        <v>40528.96365740741</v>
      </c>
      <c r="L14" s="7">
        <v>46.821311230000006</v>
      </c>
      <c r="M14" s="9">
        <v>1.04860683</v>
      </c>
      <c r="N14" s="7">
        <v>18.042869429999996</v>
      </c>
      <c r="O14" s="7">
        <v>6.2958229999999995</v>
      </c>
      <c r="P14" s="9">
        <v>0.19946848</v>
      </c>
      <c r="Q14" s="7">
        <v>0.5940846799999999</v>
      </c>
      <c r="R14" s="7">
        <v>4.24795123</v>
      </c>
      <c r="S14" s="7">
        <v>11.644606759999999</v>
      </c>
      <c r="T14" s="7">
        <v>4.985096670000001</v>
      </c>
      <c r="U14" s="9">
        <v>0.21522538000000002</v>
      </c>
      <c r="V14" s="7">
        <v>94.09505360000001</v>
      </c>
      <c r="W14" s="7">
        <v>4.309744202249286</v>
      </c>
      <c r="X14" s="7">
        <f t="shared" si="0"/>
        <v>94.09504369</v>
      </c>
      <c r="Y14" s="7">
        <f t="shared" si="1"/>
        <v>98.40478789224929</v>
      </c>
      <c r="Z14" s="7">
        <v>0.11095</v>
      </c>
      <c r="AA14" s="7">
        <v>0.20202</v>
      </c>
      <c r="AC14" s="7">
        <v>49.75958824471087</v>
      </c>
      <c r="AD14" s="9">
        <v>1.1144122776715224</v>
      </c>
      <c r="AE14" s="7">
        <v>19.175151870044733</v>
      </c>
      <c r="AF14" s="7">
        <v>6.6909181291969615</v>
      </c>
      <c r="AG14" s="9">
        <v>0.211986148440857</v>
      </c>
      <c r="AH14" s="7">
        <v>0.6313665355093647</v>
      </c>
      <c r="AI14" s="7">
        <v>4.5145319200923435</v>
      </c>
      <c r="AJ14" s="7">
        <v>12.375365457042468</v>
      </c>
      <c r="AK14" s="7">
        <v>5.297937010793094</v>
      </c>
      <c r="AL14" s="9">
        <v>0.22873187459452168</v>
      </c>
      <c r="AM14" s="7">
        <v>99.9999894680967</v>
      </c>
      <c r="AN14" s="7">
        <f t="shared" si="2"/>
        <v>17.673302467835562</v>
      </c>
      <c r="AO14" s="7"/>
      <c r="AP14" s="7"/>
      <c r="AQ14" s="7"/>
      <c r="AR14" s="12">
        <v>3.8649</v>
      </c>
      <c r="AS14" s="12">
        <v>2.2792999999999997</v>
      </c>
      <c r="AT14" s="12">
        <v>1.8828999999999998</v>
      </c>
      <c r="AU14" s="12">
        <v>111.1902</v>
      </c>
      <c r="AV14" s="12">
        <v>1349.6429</v>
      </c>
      <c r="AW14" s="12">
        <v>100.7847</v>
      </c>
      <c r="AX14" s="12">
        <v>1822.3499000000002</v>
      </c>
      <c r="AY14" s="12">
        <v>492.527</v>
      </c>
      <c r="AZ14" s="12">
        <v>34.3877</v>
      </c>
      <c r="BA14" s="12">
        <v>150.3347</v>
      </c>
      <c r="BB14" s="12">
        <v>31.0183</v>
      </c>
      <c r="BC14" s="12">
        <v>14.3695</v>
      </c>
      <c r="BD14" s="12">
        <v>170.3529</v>
      </c>
      <c r="BE14" s="12">
        <v>30.721</v>
      </c>
      <c r="BF14" s="12">
        <v>113.965</v>
      </c>
      <c r="BG14" s="12">
        <v>181.15480000000002</v>
      </c>
      <c r="BH14" s="12">
        <v>21.7029</v>
      </c>
      <c r="BI14" s="12">
        <v>57.6762</v>
      </c>
      <c r="BJ14" s="12">
        <v>5.946</v>
      </c>
      <c r="BK14" s="12"/>
      <c r="BL14" s="14"/>
      <c r="BM14" s="14"/>
      <c r="BN14" s="12">
        <f t="shared" si="3"/>
        <v>4696.1508</v>
      </c>
      <c r="BO14" s="7">
        <f t="shared" si="4"/>
        <v>0.46961508</v>
      </c>
      <c r="BP14" s="7">
        <f t="shared" si="5"/>
        <v>94.56466868000001</v>
      </c>
      <c r="BQ14" s="7">
        <f t="shared" si="6"/>
        <v>94.65817489522239</v>
      </c>
      <c r="BR14" s="8">
        <f t="shared" si="7"/>
        <v>99.23523257747169</v>
      </c>
      <c r="BS14" s="8">
        <f t="shared" si="8"/>
        <v>99.9340689304717</v>
      </c>
      <c r="BT14" s="8"/>
      <c r="BU14" s="20">
        <f t="shared" si="9"/>
        <v>4.918185641287685</v>
      </c>
      <c r="BV14" s="20">
        <f t="shared" si="10"/>
        <v>3.3313655435033462</v>
      </c>
      <c r="BW14" s="20">
        <f t="shared" si="11"/>
        <v>2.8880961918320134</v>
      </c>
      <c r="BX14" s="20">
        <f t="shared" si="12"/>
        <v>163.5745743865573</v>
      </c>
      <c r="BY14" s="20">
        <f t="shared" si="13"/>
        <v>1506.8752168778215</v>
      </c>
      <c r="BZ14" s="20">
        <f t="shared" si="14"/>
        <v>110.21815735345736</v>
      </c>
      <c r="CA14" s="20">
        <f t="shared" si="15"/>
        <v>2155.123221159553</v>
      </c>
      <c r="CB14" s="20">
        <f t="shared" si="16"/>
        <v>665.3056011839509</v>
      </c>
      <c r="CC14" s="20">
        <f t="shared" si="17"/>
        <v>43.67069645689219</v>
      </c>
      <c r="CD14" s="20">
        <f t="shared" si="18"/>
        <v>215.0602075022065</v>
      </c>
      <c r="CE14" s="20">
        <f t="shared" si="19"/>
        <v>41.695855938037866</v>
      </c>
      <c r="CF14" s="20">
        <f t="shared" si="20"/>
        <v>17.987540474616814</v>
      </c>
      <c r="CG14" s="20">
        <f t="shared" si="21"/>
        <v>213.36452064068172</v>
      </c>
      <c r="CH14" s="20">
        <f t="shared" si="22"/>
        <v>33.09339248998504</v>
      </c>
      <c r="CI14" s="20">
        <f t="shared" si="23"/>
        <v>133.65515909581745</v>
      </c>
      <c r="CJ14" s="20">
        <f t="shared" si="24"/>
        <v>222.68507481788316</v>
      </c>
      <c r="CK14" s="20">
        <f t="shared" si="25"/>
        <v>23.94765991001474</v>
      </c>
      <c r="CL14" s="20">
        <f t="shared" si="26"/>
        <v>67.27290549084859</v>
      </c>
      <c r="CM14" s="20">
        <f t="shared" si="27"/>
        <v>6.5455210687728425</v>
      </c>
      <c r="CN14" s="20">
        <f t="shared" si="28"/>
        <v>0</v>
      </c>
      <c r="CO14" s="20">
        <f t="shared" si="29"/>
        <v>0</v>
      </c>
      <c r="CP14" s="20">
        <f t="shared" si="30"/>
        <v>0</v>
      </c>
      <c r="CQ14" s="23">
        <f t="shared" si="31"/>
        <v>5631.212952223721</v>
      </c>
      <c r="CR14" s="18">
        <f t="shared" si="32"/>
        <v>0.5631212952223721</v>
      </c>
    </row>
    <row r="15" spans="1:96" ht="9.75" customHeight="1">
      <c r="A15">
        <v>26</v>
      </c>
      <c r="B15" s="29" t="s">
        <v>97</v>
      </c>
      <c r="C15" s="29"/>
      <c r="D15" s="30">
        <v>-2.75283</v>
      </c>
      <c r="E15" s="30">
        <v>35.93597</v>
      </c>
      <c r="F15" s="16" t="s">
        <v>148</v>
      </c>
      <c r="G15" s="1" t="s">
        <v>132</v>
      </c>
      <c r="H15" s="1">
        <v>2</v>
      </c>
      <c r="I15" s="5">
        <v>40527.49673611111</v>
      </c>
      <c r="L15" s="8">
        <v>47.950169239999994</v>
      </c>
      <c r="M15" s="10">
        <v>1.11436959</v>
      </c>
      <c r="N15" s="8">
        <v>17.360199260000005</v>
      </c>
      <c r="O15" s="8">
        <v>6.33948646</v>
      </c>
      <c r="P15" s="10">
        <v>0.21893172</v>
      </c>
      <c r="Q15" s="8">
        <v>1.03415805</v>
      </c>
      <c r="R15" s="8">
        <v>5.568210979999999</v>
      </c>
      <c r="S15" s="8">
        <v>11.70055862</v>
      </c>
      <c r="T15" s="8">
        <v>4.503193189999999</v>
      </c>
      <c r="U15" s="10">
        <v>0.45374917000000003</v>
      </c>
      <c r="V15" s="7">
        <v>96.2430461</v>
      </c>
      <c r="W15" s="8">
        <v>3.035143769968072</v>
      </c>
      <c r="X15" s="7">
        <f t="shared" si="0"/>
        <v>96.24302628000001</v>
      </c>
      <c r="Y15" s="7">
        <f t="shared" si="1"/>
        <v>99.27817004996808</v>
      </c>
      <c r="Z15" s="8">
        <v>0.11294</v>
      </c>
      <c r="AA15" s="8">
        <v>0.29769</v>
      </c>
      <c r="AC15" s="8">
        <v>49.82195720424106</v>
      </c>
      <c r="AD15" s="10">
        <v>1.1578702411830666</v>
      </c>
      <c r="AE15" s="8">
        <v>18.037873865673504</v>
      </c>
      <c r="AF15" s="8">
        <v>6.586955335363185</v>
      </c>
      <c r="AG15" s="10">
        <v>0.22747796217144042</v>
      </c>
      <c r="AH15" s="8">
        <v>1.0745275548796247</v>
      </c>
      <c r="AI15" s="8">
        <v>5.785572262763199</v>
      </c>
      <c r="AJ15" s="8">
        <v>12.157302884867855</v>
      </c>
      <c r="AK15" s="8">
        <v>4.678980323753489</v>
      </c>
      <c r="AL15" s="10">
        <v>0.4714617714079189</v>
      </c>
      <c r="AM15" s="8">
        <v>99.99997940630433</v>
      </c>
      <c r="AN15" s="7">
        <f t="shared" si="2"/>
        <v>16.836283208621346</v>
      </c>
      <c r="AO15" s="8"/>
      <c r="AP15" s="8"/>
      <c r="AQ15" s="8"/>
      <c r="AR15" s="14">
        <v>5.2523</v>
      </c>
      <c r="AS15" s="14">
        <v>0.19820000000000002</v>
      </c>
      <c r="AT15" s="14">
        <v>2.1802</v>
      </c>
      <c r="AU15" s="14">
        <v>96.9198</v>
      </c>
      <c r="AV15" s="14">
        <v>1515.3381</v>
      </c>
      <c r="AW15" s="14">
        <v>83.6404</v>
      </c>
      <c r="AX15" s="14">
        <v>1894.1974</v>
      </c>
      <c r="AY15" s="14">
        <v>576.762</v>
      </c>
      <c r="AZ15" s="14">
        <v>36.468799999999995</v>
      </c>
      <c r="BA15" s="14">
        <v>183.13680000000002</v>
      </c>
      <c r="BB15" s="14">
        <v>27.153399999999998</v>
      </c>
      <c r="BC15" s="14">
        <v>8.621699999999999</v>
      </c>
      <c r="BD15" s="14">
        <v>163.21769999999998</v>
      </c>
      <c r="BE15" s="14">
        <v>24.9732</v>
      </c>
      <c r="BF15" s="14">
        <v>137.3526</v>
      </c>
      <c r="BG15" s="14">
        <v>244.5788</v>
      </c>
      <c r="BH15" s="14">
        <v>25.369600000000002</v>
      </c>
      <c r="BI15" s="14">
        <v>84.0368</v>
      </c>
      <c r="BJ15" s="14">
        <v>6.7387999999999995</v>
      </c>
      <c r="BK15" s="14"/>
      <c r="BL15" s="14"/>
      <c r="BM15" s="14"/>
      <c r="BN15" s="12">
        <f t="shared" si="3"/>
        <v>5116.136600000001</v>
      </c>
      <c r="BO15" s="8">
        <f t="shared" si="4"/>
        <v>0.5116136600000001</v>
      </c>
      <c r="BP15" s="8">
        <f t="shared" si="5"/>
        <v>96.75465976</v>
      </c>
      <c r="BQ15" s="8">
        <f t="shared" si="6"/>
        <v>96.85679686724636</v>
      </c>
      <c r="BR15" s="8">
        <f t="shared" si="7"/>
        <v>100.23529269721443</v>
      </c>
      <c r="BS15" s="8">
        <f t="shared" si="8"/>
        <v>100.93897569427443</v>
      </c>
      <c r="BT15" s="8"/>
      <c r="BU15" s="21">
        <f t="shared" si="9"/>
        <v>6.683688179185829</v>
      </c>
      <c r="BV15" s="21">
        <f t="shared" si="10"/>
        <v>0.28968396030463883</v>
      </c>
      <c r="BW15" s="21">
        <f t="shared" si="11"/>
        <v>3.344111380016016</v>
      </c>
      <c r="BX15" s="21">
        <f t="shared" si="12"/>
        <v>142.58104612304192</v>
      </c>
      <c r="BY15" s="21">
        <f t="shared" si="13"/>
        <v>1691.8737749672346</v>
      </c>
      <c r="BZ15" s="21">
        <f t="shared" si="14"/>
        <v>91.46914926874926</v>
      </c>
      <c r="CA15" s="21">
        <f t="shared" si="15"/>
        <v>2240.090556813513</v>
      </c>
      <c r="CB15" s="21">
        <f t="shared" si="16"/>
        <v>779.090261346196</v>
      </c>
      <c r="CC15" s="21">
        <f t="shared" si="17"/>
        <v>46.31359163151678</v>
      </c>
      <c r="CD15" s="21">
        <f t="shared" si="18"/>
        <v>261.9850121714421</v>
      </c>
      <c r="CE15" s="21">
        <f t="shared" si="19"/>
        <v>36.5005256454389</v>
      </c>
      <c r="CF15" s="21">
        <f t="shared" si="20"/>
        <v>10.792524284770087</v>
      </c>
      <c r="CG15" s="21">
        <f t="shared" si="21"/>
        <v>204.42778679185733</v>
      </c>
      <c r="CH15" s="21">
        <f t="shared" si="22"/>
        <v>26.901725507987837</v>
      </c>
      <c r="CI15" s="21">
        <f t="shared" si="23"/>
        <v>161.08352217982866</v>
      </c>
      <c r="CJ15" s="21">
        <f t="shared" si="24"/>
        <v>300.649214797886</v>
      </c>
      <c r="CK15" s="21">
        <f t="shared" si="25"/>
        <v>27.99361158430947</v>
      </c>
      <c r="CL15" s="21">
        <f t="shared" si="26"/>
        <v>98.0196286189684</v>
      </c>
      <c r="CM15" s="21">
        <f t="shared" si="27"/>
        <v>7.418257211275888</v>
      </c>
      <c r="CN15" s="21">
        <f t="shared" si="28"/>
        <v>0</v>
      </c>
      <c r="CO15" s="21">
        <f t="shared" si="29"/>
        <v>0</v>
      </c>
      <c r="CP15" s="21">
        <f t="shared" si="30"/>
        <v>0</v>
      </c>
      <c r="CQ15" s="24">
        <f t="shared" si="31"/>
        <v>6137.507672463523</v>
      </c>
      <c r="CR15" s="25">
        <f t="shared" si="32"/>
        <v>0.6137507672463522</v>
      </c>
    </row>
    <row r="16" spans="1:96" ht="9.75" customHeight="1">
      <c r="A16">
        <v>16</v>
      </c>
      <c r="B16" s="29" t="s">
        <v>87</v>
      </c>
      <c r="C16" s="29"/>
      <c r="D16" s="30">
        <v>-2.7928</v>
      </c>
      <c r="E16" s="30">
        <v>35.94544</v>
      </c>
      <c r="F16" s="33" t="s">
        <v>139</v>
      </c>
      <c r="G16" s="2" t="s">
        <v>132</v>
      </c>
      <c r="H16" s="2">
        <v>2</v>
      </c>
      <c r="I16" s="4">
        <v>40527.037986111114</v>
      </c>
      <c r="L16" s="7">
        <v>50.32240522</v>
      </c>
      <c r="M16" s="9">
        <v>1.1336643599999998</v>
      </c>
      <c r="N16" s="7">
        <v>18.28013465</v>
      </c>
      <c r="O16" s="7">
        <v>5.9166168500000005</v>
      </c>
      <c r="P16" s="9">
        <v>0.2223804</v>
      </c>
      <c r="Q16" s="7">
        <v>0.8556294000000001</v>
      </c>
      <c r="R16" s="7">
        <v>4.241083600000001</v>
      </c>
      <c r="S16" s="7">
        <v>11.76239702</v>
      </c>
      <c r="T16" s="7">
        <v>4.718022169999999</v>
      </c>
      <c r="U16" s="9">
        <v>0.28538818000000005</v>
      </c>
      <c r="V16" s="7">
        <v>97.73771193999998</v>
      </c>
      <c r="W16" s="7">
        <v>0.8089483671226287</v>
      </c>
      <c r="X16" s="7">
        <f t="shared" si="0"/>
        <v>97.73772184999999</v>
      </c>
      <c r="Y16" s="7">
        <f t="shared" si="1"/>
        <v>98.54667021712261</v>
      </c>
      <c r="Z16" s="7">
        <v>0.08415</v>
      </c>
      <c r="AA16" s="7">
        <v>0.32392000000000004</v>
      </c>
      <c r="AC16" s="7">
        <v>51.48719385910356</v>
      </c>
      <c r="AD16" s="9">
        <v>1.159904746589467</v>
      </c>
      <c r="AE16" s="7">
        <v>18.703256181423562</v>
      </c>
      <c r="AF16" s="7">
        <v>6.053565949683927</v>
      </c>
      <c r="AG16" s="9">
        <v>0.2275277327307567</v>
      </c>
      <c r="AH16" s="7">
        <v>0.8754342443838472</v>
      </c>
      <c r="AI16" s="7">
        <v>4.339249933130778</v>
      </c>
      <c r="AJ16" s="7">
        <v>12.034655596624562</v>
      </c>
      <c r="AK16" s="7">
        <v>4.827227972040452</v>
      </c>
      <c r="AL16" s="9">
        <v>0.2919939236711378</v>
      </c>
      <c r="AM16" s="7">
        <v>100.00001013938207</v>
      </c>
      <c r="AN16" s="7">
        <f t="shared" si="2"/>
        <v>16.861883568665014</v>
      </c>
      <c r="AO16" s="7"/>
      <c r="AP16" s="7"/>
      <c r="AQ16" s="7"/>
      <c r="AR16" s="12">
        <v>5.4505</v>
      </c>
      <c r="AS16" s="12">
        <v>1.982</v>
      </c>
      <c r="AT16" s="12">
        <v>0.991</v>
      </c>
      <c r="AU16" s="12">
        <v>101.28020000000001</v>
      </c>
      <c r="AV16" s="12">
        <v>1698.3758</v>
      </c>
      <c r="AW16" s="12">
        <v>96.52340000000001</v>
      </c>
      <c r="AX16" s="12">
        <v>2276.7234</v>
      </c>
      <c r="AY16" s="12">
        <v>665.2583</v>
      </c>
      <c r="AZ16" s="12">
        <v>38.450799999999994</v>
      </c>
      <c r="BA16" s="12">
        <v>205.4343</v>
      </c>
      <c r="BB16" s="12">
        <v>29.8291</v>
      </c>
      <c r="BC16" s="12">
        <v>4.3604</v>
      </c>
      <c r="BD16" s="12">
        <v>176.7944</v>
      </c>
      <c r="BE16" s="12">
        <v>31.0183</v>
      </c>
      <c r="BF16" s="12">
        <v>163.3168</v>
      </c>
      <c r="BG16" s="12">
        <v>266.579</v>
      </c>
      <c r="BH16" s="12">
        <v>32.009299999999996</v>
      </c>
      <c r="BI16" s="12">
        <v>84.6314</v>
      </c>
      <c r="BJ16" s="12">
        <v>9.117199999999999</v>
      </c>
      <c r="BK16" s="12"/>
      <c r="BL16" s="14"/>
      <c r="BM16" s="14"/>
      <c r="BN16" s="12">
        <f t="shared" si="3"/>
        <v>5888.125599999998</v>
      </c>
      <c r="BO16" s="7">
        <f t="shared" si="4"/>
        <v>0.5888125599999997</v>
      </c>
      <c r="BP16" s="7">
        <f t="shared" si="5"/>
        <v>98.32652449999998</v>
      </c>
      <c r="BQ16" s="7">
        <f t="shared" si="6"/>
        <v>98.44367717901807</v>
      </c>
      <c r="BR16" s="8">
        <f t="shared" si="7"/>
        <v>99.58748962614068</v>
      </c>
      <c r="BS16" s="8">
        <f t="shared" si="8"/>
        <v>100.24423409649069</v>
      </c>
      <c r="BT16" s="8"/>
      <c r="BU16" s="21">
        <f t="shared" si="9"/>
        <v>6.935902827456992</v>
      </c>
      <c r="BV16" s="21">
        <f t="shared" si="10"/>
        <v>2.8968396030463883</v>
      </c>
      <c r="BW16" s="21">
        <f t="shared" si="11"/>
        <v>1.5200506272800072</v>
      </c>
      <c r="BX16" s="21">
        <f t="shared" si="12"/>
        <v>148.99573531467163</v>
      </c>
      <c r="BY16" s="21">
        <f t="shared" si="13"/>
        <v>1896.2352204164847</v>
      </c>
      <c r="BZ16" s="21">
        <f t="shared" si="14"/>
        <v>105.55799927459928</v>
      </c>
      <c r="CA16" s="21">
        <f t="shared" si="15"/>
        <v>2692.468371467701</v>
      </c>
      <c r="CB16" s="21">
        <f t="shared" si="16"/>
        <v>898.63108666959</v>
      </c>
      <c r="CC16" s="21">
        <f t="shared" si="17"/>
        <v>48.830634654968776</v>
      </c>
      <c r="CD16" s="21">
        <f t="shared" si="18"/>
        <v>293.882538004004</v>
      </c>
      <c r="CE16" s="21">
        <f t="shared" si="19"/>
        <v>40.09729277108434</v>
      </c>
      <c r="CF16" s="21">
        <f t="shared" si="20"/>
        <v>5.458288144021654</v>
      </c>
      <c r="CG16" s="21">
        <f t="shared" si="21"/>
        <v>221.43240536531482</v>
      </c>
      <c r="CH16" s="21">
        <f t="shared" si="22"/>
        <v>33.413651126984895</v>
      </c>
      <c r="CI16" s="21">
        <f t="shared" si="23"/>
        <v>191.53365407818012</v>
      </c>
      <c r="CJ16" s="21">
        <f t="shared" si="24"/>
        <v>327.6930258534495</v>
      </c>
      <c r="CK16" s="21">
        <f t="shared" si="25"/>
        <v>35.320064616140456</v>
      </c>
      <c r="CL16" s="21">
        <f t="shared" si="26"/>
        <v>98.71316372712147</v>
      </c>
      <c r="CM16" s="21">
        <f t="shared" si="27"/>
        <v>10.036465638785025</v>
      </c>
      <c r="CN16" s="21">
        <f t="shared" si="28"/>
        <v>0</v>
      </c>
      <c r="CO16" s="21">
        <f t="shared" si="29"/>
        <v>0</v>
      </c>
      <c r="CP16" s="21">
        <f t="shared" si="30"/>
        <v>0</v>
      </c>
      <c r="CQ16" s="24">
        <f t="shared" si="31"/>
        <v>7059.652390180886</v>
      </c>
      <c r="CR16" s="25">
        <f t="shared" si="32"/>
        <v>0.7059652390180886</v>
      </c>
    </row>
    <row r="17" spans="1:96" ht="9.75" customHeight="1">
      <c r="A17">
        <v>21</v>
      </c>
      <c r="B17" s="29" t="s">
        <v>92</v>
      </c>
      <c r="C17" s="29"/>
      <c r="D17" s="30">
        <v>-2.77208</v>
      </c>
      <c r="E17" s="30">
        <v>35.93695</v>
      </c>
      <c r="F17" s="33" t="s">
        <v>144</v>
      </c>
      <c r="G17" s="2" t="s">
        <v>132</v>
      </c>
      <c r="H17" s="2">
        <v>3</v>
      </c>
      <c r="I17" s="4">
        <v>40527.26740740741</v>
      </c>
      <c r="L17" s="7">
        <v>44.40617485999999</v>
      </c>
      <c r="M17" s="9">
        <v>0.94058783</v>
      </c>
      <c r="N17" s="7">
        <v>18.2751301</v>
      </c>
      <c r="O17" s="7">
        <v>6.42478183</v>
      </c>
      <c r="P17" s="9">
        <v>0.23578863000000003</v>
      </c>
      <c r="Q17" s="7">
        <v>0.74336892</v>
      </c>
      <c r="R17" s="7">
        <v>6.40876727</v>
      </c>
      <c r="S17" s="7">
        <v>13.179110799999998</v>
      </c>
      <c r="T17" s="7">
        <v>4.875581260000001</v>
      </c>
      <c r="U17" s="9">
        <v>0.23907874999999998</v>
      </c>
      <c r="V17" s="7">
        <v>95.72836034</v>
      </c>
      <c r="W17" s="7">
        <v>3.5714285714283944</v>
      </c>
      <c r="X17" s="7">
        <f t="shared" si="0"/>
        <v>95.72837025</v>
      </c>
      <c r="Y17" s="7">
        <f t="shared" si="1"/>
        <v>99.2997988214284</v>
      </c>
      <c r="Z17" s="7">
        <v>0.22923000000000002</v>
      </c>
      <c r="AA17" s="7">
        <v>0.25122</v>
      </c>
      <c r="AC17" s="7">
        <v>46.38768981551741</v>
      </c>
      <c r="AD17" s="9">
        <v>0.9825592192943644</v>
      </c>
      <c r="AE17" s="7">
        <v>19.090612264841806</v>
      </c>
      <c r="AF17" s="7">
        <v>6.711471717661303</v>
      </c>
      <c r="AG17" s="9">
        <v>0.24631011036076</v>
      </c>
      <c r="AH17" s="7">
        <v>0.7765399066272151</v>
      </c>
      <c r="AI17" s="7">
        <v>6.694742547807019</v>
      </c>
      <c r="AJ17" s="7">
        <v>13.767195795678035</v>
      </c>
      <c r="AK17" s="7">
        <v>5.0931419306497245</v>
      </c>
      <c r="AL17" s="9">
        <v>0.24974704377141743</v>
      </c>
      <c r="AM17" s="7">
        <v>100.00001035220907</v>
      </c>
      <c r="AN17" s="7">
        <f t="shared" si="2"/>
        <v>18.86033772632776</v>
      </c>
      <c r="AO17" s="7"/>
      <c r="AP17" s="7"/>
      <c r="AQ17" s="7"/>
      <c r="AR17" s="12">
        <v>4.8559</v>
      </c>
      <c r="AS17" s="12">
        <v>1.5856000000000001</v>
      </c>
      <c r="AT17" s="12">
        <v>2.1802</v>
      </c>
      <c r="AU17" s="12">
        <v>133.4877</v>
      </c>
      <c r="AV17" s="12">
        <v>1467.0764000000001</v>
      </c>
      <c r="AW17" s="12">
        <v>101.18109999999999</v>
      </c>
      <c r="AX17" s="12">
        <v>2324.9851</v>
      </c>
      <c r="AY17" s="12">
        <v>550.4014</v>
      </c>
      <c r="AZ17" s="12">
        <v>42.1175</v>
      </c>
      <c r="BA17" s="12">
        <v>153.80319999999998</v>
      </c>
      <c r="BB17" s="12">
        <v>29.135399999999997</v>
      </c>
      <c r="BC17" s="12">
        <v>9.7118</v>
      </c>
      <c r="BD17" s="12">
        <v>186.01069999999999</v>
      </c>
      <c r="BE17" s="12">
        <v>31.1174</v>
      </c>
      <c r="BF17" s="12">
        <v>119.81190000000001</v>
      </c>
      <c r="BG17" s="12">
        <v>180.362</v>
      </c>
      <c r="BH17" s="12">
        <v>13.576699999999999</v>
      </c>
      <c r="BI17" s="12">
        <v>54.1086</v>
      </c>
      <c r="BJ17" s="12">
        <v>5.946</v>
      </c>
      <c r="BK17" s="12"/>
      <c r="BL17" s="14"/>
      <c r="BM17" s="14"/>
      <c r="BN17" s="12">
        <f t="shared" si="3"/>
        <v>5411.454599999999</v>
      </c>
      <c r="BO17" s="7">
        <f t="shared" si="4"/>
        <v>0.54114546</v>
      </c>
      <c r="BP17" s="7">
        <f t="shared" si="5"/>
        <v>96.26950579999999</v>
      </c>
      <c r="BQ17" s="7">
        <f t="shared" si="6"/>
        <v>96.37716759665895</v>
      </c>
      <c r="BR17" s="8">
        <f t="shared" si="7"/>
        <v>100.37227044808735</v>
      </c>
      <c r="BS17" s="8">
        <f t="shared" si="8"/>
        <v>101.08542123121735</v>
      </c>
      <c r="BT17" s="8"/>
      <c r="BU17" s="20">
        <f t="shared" si="9"/>
        <v>6.179258882643502</v>
      </c>
      <c r="BV17" s="20">
        <f t="shared" si="10"/>
        <v>2.3174716824371107</v>
      </c>
      <c r="BW17" s="20">
        <f t="shared" si="11"/>
        <v>3.344111380016016</v>
      </c>
      <c r="BX17" s="20">
        <f t="shared" si="12"/>
        <v>196.37696229830004</v>
      </c>
      <c r="BY17" s="20">
        <f t="shared" si="13"/>
        <v>1637.9896255715744</v>
      </c>
      <c r="BZ17" s="20">
        <f t="shared" si="14"/>
        <v>110.65166043056041</v>
      </c>
      <c r="CA17" s="20">
        <f t="shared" si="15"/>
        <v>2749.542981762155</v>
      </c>
      <c r="CB17" s="20">
        <f t="shared" si="16"/>
        <v>743.482355930717</v>
      </c>
      <c r="CC17" s="20">
        <f t="shared" si="17"/>
        <v>53.48716424835498</v>
      </c>
      <c r="CD17" s="20">
        <f t="shared" si="18"/>
        <v>220.02204485393833</v>
      </c>
      <c r="CE17" s="20">
        <f t="shared" si="19"/>
        <v>39.164797590361445</v>
      </c>
      <c r="CF17" s="20">
        <f t="shared" si="20"/>
        <v>12.157096320775501</v>
      </c>
      <c r="CG17" s="20">
        <f t="shared" si="21"/>
        <v>232.97568658671295</v>
      </c>
      <c r="CH17" s="20">
        <f t="shared" si="22"/>
        <v>33.520404005984844</v>
      </c>
      <c r="CI17" s="20">
        <f t="shared" si="23"/>
        <v>140.51224986682024</v>
      </c>
      <c r="CJ17" s="20">
        <f t="shared" si="24"/>
        <v>221.7105230681331</v>
      </c>
      <c r="CK17" s="20">
        <f t="shared" si="25"/>
        <v>14.980956199415612</v>
      </c>
      <c r="CL17" s="20">
        <f t="shared" si="26"/>
        <v>63.111694841930124</v>
      </c>
      <c r="CM17" s="20">
        <f t="shared" si="27"/>
        <v>6.5455210687728425</v>
      </c>
      <c r="CN17" s="20">
        <f t="shared" si="28"/>
        <v>0</v>
      </c>
      <c r="CO17" s="20">
        <f t="shared" si="29"/>
        <v>0</v>
      </c>
      <c r="CP17" s="20">
        <f t="shared" si="30"/>
        <v>0</v>
      </c>
      <c r="CQ17" s="23">
        <f t="shared" si="31"/>
        <v>6488.072566589603</v>
      </c>
      <c r="CR17" s="18">
        <f t="shared" si="32"/>
        <v>0.6488072566589603</v>
      </c>
    </row>
    <row r="18" spans="1:96" ht="9.75" customHeight="1">
      <c r="A18">
        <v>39</v>
      </c>
      <c r="B18" s="29" t="s">
        <v>110</v>
      </c>
      <c r="C18" s="29"/>
      <c r="D18" s="30">
        <v>-2.76067</v>
      </c>
      <c r="E18" s="30">
        <v>35.91845</v>
      </c>
      <c r="F18" s="33" t="s">
        <v>159</v>
      </c>
      <c r="G18" s="2" t="s">
        <v>132</v>
      </c>
      <c r="H18" s="2">
        <v>3</v>
      </c>
      <c r="I18" s="4">
        <v>40528.64266203704</v>
      </c>
      <c r="L18" s="7">
        <v>44.062357320000004</v>
      </c>
      <c r="M18" s="9">
        <v>1.1985748599999997</v>
      </c>
      <c r="N18" s="7">
        <v>14.965091</v>
      </c>
      <c r="O18" s="7">
        <v>7.529251329999999</v>
      </c>
      <c r="P18" s="9">
        <v>0.30055048</v>
      </c>
      <c r="Q18" s="7">
        <v>1.274426</v>
      </c>
      <c r="R18" s="7">
        <v>8.911101730000002</v>
      </c>
      <c r="S18" s="7">
        <v>9.684864619999999</v>
      </c>
      <c r="T18" s="7">
        <v>4.94009536</v>
      </c>
      <c r="U18" s="9">
        <v>0.5852647799999999</v>
      </c>
      <c r="V18" s="7">
        <v>93.45159729999999</v>
      </c>
      <c r="W18" s="7">
        <v>5.050908364943036</v>
      </c>
      <c r="X18" s="7">
        <f t="shared" si="0"/>
        <v>93.45157748000001</v>
      </c>
      <c r="Y18" s="7">
        <f t="shared" si="1"/>
        <v>98.50248584494305</v>
      </c>
      <c r="Z18" s="7">
        <v>0.015409999999999998</v>
      </c>
      <c r="AA18" s="7">
        <v>0.30573999999999996</v>
      </c>
      <c r="AC18" s="7">
        <v>47.14992423141815</v>
      </c>
      <c r="AD18" s="9">
        <v>1.282562197575193</v>
      </c>
      <c r="AE18" s="7">
        <v>16.013734844958076</v>
      </c>
      <c r="AF18" s="7">
        <v>8.056846054572466</v>
      </c>
      <c r="AG18" s="9">
        <v>0.321610853836096</v>
      </c>
      <c r="AH18" s="7">
        <v>1.3637284292838943</v>
      </c>
      <c r="AI18" s="7">
        <v>9.535526398113264</v>
      </c>
      <c r="AJ18" s="7">
        <v>10.363508917787112</v>
      </c>
      <c r="AK18" s="7">
        <v>5.286261019318072</v>
      </c>
      <c r="AL18" s="9">
        <v>0.6262758442974199</v>
      </c>
      <c r="AM18" s="7">
        <v>99.99997879115975</v>
      </c>
      <c r="AN18" s="7">
        <f t="shared" si="2"/>
        <v>15.649769937105184</v>
      </c>
      <c r="AO18" s="7"/>
      <c r="AP18" s="7"/>
      <c r="AQ18" s="7"/>
      <c r="AR18" s="12">
        <v>8.621699999999999</v>
      </c>
      <c r="AS18" s="12">
        <v>4.955</v>
      </c>
      <c r="AT18" s="12">
        <v>2.2792999999999997</v>
      </c>
      <c r="AU18" s="12">
        <v>183.4341</v>
      </c>
      <c r="AV18" s="12">
        <v>1713.9345</v>
      </c>
      <c r="AW18" s="12">
        <v>147.9563</v>
      </c>
      <c r="AX18" s="12">
        <v>2444.0042</v>
      </c>
      <c r="AY18" s="12">
        <v>932.8282999999999</v>
      </c>
      <c r="AZ18" s="12">
        <v>49.748200000000004</v>
      </c>
      <c r="BA18" s="12">
        <v>204.6415</v>
      </c>
      <c r="BB18" s="12">
        <v>32.8021</v>
      </c>
      <c r="BC18" s="12">
        <v>28.441699999999997</v>
      </c>
      <c r="BD18" s="12">
        <v>218.4164</v>
      </c>
      <c r="BE18" s="12">
        <v>32.108399999999996</v>
      </c>
      <c r="BF18" s="12">
        <v>107.82079999999999</v>
      </c>
      <c r="BG18" s="12">
        <v>151.2266</v>
      </c>
      <c r="BH18" s="12">
        <v>9.5136</v>
      </c>
      <c r="BI18" s="12">
        <v>50.9374</v>
      </c>
      <c r="BJ18" s="12">
        <v>8.7208</v>
      </c>
      <c r="BK18" s="12"/>
      <c r="BL18" s="14"/>
      <c r="BM18" s="14"/>
      <c r="BN18" s="12">
        <f t="shared" si="3"/>
        <v>6332.3909</v>
      </c>
      <c r="BO18" s="7">
        <f t="shared" si="4"/>
        <v>0.63323909</v>
      </c>
      <c r="BP18" s="7">
        <f t="shared" si="5"/>
        <v>94.08483638999999</v>
      </c>
      <c r="BQ18" s="7">
        <f t="shared" si="6"/>
        <v>94.21689386517889</v>
      </c>
      <c r="BR18" s="8">
        <f t="shared" si="7"/>
        <v>99.51985499012193</v>
      </c>
      <c r="BS18" s="8">
        <f t="shared" si="8"/>
        <v>100.35560188775193</v>
      </c>
      <c r="BT18" s="8"/>
      <c r="BU18" s="21">
        <f t="shared" si="9"/>
        <v>10.971337199795604</v>
      </c>
      <c r="BV18" s="21">
        <f t="shared" si="10"/>
        <v>7.242099007615971</v>
      </c>
      <c r="BW18" s="21">
        <f t="shared" si="11"/>
        <v>3.496116442744016</v>
      </c>
      <c r="BX18" s="21">
        <f t="shared" si="12"/>
        <v>269.85431122060385</v>
      </c>
      <c r="BY18" s="21">
        <f t="shared" si="13"/>
        <v>1913.606496505024</v>
      </c>
      <c r="BZ18" s="21">
        <f t="shared" si="14"/>
        <v>161.80502352872352</v>
      </c>
      <c r="CA18" s="21">
        <f t="shared" si="15"/>
        <v>2890.295768135129</v>
      </c>
      <c r="CB18" s="21">
        <f t="shared" si="16"/>
        <v>1260.0647130673096</v>
      </c>
      <c r="CC18" s="21">
        <f t="shared" si="17"/>
        <v>63.17777988864518</v>
      </c>
      <c r="CD18" s="21">
        <f t="shared" si="18"/>
        <v>292.7484037521796</v>
      </c>
      <c r="CE18" s="21">
        <f t="shared" si="19"/>
        <v>44.09370068846817</v>
      </c>
      <c r="CF18" s="21">
        <f t="shared" si="20"/>
        <v>35.60292493941397</v>
      </c>
      <c r="CG18" s="21">
        <f t="shared" si="21"/>
        <v>273.5633528167903</v>
      </c>
      <c r="CH18" s="21">
        <f t="shared" si="22"/>
        <v>34.58793279598436</v>
      </c>
      <c r="CI18" s="21">
        <f t="shared" si="23"/>
        <v>126.44940269239075</v>
      </c>
      <c r="CJ18" s="21">
        <f t="shared" si="24"/>
        <v>185.89574626481928</v>
      </c>
      <c r="CK18" s="21">
        <f t="shared" si="25"/>
        <v>10.49760434411605</v>
      </c>
      <c r="CL18" s="21">
        <f t="shared" si="26"/>
        <v>59.412840931780366</v>
      </c>
      <c r="CM18" s="21">
        <f t="shared" si="27"/>
        <v>9.600097567533505</v>
      </c>
      <c r="CN18" s="21">
        <f t="shared" si="28"/>
        <v>0</v>
      </c>
      <c r="CO18" s="21">
        <f t="shared" si="29"/>
        <v>0</v>
      </c>
      <c r="CP18" s="21">
        <f t="shared" si="30"/>
        <v>0</v>
      </c>
      <c r="CQ18" s="24">
        <f t="shared" si="31"/>
        <v>7652.965651789067</v>
      </c>
      <c r="CR18" s="25">
        <f t="shared" si="32"/>
        <v>0.7652965651789068</v>
      </c>
    </row>
    <row r="19" spans="1:96" ht="9.75" customHeight="1">
      <c r="A19">
        <v>37</v>
      </c>
      <c r="B19" s="29" t="s">
        <v>108</v>
      </c>
      <c r="C19" s="29"/>
      <c r="D19" s="30">
        <v>-2.75865</v>
      </c>
      <c r="E19" s="30">
        <v>35.91163</v>
      </c>
      <c r="F19" s="33" t="s">
        <v>157</v>
      </c>
      <c r="G19" s="2" t="s">
        <v>132</v>
      </c>
      <c r="H19" s="2">
        <v>3</v>
      </c>
      <c r="I19" s="4">
        <v>40528.55092592593</v>
      </c>
      <c r="L19" s="7">
        <v>43.31842353</v>
      </c>
      <c r="M19" s="9">
        <v>0.9903162099999999</v>
      </c>
      <c r="N19" s="7">
        <v>12.70268755</v>
      </c>
      <c r="O19" s="7">
        <v>8.702773709999999</v>
      </c>
      <c r="P19" s="9">
        <v>0.37626288</v>
      </c>
      <c r="Q19" s="7">
        <v>0.6643465799999999</v>
      </c>
      <c r="R19" s="7">
        <v>8.18345007</v>
      </c>
      <c r="S19" s="7">
        <v>11.110963169999998</v>
      </c>
      <c r="T19" s="7">
        <v>5.09745625</v>
      </c>
      <c r="U19" s="9">
        <v>0.39799551</v>
      </c>
      <c r="V19" s="7">
        <v>91.54467546</v>
      </c>
      <c r="W19" s="7">
        <v>5.755395683453304</v>
      </c>
      <c r="X19" s="7">
        <f t="shared" si="0"/>
        <v>91.54467546</v>
      </c>
      <c r="Y19" s="7">
        <f t="shared" si="1"/>
        <v>97.3000711434533</v>
      </c>
      <c r="Z19" s="7">
        <v>0.28229</v>
      </c>
      <c r="AA19" s="7">
        <v>0.36346</v>
      </c>
      <c r="AC19" s="7">
        <v>47.31943536020047</v>
      </c>
      <c r="AD19" s="9">
        <v>1.081784609562261</v>
      </c>
      <c r="AE19" s="7">
        <v>13.875943615694368</v>
      </c>
      <c r="AF19" s="7">
        <v>9.506586446748214</v>
      </c>
      <c r="AG19" s="9">
        <v>0.411015581309703</v>
      </c>
      <c r="AH19" s="7">
        <v>0.7257075047366167</v>
      </c>
      <c r="AI19" s="7">
        <v>8.939296609965828</v>
      </c>
      <c r="AJ19" s="7">
        <v>12.137203080538397</v>
      </c>
      <c r="AK19" s="7">
        <v>5.568271692903984</v>
      </c>
      <c r="AL19" s="9">
        <v>0.4347554983401544</v>
      </c>
      <c r="AM19" s="7">
        <v>100</v>
      </c>
      <c r="AN19" s="7">
        <f t="shared" si="2"/>
        <v>17.705474773442383</v>
      </c>
      <c r="AO19" s="7"/>
      <c r="AP19" s="7"/>
      <c r="AQ19" s="7"/>
      <c r="AR19" s="12">
        <v>7.7298</v>
      </c>
      <c r="AS19" s="12">
        <v>2.6757</v>
      </c>
      <c r="AT19" s="12">
        <v>1.7838</v>
      </c>
      <c r="AU19" s="12">
        <v>124.7669</v>
      </c>
      <c r="AV19" s="12">
        <v>2627.9338000000002</v>
      </c>
      <c r="AW19" s="12">
        <v>127.1453</v>
      </c>
      <c r="AX19" s="12">
        <v>3340.7601</v>
      </c>
      <c r="AY19" s="12">
        <v>897.7469</v>
      </c>
      <c r="AZ19" s="12">
        <v>36.1715</v>
      </c>
      <c r="BA19" s="12">
        <v>325.4444</v>
      </c>
      <c r="BB19" s="12">
        <v>34.982299999999995</v>
      </c>
      <c r="BC19" s="12">
        <v>34.685</v>
      </c>
      <c r="BD19" s="12">
        <v>307.0118</v>
      </c>
      <c r="BE19" s="12">
        <v>48.3608</v>
      </c>
      <c r="BF19" s="12">
        <v>199.5874</v>
      </c>
      <c r="BG19" s="12">
        <v>287.78639999999996</v>
      </c>
      <c r="BH19" s="12">
        <v>21.802</v>
      </c>
      <c r="BI19" s="12">
        <v>81.95570000000001</v>
      </c>
      <c r="BJ19" s="12">
        <v>10.6037</v>
      </c>
      <c r="BK19" s="12"/>
      <c r="BL19" s="14"/>
      <c r="BM19" s="14"/>
      <c r="BN19" s="12">
        <f t="shared" si="3"/>
        <v>8518.933300000002</v>
      </c>
      <c r="BO19" s="7">
        <f t="shared" si="4"/>
        <v>0.8518933300000002</v>
      </c>
      <c r="BP19" s="7">
        <f t="shared" si="5"/>
        <v>92.39656878999999</v>
      </c>
      <c r="BQ19" s="7">
        <f t="shared" si="6"/>
        <v>92.56411187443929</v>
      </c>
      <c r="BR19" s="8">
        <f t="shared" si="7"/>
        <v>98.8831155978926</v>
      </c>
      <c r="BS19" s="8">
        <f t="shared" si="8"/>
        <v>99.8491234797026</v>
      </c>
      <c r="BT19" s="8"/>
      <c r="BU19" s="20">
        <f t="shared" si="9"/>
        <v>9.83637128257537</v>
      </c>
      <c r="BV19" s="20">
        <f t="shared" si="10"/>
        <v>3.9107334641126243</v>
      </c>
      <c r="BW19" s="20">
        <f t="shared" si="11"/>
        <v>2.736091129104013</v>
      </c>
      <c r="BX19" s="20">
        <f t="shared" si="12"/>
        <v>183.54758391504066</v>
      </c>
      <c r="BY19" s="20">
        <f t="shared" si="13"/>
        <v>2934.0859829037427</v>
      </c>
      <c r="BZ19" s="20">
        <f t="shared" si="14"/>
        <v>139.046111980812</v>
      </c>
      <c r="CA19" s="20">
        <f t="shared" si="15"/>
        <v>3950.8053134215934</v>
      </c>
      <c r="CB19" s="21">
        <f t="shared" si="16"/>
        <v>1212.6767487173865</v>
      </c>
      <c r="CC19" s="20">
        <f t="shared" si="17"/>
        <v>45.93603517799899</v>
      </c>
      <c r="CD19" s="20">
        <f t="shared" si="18"/>
        <v>465.56211037392626</v>
      </c>
      <c r="CE19" s="20">
        <f t="shared" si="19"/>
        <v>47.02439982788296</v>
      </c>
      <c r="CF19" s="20">
        <f t="shared" si="20"/>
        <v>43.418201145626796</v>
      </c>
      <c r="CG19" s="20">
        <f t="shared" si="21"/>
        <v>384.52779810635946</v>
      </c>
      <c r="CH19" s="20">
        <f t="shared" si="22"/>
        <v>52.09540495197645</v>
      </c>
      <c r="CI19" s="20">
        <f t="shared" si="23"/>
        <v>234.07086123389246</v>
      </c>
      <c r="CJ19" s="20">
        <f t="shared" si="24"/>
        <v>353.7622851592629</v>
      </c>
      <c r="CK19" s="20">
        <f t="shared" si="25"/>
        <v>24.057009955265947</v>
      </c>
      <c r="CL19" s="20">
        <f t="shared" si="26"/>
        <v>95.59225574043262</v>
      </c>
      <c r="CM19" s="20">
        <f t="shared" si="27"/>
        <v>11.672845905978237</v>
      </c>
      <c r="CN19" s="20">
        <f t="shared" si="28"/>
        <v>0</v>
      </c>
      <c r="CO19" s="20">
        <f t="shared" si="29"/>
        <v>0</v>
      </c>
      <c r="CP19" s="21">
        <f t="shared" si="30"/>
        <v>0</v>
      </c>
      <c r="CQ19" s="24">
        <f t="shared" si="31"/>
        <v>10194.36414439297</v>
      </c>
      <c r="CR19" s="18">
        <f t="shared" si="32"/>
        <v>1.0194364144392971</v>
      </c>
    </row>
    <row r="20" spans="1:96" ht="9.75" customHeight="1">
      <c r="A20">
        <v>43</v>
      </c>
      <c r="B20" s="29" t="s">
        <v>114</v>
      </c>
      <c r="C20" s="29"/>
      <c r="D20" s="30">
        <v>-2.75364</v>
      </c>
      <c r="E20" s="30">
        <v>35.93169</v>
      </c>
      <c r="F20" s="33" t="s">
        <v>163</v>
      </c>
      <c r="G20" s="2" t="s">
        <v>132</v>
      </c>
      <c r="H20" s="2">
        <v>3</v>
      </c>
      <c r="I20" s="4">
        <v>40528.82601851852</v>
      </c>
      <c r="L20" s="7">
        <v>46.49199201999999</v>
      </c>
      <c r="M20" s="9">
        <v>1.1141813</v>
      </c>
      <c r="N20" s="7">
        <v>17.008602370000002</v>
      </c>
      <c r="O20" s="7">
        <v>6.73170444</v>
      </c>
      <c r="P20" s="9">
        <v>0.24100129</v>
      </c>
      <c r="Q20" s="7">
        <v>0.81780293</v>
      </c>
      <c r="R20" s="7">
        <v>5.624975460000001</v>
      </c>
      <c r="S20" s="7">
        <v>10.47174835</v>
      </c>
      <c r="T20" s="7">
        <v>4.827715960000001</v>
      </c>
      <c r="U20" s="9">
        <v>0.27033489</v>
      </c>
      <c r="V20" s="7">
        <v>93.60005901000001</v>
      </c>
      <c r="W20" s="7">
        <v>4.872690963554663</v>
      </c>
      <c r="X20" s="7">
        <f t="shared" si="0"/>
        <v>93.60005901</v>
      </c>
      <c r="Y20" s="7">
        <f t="shared" si="1"/>
        <v>98.47274997355466</v>
      </c>
      <c r="Z20" s="7">
        <v>0.07462000000000002</v>
      </c>
      <c r="AA20" s="7">
        <v>0.19858</v>
      </c>
      <c r="AC20" s="7">
        <v>49.670900330343706</v>
      </c>
      <c r="AD20" s="9">
        <v>1.1903638862887507</v>
      </c>
      <c r="AE20" s="7">
        <v>18.171572272388033</v>
      </c>
      <c r="AF20" s="7">
        <v>7.191987388897694</v>
      </c>
      <c r="AG20" s="9">
        <v>0.2574798483559204</v>
      </c>
      <c r="AH20" s="7">
        <v>0.873720528223842</v>
      </c>
      <c r="AI20" s="7">
        <v>6.009585377931271</v>
      </c>
      <c r="AJ20" s="7">
        <v>11.187758277888717</v>
      </c>
      <c r="AK20" s="7">
        <v>5.157812944844638</v>
      </c>
      <c r="AL20" s="9">
        <v>0.2888191448374173</v>
      </c>
      <c r="AM20" s="7">
        <v>100</v>
      </c>
      <c r="AN20" s="7">
        <f t="shared" si="2"/>
        <v>16.345571222733355</v>
      </c>
      <c r="AO20" s="7"/>
      <c r="AP20" s="7"/>
      <c r="AQ20" s="7"/>
      <c r="AR20" s="12">
        <v>5.3514</v>
      </c>
      <c r="AS20" s="12">
        <v>1.5856000000000001</v>
      </c>
      <c r="AT20" s="12">
        <v>1.8828999999999998</v>
      </c>
      <c r="AU20" s="12">
        <v>117.0371</v>
      </c>
      <c r="AV20" s="12">
        <v>1554.879</v>
      </c>
      <c r="AW20" s="12">
        <v>82.9467</v>
      </c>
      <c r="AX20" s="12">
        <v>2575.2126</v>
      </c>
      <c r="AY20" s="12">
        <v>551.3924</v>
      </c>
      <c r="AZ20" s="12">
        <v>39.5409</v>
      </c>
      <c r="BA20" s="12">
        <v>158.6591</v>
      </c>
      <c r="BB20" s="12">
        <v>29.73</v>
      </c>
      <c r="BC20" s="12">
        <v>12.982099999999999</v>
      </c>
      <c r="BD20" s="12">
        <v>192.6504</v>
      </c>
      <c r="BE20" s="12">
        <v>40.1355</v>
      </c>
      <c r="BF20" s="12">
        <v>142.704</v>
      </c>
      <c r="BG20" s="12">
        <v>211.77669999999998</v>
      </c>
      <c r="BH20" s="12">
        <v>20.2164</v>
      </c>
      <c r="BI20" s="12">
        <v>59.6582</v>
      </c>
      <c r="BJ20" s="12">
        <v>10.8019</v>
      </c>
      <c r="BK20" s="12"/>
      <c r="BL20" s="14"/>
      <c r="BM20" s="14"/>
      <c r="BN20" s="12">
        <f t="shared" si="3"/>
        <v>5809.1429</v>
      </c>
      <c r="BO20" s="7">
        <f t="shared" si="4"/>
        <v>0.5809142899999999</v>
      </c>
      <c r="BP20" s="7">
        <f t="shared" si="5"/>
        <v>94.1809733</v>
      </c>
      <c r="BQ20" s="7">
        <f t="shared" si="6"/>
        <v>94.29511929463807</v>
      </c>
      <c r="BR20" s="8">
        <f t="shared" si="7"/>
        <v>99.39613117819273</v>
      </c>
      <c r="BS20" s="8">
        <f t="shared" si="8"/>
        <v>100.14335037103274</v>
      </c>
      <c r="BT20" s="8"/>
      <c r="BU20" s="21">
        <f t="shared" si="9"/>
        <v>6.809795503321411</v>
      </c>
      <c r="BV20" s="21">
        <f t="shared" si="10"/>
        <v>2.3174716824371107</v>
      </c>
      <c r="BW20" s="21">
        <f t="shared" si="11"/>
        <v>2.8880961918320134</v>
      </c>
      <c r="BX20" s="21">
        <f t="shared" si="12"/>
        <v>172.17608943896983</v>
      </c>
      <c r="BY20" s="21">
        <f t="shared" si="13"/>
        <v>1736.0211581476626</v>
      </c>
      <c r="BZ20" s="21">
        <f t="shared" si="14"/>
        <v>90.71051888381889</v>
      </c>
      <c r="CA20" s="21">
        <f t="shared" si="15"/>
        <v>3045.463702488016</v>
      </c>
      <c r="CB20" s="21">
        <f t="shared" si="16"/>
        <v>744.8209989914492</v>
      </c>
      <c r="CC20" s="21">
        <f t="shared" si="17"/>
        <v>50.21500831786739</v>
      </c>
      <c r="CD20" s="21">
        <f t="shared" si="18"/>
        <v>226.96861714636296</v>
      </c>
      <c r="CE20" s="21">
        <f t="shared" si="19"/>
        <v>39.964079173838215</v>
      </c>
      <c r="CF20" s="21">
        <f t="shared" si="20"/>
        <v>16.25081242879174</v>
      </c>
      <c r="CG20" s="21">
        <f t="shared" si="21"/>
        <v>241.29181391825784</v>
      </c>
      <c r="CH20" s="21">
        <f t="shared" si="22"/>
        <v>43.234915994980454</v>
      </c>
      <c r="CI20" s="21">
        <f t="shared" si="23"/>
        <v>167.35950356345836</v>
      </c>
      <c r="CJ20" s="21">
        <f t="shared" si="24"/>
        <v>260.32713615197827</v>
      </c>
      <c r="CK20" s="21">
        <f t="shared" si="25"/>
        <v>22.30740923124661</v>
      </c>
      <c r="CL20" s="21">
        <f t="shared" si="26"/>
        <v>69.58468918469218</v>
      </c>
      <c r="CM20" s="21">
        <f t="shared" si="27"/>
        <v>11.891029941603998</v>
      </c>
      <c r="CN20" s="21">
        <f t="shared" si="28"/>
        <v>0</v>
      </c>
      <c r="CO20" s="21">
        <f t="shared" si="29"/>
        <v>0</v>
      </c>
      <c r="CP20" s="21">
        <f t="shared" si="30"/>
        <v>0</v>
      </c>
      <c r="CQ20" s="24">
        <f t="shared" si="31"/>
        <v>6950.602846380585</v>
      </c>
      <c r="CR20" s="25">
        <f t="shared" si="32"/>
        <v>0.6950602846380585</v>
      </c>
    </row>
    <row r="21" spans="1:96" ht="9.75" customHeight="1">
      <c r="A21">
        <v>45</v>
      </c>
      <c r="B21" s="29" t="s">
        <v>116</v>
      </c>
      <c r="C21" s="29"/>
      <c r="D21" s="30">
        <v>-2.75404</v>
      </c>
      <c r="E21" s="30">
        <v>35.93006</v>
      </c>
      <c r="F21" s="33" t="s">
        <v>163</v>
      </c>
      <c r="G21" s="2" t="s">
        <v>132</v>
      </c>
      <c r="H21" s="2">
        <v>3</v>
      </c>
      <c r="I21" s="4">
        <v>40528.91777777778</v>
      </c>
      <c r="L21" s="7">
        <v>47.51526889</v>
      </c>
      <c r="M21" s="9">
        <v>1.09240903</v>
      </c>
      <c r="N21" s="7">
        <v>19.12844056</v>
      </c>
      <c r="O21" s="7">
        <v>6.7341423</v>
      </c>
      <c r="P21" s="9">
        <v>0.20839739000000004</v>
      </c>
      <c r="Q21" s="7">
        <v>0.63130664</v>
      </c>
      <c r="R21" s="7">
        <v>3.6460178300000003</v>
      </c>
      <c r="S21" s="7">
        <v>9.875642030000002</v>
      </c>
      <c r="T21" s="7">
        <v>5.96737587</v>
      </c>
      <c r="U21" s="9">
        <v>0.1291273</v>
      </c>
      <c r="V21" s="7">
        <v>94.92812784000002</v>
      </c>
      <c r="W21" s="7">
        <v>4.007595442734611</v>
      </c>
      <c r="X21" s="7">
        <f t="shared" si="0"/>
        <v>94.92812784000002</v>
      </c>
      <c r="Y21" s="7">
        <f t="shared" si="1"/>
        <v>98.93572328273463</v>
      </c>
      <c r="Z21" s="7">
        <v>0.03803</v>
      </c>
      <c r="AA21" s="7">
        <v>0.13354000000000002</v>
      </c>
      <c r="AC21" s="7">
        <v>50.053940777264984</v>
      </c>
      <c r="AD21" s="9">
        <v>1.150774859735188</v>
      </c>
      <c r="AE21" s="7">
        <v>20.150445389843473</v>
      </c>
      <c r="AF21" s="7">
        <v>7.093937753992472</v>
      </c>
      <c r="AG21" s="9">
        <v>0.21953176022943466</v>
      </c>
      <c r="AH21" s="7">
        <v>0.6650364379502547</v>
      </c>
      <c r="AI21" s="7">
        <v>3.840819273445812</v>
      </c>
      <c r="AJ21" s="7">
        <v>10.403283257250425</v>
      </c>
      <c r="AK21" s="7">
        <v>6.286204105971546</v>
      </c>
      <c r="AL21" s="9">
        <v>0.13602638431639796</v>
      </c>
      <c r="AM21" s="7">
        <v>100</v>
      </c>
      <c r="AN21" s="7">
        <f t="shared" si="2"/>
        <v>16.68948736322197</v>
      </c>
      <c r="AO21" s="7"/>
      <c r="AP21" s="7"/>
      <c r="AQ21" s="7"/>
      <c r="AR21" s="12">
        <v>3.2702999999999998</v>
      </c>
      <c r="AS21" s="12">
        <v>1.8828999999999998</v>
      </c>
      <c r="AT21" s="12">
        <v>1.3874</v>
      </c>
      <c r="AU21" s="12">
        <v>82.74849999999999</v>
      </c>
      <c r="AV21" s="12">
        <v>1584.0144</v>
      </c>
      <c r="AW21" s="12">
        <v>119.51459999999999</v>
      </c>
      <c r="AX21" s="12">
        <v>1383.6342</v>
      </c>
      <c r="AY21" s="12">
        <v>516.2119</v>
      </c>
      <c r="AZ21" s="12">
        <v>32.9012</v>
      </c>
      <c r="BA21" s="12">
        <v>151.72209999999998</v>
      </c>
      <c r="BB21" s="12">
        <v>32.108399999999996</v>
      </c>
      <c r="BC21" s="12">
        <v>12.3875</v>
      </c>
      <c r="BD21" s="12">
        <v>166.1907</v>
      </c>
      <c r="BE21" s="12">
        <v>27.3516</v>
      </c>
      <c r="BF21" s="12">
        <v>109.9019</v>
      </c>
      <c r="BG21" s="12">
        <v>180.7584</v>
      </c>
      <c r="BH21" s="12">
        <v>23.0903</v>
      </c>
      <c r="BI21" s="12">
        <v>59.0636</v>
      </c>
      <c r="BJ21" s="12">
        <v>2.8739</v>
      </c>
      <c r="BK21" s="12"/>
      <c r="BL21" s="14"/>
      <c r="BM21" s="14"/>
      <c r="BN21" s="12">
        <f t="shared" si="3"/>
        <v>4491.0138</v>
      </c>
      <c r="BO21" s="7">
        <f t="shared" si="4"/>
        <v>0.44910138</v>
      </c>
      <c r="BP21" s="7">
        <f t="shared" si="5"/>
        <v>95.37722922000002</v>
      </c>
      <c r="BQ21" s="7">
        <f t="shared" si="6"/>
        <v>95.46486315908976</v>
      </c>
      <c r="BR21" s="8">
        <f t="shared" si="7"/>
        <v>99.61384856182437</v>
      </c>
      <c r="BS21" s="8">
        <f t="shared" si="8"/>
        <v>100.36133835712437</v>
      </c>
      <c r="BT21" s="8"/>
      <c r="BU21" s="20">
        <f t="shared" si="9"/>
        <v>4.161541696474195</v>
      </c>
      <c r="BV21" s="20">
        <f t="shared" si="10"/>
        <v>2.7519976228940686</v>
      </c>
      <c r="BW21" s="20">
        <f t="shared" si="11"/>
        <v>2.12807087819201</v>
      </c>
      <c r="BX21" s="20">
        <f t="shared" si="12"/>
        <v>121.73330625024538</v>
      </c>
      <c r="BY21" s="20">
        <f t="shared" si="13"/>
        <v>1768.5508089121888</v>
      </c>
      <c r="BZ21" s="20">
        <f t="shared" si="14"/>
        <v>130.70117774657774</v>
      </c>
      <c r="CA21" s="20">
        <f t="shared" si="15"/>
        <v>1636.2950902077152</v>
      </c>
      <c r="CB21" s="20">
        <f t="shared" si="16"/>
        <v>697.2991703354528</v>
      </c>
      <c r="CC21" s="20">
        <f t="shared" si="17"/>
        <v>41.78291418930319</v>
      </c>
      <c r="CD21" s="20">
        <f t="shared" si="18"/>
        <v>217.04494244289924</v>
      </c>
      <c r="CE21" s="20">
        <f t="shared" si="19"/>
        <v>43.161205507745265</v>
      </c>
      <c r="CF21" s="20">
        <f t="shared" si="20"/>
        <v>15.506500409152425</v>
      </c>
      <c r="CG21" s="20">
        <f t="shared" si="21"/>
        <v>208.15142589553415</v>
      </c>
      <c r="CH21" s="20">
        <f t="shared" si="22"/>
        <v>29.46379460398668</v>
      </c>
      <c r="CI21" s="20">
        <f t="shared" si="23"/>
        <v>128.89006211935785</v>
      </c>
      <c r="CJ21" s="20">
        <f t="shared" si="24"/>
        <v>222.1977989430081</v>
      </c>
      <c r="CK21" s="20">
        <f t="shared" si="25"/>
        <v>25.478560543531664</v>
      </c>
      <c r="CL21" s="20">
        <f t="shared" si="26"/>
        <v>68.89115407653911</v>
      </c>
      <c r="CM21" s="20">
        <f t="shared" si="27"/>
        <v>3.1636685165735408</v>
      </c>
      <c r="CN21" s="20">
        <f t="shared" si="28"/>
        <v>0</v>
      </c>
      <c r="CO21" s="20">
        <f t="shared" si="29"/>
        <v>0</v>
      </c>
      <c r="CP21" s="20">
        <f t="shared" si="30"/>
        <v>0</v>
      </c>
      <c r="CQ21" s="23">
        <f t="shared" si="31"/>
        <v>5367.35319089737</v>
      </c>
      <c r="CR21" s="18">
        <f t="shared" si="32"/>
        <v>0.536735319089737</v>
      </c>
    </row>
    <row r="22" spans="1:96" ht="9.75" customHeight="1">
      <c r="A22">
        <v>47</v>
      </c>
      <c r="B22" s="29" t="s">
        <v>118</v>
      </c>
      <c r="C22" s="29"/>
      <c r="D22" s="30">
        <v>-2.75432</v>
      </c>
      <c r="E22" s="30">
        <v>35.92898</v>
      </c>
      <c r="F22" s="33" t="s">
        <v>164</v>
      </c>
      <c r="G22" s="2" t="s">
        <v>132</v>
      </c>
      <c r="H22" s="2">
        <v>3</v>
      </c>
      <c r="I22" s="4">
        <v>40529.00953703704</v>
      </c>
      <c r="L22" s="7">
        <v>48.683866</v>
      </c>
      <c r="M22" s="9">
        <v>1.07698907</v>
      </c>
      <c r="N22" s="7">
        <v>18.322935939999994</v>
      </c>
      <c r="O22" s="7">
        <v>6.66582276</v>
      </c>
      <c r="P22" s="9">
        <v>0.20978479000000003</v>
      </c>
      <c r="Q22" s="7">
        <v>0.5904378</v>
      </c>
      <c r="R22" s="7">
        <v>4.045638579999999</v>
      </c>
      <c r="S22" s="7">
        <v>10.11370005</v>
      </c>
      <c r="T22" s="7">
        <v>5.299303129999999</v>
      </c>
      <c r="U22" s="9">
        <v>0.10972352</v>
      </c>
      <c r="V22" s="7">
        <v>95.11819172999999</v>
      </c>
      <c r="W22" s="7">
        <v>3.570003988831453</v>
      </c>
      <c r="X22" s="7">
        <f t="shared" si="0"/>
        <v>95.11820164000001</v>
      </c>
      <c r="Y22" s="7">
        <f t="shared" si="1"/>
        <v>98.68820562883147</v>
      </c>
      <c r="Z22" s="7">
        <v>0.08043</v>
      </c>
      <c r="AA22" s="7">
        <v>0.24840000000000004</v>
      </c>
      <c r="AC22" s="7">
        <v>51.18249739039694</v>
      </c>
      <c r="AD22" s="9">
        <v>1.132264029006263</v>
      </c>
      <c r="AE22" s="7">
        <v>19.26333502219113</v>
      </c>
      <c r="AF22" s="7">
        <v>7.007936798169409</v>
      </c>
      <c r="AG22" s="9">
        <v>0.22055170118823286</v>
      </c>
      <c r="AH22" s="7">
        <v>0.6207411949924376</v>
      </c>
      <c r="AI22" s="7">
        <v>4.253275326641872</v>
      </c>
      <c r="AJ22" s="7">
        <v>10.632771571928622</v>
      </c>
      <c r="AK22" s="7">
        <v>5.571282457768397</v>
      </c>
      <c r="AL22" s="9">
        <v>0.11535492633360642</v>
      </c>
      <c r="AM22" s="7">
        <v>100.00001041861691</v>
      </c>
      <c r="AN22" s="7">
        <f t="shared" si="2"/>
        <v>16.20405402969702</v>
      </c>
      <c r="AO22" s="7"/>
      <c r="AP22" s="7"/>
      <c r="AQ22" s="7"/>
      <c r="AR22" s="12">
        <v>4.7568</v>
      </c>
      <c r="AS22" s="12">
        <v>2.0811</v>
      </c>
      <c r="AT22" s="12">
        <v>1.3874</v>
      </c>
      <c r="AU22" s="12">
        <v>125.0642</v>
      </c>
      <c r="AV22" s="12">
        <v>1532.7797</v>
      </c>
      <c r="AW22" s="12">
        <v>95.9288</v>
      </c>
      <c r="AX22" s="12">
        <v>2386.9226</v>
      </c>
      <c r="AY22" s="12">
        <v>525.9237</v>
      </c>
      <c r="AZ22" s="12">
        <v>35.576899999999995</v>
      </c>
      <c r="BA22" s="12">
        <v>159.0555</v>
      </c>
      <c r="BB22" s="12">
        <v>30.3246</v>
      </c>
      <c r="BC22" s="12">
        <v>14.072199999999999</v>
      </c>
      <c r="BD22" s="12">
        <v>179.9656</v>
      </c>
      <c r="BE22" s="12">
        <v>31.3156</v>
      </c>
      <c r="BF22" s="12">
        <v>113.0731</v>
      </c>
      <c r="BG22" s="12">
        <v>183.9296</v>
      </c>
      <c r="BH22" s="12">
        <v>23.6849</v>
      </c>
      <c r="BI22" s="12">
        <v>58.270799999999994</v>
      </c>
      <c r="BJ22" s="12">
        <v>6.937</v>
      </c>
      <c r="BK22" s="12"/>
      <c r="BL22" s="14"/>
      <c r="BM22" s="14"/>
      <c r="BN22" s="12">
        <f t="shared" si="3"/>
        <v>5511.0500999999995</v>
      </c>
      <c r="BO22" s="7">
        <f t="shared" si="4"/>
        <v>0.5511050099999999</v>
      </c>
      <c r="BP22" s="7">
        <f t="shared" si="5"/>
        <v>95.66929674</v>
      </c>
      <c r="BQ22" s="7">
        <f t="shared" si="6"/>
        <v>95.77772650218131</v>
      </c>
      <c r="BR22" s="8">
        <f t="shared" si="7"/>
        <v>99.62042209101278</v>
      </c>
      <c r="BS22" s="8">
        <f t="shared" si="8"/>
        <v>100.36032841737278</v>
      </c>
      <c r="BT22" s="8"/>
      <c r="BU22" s="20">
        <f t="shared" si="9"/>
        <v>6.0531515585079205</v>
      </c>
      <c r="BV22" s="20">
        <f t="shared" si="10"/>
        <v>3.041681583198708</v>
      </c>
      <c r="BW22" s="20">
        <f t="shared" si="11"/>
        <v>2.12807087819201</v>
      </c>
      <c r="BX22" s="20">
        <f t="shared" si="12"/>
        <v>183.98494908719724</v>
      </c>
      <c r="BY22" s="20">
        <f t="shared" si="13"/>
        <v>1711.3473073976993</v>
      </c>
      <c r="BZ22" s="20">
        <f t="shared" si="14"/>
        <v>104.90774465894465</v>
      </c>
      <c r="CA22" s="20">
        <f t="shared" si="15"/>
        <v>2822.7906849121205</v>
      </c>
      <c r="CB22" s="20">
        <f t="shared" si="16"/>
        <v>710.4178723306294</v>
      </c>
      <c r="CC22" s="20">
        <f t="shared" si="17"/>
        <v>45.18092227096338</v>
      </c>
      <c r="CD22" s="20">
        <f t="shared" si="18"/>
        <v>227.53568427227518</v>
      </c>
      <c r="CE22" s="20">
        <f t="shared" si="19"/>
        <v>40.76336075731498</v>
      </c>
      <c r="CF22" s="20">
        <f t="shared" si="20"/>
        <v>17.615384464797152</v>
      </c>
      <c r="CG22" s="20">
        <f t="shared" si="21"/>
        <v>225.40428707590343</v>
      </c>
      <c r="CH22" s="20">
        <f t="shared" si="22"/>
        <v>33.73390976398475</v>
      </c>
      <c r="CI22" s="20">
        <f t="shared" si="23"/>
        <v>132.60916219854582</v>
      </c>
      <c r="CJ22" s="20">
        <f t="shared" si="24"/>
        <v>226.09600594200828</v>
      </c>
      <c r="CK22" s="20">
        <f t="shared" si="25"/>
        <v>26.134660815038917</v>
      </c>
      <c r="CL22" s="20">
        <f t="shared" si="26"/>
        <v>67.96644059900166</v>
      </c>
      <c r="CM22" s="20">
        <f t="shared" si="27"/>
        <v>7.636441246901651</v>
      </c>
      <c r="CN22" s="20">
        <f t="shared" si="28"/>
        <v>0</v>
      </c>
      <c r="CO22" s="20">
        <f t="shared" si="29"/>
        <v>0</v>
      </c>
      <c r="CP22" s="20">
        <f t="shared" si="30"/>
        <v>0</v>
      </c>
      <c r="CQ22" s="23">
        <f t="shared" si="31"/>
        <v>6595.347721813226</v>
      </c>
      <c r="CR22" s="18">
        <f t="shared" si="32"/>
        <v>0.6595347721813226</v>
      </c>
    </row>
    <row r="23" spans="1:96" ht="9.75" customHeight="1">
      <c r="A23">
        <v>40</v>
      </c>
      <c r="B23" s="29" t="s">
        <v>111</v>
      </c>
      <c r="C23" s="29"/>
      <c r="D23" s="30">
        <v>-2.7668</v>
      </c>
      <c r="E23" s="30">
        <v>35.9175</v>
      </c>
      <c r="F23" s="33" t="s">
        <v>160</v>
      </c>
      <c r="G23" s="2" t="s">
        <v>132</v>
      </c>
      <c r="H23" s="2">
        <v>3</v>
      </c>
      <c r="I23" s="4">
        <v>40528.688472222224</v>
      </c>
      <c r="L23" s="7">
        <v>50.37502732</v>
      </c>
      <c r="M23" s="9">
        <v>1.10582717</v>
      </c>
      <c r="N23" s="7">
        <v>18.280213929999995</v>
      </c>
      <c r="O23" s="7">
        <v>5.55147299</v>
      </c>
      <c r="P23" s="9">
        <v>0.18481159000000003</v>
      </c>
      <c r="Q23" s="7">
        <v>0.93244181</v>
      </c>
      <c r="R23" s="7">
        <v>4.66882893</v>
      </c>
      <c r="S23" s="7">
        <v>10.126890259999998</v>
      </c>
      <c r="T23" s="7">
        <v>4.7081518099999995</v>
      </c>
      <c r="U23" s="9">
        <v>0.35212212000000004</v>
      </c>
      <c r="V23" s="7">
        <v>96.28577802000001</v>
      </c>
      <c r="W23" s="7">
        <v>1.9276867758690763</v>
      </c>
      <c r="X23" s="7">
        <f t="shared" si="0"/>
        <v>96.28578792999998</v>
      </c>
      <c r="Y23" s="7">
        <f t="shared" si="1"/>
        <v>98.21347470586906</v>
      </c>
      <c r="Z23" s="7">
        <v>0.041170000000000005</v>
      </c>
      <c r="AA23" s="7">
        <v>0.29236000000000006</v>
      </c>
      <c r="AC23" s="7">
        <v>52.31824300109654</v>
      </c>
      <c r="AD23" s="9">
        <v>1.1484844311797562</v>
      </c>
      <c r="AE23" s="7">
        <v>18.985372820275618</v>
      </c>
      <c r="AF23" s="7">
        <v>5.7656209506318525</v>
      </c>
      <c r="AG23" s="9">
        <v>0.19194069342370776</v>
      </c>
      <c r="AH23" s="7">
        <v>0.9684107343519807</v>
      </c>
      <c r="AI23" s="7">
        <v>4.848928913499784</v>
      </c>
      <c r="AJ23" s="7">
        <v>10.517534851197327</v>
      </c>
      <c r="AK23" s="7">
        <v>4.88976867281692</v>
      </c>
      <c r="AL23" s="9">
        <v>0.36570522380455706</v>
      </c>
      <c r="AM23" s="7">
        <v>100.00001029227803</v>
      </c>
      <c r="AN23" s="7">
        <f t="shared" si="2"/>
        <v>15.407303524014246</v>
      </c>
      <c r="AO23" s="7"/>
      <c r="AP23" s="7"/>
      <c r="AQ23" s="7"/>
      <c r="AR23" s="12">
        <v>5.0541</v>
      </c>
      <c r="AS23" s="12">
        <v>2.5766</v>
      </c>
      <c r="AT23" s="12">
        <v>3.3693999999999997</v>
      </c>
      <c r="AU23" s="12">
        <v>91.7666</v>
      </c>
      <c r="AV23" s="12">
        <v>1628.1139</v>
      </c>
      <c r="AW23" s="12">
        <v>118.62270000000001</v>
      </c>
      <c r="AX23" s="12">
        <v>2101.8119</v>
      </c>
      <c r="AY23" s="12">
        <v>575.2755</v>
      </c>
      <c r="AZ23" s="12">
        <v>32.703</v>
      </c>
      <c r="BA23" s="12">
        <v>171.9385</v>
      </c>
      <c r="BB23" s="12">
        <v>26.657899999999998</v>
      </c>
      <c r="BC23" s="12">
        <v>10.901</v>
      </c>
      <c r="BD23" s="12">
        <v>146.7671</v>
      </c>
      <c r="BE23" s="12">
        <v>29.3336</v>
      </c>
      <c r="BF23" s="12">
        <v>147.9563</v>
      </c>
      <c r="BG23" s="12">
        <v>249.4347</v>
      </c>
      <c r="BH23" s="12">
        <v>27.450699999999998</v>
      </c>
      <c r="BI23" s="12">
        <v>81.16290000000001</v>
      </c>
      <c r="BJ23" s="12">
        <v>7.4325</v>
      </c>
      <c r="BK23" s="12"/>
      <c r="BL23" s="14"/>
      <c r="BM23" s="14"/>
      <c r="BN23" s="12">
        <f t="shared" si="3"/>
        <v>5458.3289</v>
      </c>
      <c r="BO23" s="7">
        <f t="shared" si="4"/>
        <v>0.54583289</v>
      </c>
      <c r="BP23" s="7">
        <f t="shared" si="5"/>
        <v>96.83161091000001</v>
      </c>
      <c r="BQ23" s="7">
        <f t="shared" si="6"/>
        <v>96.93840348724862</v>
      </c>
      <c r="BR23" s="8">
        <f t="shared" si="7"/>
        <v>99.13354690311769</v>
      </c>
      <c r="BS23" s="8">
        <f t="shared" si="8"/>
        <v>99.74976040500769</v>
      </c>
      <c r="BT23" s="8"/>
      <c r="BU23" s="21">
        <f t="shared" si="9"/>
        <v>6.431473530914666</v>
      </c>
      <c r="BV23" s="21">
        <f t="shared" si="10"/>
        <v>3.7658914839603046</v>
      </c>
      <c r="BW23" s="21">
        <f t="shared" si="11"/>
        <v>5.168172132752024</v>
      </c>
      <c r="BX23" s="21">
        <f t="shared" si="12"/>
        <v>135.00004980566135</v>
      </c>
      <c r="BY23" s="21">
        <f t="shared" si="13"/>
        <v>1817.7878653414884</v>
      </c>
      <c r="BZ23" s="21">
        <f t="shared" si="14"/>
        <v>129.72579582309584</v>
      </c>
      <c r="CA23" s="21">
        <f t="shared" si="15"/>
        <v>2485.6168577721983</v>
      </c>
      <c r="CB23" s="21">
        <f t="shared" si="16"/>
        <v>777.0822967550976</v>
      </c>
      <c r="CC23" s="21">
        <f t="shared" si="17"/>
        <v>41.53120988695799</v>
      </c>
      <c r="CD23" s="21">
        <f t="shared" si="18"/>
        <v>245.9653658644221</v>
      </c>
      <c r="CE23" s="21">
        <f t="shared" si="19"/>
        <v>35.83445765920826</v>
      </c>
      <c r="CF23" s="21">
        <f t="shared" si="20"/>
        <v>13.645720360054133</v>
      </c>
      <c r="CG23" s="21">
        <f t="shared" si="21"/>
        <v>183.82365041817894</v>
      </c>
      <c r="CH23" s="21">
        <f t="shared" si="22"/>
        <v>31.598852183985716</v>
      </c>
      <c r="CI23" s="21">
        <f t="shared" si="23"/>
        <v>173.51926306961343</v>
      </c>
      <c r="CJ23" s="21">
        <f t="shared" si="24"/>
        <v>306.61834426510495</v>
      </c>
      <c r="CK23" s="21">
        <f t="shared" si="25"/>
        <v>30.289962534584852</v>
      </c>
      <c r="CL23" s="21">
        <f t="shared" si="26"/>
        <v>94.6675422628952</v>
      </c>
      <c r="CM23" s="21">
        <f t="shared" si="27"/>
        <v>8.181901335966053</v>
      </c>
      <c r="CN23" s="21">
        <f t="shared" si="28"/>
        <v>0</v>
      </c>
      <c r="CO23" s="21">
        <f t="shared" si="29"/>
        <v>0</v>
      </c>
      <c r="CP23" s="21">
        <f t="shared" si="30"/>
        <v>0</v>
      </c>
      <c r="CQ23" s="24">
        <f t="shared" si="31"/>
        <v>6526.2546724861395</v>
      </c>
      <c r="CR23" s="25">
        <f t="shared" si="32"/>
        <v>0.6526254672486139</v>
      </c>
    </row>
    <row r="24" spans="1:96" ht="9.75" customHeight="1">
      <c r="A24">
        <v>19</v>
      </c>
      <c r="B24" s="29" t="s">
        <v>90</v>
      </c>
      <c r="C24" s="29"/>
      <c r="D24" s="30">
        <v>-2.77178</v>
      </c>
      <c r="E24" s="30">
        <v>35.94971</v>
      </c>
      <c r="F24" s="33" t="s">
        <v>142</v>
      </c>
      <c r="G24" s="2" t="s">
        <v>132</v>
      </c>
      <c r="H24" s="2">
        <v>3</v>
      </c>
      <c r="I24" s="4">
        <v>40527.17564814815</v>
      </c>
      <c r="L24" s="7">
        <v>52.10050697</v>
      </c>
      <c r="M24" s="9">
        <v>1.04725907</v>
      </c>
      <c r="N24" s="7">
        <v>18.44283703</v>
      </c>
      <c r="O24" s="7">
        <v>5.5435648099999995</v>
      </c>
      <c r="P24" s="9">
        <v>0.18837919</v>
      </c>
      <c r="Q24" s="7">
        <v>0.7407328599999999</v>
      </c>
      <c r="R24" s="7">
        <v>3.68138662</v>
      </c>
      <c r="S24" s="7">
        <v>10.273052850000001</v>
      </c>
      <c r="T24" s="7">
        <v>4.614997809999999</v>
      </c>
      <c r="U24" s="9">
        <v>0.27070156</v>
      </c>
      <c r="V24" s="7">
        <v>96.90340886</v>
      </c>
      <c r="W24" s="7">
        <v>1.5270985128256196</v>
      </c>
      <c r="X24" s="7">
        <f t="shared" si="0"/>
        <v>96.90341877000002</v>
      </c>
      <c r="Y24" s="7">
        <f t="shared" si="1"/>
        <v>98.43051728282563</v>
      </c>
      <c r="Z24" s="7">
        <v>0.01779</v>
      </c>
      <c r="AA24" s="7">
        <v>0.35617</v>
      </c>
      <c r="AC24" s="7">
        <v>53.76540163336417</v>
      </c>
      <c r="AD24" s="9">
        <v>1.0807246951580562</v>
      </c>
      <c r="AE24" s="7">
        <v>19.032186015917212</v>
      </c>
      <c r="AF24" s="7">
        <v>5.720711866812648</v>
      </c>
      <c r="AG24" s="9">
        <v>0.19439893004399722</v>
      </c>
      <c r="AH24" s="7">
        <v>0.7644033050170242</v>
      </c>
      <c r="AI24" s="7">
        <v>3.799026952001903</v>
      </c>
      <c r="AJ24" s="7">
        <v>10.60133278163812</v>
      </c>
      <c r="AK24" s="7">
        <v>4.762472099064605</v>
      </c>
      <c r="AL24" s="9">
        <v>0.279351947660678</v>
      </c>
      <c r="AM24" s="7">
        <v>100.00001022667843</v>
      </c>
      <c r="AN24" s="7">
        <f t="shared" si="2"/>
        <v>15.363804880702727</v>
      </c>
      <c r="AO24" s="7"/>
      <c r="AP24" s="7"/>
      <c r="AQ24" s="7"/>
      <c r="AR24" s="12">
        <v>3.7657999999999996</v>
      </c>
      <c r="AS24" s="12">
        <v>1.8828999999999998</v>
      </c>
      <c r="AT24" s="12">
        <v>2.2792999999999997</v>
      </c>
      <c r="AU24" s="12">
        <v>69.0727</v>
      </c>
      <c r="AV24" s="12">
        <v>1453.6979000000001</v>
      </c>
      <c r="AW24" s="12">
        <v>99.8928</v>
      </c>
      <c r="AX24" s="12">
        <v>1819.6742</v>
      </c>
      <c r="AY24" s="12">
        <v>599.1586</v>
      </c>
      <c r="AZ24" s="12">
        <v>36.1715</v>
      </c>
      <c r="BA24" s="12">
        <v>169.9565</v>
      </c>
      <c r="BB24" s="12">
        <v>29.0363</v>
      </c>
      <c r="BC24" s="12">
        <v>10.901</v>
      </c>
      <c r="BD24" s="12">
        <v>153.605</v>
      </c>
      <c r="BE24" s="12">
        <v>34.3877</v>
      </c>
      <c r="BF24" s="12">
        <v>155.28969999999998</v>
      </c>
      <c r="BG24" s="12">
        <v>247.2545</v>
      </c>
      <c r="BH24" s="12">
        <v>28.639899999999997</v>
      </c>
      <c r="BI24" s="12">
        <v>77.0998</v>
      </c>
      <c r="BJ24" s="12">
        <v>7.1352</v>
      </c>
      <c r="BK24" s="12"/>
      <c r="BL24" s="14"/>
      <c r="BM24" s="14"/>
      <c r="BN24" s="12">
        <f t="shared" si="3"/>
        <v>4998.9012999999995</v>
      </c>
      <c r="BO24" s="7">
        <f t="shared" si="4"/>
        <v>0.49989012999999993</v>
      </c>
      <c r="BP24" s="7">
        <f t="shared" si="5"/>
        <v>97.40329899</v>
      </c>
      <c r="BQ24" s="7">
        <f t="shared" si="6"/>
        <v>97.50269589542252</v>
      </c>
      <c r="BR24" s="8">
        <f t="shared" si="7"/>
        <v>99.32325998824815</v>
      </c>
      <c r="BS24" s="8">
        <f t="shared" si="8"/>
        <v>99.93859568215815</v>
      </c>
      <c r="BT24" s="8"/>
      <c r="BU24" s="20">
        <f t="shared" si="9"/>
        <v>4.792078317152103</v>
      </c>
      <c r="BV24" s="20">
        <f t="shared" si="10"/>
        <v>2.7519976228940686</v>
      </c>
      <c r="BW24" s="20">
        <f t="shared" si="11"/>
        <v>3.496116442744016</v>
      </c>
      <c r="BX24" s="20">
        <f t="shared" si="12"/>
        <v>101.61450833104315</v>
      </c>
      <c r="BY24" s="20">
        <f t="shared" si="13"/>
        <v>1623.052541036843</v>
      </c>
      <c r="BZ24" s="20">
        <f t="shared" si="14"/>
        <v>109.24277542997542</v>
      </c>
      <c r="CA24" s="20">
        <f t="shared" si="15"/>
        <v>2151.958920383474</v>
      </c>
      <c r="CB24" s="20">
        <f t="shared" si="16"/>
        <v>809.3435945187459</v>
      </c>
      <c r="CC24" s="20">
        <f t="shared" si="17"/>
        <v>45.93603517799899</v>
      </c>
      <c r="CD24" s="20">
        <f t="shared" si="18"/>
        <v>243.13003023486104</v>
      </c>
      <c r="CE24" s="20">
        <f t="shared" si="19"/>
        <v>39.03158399311532</v>
      </c>
      <c r="CF24" s="20">
        <f t="shared" si="20"/>
        <v>13.645720360054133</v>
      </c>
      <c r="CG24" s="20">
        <f t="shared" si="21"/>
        <v>192.38802035663562</v>
      </c>
      <c r="CH24" s="20">
        <f t="shared" si="22"/>
        <v>37.04324901298325</v>
      </c>
      <c r="CI24" s="20">
        <f t="shared" si="23"/>
        <v>182.11968200273557</v>
      </c>
      <c r="CJ24" s="20">
        <f t="shared" si="24"/>
        <v>303.9383269532924</v>
      </c>
      <c r="CK24" s="20">
        <f t="shared" si="25"/>
        <v>31.602163077599357</v>
      </c>
      <c r="CL24" s="20">
        <f t="shared" si="26"/>
        <v>89.92838569051581</v>
      </c>
      <c r="CM24" s="20">
        <f t="shared" si="27"/>
        <v>7.854625282527412</v>
      </c>
      <c r="CN24" s="20">
        <f t="shared" si="28"/>
        <v>0</v>
      </c>
      <c r="CO24" s="20">
        <f t="shared" si="29"/>
        <v>0</v>
      </c>
      <c r="CP24" s="20">
        <f t="shared" si="30"/>
        <v>0</v>
      </c>
      <c r="CQ24" s="23">
        <f t="shared" si="31"/>
        <v>5992.870354225191</v>
      </c>
      <c r="CR24" s="18">
        <f t="shared" si="32"/>
        <v>0.599287035422519</v>
      </c>
    </row>
    <row r="25" spans="1:96" ht="9.75" customHeight="1">
      <c r="A25">
        <v>34</v>
      </c>
      <c r="B25" s="29" t="s">
        <v>105</v>
      </c>
      <c r="C25" s="29"/>
      <c r="D25" s="30">
        <v>-2.6737</v>
      </c>
      <c r="E25" s="30">
        <v>35.94472</v>
      </c>
      <c r="F25" s="33" t="s">
        <v>332</v>
      </c>
      <c r="G25" s="2" t="s">
        <v>154</v>
      </c>
      <c r="H25" s="2">
        <v>3</v>
      </c>
      <c r="I25" s="4">
        <v>40528.12273148148</v>
      </c>
      <c r="L25" s="7">
        <v>52.20676199</v>
      </c>
      <c r="M25" s="9">
        <v>0.62025699</v>
      </c>
      <c r="N25" s="7">
        <v>19.372504039999995</v>
      </c>
      <c r="O25" s="7">
        <v>4.4353691500000005</v>
      </c>
      <c r="P25" s="9">
        <v>0.17517907000000002</v>
      </c>
      <c r="Q25" s="7">
        <v>0.5309976200000001</v>
      </c>
      <c r="R25" s="7">
        <v>2.712367</v>
      </c>
      <c r="S25" s="7">
        <v>10.10567295</v>
      </c>
      <c r="T25" s="7">
        <v>5.17978853</v>
      </c>
      <c r="U25" s="9">
        <v>0.15386266</v>
      </c>
      <c r="V25" s="7">
        <v>95.49276</v>
      </c>
      <c r="W25" s="7">
        <v>2.583025830258304</v>
      </c>
      <c r="X25" s="7">
        <f t="shared" si="0"/>
        <v>95.49275999999998</v>
      </c>
      <c r="Y25" s="7">
        <f t="shared" si="1"/>
        <v>98.07578583025828</v>
      </c>
      <c r="Z25" s="7">
        <v>0.07492000000000001</v>
      </c>
      <c r="AA25" s="7">
        <v>0.23862</v>
      </c>
      <c r="AC25" s="7">
        <v>54.67091116645911</v>
      </c>
      <c r="AD25" s="9">
        <v>0.6495330012453301</v>
      </c>
      <c r="AE25" s="7">
        <v>20.286882523868822</v>
      </c>
      <c r="AF25" s="7">
        <v>4.644717725197178</v>
      </c>
      <c r="AG25" s="9">
        <v>0.18344748858447488</v>
      </c>
      <c r="AH25" s="7">
        <v>0.5560606060606061</v>
      </c>
      <c r="AI25" s="7">
        <v>2.840390203403902</v>
      </c>
      <c r="AJ25" s="7">
        <v>10.582658779576589</v>
      </c>
      <c r="AK25" s="7">
        <v>5.424273557492736</v>
      </c>
      <c r="AL25" s="9">
        <v>0.1611249481112495</v>
      </c>
      <c r="AM25" s="7">
        <v>100</v>
      </c>
      <c r="AN25" s="7">
        <f t="shared" si="2"/>
        <v>16.006932337069323</v>
      </c>
      <c r="AO25" s="7"/>
      <c r="AP25" s="7"/>
      <c r="AQ25" s="7"/>
      <c r="AR25" s="12">
        <v>5.0541</v>
      </c>
      <c r="AS25" s="12">
        <v>3.2702999999999998</v>
      </c>
      <c r="AT25" s="12">
        <v>0.6937</v>
      </c>
      <c r="AU25" s="12">
        <v>54.0095</v>
      </c>
      <c r="AV25" s="12">
        <v>1252.1285</v>
      </c>
      <c r="AW25" s="12">
        <v>106.9289</v>
      </c>
      <c r="AX25" s="12">
        <v>1322.985</v>
      </c>
      <c r="AY25" s="12">
        <v>700.4387999999999</v>
      </c>
      <c r="AZ25" s="12">
        <v>27.0543</v>
      </c>
      <c r="BA25" s="12">
        <v>202.46130000000002</v>
      </c>
      <c r="BB25" s="12">
        <v>30.0273</v>
      </c>
      <c r="BC25" s="12">
        <v>3.7657999999999996</v>
      </c>
      <c r="BD25" s="12">
        <v>157.76719999999997</v>
      </c>
      <c r="BE25" s="12">
        <v>29.73</v>
      </c>
      <c r="BF25" s="12">
        <v>82.6494</v>
      </c>
      <c r="BG25" s="12">
        <v>152.5149</v>
      </c>
      <c r="BH25" s="12">
        <v>32.703</v>
      </c>
      <c r="BI25" s="12">
        <v>48.9554</v>
      </c>
      <c r="BJ25" s="12">
        <v>6.937</v>
      </c>
      <c r="BK25" s="12"/>
      <c r="BL25" s="14"/>
      <c r="BM25" s="14"/>
      <c r="BN25" s="12">
        <f t="shared" si="3"/>
        <v>4220.0743999999995</v>
      </c>
      <c r="BO25" s="7">
        <f t="shared" si="4"/>
        <v>0.42200743999999996</v>
      </c>
      <c r="BP25" s="7">
        <f t="shared" si="5"/>
        <v>95.91476744</v>
      </c>
      <c r="BQ25" s="7">
        <f t="shared" si="6"/>
        <v>96.00289150431057</v>
      </c>
      <c r="BR25" s="8">
        <f t="shared" si="7"/>
        <v>98.84552921456888</v>
      </c>
      <c r="BS25" s="8">
        <f t="shared" si="8"/>
        <v>99.33785519021889</v>
      </c>
      <c r="BT25" s="8"/>
      <c r="BU25" s="20">
        <f t="shared" si="9"/>
        <v>6.431473530914666</v>
      </c>
      <c r="BV25" s="20">
        <f t="shared" si="10"/>
        <v>4.77978534502654</v>
      </c>
      <c r="BW25" s="20">
        <f t="shared" si="11"/>
        <v>1.064035439096005</v>
      </c>
      <c r="BX25" s="20">
        <f t="shared" si="12"/>
        <v>79.45467294177693</v>
      </c>
      <c r="BY25" s="20">
        <f t="shared" si="13"/>
        <v>1398.0004673802243</v>
      </c>
      <c r="BZ25" s="20">
        <f t="shared" si="14"/>
        <v>116.93745504855505</v>
      </c>
      <c r="CA25" s="20">
        <f t="shared" si="15"/>
        <v>1564.5709392832687</v>
      </c>
      <c r="CB25" s="20">
        <f t="shared" si="16"/>
        <v>946.1529153255864</v>
      </c>
      <c r="CC25" s="20">
        <f t="shared" si="17"/>
        <v>34.35763727011979</v>
      </c>
      <c r="CD25" s="20">
        <f t="shared" si="18"/>
        <v>289.62953455966243</v>
      </c>
      <c r="CE25" s="20">
        <f t="shared" si="19"/>
        <v>40.36371996557659</v>
      </c>
      <c r="CF25" s="20">
        <f t="shared" si="20"/>
        <v>4.713976124382337</v>
      </c>
      <c r="CG25" s="20">
        <f t="shared" si="21"/>
        <v>197.60111510178314</v>
      </c>
      <c r="CH25" s="20">
        <f t="shared" si="22"/>
        <v>32.02586369998552</v>
      </c>
      <c r="CI25" s="20">
        <f t="shared" si="23"/>
        <v>96.9290458138363</v>
      </c>
      <c r="CJ25" s="20">
        <f t="shared" si="24"/>
        <v>187.47939285816312</v>
      </c>
      <c r="CK25" s="20">
        <f t="shared" si="25"/>
        <v>36.085514932898924</v>
      </c>
      <c r="CL25" s="20">
        <f t="shared" si="26"/>
        <v>57.10105723793677</v>
      </c>
      <c r="CM25" s="20">
        <f t="shared" si="27"/>
        <v>7.636441246901651</v>
      </c>
      <c r="CN25" s="20">
        <f t="shared" si="28"/>
        <v>0</v>
      </c>
      <c r="CO25" s="20">
        <f t="shared" si="29"/>
        <v>0</v>
      </c>
      <c r="CP25" s="20">
        <f t="shared" si="30"/>
        <v>0</v>
      </c>
      <c r="CQ25" s="23">
        <f t="shared" si="31"/>
        <v>5101.315043105696</v>
      </c>
      <c r="CR25" s="18">
        <f t="shared" si="32"/>
        <v>0.5101315043105695</v>
      </c>
    </row>
    <row r="26" spans="1:96" ht="9.75" customHeight="1">
      <c r="A26">
        <v>7</v>
      </c>
      <c r="B26" s="29" t="s">
        <v>78</v>
      </c>
      <c r="C26" s="29"/>
      <c r="D26" s="30">
        <v>-2.71975</v>
      </c>
      <c r="E26" s="30">
        <v>35.92196</v>
      </c>
      <c r="F26" s="33" t="s">
        <v>133</v>
      </c>
      <c r="G26" s="2" t="s">
        <v>132</v>
      </c>
      <c r="H26" s="2">
        <v>4</v>
      </c>
      <c r="I26" s="4">
        <v>40526.578148148146</v>
      </c>
      <c r="L26" s="7">
        <v>39.2249692</v>
      </c>
      <c r="M26" s="9">
        <v>1.40397943</v>
      </c>
      <c r="N26" s="7">
        <v>10.65557885</v>
      </c>
      <c r="O26" s="7">
        <v>9.568541040000001</v>
      </c>
      <c r="P26" s="9">
        <v>0.38711432999999995</v>
      </c>
      <c r="Q26" s="7">
        <v>1.4484951499999998</v>
      </c>
      <c r="R26" s="7">
        <v>11.18851883</v>
      </c>
      <c r="S26" s="7">
        <v>13.5197175</v>
      </c>
      <c r="T26" s="7">
        <v>4.9871084</v>
      </c>
      <c r="U26" s="9">
        <v>0.84647256</v>
      </c>
      <c r="V26" s="7">
        <v>93.23049529000001</v>
      </c>
      <c r="W26" s="7">
        <v>4.104663936882065</v>
      </c>
      <c r="X26" s="7">
        <f t="shared" si="0"/>
        <v>93.23049529</v>
      </c>
      <c r="Y26" s="7">
        <f t="shared" si="1"/>
        <v>97.33515922688206</v>
      </c>
      <c r="Z26" s="7">
        <v>0.48465</v>
      </c>
      <c r="AA26" s="7">
        <v>0.31418999999999997</v>
      </c>
      <c r="AC26" s="7">
        <v>42.07311038945784</v>
      </c>
      <c r="AD26" s="9">
        <v>1.5059229553943945</v>
      </c>
      <c r="AE26" s="7">
        <v>11.429284824514847</v>
      </c>
      <c r="AF26" s="7">
        <v>10.263316750851086</v>
      </c>
      <c r="AG26" s="9">
        <v>0.41522286114200474</v>
      </c>
      <c r="AH26" s="7">
        <v>1.5536709801812745</v>
      </c>
      <c r="AI26" s="7">
        <v>12.000921796239874</v>
      </c>
      <c r="AJ26" s="7">
        <v>14.50138976302332</v>
      </c>
      <c r="AK26" s="7">
        <v>5.349224397539935</v>
      </c>
      <c r="AL26" s="9">
        <v>0.907935281655415</v>
      </c>
      <c r="AM26" s="7">
        <v>100</v>
      </c>
      <c r="AN26" s="7">
        <f t="shared" si="2"/>
        <v>19.850614160563254</v>
      </c>
      <c r="AO26" s="7"/>
      <c r="AP26" s="7"/>
      <c r="AQ26" s="7"/>
      <c r="AR26" s="12">
        <v>9.4145</v>
      </c>
      <c r="AS26" s="12">
        <v>6.0451</v>
      </c>
      <c r="AT26" s="12">
        <v>2.6757</v>
      </c>
      <c r="AU26" s="12">
        <v>373.50789999999995</v>
      </c>
      <c r="AV26" s="12">
        <v>2002.3155</v>
      </c>
      <c r="AW26" s="12">
        <v>124.96509999999999</v>
      </c>
      <c r="AX26" s="12">
        <v>2812.3589</v>
      </c>
      <c r="AY26" s="12">
        <v>901.4136</v>
      </c>
      <c r="AZ26" s="12">
        <v>42.7121</v>
      </c>
      <c r="BA26" s="12">
        <v>293.8315</v>
      </c>
      <c r="BB26" s="12">
        <v>32.2075</v>
      </c>
      <c r="BC26" s="12">
        <v>69.7664</v>
      </c>
      <c r="BD26" s="12">
        <v>276.68719999999996</v>
      </c>
      <c r="BE26" s="12">
        <v>35.3787</v>
      </c>
      <c r="BF26" s="12">
        <v>136.65890000000002</v>
      </c>
      <c r="BG26" s="12">
        <v>195.5243</v>
      </c>
      <c r="BH26" s="12">
        <v>9.0181</v>
      </c>
      <c r="BI26" s="12">
        <v>61.8384</v>
      </c>
      <c r="BJ26" s="12">
        <v>8.621699999999999</v>
      </c>
      <c r="BK26" s="12"/>
      <c r="BL26" s="14"/>
      <c r="BM26" s="14"/>
      <c r="BN26" s="12">
        <f t="shared" si="3"/>
        <v>7394.941100000001</v>
      </c>
      <c r="BO26" s="7">
        <f t="shared" si="4"/>
        <v>0.7394941100000001</v>
      </c>
      <c r="BP26" s="7">
        <f t="shared" si="5"/>
        <v>93.9699894</v>
      </c>
      <c r="BQ26" s="7">
        <f t="shared" si="6"/>
        <v>94.12771923472683</v>
      </c>
      <c r="BR26" s="8">
        <f t="shared" si="7"/>
        <v>98.96021623160888</v>
      </c>
      <c r="BS26" s="8">
        <f t="shared" si="8"/>
        <v>100.02232428704889</v>
      </c>
      <c r="BT26" s="8"/>
      <c r="BU26" s="20">
        <f t="shared" si="9"/>
        <v>11.98019579288026</v>
      </c>
      <c r="BV26" s="20">
        <f t="shared" si="10"/>
        <v>8.835360789291483</v>
      </c>
      <c r="BW26" s="20">
        <f t="shared" si="11"/>
        <v>4.104136693656019</v>
      </c>
      <c r="BX26" s="20">
        <f t="shared" si="12"/>
        <v>549.476444619371</v>
      </c>
      <c r="BY26" s="20">
        <f t="shared" si="13"/>
        <v>2235.5836520314547</v>
      </c>
      <c r="BZ26" s="20">
        <f t="shared" si="14"/>
        <v>136.66184505674505</v>
      </c>
      <c r="CA26" s="20">
        <f t="shared" si="15"/>
        <v>3325.9145083086055</v>
      </c>
      <c r="CB26" s="20">
        <f t="shared" si="16"/>
        <v>1217.629728042096</v>
      </c>
      <c r="CC26" s="20">
        <f t="shared" si="17"/>
        <v>54.24227715539058</v>
      </c>
      <c r="CD26" s="20">
        <f t="shared" si="18"/>
        <v>420.3385070824274</v>
      </c>
      <c r="CE26" s="20">
        <f t="shared" si="19"/>
        <v>43.2944191049914</v>
      </c>
      <c r="CF26" s="20">
        <f t="shared" si="20"/>
        <v>87.33261030434646</v>
      </c>
      <c r="CG26" s="20">
        <f t="shared" si="21"/>
        <v>346.54667924885587</v>
      </c>
      <c r="CH26" s="20">
        <f t="shared" si="22"/>
        <v>38.110777802982774</v>
      </c>
      <c r="CI26" s="20">
        <f t="shared" si="23"/>
        <v>160.2699690375063</v>
      </c>
      <c r="CJ26" s="20">
        <f t="shared" si="24"/>
        <v>240.34882528210255</v>
      </c>
      <c r="CK26" s="20">
        <f t="shared" si="25"/>
        <v>9.950854117860006</v>
      </c>
      <c r="CL26" s="20">
        <f t="shared" si="26"/>
        <v>72.12765124792014</v>
      </c>
      <c r="CM26" s="20">
        <f t="shared" si="27"/>
        <v>9.49100554972062</v>
      </c>
      <c r="CN26" s="20">
        <f t="shared" si="28"/>
        <v>0</v>
      </c>
      <c r="CO26" s="20">
        <f t="shared" si="29"/>
        <v>0</v>
      </c>
      <c r="CP26" s="20">
        <f t="shared" si="30"/>
        <v>0</v>
      </c>
      <c r="CQ26" s="23">
        <f t="shared" si="31"/>
        <v>8972.239447268203</v>
      </c>
      <c r="CR26" s="18">
        <f t="shared" si="32"/>
        <v>0.8972239447268202</v>
      </c>
    </row>
    <row r="27" spans="1:248" ht="9.75" customHeight="1">
      <c r="A27">
        <v>6</v>
      </c>
      <c r="B27" s="29" t="s">
        <v>77</v>
      </c>
      <c r="C27" s="29"/>
      <c r="D27" s="30">
        <v>-2.71649</v>
      </c>
      <c r="E27" s="30">
        <v>35.92216</v>
      </c>
      <c r="F27" s="33" t="s">
        <v>133</v>
      </c>
      <c r="G27" s="2" t="s">
        <v>132</v>
      </c>
      <c r="H27" s="2">
        <v>4</v>
      </c>
      <c r="I27" s="4">
        <v>40526.53226851852</v>
      </c>
      <c r="L27" s="7">
        <v>38.63624583</v>
      </c>
      <c r="M27" s="9">
        <v>1.62926346</v>
      </c>
      <c r="N27" s="7">
        <v>12.09225137</v>
      </c>
      <c r="O27" s="7">
        <v>10.345683240000001</v>
      </c>
      <c r="P27" s="9">
        <v>0.3837152</v>
      </c>
      <c r="Q27" s="7">
        <v>1.88386127</v>
      </c>
      <c r="R27" s="7">
        <v>13.06294578</v>
      </c>
      <c r="S27" s="7">
        <v>7.60178262</v>
      </c>
      <c r="T27" s="7">
        <v>3.9986750899999994</v>
      </c>
      <c r="U27" s="9">
        <v>1.05262038</v>
      </c>
      <c r="V27" s="7">
        <v>90.68704424</v>
      </c>
      <c r="W27" s="7">
        <v>7.3627577961543995</v>
      </c>
      <c r="X27" s="7">
        <f t="shared" si="0"/>
        <v>90.68704423999999</v>
      </c>
      <c r="Y27" s="7">
        <f t="shared" si="1"/>
        <v>98.04980203615439</v>
      </c>
      <c r="Z27" s="7">
        <v>0.13407</v>
      </c>
      <c r="AA27" s="7">
        <v>0.01809</v>
      </c>
      <c r="AC27" s="7">
        <v>42.60393108386085</v>
      </c>
      <c r="AD27" s="9">
        <v>1.7965779716981543</v>
      </c>
      <c r="AE27" s="7">
        <v>13.334045090275838</v>
      </c>
      <c r="AF27" s="7">
        <v>11.40811603983974</v>
      </c>
      <c r="AG27" s="9">
        <v>0.4231201967334071</v>
      </c>
      <c r="AH27" s="7">
        <v>2.0773212819842586</v>
      </c>
      <c r="AI27" s="7">
        <v>14.404423354486429</v>
      </c>
      <c r="AJ27" s="7">
        <v>8.382435091700811</v>
      </c>
      <c r="AK27" s="7">
        <v>4.409312403453849</v>
      </c>
      <c r="AL27" s="9">
        <v>1.1607174859666594</v>
      </c>
      <c r="AM27" s="7">
        <v>100</v>
      </c>
      <c r="AN27" s="7">
        <f t="shared" si="2"/>
        <v>12.79174749515466</v>
      </c>
      <c r="AO27" s="7"/>
      <c r="AP27" s="7"/>
      <c r="AQ27" s="7"/>
      <c r="AR27" s="12">
        <v>9.612699999999998</v>
      </c>
      <c r="AS27" s="12">
        <v>4.8559</v>
      </c>
      <c r="AT27" s="12">
        <v>2.6757</v>
      </c>
      <c r="AU27" s="12">
        <v>269.4529</v>
      </c>
      <c r="AV27" s="12">
        <v>1912.9272999999998</v>
      </c>
      <c r="AW27" s="12">
        <v>93.6495</v>
      </c>
      <c r="AX27" s="12">
        <v>2920.2788</v>
      </c>
      <c r="AY27" s="12">
        <v>886.2512999999999</v>
      </c>
      <c r="AZ27" s="12">
        <v>48.3608</v>
      </c>
      <c r="BA27" s="12">
        <v>291.25489999999996</v>
      </c>
      <c r="BB27" s="12">
        <v>33.3967</v>
      </c>
      <c r="BC27" s="12">
        <v>79.6764</v>
      </c>
      <c r="BD27" s="12">
        <v>258.3537</v>
      </c>
      <c r="BE27" s="12">
        <v>32.2075</v>
      </c>
      <c r="BF27" s="12">
        <v>149.0464</v>
      </c>
      <c r="BG27" s="12">
        <v>231.2994</v>
      </c>
      <c r="BH27" s="12">
        <v>10.4055</v>
      </c>
      <c r="BI27" s="12">
        <v>76.7034</v>
      </c>
      <c r="BJ27" s="12">
        <v>9.4145</v>
      </c>
      <c r="BK27" s="12"/>
      <c r="BL27" s="14"/>
      <c r="BM27" s="14"/>
      <c r="BN27" s="12">
        <f t="shared" si="3"/>
        <v>7319.823300000001</v>
      </c>
      <c r="BO27" s="7">
        <f t="shared" si="4"/>
        <v>0.7319823300000001</v>
      </c>
      <c r="BP27" s="7">
        <f t="shared" si="5"/>
        <v>91.41902657</v>
      </c>
      <c r="BQ27" s="7">
        <f t="shared" si="6"/>
        <v>91.57305743736389</v>
      </c>
      <c r="BR27" s="8">
        <f t="shared" si="7"/>
        <v>99.08388689351828</v>
      </c>
      <c r="BS27" s="8">
        <f t="shared" si="8"/>
        <v>100.23225773315828</v>
      </c>
      <c r="BT27" s="8"/>
      <c r="BU27" s="20">
        <f t="shared" si="9"/>
        <v>12.232410441151421</v>
      </c>
      <c r="BV27" s="20">
        <f t="shared" si="10"/>
        <v>7.097257027463652</v>
      </c>
      <c r="BW27" s="20">
        <f t="shared" si="11"/>
        <v>4.104136693656019</v>
      </c>
      <c r="BX27" s="20">
        <f t="shared" si="12"/>
        <v>396.39863436457154</v>
      </c>
      <c r="BY27" s="20">
        <f t="shared" si="13"/>
        <v>2135.781798325324</v>
      </c>
      <c r="BZ27" s="20">
        <f t="shared" si="14"/>
        <v>102.41510196560196</v>
      </c>
      <c r="CA27" s="20">
        <f t="shared" si="15"/>
        <v>3453.541306277106</v>
      </c>
      <c r="CB27" s="20">
        <f t="shared" si="16"/>
        <v>1197.148489212892</v>
      </c>
      <c r="CC27" s="20">
        <f t="shared" si="17"/>
        <v>61.415849772228775</v>
      </c>
      <c r="CD27" s="20">
        <f t="shared" si="18"/>
        <v>416.6525707639979</v>
      </c>
      <c r="CE27" s="20">
        <f t="shared" si="19"/>
        <v>44.89298227194493</v>
      </c>
      <c r="CF27" s="20">
        <f t="shared" si="20"/>
        <v>99.7378106316684</v>
      </c>
      <c r="CG27" s="20">
        <f t="shared" si="21"/>
        <v>323.5842381095156</v>
      </c>
      <c r="CH27" s="20">
        <f t="shared" si="22"/>
        <v>34.69468567498432</v>
      </c>
      <c r="CI27" s="20">
        <f t="shared" si="23"/>
        <v>174.7977037218343</v>
      </c>
      <c r="CJ27" s="20">
        <f t="shared" si="24"/>
        <v>284.3254729895729</v>
      </c>
      <c r="CK27" s="20">
        <f t="shared" si="25"/>
        <v>11.481754751376931</v>
      </c>
      <c r="CL27" s="20">
        <f t="shared" si="26"/>
        <v>89.46602895174709</v>
      </c>
      <c r="CM27" s="20">
        <f t="shared" si="27"/>
        <v>10.363741692223668</v>
      </c>
      <c r="CN27" s="20">
        <f t="shared" si="28"/>
        <v>0</v>
      </c>
      <c r="CO27" s="20">
        <f t="shared" si="29"/>
        <v>0</v>
      </c>
      <c r="CP27" s="20">
        <f t="shared" si="30"/>
        <v>0</v>
      </c>
      <c r="CQ27" s="23">
        <f t="shared" si="31"/>
        <v>8860.13197363886</v>
      </c>
      <c r="CR27" s="18">
        <f t="shared" si="32"/>
        <v>0.886013197363886</v>
      </c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</row>
    <row r="28" spans="1:96" ht="9.75" customHeight="1">
      <c r="A28">
        <v>9</v>
      </c>
      <c r="B28" s="29" t="s">
        <v>80</v>
      </c>
      <c r="C28" s="29"/>
      <c r="D28" s="30">
        <v>-2.71295</v>
      </c>
      <c r="E28" s="30">
        <v>35.9182</v>
      </c>
      <c r="F28" s="33" t="s">
        <v>134</v>
      </c>
      <c r="G28" s="2" t="s">
        <v>132</v>
      </c>
      <c r="H28" s="2">
        <v>4</v>
      </c>
      <c r="I28" s="4">
        <v>40526.669907407406</v>
      </c>
      <c r="L28" s="7">
        <v>41.617074730000006</v>
      </c>
      <c r="M28" s="9">
        <v>1.47920624</v>
      </c>
      <c r="N28" s="7">
        <v>12.17269084</v>
      </c>
      <c r="O28" s="7">
        <v>10.113630680000002</v>
      </c>
      <c r="P28" s="9">
        <v>0.40015588999999996</v>
      </c>
      <c r="Q28" s="7">
        <v>1.4797413799999999</v>
      </c>
      <c r="R28" s="7">
        <v>10.379139400000001</v>
      </c>
      <c r="S28" s="7">
        <v>9.633134419999998</v>
      </c>
      <c r="T28" s="7">
        <v>5.0504333</v>
      </c>
      <c r="U28" s="9">
        <v>0.7051262299999999</v>
      </c>
      <c r="V28" s="7">
        <v>93.03035292999999</v>
      </c>
      <c r="W28" s="7">
        <v>4.5045944866165435</v>
      </c>
      <c r="X28" s="7">
        <f t="shared" si="0"/>
        <v>93.03033310999999</v>
      </c>
      <c r="Y28" s="7">
        <f t="shared" si="1"/>
        <v>97.53492759661653</v>
      </c>
      <c r="Z28" s="7">
        <v>0.45546000000000003</v>
      </c>
      <c r="AA28" s="7">
        <v>0.13116</v>
      </c>
      <c r="AC28" s="7">
        <v>44.73494232717194</v>
      </c>
      <c r="AD28" s="9">
        <v>1.590025398606214</v>
      </c>
      <c r="AE28" s="7">
        <v>13.084644373174905</v>
      </c>
      <c r="AF28" s="7">
        <v>10.871323564267168</v>
      </c>
      <c r="AG28" s="9">
        <v>0.4301347650493107</v>
      </c>
      <c r="AH28" s="7">
        <v>1.5906006302194946</v>
      </c>
      <c r="AI28" s="7">
        <v>11.156723663952677</v>
      </c>
      <c r="AJ28" s="7">
        <v>10.354829490164764</v>
      </c>
      <c r="AK28" s="7">
        <v>5.428801612523348</v>
      </c>
      <c r="AL28" s="9">
        <v>0.7579528699956315</v>
      </c>
      <c r="AM28" s="7">
        <v>99.99997869512546</v>
      </c>
      <c r="AN28" s="7">
        <f t="shared" si="2"/>
        <v>15.783631102688112</v>
      </c>
      <c r="AO28" s="7"/>
      <c r="AP28" s="7"/>
      <c r="AQ28" s="7"/>
      <c r="AR28" s="12">
        <v>9.5136</v>
      </c>
      <c r="AS28" s="12">
        <v>4.6577</v>
      </c>
      <c r="AT28" s="12">
        <v>1.982</v>
      </c>
      <c r="AU28" s="12">
        <v>250.0293</v>
      </c>
      <c r="AV28" s="12">
        <v>1809.0705</v>
      </c>
      <c r="AW28" s="12">
        <v>120.7038</v>
      </c>
      <c r="AX28" s="12">
        <v>2409.121</v>
      </c>
      <c r="AY28" s="12">
        <v>979.108</v>
      </c>
      <c r="AZ28" s="12">
        <v>41.1265</v>
      </c>
      <c r="BA28" s="12">
        <v>311.8677</v>
      </c>
      <c r="BB28" s="12">
        <v>38.2526</v>
      </c>
      <c r="BC28" s="12">
        <v>65.6042</v>
      </c>
      <c r="BD28" s="12">
        <v>293.1378</v>
      </c>
      <c r="BE28" s="12">
        <v>37.8562</v>
      </c>
      <c r="BF28" s="12">
        <v>129.821</v>
      </c>
      <c r="BG28" s="12">
        <v>191.7585</v>
      </c>
      <c r="BH28" s="12">
        <v>9.0181</v>
      </c>
      <c r="BI28" s="12">
        <v>59.261799999999994</v>
      </c>
      <c r="BJ28" s="12">
        <v>8.027099999999999</v>
      </c>
      <c r="BK28" s="12"/>
      <c r="BL28" s="14"/>
      <c r="BM28" s="14"/>
      <c r="BN28" s="12">
        <f t="shared" si="3"/>
        <v>6769.917400000001</v>
      </c>
      <c r="BO28" s="7">
        <f t="shared" si="4"/>
        <v>0.6769917400000001</v>
      </c>
      <c r="BP28" s="7">
        <f t="shared" si="5"/>
        <v>93.70734467</v>
      </c>
      <c r="BQ28" s="7">
        <f t="shared" si="6"/>
        <v>93.8532478842354</v>
      </c>
      <c r="BR28" s="8">
        <f t="shared" si="7"/>
        <v>98.91482021085194</v>
      </c>
      <c r="BS28" s="8">
        <f t="shared" si="8"/>
        <v>100.03743321633195</v>
      </c>
      <c r="BT28" s="8"/>
      <c r="BU28" s="20">
        <f t="shared" si="9"/>
        <v>12.106303117015841</v>
      </c>
      <c r="BV28" s="20">
        <f t="shared" si="10"/>
        <v>6.807573067159013</v>
      </c>
      <c r="BW28" s="20">
        <f t="shared" si="11"/>
        <v>3.0401012545600143</v>
      </c>
      <c r="BX28" s="20">
        <f t="shared" si="12"/>
        <v>367.8241097836756</v>
      </c>
      <c r="BY28" s="20">
        <f t="shared" si="13"/>
        <v>2019.825764307558</v>
      </c>
      <c r="BZ28" s="20">
        <f t="shared" si="14"/>
        <v>132.00168697788698</v>
      </c>
      <c r="CA28" s="20">
        <f t="shared" si="15"/>
        <v>2849.0426617210683</v>
      </c>
      <c r="CB28" s="20">
        <f t="shared" si="16"/>
        <v>1322.579344003508</v>
      </c>
      <c r="CC28" s="20">
        <f t="shared" si="17"/>
        <v>52.228642736628984</v>
      </c>
      <c r="CD28" s="20">
        <f t="shared" si="18"/>
        <v>446.14006131143304</v>
      </c>
      <c r="CE28" s="20">
        <f t="shared" si="19"/>
        <v>51.42044853700517</v>
      </c>
      <c r="CF28" s="20">
        <f t="shared" si="20"/>
        <v>82.12242616687125</v>
      </c>
      <c r="CG28" s="20">
        <f t="shared" si="21"/>
        <v>367.15081562253437</v>
      </c>
      <c r="CH28" s="20">
        <f t="shared" si="22"/>
        <v>40.779599777981566</v>
      </c>
      <c r="CI28" s="20">
        <f t="shared" si="23"/>
        <v>152.25065949175726</v>
      </c>
      <c r="CJ28" s="20">
        <f t="shared" si="24"/>
        <v>235.71970447078988</v>
      </c>
      <c r="CK28" s="20">
        <f t="shared" si="25"/>
        <v>9.950854117860006</v>
      </c>
      <c r="CL28" s="20">
        <f t="shared" si="26"/>
        <v>69.12233244592346</v>
      </c>
      <c r="CM28" s="20">
        <f t="shared" si="27"/>
        <v>8.836453442843338</v>
      </c>
      <c r="CN28" s="20">
        <f t="shared" si="28"/>
        <v>0</v>
      </c>
      <c r="CO28" s="20">
        <f t="shared" si="29"/>
        <v>0</v>
      </c>
      <c r="CP28" s="20">
        <f t="shared" si="30"/>
        <v>0</v>
      </c>
      <c r="CQ28" s="23">
        <f t="shared" si="31"/>
        <v>8228.949542354061</v>
      </c>
      <c r="CR28" s="18">
        <f t="shared" si="32"/>
        <v>0.8228949542354062</v>
      </c>
    </row>
    <row r="29" spans="1:96" ht="9.75" customHeight="1">
      <c r="A29">
        <v>8</v>
      </c>
      <c r="B29" s="29" t="s">
        <v>79</v>
      </c>
      <c r="C29" s="29"/>
      <c r="D29" s="30">
        <v>-2.72596</v>
      </c>
      <c r="E29" s="30">
        <v>35.91954</v>
      </c>
      <c r="F29" s="33" t="s">
        <v>133</v>
      </c>
      <c r="G29" s="2" t="s">
        <v>132</v>
      </c>
      <c r="H29" s="2">
        <v>4</v>
      </c>
      <c r="I29" s="4">
        <v>40526.624027777776</v>
      </c>
      <c r="L29" s="7">
        <v>43.431516450000004</v>
      </c>
      <c r="M29" s="9">
        <v>1.39186941</v>
      </c>
      <c r="N29" s="7">
        <v>12.174920590000001</v>
      </c>
      <c r="O29" s="7">
        <v>10.169265419999999</v>
      </c>
      <c r="P29" s="9">
        <v>0.41248393</v>
      </c>
      <c r="Q29" s="7">
        <v>1.26851964</v>
      </c>
      <c r="R29" s="7">
        <v>9.067015759999999</v>
      </c>
      <c r="S29" s="7">
        <v>12.84055547</v>
      </c>
      <c r="T29" s="7">
        <v>5.510941089999999</v>
      </c>
      <c r="U29" s="9">
        <v>0.63407153</v>
      </c>
      <c r="V29" s="7">
        <v>96.90115929000001</v>
      </c>
      <c r="W29" s="7">
        <v>0.559049615652796</v>
      </c>
      <c r="X29" s="7">
        <f t="shared" si="0"/>
        <v>96.90115929</v>
      </c>
      <c r="Y29" s="7">
        <f t="shared" si="1"/>
        <v>97.46020890565279</v>
      </c>
      <c r="Z29" s="7">
        <v>0.66102</v>
      </c>
      <c r="AA29" s="7">
        <v>0.27567</v>
      </c>
      <c r="AC29" s="7">
        <v>44.820430187032905</v>
      </c>
      <c r="AD29" s="9">
        <v>1.4363805554012994</v>
      </c>
      <c r="AE29" s="7">
        <v>12.564267217447446</v>
      </c>
      <c r="AF29" s="7">
        <v>10.494472403127839</v>
      </c>
      <c r="AG29" s="9">
        <v>0.42567491764009</v>
      </c>
      <c r="AH29" s="7">
        <v>1.3090861340509357</v>
      </c>
      <c r="AI29" s="7">
        <v>9.356973462891991</v>
      </c>
      <c r="AJ29" s="7">
        <v>13.251188699994342</v>
      </c>
      <c r="AK29" s="7">
        <v>5.687177666788468</v>
      </c>
      <c r="AL29" s="9">
        <v>0.6543487556246759</v>
      </c>
      <c r="AM29" s="7">
        <v>100</v>
      </c>
      <c r="AN29" s="7">
        <f t="shared" si="2"/>
        <v>18.93836636678281</v>
      </c>
      <c r="AO29" s="7"/>
      <c r="AP29" s="7"/>
      <c r="AQ29" s="7"/>
      <c r="AR29" s="12">
        <v>8.919</v>
      </c>
      <c r="AS29" s="12">
        <v>3.7657999999999996</v>
      </c>
      <c r="AT29" s="12">
        <v>2.3784</v>
      </c>
      <c r="AU29" s="12">
        <v>266.0835</v>
      </c>
      <c r="AV29" s="12">
        <v>1821.6562000000001</v>
      </c>
      <c r="AW29" s="12">
        <v>131.5057</v>
      </c>
      <c r="AX29" s="12">
        <v>2325.5797</v>
      </c>
      <c r="AY29" s="12">
        <v>1002.0992</v>
      </c>
      <c r="AZ29" s="12">
        <v>38.2526</v>
      </c>
      <c r="BA29" s="12">
        <v>335.8499</v>
      </c>
      <c r="BB29" s="12">
        <v>40.5319</v>
      </c>
      <c r="BC29" s="12">
        <v>60.1537</v>
      </c>
      <c r="BD29" s="12">
        <v>317.9128</v>
      </c>
      <c r="BE29" s="12">
        <v>39.5409</v>
      </c>
      <c r="BF29" s="12">
        <v>132.69490000000002</v>
      </c>
      <c r="BG29" s="12">
        <v>192.5513</v>
      </c>
      <c r="BH29" s="12">
        <v>10.6037</v>
      </c>
      <c r="BI29" s="12">
        <v>60.25279999999999</v>
      </c>
      <c r="BJ29" s="12">
        <v>9.5136</v>
      </c>
      <c r="BK29" s="12"/>
      <c r="BL29" s="14"/>
      <c r="BM29" s="14"/>
      <c r="BN29" s="12">
        <f t="shared" si="3"/>
        <v>6799.845600000001</v>
      </c>
      <c r="BO29" s="7">
        <f t="shared" si="4"/>
        <v>0.6799845600000001</v>
      </c>
      <c r="BP29" s="7">
        <f t="shared" si="5"/>
        <v>97.58114385</v>
      </c>
      <c r="BQ29" s="7">
        <f t="shared" si="6"/>
        <v>97.72894637450884</v>
      </c>
      <c r="BR29" s="8">
        <f t="shared" si="7"/>
        <v>99.16238457016163</v>
      </c>
      <c r="BS29" s="8">
        <f t="shared" si="8"/>
        <v>100.29117303178164</v>
      </c>
      <c r="BT29" s="8"/>
      <c r="BU29" s="20">
        <f t="shared" si="9"/>
        <v>11.349659172202351</v>
      </c>
      <c r="BV29" s="20">
        <f t="shared" si="10"/>
        <v>5.503995245788137</v>
      </c>
      <c r="BW29" s="20">
        <f t="shared" si="11"/>
        <v>3.6481215054720173</v>
      </c>
      <c r="BX29" s="20">
        <f t="shared" si="12"/>
        <v>391.44182908013045</v>
      </c>
      <c r="BY29" s="20">
        <f t="shared" si="13"/>
        <v>2033.8776882772684</v>
      </c>
      <c r="BZ29" s="20">
        <f t="shared" si="14"/>
        <v>143.81464582894583</v>
      </c>
      <c r="CA29" s="20">
        <f t="shared" si="15"/>
        <v>2750.2461597123943</v>
      </c>
      <c r="CB29" s="20">
        <f t="shared" si="16"/>
        <v>1353.6358630124973</v>
      </c>
      <c r="CC29" s="20">
        <f t="shared" si="17"/>
        <v>48.57893035262359</v>
      </c>
      <c r="CD29" s="20">
        <f t="shared" si="18"/>
        <v>480.44762242912185</v>
      </c>
      <c r="CE29" s="20">
        <f t="shared" si="19"/>
        <v>54.484361273666096</v>
      </c>
      <c r="CF29" s="20">
        <f t="shared" si="20"/>
        <v>75.29956598684417</v>
      </c>
      <c r="CG29" s="20">
        <f t="shared" si="21"/>
        <v>398.18114148650784</v>
      </c>
      <c r="CH29" s="20">
        <f t="shared" si="22"/>
        <v>42.59439872098074</v>
      </c>
      <c r="CI29" s="20">
        <f t="shared" si="23"/>
        <v>155.62109393852137</v>
      </c>
      <c r="CJ29" s="20">
        <f t="shared" si="24"/>
        <v>236.6942562205399</v>
      </c>
      <c r="CK29" s="20">
        <f t="shared" si="25"/>
        <v>11.700454841879347</v>
      </c>
      <c r="CL29" s="20">
        <f t="shared" si="26"/>
        <v>70.27822429284525</v>
      </c>
      <c r="CM29" s="20">
        <f t="shared" si="27"/>
        <v>10.472833710036548</v>
      </c>
      <c r="CN29" s="20">
        <f t="shared" si="28"/>
        <v>0</v>
      </c>
      <c r="CO29" s="20">
        <f t="shared" si="29"/>
        <v>0</v>
      </c>
      <c r="CP29" s="20">
        <f t="shared" si="30"/>
        <v>0</v>
      </c>
      <c r="CQ29" s="23">
        <f t="shared" si="31"/>
        <v>8277.870845088266</v>
      </c>
      <c r="CR29" s="18">
        <f t="shared" si="32"/>
        <v>0.8277870845088265</v>
      </c>
    </row>
    <row r="30" spans="1:96" ht="9.75" customHeight="1">
      <c r="A30">
        <v>18</v>
      </c>
      <c r="B30" s="29" t="s">
        <v>89</v>
      </c>
      <c r="C30" s="29"/>
      <c r="D30" s="30">
        <v>-2.74128</v>
      </c>
      <c r="E30" s="30">
        <v>35.94414</v>
      </c>
      <c r="F30" s="33" t="s">
        <v>141</v>
      </c>
      <c r="G30" s="2" t="s">
        <v>132</v>
      </c>
      <c r="H30" s="2">
        <v>5</v>
      </c>
      <c r="I30" s="4">
        <v>40527.129745370374</v>
      </c>
      <c r="L30" s="7">
        <v>24.580476609999998</v>
      </c>
      <c r="M30" s="9">
        <v>2.1587250300000003</v>
      </c>
      <c r="N30" s="7">
        <v>5.212313150000001</v>
      </c>
      <c r="O30" s="7">
        <v>8.880499649999999</v>
      </c>
      <c r="P30" s="9">
        <v>0.35251852</v>
      </c>
      <c r="Q30" s="7">
        <v>4.8695658900000005</v>
      </c>
      <c r="R30" s="7">
        <v>24.908864280000003</v>
      </c>
      <c r="S30" s="7">
        <v>2.78449198</v>
      </c>
      <c r="T30" s="7">
        <v>2.1843622000000003</v>
      </c>
      <c r="U30" s="9">
        <v>1.9710395399999998</v>
      </c>
      <c r="V30" s="7">
        <v>77.90285684999999</v>
      </c>
      <c r="W30" s="7">
        <v>18.733772718194857</v>
      </c>
      <c r="X30" s="7">
        <f t="shared" si="0"/>
        <v>77.90285684999999</v>
      </c>
      <c r="Y30" s="7">
        <f t="shared" si="1"/>
        <v>96.63662956819485</v>
      </c>
      <c r="Z30" s="7">
        <v>0.05591</v>
      </c>
      <c r="AA30" s="7">
        <v>0.01955</v>
      </c>
      <c r="AC30" s="7">
        <v>31.552728107685567</v>
      </c>
      <c r="AD30" s="9">
        <v>2.771047323921087</v>
      </c>
      <c r="AE30" s="7">
        <v>6.690785628101135</v>
      </c>
      <c r="AF30" s="7">
        <v>11.399453125447222</v>
      </c>
      <c r="AG30" s="9">
        <v>0.45251038826312306</v>
      </c>
      <c r="AH30" s="7">
        <v>6.250818117461633</v>
      </c>
      <c r="AI30" s="7">
        <v>31.974262931026264</v>
      </c>
      <c r="AJ30" s="7">
        <v>3.574313051652868</v>
      </c>
      <c r="AK30" s="7">
        <v>2.803956476469066</v>
      </c>
      <c r="AL30" s="9">
        <v>2.530124849972046</v>
      </c>
      <c r="AM30" s="7">
        <v>100</v>
      </c>
      <c r="AN30" s="7">
        <f t="shared" si="2"/>
        <v>6.378269528121933</v>
      </c>
      <c r="AO30" s="7"/>
      <c r="AP30" s="7"/>
      <c r="AQ30" s="7"/>
      <c r="AR30" s="12">
        <v>62.2348</v>
      </c>
      <c r="AS30" s="12">
        <v>151.1275</v>
      </c>
      <c r="AT30" s="12">
        <v>12.288400000000001</v>
      </c>
      <c r="AU30" s="12">
        <v>268.75919999999996</v>
      </c>
      <c r="AV30" s="12">
        <v>2877.1703</v>
      </c>
      <c r="AW30" s="12">
        <v>131.6048</v>
      </c>
      <c r="AX30" s="12">
        <v>6467.166899999999</v>
      </c>
      <c r="AY30" s="12">
        <v>472.0133</v>
      </c>
      <c r="AZ30" s="12">
        <v>64.415</v>
      </c>
      <c r="BA30" s="12">
        <v>145.677</v>
      </c>
      <c r="BB30" s="12">
        <v>13.3785</v>
      </c>
      <c r="BC30" s="12">
        <v>119.7128</v>
      </c>
      <c r="BD30" s="12">
        <v>195.1279</v>
      </c>
      <c r="BE30" s="12">
        <v>53.811299999999996</v>
      </c>
      <c r="BF30" s="12">
        <v>211.1821</v>
      </c>
      <c r="BG30" s="12">
        <v>293.5342</v>
      </c>
      <c r="BH30" s="12">
        <v>17.243399999999998</v>
      </c>
      <c r="BI30" s="12">
        <v>95.4333</v>
      </c>
      <c r="BJ30" s="12">
        <v>9.4145</v>
      </c>
      <c r="BK30" s="12"/>
      <c r="BL30" s="14"/>
      <c r="BM30" s="14"/>
      <c r="BN30" s="12">
        <f t="shared" si="3"/>
        <v>11661.2952</v>
      </c>
      <c r="BO30" s="7">
        <f t="shared" si="4"/>
        <v>1.1661295200000001</v>
      </c>
      <c r="BP30" s="7">
        <f t="shared" si="5"/>
        <v>79.06898636999999</v>
      </c>
      <c r="BQ30" s="7">
        <f t="shared" si="6"/>
        <v>79.2894467708523</v>
      </c>
      <c r="BR30" s="8">
        <f t="shared" si="7"/>
        <v>98.09426118904715</v>
      </c>
      <c r="BS30" s="8">
        <f t="shared" si="8"/>
        <v>99.07999665019715</v>
      </c>
      <c r="BT30" s="8"/>
      <c r="BU30" s="20">
        <f t="shared" si="9"/>
        <v>79.1953995571453</v>
      </c>
      <c r="BV30" s="20">
        <f t="shared" si="10"/>
        <v>220.8840197322871</v>
      </c>
      <c r="BW30" s="20">
        <f t="shared" si="11"/>
        <v>18.84862777827209</v>
      </c>
      <c r="BX30" s="20">
        <f t="shared" si="12"/>
        <v>395.3781156295395</v>
      </c>
      <c r="BY30" s="20">
        <f t="shared" si="13"/>
        <v>3212.358335532256</v>
      </c>
      <c r="BZ30" s="20">
        <f t="shared" si="14"/>
        <v>143.9230215982216</v>
      </c>
      <c r="CA30" s="20">
        <f t="shared" si="15"/>
        <v>7648.114975781785</v>
      </c>
      <c r="CB30" s="20">
        <f t="shared" si="16"/>
        <v>637.5956898267924</v>
      </c>
      <c r="CC30" s="20">
        <f t="shared" si="17"/>
        <v>81.80389826218997</v>
      </c>
      <c r="CD30" s="20">
        <f t="shared" si="18"/>
        <v>208.397168772738</v>
      </c>
      <c r="CE30" s="20">
        <f t="shared" si="19"/>
        <v>17.983835628227197</v>
      </c>
      <c r="CF30" s="20">
        <f t="shared" si="20"/>
        <v>149.85481995404905</v>
      </c>
      <c r="CG30" s="20">
        <f t="shared" si="21"/>
        <v>244.39484650465522</v>
      </c>
      <c r="CH30" s="20">
        <f t="shared" si="22"/>
        <v>57.96681329697379</v>
      </c>
      <c r="CI30" s="20">
        <f t="shared" si="23"/>
        <v>247.66882089842343</v>
      </c>
      <c r="CJ30" s="20">
        <f t="shared" si="24"/>
        <v>360.8277853449507</v>
      </c>
      <c r="CK30" s="20">
        <f t="shared" si="25"/>
        <v>19.02690787371034</v>
      </c>
      <c r="CL30" s="20">
        <f t="shared" si="26"/>
        <v>111.31238485856906</v>
      </c>
      <c r="CM30" s="20">
        <f t="shared" si="27"/>
        <v>10.363741692223668</v>
      </c>
      <c r="CN30" s="20">
        <f t="shared" si="28"/>
        <v>0</v>
      </c>
      <c r="CO30" s="20">
        <f t="shared" si="29"/>
        <v>0</v>
      </c>
      <c r="CP30" s="20">
        <f t="shared" si="30"/>
        <v>0</v>
      </c>
      <c r="CQ30" s="23">
        <f t="shared" si="31"/>
        <v>13865.89920852301</v>
      </c>
      <c r="CR30" s="18">
        <f t="shared" si="32"/>
        <v>1.386589920852301</v>
      </c>
    </row>
    <row r="31" spans="1:96" ht="9.75" customHeight="1">
      <c r="A31">
        <v>11</v>
      </c>
      <c r="B31" s="29" t="s">
        <v>82</v>
      </c>
      <c r="C31" s="29"/>
      <c r="D31" s="30">
        <v>-2.77468</v>
      </c>
      <c r="E31" s="30">
        <v>35.8943</v>
      </c>
      <c r="F31" s="33" t="s">
        <v>136</v>
      </c>
      <c r="G31" s="2" t="s">
        <v>132</v>
      </c>
      <c r="H31" s="2">
        <v>5</v>
      </c>
      <c r="I31" s="4">
        <v>40530.80840277778</v>
      </c>
      <c r="L31" s="7">
        <v>33.828676900000005</v>
      </c>
      <c r="M31" s="9">
        <v>1.5005226500000002</v>
      </c>
      <c r="N31" s="7">
        <v>10.09005479</v>
      </c>
      <c r="O31" s="7">
        <v>8.42133962</v>
      </c>
      <c r="P31" s="9">
        <v>0.39803515</v>
      </c>
      <c r="Q31" s="7">
        <v>2.76988464</v>
      </c>
      <c r="R31" s="7">
        <v>22.270495249999996</v>
      </c>
      <c r="S31" s="7">
        <v>7.37511119</v>
      </c>
      <c r="T31" s="7">
        <v>1.15552582</v>
      </c>
      <c r="U31" s="9">
        <v>0.64804463</v>
      </c>
      <c r="V31" s="7">
        <v>88.45770055000001</v>
      </c>
      <c r="W31" s="7">
        <v>7.38040547288543</v>
      </c>
      <c r="X31" s="7">
        <f t="shared" si="0"/>
        <v>88.45769064</v>
      </c>
      <c r="Y31" s="7">
        <f t="shared" si="1"/>
        <v>95.83809611288542</v>
      </c>
      <c r="Z31" s="7">
        <v>0.27656000000000003</v>
      </c>
      <c r="AA31" s="7">
        <v>0.98217</v>
      </c>
      <c r="AC31" s="7">
        <v>38.24277218338794</v>
      </c>
      <c r="AD31" s="9">
        <v>1.6963165904949584</v>
      </c>
      <c r="AE31" s="7">
        <v>11.406643771275375</v>
      </c>
      <c r="AF31" s="7">
        <v>9.520188256804058</v>
      </c>
      <c r="AG31" s="9">
        <v>0.44997230034824814</v>
      </c>
      <c r="AH31" s="7">
        <v>3.1313097930172225</v>
      </c>
      <c r="AI31" s="7">
        <v>25.17643473833211</v>
      </c>
      <c r="AJ31" s="7">
        <v>8.337443935512745</v>
      </c>
      <c r="AK31" s="7">
        <v>1.3063032532106669</v>
      </c>
      <c r="AL31" s="9">
        <v>0.7326039745219218</v>
      </c>
      <c r="AM31" s="7">
        <v>99.99998879690524</v>
      </c>
      <c r="AN31" s="7">
        <f t="shared" si="2"/>
        <v>9.643747188723411</v>
      </c>
      <c r="AO31" s="7"/>
      <c r="AP31" s="7"/>
      <c r="AQ31" s="7"/>
      <c r="AR31" s="12">
        <v>16.3515</v>
      </c>
      <c r="AS31" s="12">
        <v>16.747899999999998</v>
      </c>
      <c r="AT31" s="12">
        <v>4.3604</v>
      </c>
      <c r="AU31" s="12">
        <v>288.4801</v>
      </c>
      <c r="AV31" s="12">
        <v>917.8642</v>
      </c>
      <c r="AW31" s="12">
        <v>22.9912</v>
      </c>
      <c r="AX31" s="12">
        <v>3191.9119</v>
      </c>
      <c r="AY31" s="12">
        <v>544.8517999999999</v>
      </c>
      <c r="AZ31" s="12">
        <v>108.81179999999999</v>
      </c>
      <c r="BA31" s="12">
        <v>305.5253</v>
      </c>
      <c r="BB31" s="12">
        <v>22.6939</v>
      </c>
      <c r="BC31" s="12">
        <v>53.811299999999996</v>
      </c>
      <c r="BD31" s="12">
        <v>500.2568</v>
      </c>
      <c r="BE31" s="12">
        <v>6.937</v>
      </c>
      <c r="BF31" s="12">
        <v>167.18169999999998</v>
      </c>
      <c r="BG31" s="12">
        <v>381.535</v>
      </c>
      <c r="BH31" s="12">
        <v>35.477799999999995</v>
      </c>
      <c r="BI31" s="12">
        <v>201.86669999999998</v>
      </c>
      <c r="BJ31" s="12">
        <v>7.7298</v>
      </c>
      <c r="BK31" s="12"/>
      <c r="BL31" s="14"/>
      <c r="BM31" s="14"/>
      <c r="BN31" s="12">
        <f t="shared" si="3"/>
        <v>6795.3861</v>
      </c>
      <c r="BO31" s="7">
        <f t="shared" si="4"/>
        <v>0.6795386099999999</v>
      </c>
      <c r="BP31" s="7">
        <f t="shared" si="5"/>
        <v>89.13723916000001</v>
      </c>
      <c r="BQ31" s="7">
        <f t="shared" si="6"/>
        <v>89.28694067837789</v>
      </c>
      <c r="BR31" s="8">
        <f t="shared" si="7"/>
        <v>97.70410573126331</v>
      </c>
      <c r="BS31" s="8">
        <f t="shared" si="8"/>
        <v>98.63887442908332</v>
      </c>
      <c r="BT31" s="8"/>
      <c r="BU31" s="20">
        <f t="shared" si="9"/>
        <v>20.80770848237098</v>
      </c>
      <c r="BV31" s="20">
        <f t="shared" si="10"/>
        <v>24.47829464574198</v>
      </c>
      <c r="BW31" s="20">
        <f t="shared" si="11"/>
        <v>6.688222760032032</v>
      </c>
      <c r="BX31" s="20">
        <f t="shared" si="12"/>
        <v>424.390005382592</v>
      </c>
      <c r="BY31" s="20">
        <f t="shared" si="13"/>
        <v>1024.7946441531965</v>
      </c>
      <c r="BZ31" s="20">
        <f t="shared" si="14"/>
        <v>25.14317847197847</v>
      </c>
      <c r="CA31" s="20">
        <f t="shared" si="15"/>
        <v>3774.7764332115958</v>
      </c>
      <c r="CB31" s="20">
        <f t="shared" si="16"/>
        <v>735.985954790616</v>
      </c>
      <c r="CC31" s="20">
        <f t="shared" si="17"/>
        <v>138.18566198751475</v>
      </c>
      <c r="CD31" s="20">
        <f t="shared" si="18"/>
        <v>437.0669872968376</v>
      </c>
      <c r="CE31" s="20">
        <f t="shared" si="19"/>
        <v>30.50591376936317</v>
      </c>
      <c r="CF31" s="20">
        <f t="shared" si="20"/>
        <v>67.36023777735812</v>
      </c>
      <c r="CG31" s="20">
        <f t="shared" si="21"/>
        <v>626.5643398453527</v>
      </c>
      <c r="CH31" s="20">
        <f t="shared" si="22"/>
        <v>7.472701529996622</v>
      </c>
      <c r="CI31" s="20">
        <f t="shared" si="23"/>
        <v>196.06630729969044</v>
      </c>
      <c r="CJ31" s="20">
        <f t="shared" si="24"/>
        <v>469.0030295672047</v>
      </c>
      <c r="CK31" s="20">
        <f t="shared" si="25"/>
        <v>39.14731619993277</v>
      </c>
      <c r="CL31" s="20">
        <f t="shared" si="26"/>
        <v>235.45516921797005</v>
      </c>
      <c r="CM31" s="20">
        <f t="shared" si="27"/>
        <v>8.509177389404696</v>
      </c>
      <c r="CN31" s="20">
        <f t="shared" si="28"/>
        <v>0</v>
      </c>
      <c r="CO31" s="20">
        <f t="shared" si="29"/>
        <v>0</v>
      </c>
      <c r="CP31" s="20">
        <f t="shared" si="30"/>
        <v>0</v>
      </c>
      <c r="CQ31" s="23">
        <f t="shared" si="31"/>
        <v>8292.40128377875</v>
      </c>
      <c r="CR31" s="18">
        <f t="shared" si="32"/>
        <v>0.8292401283778751</v>
      </c>
    </row>
    <row r="32" spans="1:96" ht="9.75" customHeight="1">
      <c r="A32">
        <v>33</v>
      </c>
      <c r="B32" s="29" t="s">
        <v>104</v>
      </c>
      <c r="C32" s="29"/>
      <c r="D32" s="30">
        <v>-2.75785</v>
      </c>
      <c r="E32" s="30">
        <v>35.95008</v>
      </c>
      <c r="F32" s="33" t="s">
        <v>398</v>
      </c>
      <c r="G32" s="2" t="s">
        <v>132</v>
      </c>
      <c r="H32" s="2">
        <v>5</v>
      </c>
      <c r="I32" s="4">
        <v>40528.07685185185</v>
      </c>
      <c r="L32" s="7">
        <v>35.57060715</v>
      </c>
      <c r="M32" s="9">
        <v>4.048492660000001</v>
      </c>
      <c r="N32" s="7">
        <v>8.54031908</v>
      </c>
      <c r="O32" s="7">
        <v>12.09939648</v>
      </c>
      <c r="P32" s="9">
        <v>0.22044795</v>
      </c>
      <c r="Q32" s="7">
        <v>12.4032569</v>
      </c>
      <c r="R32" s="7">
        <v>10.748316630000001</v>
      </c>
      <c r="S32" s="7">
        <v>4.0289699599999995</v>
      </c>
      <c r="T32" s="7">
        <v>3.02746536</v>
      </c>
      <c r="U32" s="9">
        <v>1.09546131</v>
      </c>
      <c r="V32" s="7">
        <v>91.78271366000001</v>
      </c>
      <c r="W32" s="7">
        <v>6.6913013082992485</v>
      </c>
      <c r="X32" s="7">
        <f t="shared" si="0"/>
        <v>91.78273347999999</v>
      </c>
      <c r="Y32" s="7">
        <f t="shared" si="1"/>
        <v>98.47403478829924</v>
      </c>
      <c r="Z32" s="7">
        <v>0.023239999999999997</v>
      </c>
      <c r="AA32" s="7">
        <v>0.04024</v>
      </c>
      <c r="AC32" s="7">
        <v>38.75523585167442</v>
      </c>
      <c r="AD32" s="9">
        <v>4.410953325042493</v>
      </c>
      <c r="AE32" s="7">
        <v>9.304931984945192</v>
      </c>
      <c r="AF32" s="7">
        <v>13.182652808480928</v>
      </c>
      <c r="AG32" s="9">
        <v>0.24018460689300128</v>
      </c>
      <c r="AH32" s="7">
        <v>13.51371778562425</v>
      </c>
      <c r="AI32" s="7">
        <v>11.710611074124564</v>
      </c>
      <c r="AJ32" s="7">
        <v>4.389682761968578</v>
      </c>
      <c r="AK32" s="7">
        <v>3.298513673516939</v>
      </c>
      <c r="AL32" s="9">
        <v>1.1935377222099013</v>
      </c>
      <c r="AM32" s="7">
        <v>100.00002159448024</v>
      </c>
      <c r="AN32" s="7">
        <f t="shared" si="2"/>
        <v>7.688196435485517</v>
      </c>
      <c r="AO32" s="7"/>
      <c r="AP32" s="7"/>
      <c r="AQ32" s="7"/>
      <c r="AR32" s="12">
        <v>143.695</v>
      </c>
      <c r="AS32" s="12">
        <v>297.8946</v>
      </c>
      <c r="AT32" s="12">
        <v>24.6759</v>
      </c>
      <c r="AU32" s="12">
        <v>194.33509999999998</v>
      </c>
      <c r="AV32" s="12">
        <v>589.5459</v>
      </c>
      <c r="AW32" s="12">
        <v>100.19009999999999</v>
      </c>
      <c r="AX32" s="12">
        <v>1595.0145</v>
      </c>
      <c r="AY32" s="12">
        <v>484.3017</v>
      </c>
      <c r="AZ32" s="12">
        <v>35.3787</v>
      </c>
      <c r="BA32" s="12">
        <v>164.1096</v>
      </c>
      <c r="BB32" s="12">
        <v>17.4416</v>
      </c>
      <c r="BC32" s="12">
        <v>152.1185</v>
      </c>
      <c r="BD32" s="12">
        <v>129.3255</v>
      </c>
      <c r="BE32" s="12">
        <v>11.3965</v>
      </c>
      <c r="BF32" s="12">
        <v>131.10930000000002</v>
      </c>
      <c r="BG32" s="12">
        <v>261.72310000000004</v>
      </c>
      <c r="BH32" s="12">
        <v>16.747899999999998</v>
      </c>
      <c r="BI32" s="12">
        <v>111.2893</v>
      </c>
      <c r="BJ32" s="12">
        <v>4.4595</v>
      </c>
      <c r="BK32" s="12"/>
      <c r="BL32" s="14"/>
      <c r="BM32" s="14"/>
      <c r="BN32" s="12">
        <f t="shared" si="3"/>
        <v>4464.7523</v>
      </c>
      <c r="BO32" s="7">
        <f t="shared" si="4"/>
        <v>0.44647523</v>
      </c>
      <c r="BP32" s="7">
        <f t="shared" si="5"/>
        <v>92.22918889000002</v>
      </c>
      <c r="BQ32" s="7">
        <f t="shared" si="6"/>
        <v>92.33738893518274</v>
      </c>
      <c r="BR32" s="8">
        <f t="shared" si="7"/>
        <v>99.08307600348199</v>
      </c>
      <c r="BS32" s="8">
        <f t="shared" si="8"/>
        <v>100.426109012762</v>
      </c>
      <c r="BT32" s="8"/>
      <c r="BU32" s="20">
        <f t="shared" si="9"/>
        <v>182.85561999659342</v>
      </c>
      <c r="BV32" s="20">
        <f t="shared" si="10"/>
        <v>435.3949923378722</v>
      </c>
      <c r="BW32" s="20">
        <f t="shared" si="11"/>
        <v>37.84926061927217</v>
      </c>
      <c r="BX32" s="20">
        <f t="shared" si="12"/>
        <v>285.8910341996781</v>
      </c>
      <c r="BY32" s="20">
        <f t="shared" si="13"/>
        <v>658.227525163827</v>
      </c>
      <c r="BZ32" s="20">
        <f t="shared" si="14"/>
        <v>109.56790273780273</v>
      </c>
      <c r="CA32" s="20">
        <f t="shared" si="15"/>
        <v>1886.2748515179185</v>
      </c>
      <c r="CB32" s="20">
        <f t="shared" si="16"/>
        <v>654.1948637798729</v>
      </c>
      <c r="CC32" s="20">
        <f t="shared" si="17"/>
        <v>44.92921796861819</v>
      </c>
      <c r="CD32" s="20">
        <f t="shared" si="18"/>
        <v>234.7657901276559</v>
      </c>
      <c r="CE32" s="20">
        <f t="shared" si="19"/>
        <v>23.44559311531842</v>
      </c>
      <c r="CF32" s="20">
        <f t="shared" si="20"/>
        <v>190.4198250243918</v>
      </c>
      <c r="CG32" s="20">
        <f t="shared" si="21"/>
        <v>161.97830100994162</v>
      </c>
      <c r="CH32" s="20">
        <f t="shared" si="22"/>
        <v>12.276581084994449</v>
      </c>
      <c r="CI32" s="20">
        <f t="shared" si="23"/>
        <v>153.76154389892739</v>
      </c>
      <c r="CJ32" s="20">
        <f t="shared" si="24"/>
        <v>321.7238963862306</v>
      </c>
      <c r="CK32" s="20">
        <f t="shared" si="25"/>
        <v>18.480157647454295</v>
      </c>
      <c r="CL32" s="20">
        <f t="shared" si="26"/>
        <v>129.80665440931782</v>
      </c>
      <c r="CM32" s="20">
        <f t="shared" si="27"/>
        <v>4.909140801579633</v>
      </c>
      <c r="CN32" s="20">
        <f t="shared" si="28"/>
        <v>0</v>
      </c>
      <c r="CO32" s="20">
        <f t="shared" si="29"/>
        <v>0</v>
      </c>
      <c r="CP32" s="20">
        <f t="shared" si="30"/>
        <v>0</v>
      </c>
      <c r="CQ32" s="23">
        <f t="shared" si="31"/>
        <v>5546.752751827269</v>
      </c>
      <c r="CR32" s="18">
        <f t="shared" si="32"/>
        <v>0.5546752751827269</v>
      </c>
    </row>
    <row r="33" spans="1:96" ht="9.75" customHeight="1">
      <c r="A33">
        <v>12</v>
      </c>
      <c r="B33" s="29" t="s">
        <v>83</v>
      </c>
      <c r="C33" s="29"/>
      <c r="D33" s="30">
        <v>-2.77486</v>
      </c>
      <c r="E33" s="30">
        <v>35.89168</v>
      </c>
      <c r="F33" s="33" t="s">
        <v>136</v>
      </c>
      <c r="G33" s="2" t="s">
        <v>132</v>
      </c>
      <c r="H33" s="2">
        <v>5</v>
      </c>
      <c r="I33" s="4">
        <v>40526.76164351852</v>
      </c>
      <c r="L33" s="7">
        <v>42.64588138</v>
      </c>
      <c r="M33" s="9">
        <v>0.8551834500000001</v>
      </c>
      <c r="N33" s="7">
        <v>21.13395699</v>
      </c>
      <c r="O33" s="7">
        <v>5.119595189999999</v>
      </c>
      <c r="P33" s="9">
        <v>0.13481564000000001</v>
      </c>
      <c r="Q33" s="7">
        <v>3.40855441</v>
      </c>
      <c r="R33" s="7">
        <v>9.81006756</v>
      </c>
      <c r="S33" s="7">
        <v>10.77899799</v>
      </c>
      <c r="T33" s="7">
        <v>3.7816857299999995</v>
      </c>
      <c r="U33" s="9">
        <v>1.0268444700000001</v>
      </c>
      <c r="V33" s="7">
        <v>98.6955729</v>
      </c>
      <c r="W33" s="7">
        <v>1.3272128530087812</v>
      </c>
      <c r="X33" s="7">
        <f t="shared" si="0"/>
        <v>98.69558280999998</v>
      </c>
      <c r="Y33" s="7">
        <f t="shared" si="1"/>
        <v>100.02279566300876</v>
      </c>
      <c r="Z33" s="7">
        <v>0.00452</v>
      </c>
      <c r="AA33" s="7">
        <v>0.015719999999999998</v>
      </c>
      <c r="AC33" s="7">
        <v>43.209518043134025</v>
      </c>
      <c r="AD33" s="9">
        <v>0.8664861298961061</v>
      </c>
      <c r="AE33" s="7">
        <v>21.41327758582776</v>
      </c>
      <c r="AF33" s="7">
        <v>5.187259204814848</v>
      </c>
      <c r="AG33" s="9">
        <v>0.1365974542106336</v>
      </c>
      <c r="AH33" s="7">
        <v>3.453604158571128</v>
      </c>
      <c r="AI33" s="7">
        <v>9.939724013699909</v>
      </c>
      <c r="AJ33" s="7">
        <v>10.921460480219777</v>
      </c>
      <c r="AK33" s="7">
        <v>3.8316670331623346</v>
      </c>
      <c r="AL33" s="9">
        <v>1.0404159374406954</v>
      </c>
      <c r="AM33" s="7">
        <v>100.00001004097722</v>
      </c>
      <c r="AN33" s="7">
        <f t="shared" si="2"/>
        <v>14.753127513382111</v>
      </c>
      <c r="AO33" s="7"/>
      <c r="AP33" s="7"/>
      <c r="AQ33" s="7"/>
      <c r="AR33" s="12">
        <v>6.7387999999999995</v>
      </c>
      <c r="AS33" s="12">
        <v>2.5766</v>
      </c>
      <c r="AT33" s="12">
        <v>3.964</v>
      </c>
      <c r="AU33" s="12">
        <v>78.0908</v>
      </c>
      <c r="AV33" s="12">
        <v>367.3637</v>
      </c>
      <c r="AW33" s="12">
        <v>60.25279999999999</v>
      </c>
      <c r="AX33" s="12">
        <v>887.4405</v>
      </c>
      <c r="AY33" s="12">
        <v>426.6255</v>
      </c>
      <c r="AZ33" s="12">
        <v>20.811</v>
      </c>
      <c r="BA33" s="12">
        <v>67.18979999999999</v>
      </c>
      <c r="BB33" s="12">
        <v>22.4957</v>
      </c>
      <c r="BC33" s="12">
        <v>9.0181</v>
      </c>
      <c r="BD33" s="12">
        <v>61.6402</v>
      </c>
      <c r="BE33" s="12">
        <v>6.6397</v>
      </c>
      <c r="BF33" s="12">
        <v>69.17179999999999</v>
      </c>
      <c r="BG33" s="12">
        <v>124.0732</v>
      </c>
      <c r="BH33" s="12">
        <v>5.0541</v>
      </c>
      <c r="BI33" s="12">
        <v>50.144600000000004</v>
      </c>
      <c r="BJ33" s="12">
        <v>2.5766</v>
      </c>
      <c r="BK33" s="12"/>
      <c r="BL33" s="14"/>
      <c r="BM33" s="14"/>
      <c r="BN33" s="12">
        <f t="shared" si="3"/>
        <v>2271.8674999999994</v>
      </c>
      <c r="BO33" s="7">
        <f t="shared" si="4"/>
        <v>0.22718674999999994</v>
      </c>
      <c r="BP33" s="7">
        <f t="shared" si="5"/>
        <v>98.92275965</v>
      </c>
      <c r="BQ33" s="7">
        <f t="shared" si="6"/>
        <v>98.97398368504771</v>
      </c>
      <c r="BR33" s="8">
        <f t="shared" si="7"/>
        <v>100.3178838180565</v>
      </c>
      <c r="BS33" s="8">
        <f t="shared" si="8"/>
        <v>100.8861588841465</v>
      </c>
      <c r="BT33" s="8"/>
      <c r="BU33" s="20">
        <f t="shared" si="9"/>
        <v>8.575298041219554</v>
      </c>
      <c r="BV33" s="20">
        <f t="shared" si="10"/>
        <v>3.7658914839603046</v>
      </c>
      <c r="BW33" s="20">
        <f t="shared" si="11"/>
        <v>6.080202509120029</v>
      </c>
      <c r="BX33" s="20">
        <f t="shared" si="12"/>
        <v>114.88125188645913</v>
      </c>
      <c r="BY33" s="20">
        <f t="shared" si="13"/>
        <v>410.1612768166594</v>
      </c>
      <c r="BZ33" s="20">
        <f t="shared" si="14"/>
        <v>65.8924677196677</v>
      </c>
      <c r="CA33" s="20">
        <f t="shared" si="15"/>
        <v>1049.4930907327096</v>
      </c>
      <c r="CB33" s="21">
        <f t="shared" si="16"/>
        <v>576.2858376452533</v>
      </c>
      <c r="CC33" s="20">
        <f t="shared" si="17"/>
        <v>26.428951746245993</v>
      </c>
      <c r="CD33" s="20">
        <f t="shared" si="18"/>
        <v>96.11787784211997</v>
      </c>
      <c r="CE33" s="20">
        <f t="shared" si="19"/>
        <v>30.239486574870913</v>
      </c>
      <c r="CF33" s="20">
        <f t="shared" si="20"/>
        <v>11.288732297862966</v>
      </c>
      <c r="CG33" s="20">
        <f t="shared" si="21"/>
        <v>77.20345074956604</v>
      </c>
      <c r="CH33" s="20">
        <f t="shared" si="22"/>
        <v>7.152442892996767</v>
      </c>
      <c r="CI33" s="20">
        <f t="shared" si="23"/>
        <v>81.12287047728744</v>
      </c>
      <c r="CJ33" s="20">
        <f t="shared" si="24"/>
        <v>152.51734883588057</v>
      </c>
      <c r="CK33" s="20">
        <f t="shared" si="25"/>
        <v>5.576852307811652</v>
      </c>
      <c r="CL33" s="20">
        <f t="shared" si="26"/>
        <v>58.488127454242935</v>
      </c>
      <c r="CM33" s="20">
        <f t="shared" si="27"/>
        <v>2.8363924631348985</v>
      </c>
      <c r="CN33" s="20">
        <f t="shared" si="28"/>
        <v>0</v>
      </c>
      <c r="CO33" s="20">
        <f t="shared" si="29"/>
        <v>0</v>
      </c>
      <c r="CP33" s="21">
        <f t="shared" si="30"/>
        <v>0</v>
      </c>
      <c r="CQ33" s="24">
        <f t="shared" si="31"/>
        <v>2784.10785047707</v>
      </c>
      <c r="CR33" s="18">
        <f t="shared" si="32"/>
        <v>0.278410785047707</v>
      </c>
    </row>
    <row r="34" spans="1:96" ht="9.75" customHeight="1">
      <c r="A34">
        <v>25</v>
      </c>
      <c r="B34" s="29" t="s">
        <v>96</v>
      </c>
      <c r="C34" s="29"/>
      <c r="D34" s="30">
        <v>-2.75439</v>
      </c>
      <c r="E34" s="30">
        <v>35.94882</v>
      </c>
      <c r="F34" s="33" t="s">
        <v>397</v>
      </c>
      <c r="G34" s="2" t="s">
        <v>132</v>
      </c>
      <c r="H34" s="2">
        <v>5</v>
      </c>
      <c r="I34" s="4">
        <v>40527.45085648148</v>
      </c>
      <c r="L34" s="7">
        <v>42.789645750000005</v>
      </c>
      <c r="M34" s="9">
        <v>1.57216204</v>
      </c>
      <c r="N34" s="7">
        <v>15.85533603</v>
      </c>
      <c r="O34" s="7">
        <v>7.943737080000001</v>
      </c>
      <c r="P34" s="9">
        <v>0.28692423</v>
      </c>
      <c r="Q34" s="7">
        <v>1.6056677500000003</v>
      </c>
      <c r="R34" s="7">
        <v>9.326836140000001</v>
      </c>
      <c r="S34" s="7">
        <v>9.69197009</v>
      </c>
      <c r="T34" s="7">
        <v>4.1536377600000005</v>
      </c>
      <c r="U34" s="9">
        <v>0.49114951000000007</v>
      </c>
      <c r="V34" s="7">
        <v>93.71707629</v>
      </c>
      <c r="W34" s="7">
        <v>4.755719852132655</v>
      </c>
      <c r="X34" s="7">
        <f t="shared" si="0"/>
        <v>93.71706637999999</v>
      </c>
      <c r="Y34" s="7">
        <f t="shared" si="1"/>
        <v>98.47278623213265</v>
      </c>
      <c r="Z34" s="7">
        <v>0.03491999999999999</v>
      </c>
      <c r="AA34" s="7">
        <v>0.24237</v>
      </c>
      <c r="AC34" s="7">
        <v>45.658323374910744</v>
      </c>
      <c r="AD34" s="9">
        <v>1.6775619793505618</v>
      </c>
      <c r="AE34" s="7">
        <v>16.918299906131228</v>
      </c>
      <c r="AF34" s="7">
        <v>8.476296310630456</v>
      </c>
      <c r="AG34" s="9">
        <v>0.306160031190192</v>
      </c>
      <c r="AH34" s="7">
        <v>1.7133139589538513</v>
      </c>
      <c r="AI34" s="7">
        <v>9.952120263695434</v>
      </c>
      <c r="AJ34" s="7">
        <v>10.341733303767366</v>
      </c>
      <c r="AK34" s="7">
        <v>4.432103437741592</v>
      </c>
      <c r="AL34" s="9">
        <v>0.5240768592483371</v>
      </c>
      <c r="AM34" s="7">
        <v>99.99998942561976</v>
      </c>
      <c r="AN34" s="7">
        <f t="shared" si="2"/>
        <v>14.773836741508958</v>
      </c>
      <c r="AO34" s="7"/>
      <c r="AP34" s="7"/>
      <c r="AQ34" s="7"/>
      <c r="AR34" s="12">
        <v>6.6397</v>
      </c>
      <c r="AS34" s="12">
        <v>3.964</v>
      </c>
      <c r="AT34" s="12">
        <v>2.2792999999999997</v>
      </c>
      <c r="AU34" s="12">
        <v>164.7042</v>
      </c>
      <c r="AV34" s="12">
        <v>1606.5101</v>
      </c>
      <c r="AW34" s="12">
        <v>83.54129999999999</v>
      </c>
      <c r="AX34" s="12">
        <v>2320.0301</v>
      </c>
      <c r="AY34" s="12">
        <v>529.9867999999999</v>
      </c>
      <c r="AZ34" s="12">
        <v>53.0185</v>
      </c>
      <c r="BA34" s="12">
        <v>197.3081</v>
      </c>
      <c r="BB34" s="12">
        <v>23.9822</v>
      </c>
      <c r="BC34" s="12">
        <v>13.7749</v>
      </c>
      <c r="BD34" s="12">
        <v>191.5603</v>
      </c>
      <c r="BE34" s="12">
        <v>33.8922</v>
      </c>
      <c r="BF34" s="12">
        <v>174.1187</v>
      </c>
      <c r="BG34" s="12">
        <v>275.0025</v>
      </c>
      <c r="BH34" s="12">
        <v>18.1353</v>
      </c>
      <c r="BI34" s="12">
        <v>95.0369</v>
      </c>
      <c r="BJ34" s="12">
        <v>8.522599999999999</v>
      </c>
      <c r="BK34" s="12"/>
      <c r="BL34" s="14"/>
      <c r="BM34" s="14"/>
      <c r="BN34" s="12">
        <f t="shared" si="3"/>
        <v>5802.007700000001</v>
      </c>
      <c r="BO34" s="7">
        <f t="shared" si="4"/>
        <v>0.5802007700000001</v>
      </c>
      <c r="BP34" s="7">
        <f t="shared" si="5"/>
        <v>94.29727706</v>
      </c>
      <c r="BQ34" s="7">
        <f t="shared" si="6"/>
        <v>94.41334176024115</v>
      </c>
      <c r="BR34" s="8">
        <f t="shared" si="7"/>
        <v>99.3915759923738</v>
      </c>
      <c r="BS34" s="8">
        <f t="shared" si="8"/>
        <v>100.2733308082538</v>
      </c>
      <c r="BT34" s="8"/>
      <c r="BU34" s="20">
        <f t="shared" si="9"/>
        <v>8.449190717083972</v>
      </c>
      <c r="BV34" s="20">
        <f t="shared" si="10"/>
        <v>5.793679206092777</v>
      </c>
      <c r="BW34" s="20">
        <f t="shared" si="11"/>
        <v>3.496116442744016</v>
      </c>
      <c r="BX34" s="20">
        <f t="shared" si="12"/>
        <v>242.3003053747399</v>
      </c>
      <c r="BY34" s="20">
        <f t="shared" si="13"/>
        <v>1793.667239944663</v>
      </c>
      <c r="BZ34" s="20">
        <f t="shared" si="14"/>
        <v>91.3607734994735</v>
      </c>
      <c r="CA34" s="20">
        <f t="shared" si="15"/>
        <v>2743.683165510158</v>
      </c>
      <c r="CB34" s="20">
        <f t="shared" si="16"/>
        <v>715.9063088796315</v>
      </c>
      <c r="CC34" s="20">
        <f t="shared" si="17"/>
        <v>67.33090087734098</v>
      </c>
      <c r="CD34" s="20">
        <f t="shared" si="18"/>
        <v>282.25766192280366</v>
      </c>
      <c r="CE34" s="20">
        <f t="shared" si="19"/>
        <v>32.23769053356283</v>
      </c>
      <c r="CF34" s="20">
        <f t="shared" si="20"/>
        <v>17.243228454977498</v>
      </c>
      <c r="CG34" s="20">
        <f t="shared" si="21"/>
        <v>239.92647958024304</v>
      </c>
      <c r="CH34" s="20">
        <f t="shared" si="22"/>
        <v>36.509484617983496</v>
      </c>
      <c r="CI34" s="20">
        <f t="shared" si="23"/>
        <v>204.20183872291412</v>
      </c>
      <c r="CJ34" s="20">
        <f t="shared" si="24"/>
        <v>338.0476381945436</v>
      </c>
      <c r="CK34" s="20">
        <f t="shared" si="25"/>
        <v>20.011058280971223</v>
      </c>
      <c r="CL34" s="20">
        <f t="shared" si="26"/>
        <v>110.85002811980034</v>
      </c>
      <c r="CM34" s="20">
        <f t="shared" si="27"/>
        <v>9.38191353190774</v>
      </c>
      <c r="CN34" s="20">
        <f t="shared" si="28"/>
        <v>0</v>
      </c>
      <c r="CO34" s="20">
        <f t="shared" si="29"/>
        <v>0</v>
      </c>
      <c r="CP34" s="20">
        <f t="shared" si="30"/>
        <v>0</v>
      </c>
      <c r="CQ34" s="23">
        <f t="shared" si="31"/>
        <v>6962.654702411637</v>
      </c>
      <c r="CR34" s="18">
        <f t="shared" si="32"/>
        <v>0.6962654702411637</v>
      </c>
    </row>
    <row r="35" spans="1:96" ht="9.75" customHeight="1">
      <c r="A35">
        <v>15</v>
      </c>
      <c r="B35" s="29" t="s">
        <v>86</v>
      </c>
      <c r="C35" s="29"/>
      <c r="D35" s="30">
        <v>-2.79747</v>
      </c>
      <c r="E35" s="30">
        <v>35.95488</v>
      </c>
      <c r="F35" s="33" t="s">
        <v>138</v>
      </c>
      <c r="G35" s="2" t="s">
        <v>128</v>
      </c>
      <c r="H35" s="2">
        <v>6</v>
      </c>
      <c r="I35" s="4">
        <v>40526.992106481484</v>
      </c>
      <c r="L35" s="7">
        <v>28.4320873</v>
      </c>
      <c r="M35" s="9">
        <v>3.79960301</v>
      </c>
      <c r="N35" s="7">
        <v>6.63183146</v>
      </c>
      <c r="O35" s="7">
        <v>11.669025</v>
      </c>
      <c r="P35" s="9">
        <v>0.21493799000000002</v>
      </c>
      <c r="Q35" s="7">
        <v>8.05270744</v>
      </c>
      <c r="R35" s="7">
        <v>15.602363459999998</v>
      </c>
      <c r="S35" s="7">
        <v>4.32184019</v>
      </c>
      <c r="T35" s="7">
        <v>2.9341924399999995</v>
      </c>
      <c r="U35" s="9">
        <v>1.1923612899999998</v>
      </c>
      <c r="V35" s="7">
        <v>82.85094957999999</v>
      </c>
      <c r="W35" s="7">
        <v>15.5759816165454</v>
      </c>
      <c r="X35" s="7">
        <f t="shared" si="0"/>
        <v>82.85094957999999</v>
      </c>
      <c r="Y35" s="7">
        <f t="shared" si="1"/>
        <v>98.4269311965454</v>
      </c>
      <c r="Z35" s="7">
        <v>0.09877999999999999</v>
      </c>
      <c r="AA35" s="7">
        <v>0.16885</v>
      </c>
      <c r="AC35" s="7">
        <v>34.31715320600675</v>
      </c>
      <c r="AD35" s="9">
        <v>4.586070563175796</v>
      </c>
      <c r="AE35" s="7">
        <v>8.004532831088888</v>
      </c>
      <c r="AF35" s="7">
        <v>14.084358790278577</v>
      </c>
      <c r="AG35" s="9">
        <v>0.2594273102355432</v>
      </c>
      <c r="AH35" s="7">
        <v>9.71951134033098</v>
      </c>
      <c r="AI35" s="7">
        <v>18.831846272244018</v>
      </c>
      <c r="AJ35" s="7">
        <v>5.2164039300803395</v>
      </c>
      <c r="AK35" s="7">
        <v>3.54153145482874</v>
      </c>
      <c r="AL35" s="9">
        <v>1.4391643017303846</v>
      </c>
      <c r="AM35" s="7">
        <v>100</v>
      </c>
      <c r="AN35" s="7">
        <f t="shared" si="2"/>
        <v>8.757935384909079</v>
      </c>
      <c r="AO35" s="7"/>
      <c r="AP35" s="7"/>
      <c r="AQ35" s="7"/>
      <c r="AR35" s="12">
        <v>83.0458</v>
      </c>
      <c r="AS35" s="12">
        <v>118.1272</v>
      </c>
      <c r="AT35" s="12">
        <v>22.892100000000003</v>
      </c>
      <c r="AU35" s="12">
        <v>198.6955</v>
      </c>
      <c r="AV35" s="12">
        <v>766.2412</v>
      </c>
      <c r="AW35" s="12">
        <v>62.3339</v>
      </c>
      <c r="AX35" s="12">
        <v>1960.3962000000001</v>
      </c>
      <c r="AY35" s="12">
        <v>446.4455</v>
      </c>
      <c r="AZ35" s="12">
        <v>30.2255</v>
      </c>
      <c r="BA35" s="12">
        <v>167.47899999999998</v>
      </c>
      <c r="BB35" s="12">
        <v>14.1713</v>
      </c>
      <c r="BC35" s="12">
        <v>145.4788</v>
      </c>
      <c r="BD35" s="12">
        <v>119.911</v>
      </c>
      <c r="BE35" s="12">
        <v>6.8379</v>
      </c>
      <c r="BF35" s="12">
        <v>126.15429999999999</v>
      </c>
      <c r="BG35" s="12">
        <v>246.9572</v>
      </c>
      <c r="BH35" s="12">
        <v>13.3785</v>
      </c>
      <c r="BI35" s="12">
        <v>102.8658</v>
      </c>
      <c r="BJ35" s="12">
        <v>3.1712000000000002</v>
      </c>
      <c r="BK35" s="12"/>
      <c r="BL35" s="14"/>
      <c r="BM35" s="14"/>
      <c r="BN35" s="12">
        <f t="shared" si="3"/>
        <v>4634.807899999999</v>
      </c>
      <c r="BO35" s="7">
        <f t="shared" si="4"/>
        <v>0.46348078999999986</v>
      </c>
      <c r="BP35" s="7">
        <f t="shared" si="5"/>
        <v>83.31443037</v>
      </c>
      <c r="BQ35" s="7">
        <f t="shared" si="6"/>
        <v>83.41867961889272</v>
      </c>
      <c r="BR35" s="8">
        <f t="shared" si="7"/>
        <v>99.22413113543814</v>
      </c>
      <c r="BS35" s="8">
        <f t="shared" si="8"/>
        <v>100.51939291043814</v>
      </c>
      <c r="BT35" s="8"/>
      <c r="BU35" s="21">
        <f t="shared" si="9"/>
        <v>105.67793762561745</v>
      </c>
      <c r="BV35" s="21">
        <f t="shared" si="10"/>
        <v>172.65164034156476</v>
      </c>
      <c r="BW35" s="21">
        <f t="shared" si="11"/>
        <v>35.11316949016817</v>
      </c>
      <c r="BX35" s="21">
        <f t="shared" si="12"/>
        <v>292.3057233913078</v>
      </c>
      <c r="BY35" s="21">
        <f t="shared" si="13"/>
        <v>855.5076860929082</v>
      </c>
      <c r="BZ35" s="21">
        <f t="shared" si="14"/>
        <v>68.16835887445887</v>
      </c>
      <c r="CA35" s="21">
        <f t="shared" si="15"/>
        <v>2318.3777019401964</v>
      </c>
      <c r="CB35" s="21">
        <f t="shared" si="16"/>
        <v>603.0586988598992</v>
      </c>
      <c r="CC35" s="21">
        <f t="shared" si="17"/>
        <v>38.38490610764299</v>
      </c>
      <c r="CD35" s="21">
        <f t="shared" si="18"/>
        <v>239.58586069790968</v>
      </c>
      <c r="CE35" s="21">
        <f t="shared" si="19"/>
        <v>19.049544406196215</v>
      </c>
      <c r="CF35" s="21">
        <f t="shared" si="20"/>
        <v>182.10834080508607</v>
      </c>
      <c r="CG35" s="21">
        <f t="shared" si="21"/>
        <v>150.1867771816317</v>
      </c>
      <c r="CH35" s="21">
        <f t="shared" si="22"/>
        <v>7.36594865099667</v>
      </c>
      <c r="CI35" s="21">
        <f t="shared" si="23"/>
        <v>147.95045002519618</v>
      </c>
      <c r="CJ35" s="21">
        <f t="shared" si="24"/>
        <v>303.5728700471361</v>
      </c>
      <c r="CK35" s="21">
        <f t="shared" si="25"/>
        <v>14.762256108913197</v>
      </c>
      <c r="CL35" s="21">
        <f t="shared" si="26"/>
        <v>119.98157371048252</v>
      </c>
      <c r="CM35" s="21">
        <f t="shared" si="27"/>
        <v>3.490944570012183</v>
      </c>
      <c r="CN35" s="21">
        <f t="shared" si="28"/>
        <v>0</v>
      </c>
      <c r="CO35" s="21">
        <f t="shared" si="29"/>
        <v>0</v>
      </c>
      <c r="CP35" s="21">
        <f t="shared" si="30"/>
        <v>0</v>
      </c>
      <c r="CQ35" s="24">
        <f t="shared" si="31"/>
        <v>5677.300388927324</v>
      </c>
      <c r="CR35" s="25">
        <f t="shared" si="32"/>
        <v>0.5677300388927324</v>
      </c>
    </row>
    <row r="36" spans="1:96" ht="9.75" customHeight="1">
      <c r="A36">
        <v>22</v>
      </c>
      <c r="B36" s="29" t="s">
        <v>93</v>
      </c>
      <c r="C36" s="29"/>
      <c r="D36" s="30">
        <v>-2.70449</v>
      </c>
      <c r="E36" s="30">
        <v>35.9943</v>
      </c>
      <c r="F36" s="33" t="s">
        <v>145</v>
      </c>
      <c r="G36" s="2" t="s">
        <v>128</v>
      </c>
      <c r="H36" s="2">
        <v>6</v>
      </c>
      <c r="I36" s="4">
        <v>40527.31328703704</v>
      </c>
      <c r="L36" s="7">
        <v>33.12334256</v>
      </c>
      <c r="M36" s="9">
        <v>4.949291840000001</v>
      </c>
      <c r="N36" s="7">
        <v>7.18422477</v>
      </c>
      <c r="O36" s="7">
        <v>14.20443904</v>
      </c>
      <c r="P36" s="9">
        <v>0.2533987</v>
      </c>
      <c r="Q36" s="7">
        <v>9.66886988</v>
      </c>
      <c r="R36" s="7">
        <v>18.65575338</v>
      </c>
      <c r="S36" s="7">
        <v>3.7488539000000003</v>
      </c>
      <c r="T36" s="7">
        <v>1.88004592</v>
      </c>
      <c r="U36" s="9">
        <v>1.30241184</v>
      </c>
      <c r="V36" s="7">
        <v>94.97062192000001</v>
      </c>
      <c r="W36" s="7">
        <v>3.126873126872945</v>
      </c>
      <c r="X36" s="7">
        <f t="shared" si="0"/>
        <v>94.97063183</v>
      </c>
      <c r="Y36" s="7">
        <f t="shared" si="1"/>
        <v>98.09750495687295</v>
      </c>
      <c r="Z36" s="7">
        <v>0.08626000000000002</v>
      </c>
      <c r="AA36" s="7">
        <v>0.02511</v>
      </c>
      <c r="AC36" s="7">
        <v>34.877461988089294</v>
      </c>
      <c r="AD36" s="9">
        <v>5.211392470578021</v>
      </c>
      <c r="AE36" s="7">
        <v>7.564681187464208</v>
      </c>
      <c r="AF36" s="7">
        <v>14.95666633831811</v>
      </c>
      <c r="AG36" s="9">
        <v>0.26681798526438455</v>
      </c>
      <c r="AH36" s="7">
        <v>10.180906141843238</v>
      </c>
      <c r="AI36" s="7">
        <v>19.64370981556272</v>
      </c>
      <c r="AJ36" s="7">
        <v>3.9473827002606194</v>
      </c>
      <c r="AK36" s="7">
        <v>1.9796078850401613</v>
      </c>
      <c r="AL36" s="9">
        <v>1.3713839223850794</v>
      </c>
      <c r="AM36" s="7">
        <v>100.00001043480583</v>
      </c>
      <c r="AN36" s="7">
        <f t="shared" si="2"/>
        <v>5.92699058530078</v>
      </c>
      <c r="AO36" s="7"/>
      <c r="AP36" s="7"/>
      <c r="AQ36" s="7"/>
      <c r="AR36" s="12">
        <v>103.3613</v>
      </c>
      <c r="AS36" s="12">
        <v>156.37980000000002</v>
      </c>
      <c r="AT36" s="12">
        <v>30.721</v>
      </c>
      <c r="AU36" s="12">
        <v>283.426</v>
      </c>
      <c r="AV36" s="12">
        <v>1009.4326</v>
      </c>
      <c r="AW36" s="12">
        <v>49.153600000000004</v>
      </c>
      <c r="AX36" s="12">
        <v>1811.8453</v>
      </c>
      <c r="AY36" s="12">
        <v>534.4463</v>
      </c>
      <c r="AZ36" s="12">
        <v>37.955299999999994</v>
      </c>
      <c r="BA36" s="12">
        <v>201.86669999999998</v>
      </c>
      <c r="BB36" s="12">
        <v>19.5227</v>
      </c>
      <c r="BC36" s="12">
        <v>220.3984</v>
      </c>
      <c r="BD36" s="12">
        <v>140.62290000000002</v>
      </c>
      <c r="BE36" s="12">
        <v>4.6577</v>
      </c>
      <c r="BF36" s="12">
        <v>143.3977</v>
      </c>
      <c r="BG36" s="12">
        <v>275.0025</v>
      </c>
      <c r="BH36" s="12">
        <v>16.847</v>
      </c>
      <c r="BI36" s="12">
        <v>114.3614</v>
      </c>
      <c r="BJ36" s="12">
        <v>6.0451</v>
      </c>
      <c r="BK36" s="12"/>
      <c r="BL36" s="14"/>
      <c r="BM36" s="14"/>
      <c r="BN36" s="12">
        <f t="shared" si="3"/>
        <v>5159.443299999999</v>
      </c>
      <c r="BO36" s="7">
        <f t="shared" si="4"/>
        <v>0.51594433</v>
      </c>
      <c r="BP36" s="7">
        <f t="shared" si="5"/>
        <v>95.48656625000001</v>
      </c>
      <c r="BQ36" s="7">
        <f t="shared" si="6"/>
        <v>95.6060917126426</v>
      </c>
      <c r="BR36" s="8">
        <f t="shared" si="7"/>
        <v>98.83865997951554</v>
      </c>
      <c r="BS36" s="8">
        <f t="shared" si="8"/>
        <v>100.41535271295554</v>
      </c>
      <c r="BT36" s="8"/>
      <c r="BU36" s="20">
        <f t="shared" si="9"/>
        <v>131.5299390734117</v>
      </c>
      <c r="BV36" s="20">
        <f t="shared" si="10"/>
        <v>228.56064468036007</v>
      </c>
      <c r="BW36" s="20">
        <f t="shared" si="11"/>
        <v>47.12156944568022</v>
      </c>
      <c r="BX36" s="20">
        <f t="shared" si="12"/>
        <v>416.9547974559303</v>
      </c>
      <c r="BY36" s="20">
        <f t="shared" si="13"/>
        <v>1127.0306894131352</v>
      </c>
      <c r="BZ36" s="20">
        <f t="shared" si="14"/>
        <v>53.75438156078157</v>
      </c>
      <c r="CA36" s="20">
        <f t="shared" si="15"/>
        <v>2142.7004107053185</v>
      </c>
      <c r="CB36" s="20">
        <f t="shared" si="16"/>
        <v>721.9302026529269</v>
      </c>
      <c r="CC36" s="20">
        <f t="shared" si="17"/>
        <v>48.201373899105775</v>
      </c>
      <c r="CD36" s="20">
        <f t="shared" si="18"/>
        <v>288.7789338707941</v>
      </c>
      <c r="CE36" s="20">
        <f t="shared" si="19"/>
        <v>26.243078657487093</v>
      </c>
      <c r="CF36" s="20">
        <f t="shared" si="20"/>
        <v>275.89165527963996</v>
      </c>
      <c r="CG36" s="20">
        <f t="shared" si="21"/>
        <v>176.12812960391355</v>
      </c>
      <c r="CH36" s="20">
        <f t="shared" si="22"/>
        <v>5.017385312997732</v>
      </c>
      <c r="CI36" s="20">
        <f t="shared" si="23"/>
        <v>168.1730567057807</v>
      </c>
      <c r="CJ36" s="20">
        <f t="shared" si="24"/>
        <v>338.0476381945436</v>
      </c>
      <c r="CK36" s="20">
        <f t="shared" si="25"/>
        <v>18.589507692705507</v>
      </c>
      <c r="CL36" s="20">
        <f t="shared" si="26"/>
        <v>133.3899191347754</v>
      </c>
      <c r="CM36" s="20">
        <f t="shared" si="27"/>
        <v>6.654613086585724</v>
      </c>
      <c r="CN36" s="20">
        <f t="shared" si="28"/>
        <v>0</v>
      </c>
      <c r="CO36" s="20">
        <f t="shared" si="29"/>
        <v>0</v>
      </c>
      <c r="CP36" s="20">
        <f t="shared" si="30"/>
        <v>0</v>
      </c>
      <c r="CQ36" s="23">
        <f t="shared" si="31"/>
        <v>6354.6979264258725</v>
      </c>
      <c r="CR36" s="18">
        <f t="shared" si="32"/>
        <v>0.6354697926425873</v>
      </c>
    </row>
    <row r="37" spans="1:96" ht="9.75" customHeight="1">
      <c r="A37">
        <v>32</v>
      </c>
      <c r="B37" s="29" t="s">
        <v>103</v>
      </c>
      <c r="C37" s="29"/>
      <c r="D37" s="30">
        <v>-2.81568</v>
      </c>
      <c r="E37" s="30">
        <v>35.89243</v>
      </c>
      <c r="F37" s="33" t="s">
        <v>153</v>
      </c>
      <c r="G37" s="2" t="s">
        <v>128</v>
      </c>
      <c r="H37" s="2">
        <v>6</v>
      </c>
      <c r="I37" s="4">
        <v>40528.03094907408</v>
      </c>
      <c r="L37" s="7">
        <v>30.712477399999997</v>
      </c>
      <c r="M37" s="9">
        <v>5.089904829999999</v>
      </c>
      <c r="N37" s="7">
        <v>6.32249081</v>
      </c>
      <c r="O37" s="7">
        <v>12.894852359999998</v>
      </c>
      <c r="P37" s="9">
        <v>0.21323347</v>
      </c>
      <c r="Q37" s="7">
        <v>9.822266769999999</v>
      </c>
      <c r="R37" s="7">
        <v>15.965822620000004</v>
      </c>
      <c r="S37" s="7">
        <v>2.9338753200000003</v>
      </c>
      <c r="T37" s="7">
        <v>2.44936551</v>
      </c>
      <c r="U37" s="9">
        <v>1.3593745199999998</v>
      </c>
      <c r="V37" s="7">
        <v>87.76366361</v>
      </c>
      <c r="W37" s="7">
        <v>10.374725931831678</v>
      </c>
      <c r="X37" s="7">
        <f t="shared" si="0"/>
        <v>87.76366361000002</v>
      </c>
      <c r="Y37" s="7">
        <f t="shared" si="1"/>
        <v>98.1383895418317</v>
      </c>
      <c r="Z37" s="7">
        <v>0.07256000000000001</v>
      </c>
      <c r="AA37" s="7">
        <v>0.02665</v>
      </c>
      <c r="AC37" s="7">
        <v>34.99452522456064</v>
      </c>
      <c r="AD37" s="9">
        <v>5.799558291707462</v>
      </c>
      <c r="AE37" s="7">
        <v>7.203995993257055</v>
      </c>
      <c r="AF37" s="7">
        <v>14.692700634400966</v>
      </c>
      <c r="AG37" s="9">
        <v>0.24296327344259094</v>
      </c>
      <c r="AH37" s="7">
        <v>11.191723733922187</v>
      </c>
      <c r="AI37" s="7">
        <v>18.191836989563434</v>
      </c>
      <c r="AJ37" s="7">
        <v>3.3429271287459192</v>
      </c>
      <c r="AK37" s="7">
        <v>2.790865159053038</v>
      </c>
      <c r="AL37" s="9">
        <v>1.5489035713467063</v>
      </c>
      <c r="AM37" s="7">
        <v>100</v>
      </c>
      <c r="AN37" s="7">
        <f t="shared" si="2"/>
        <v>6.133792287798958</v>
      </c>
      <c r="AO37" s="7"/>
      <c r="AP37" s="7"/>
      <c r="AQ37" s="7"/>
      <c r="AR37" s="12">
        <v>122.58670000000001</v>
      </c>
      <c r="AS37" s="12">
        <v>259.9393</v>
      </c>
      <c r="AT37" s="12">
        <v>29.4327</v>
      </c>
      <c r="AU37" s="12">
        <v>319.30019999999996</v>
      </c>
      <c r="AV37" s="12">
        <v>1008.2434</v>
      </c>
      <c r="AW37" s="12">
        <v>84.0368</v>
      </c>
      <c r="AX37" s="12">
        <v>1645.8528</v>
      </c>
      <c r="AY37" s="12">
        <v>522.0587999999999</v>
      </c>
      <c r="AZ37" s="12">
        <v>33.3967</v>
      </c>
      <c r="BA37" s="12">
        <v>164.506</v>
      </c>
      <c r="BB37" s="12">
        <v>16.6488</v>
      </c>
      <c r="BC37" s="12">
        <v>169.75830000000002</v>
      </c>
      <c r="BD37" s="12">
        <v>119.3164</v>
      </c>
      <c r="BE37" s="12">
        <v>10.2073</v>
      </c>
      <c r="BF37" s="12">
        <v>123.57770000000001</v>
      </c>
      <c r="BG37" s="12">
        <v>252.30859999999998</v>
      </c>
      <c r="BH37" s="12">
        <v>13.576699999999999</v>
      </c>
      <c r="BI37" s="12">
        <v>114.1632</v>
      </c>
      <c r="BJ37" s="12">
        <v>2.5766</v>
      </c>
      <c r="BK37" s="12"/>
      <c r="BL37" s="14"/>
      <c r="BM37" s="14"/>
      <c r="BN37" s="12">
        <f t="shared" si="3"/>
        <v>5011.487</v>
      </c>
      <c r="BO37" s="7">
        <f t="shared" si="4"/>
        <v>0.5011487</v>
      </c>
      <c r="BP37" s="7">
        <f t="shared" si="5"/>
        <v>88.26481231</v>
      </c>
      <c r="BQ37" s="7">
        <f t="shared" si="6"/>
        <v>88.3835745863028</v>
      </c>
      <c r="BR37" s="8">
        <f t="shared" si="7"/>
        <v>98.85148761813447</v>
      </c>
      <c r="BS37" s="8">
        <f t="shared" si="8"/>
        <v>100.28281623009447</v>
      </c>
      <c r="BT37" s="8"/>
      <c r="BU37" s="20">
        <f t="shared" si="9"/>
        <v>155.99475995571456</v>
      </c>
      <c r="BV37" s="20">
        <f t="shared" si="10"/>
        <v>379.9205139395338</v>
      </c>
      <c r="BW37" s="20">
        <f t="shared" si="11"/>
        <v>45.14550363021621</v>
      </c>
      <c r="BX37" s="20">
        <f t="shared" si="12"/>
        <v>469.73019489615643</v>
      </c>
      <c r="BY37" s="20">
        <f t="shared" si="13"/>
        <v>1125.7029485656035</v>
      </c>
      <c r="BZ37" s="20">
        <f t="shared" si="14"/>
        <v>91.90265234585235</v>
      </c>
      <c r="CA37" s="20">
        <f t="shared" si="15"/>
        <v>1946.3965662634103</v>
      </c>
      <c r="CB37" s="20">
        <f t="shared" si="16"/>
        <v>705.1971643937732</v>
      </c>
      <c r="CC37" s="20">
        <f t="shared" si="17"/>
        <v>42.41217494516619</v>
      </c>
      <c r="CD37" s="20">
        <f t="shared" si="18"/>
        <v>235.3328572535681</v>
      </c>
      <c r="CE37" s="20">
        <f t="shared" si="19"/>
        <v>22.379884337349402</v>
      </c>
      <c r="CF37" s="20">
        <f t="shared" si="20"/>
        <v>212.50108160702484</v>
      </c>
      <c r="CG37" s="20">
        <f t="shared" si="21"/>
        <v>149.44204936089633</v>
      </c>
      <c r="CH37" s="20">
        <f t="shared" si="22"/>
        <v>10.995546536995029</v>
      </c>
      <c r="CI37" s="20">
        <f t="shared" si="23"/>
        <v>144.92868121085596</v>
      </c>
      <c r="CJ37" s="20">
        <f t="shared" si="24"/>
        <v>310.1510943579488</v>
      </c>
      <c r="CK37" s="20">
        <f t="shared" si="25"/>
        <v>14.980956199415612</v>
      </c>
      <c r="CL37" s="20">
        <f t="shared" si="26"/>
        <v>133.15874076539103</v>
      </c>
      <c r="CM37" s="20">
        <f t="shared" si="27"/>
        <v>2.8363924631348985</v>
      </c>
      <c r="CN37" s="20">
        <f t="shared" si="28"/>
        <v>0</v>
      </c>
      <c r="CO37" s="20">
        <f t="shared" si="29"/>
        <v>0</v>
      </c>
      <c r="CP37" s="20">
        <f t="shared" si="30"/>
        <v>0</v>
      </c>
      <c r="CQ37" s="23">
        <f t="shared" si="31"/>
        <v>6199.109763028005</v>
      </c>
      <c r="CR37" s="18">
        <f t="shared" si="32"/>
        <v>0.6199109763028005</v>
      </c>
    </row>
    <row r="38" spans="1:248" ht="9.75" customHeight="1">
      <c r="A38">
        <v>2</v>
      </c>
      <c r="B38" s="29" t="s">
        <v>73</v>
      </c>
      <c r="C38" s="29"/>
      <c r="D38" s="30">
        <v>-2.72834</v>
      </c>
      <c r="E38" s="30">
        <v>35.9829</v>
      </c>
      <c r="F38" s="33" t="s">
        <v>129</v>
      </c>
      <c r="G38" s="2" t="s">
        <v>128</v>
      </c>
      <c r="H38" s="2">
        <v>6</v>
      </c>
      <c r="I38" s="4">
        <v>40526.34868055556</v>
      </c>
      <c r="L38" s="7">
        <v>33.28802694</v>
      </c>
      <c r="M38" s="9">
        <v>5.141218809999999</v>
      </c>
      <c r="N38" s="7">
        <v>7.083747279999999</v>
      </c>
      <c r="O38" s="7">
        <v>13.84726282</v>
      </c>
      <c r="P38" s="9">
        <v>0.24121931000000005</v>
      </c>
      <c r="Q38" s="7">
        <v>9.086379899999999</v>
      </c>
      <c r="R38" s="7">
        <v>17.422097119999997</v>
      </c>
      <c r="S38" s="7">
        <v>4.70412835</v>
      </c>
      <c r="T38" s="7">
        <v>2.63047076</v>
      </c>
      <c r="U38" s="9">
        <v>1.28137291</v>
      </c>
      <c r="V38" s="7">
        <v>94.72590438</v>
      </c>
      <c r="W38" s="7">
        <v>3.254792332268589</v>
      </c>
      <c r="X38" s="7">
        <f t="shared" si="0"/>
        <v>94.7259242</v>
      </c>
      <c r="Y38" s="7">
        <f t="shared" si="1"/>
        <v>97.98071653226859</v>
      </c>
      <c r="Z38" s="7">
        <v>0.15514999999999998</v>
      </c>
      <c r="AA38" s="7">
        <v>0.08813</v>
      </c>
      <c r="AC38" s="7">
        <v>35.141418979187165</v>
      </c>
      <c r="AD38" s="9">
        <v>5.427468698926977</v>
      </c>
      <c r="AE38" s="7">
        <v>7.478152176392025</v>
      </c>
      <c r="AF38" s="7">
        <v>14.618242930097216</v>
      </c>
      <c r="AG38" s="9">
        <v>0.2546497830544123</v>
      </c>
      <c r="AH38" s="7">
        <v>9.592286248911714</v>
      </c>
      <c r="AI38" s="7">
        <v>18.392114843380075</v>
      </c>
      <c r="AJ38" s="7">
        <v>4.966042162161936</v>
      </c>
      <c r="AK38" s="7">
        <v>2.776928631314694</v>
      </c>
      <c r="AL38" s="9">
        <v>1.352716470100594</v>
      </c>
      <c r="AM38" s="7">
        <v>100.0000209235268</v>
      </c>
      <c r="AN38" s="7">
        <f t="shared" si="2"/>
        <v>7.74297079347663</v>
      </c>
      <c r="AO38" s="7"/>
      <c r="AP38" s="7"/>
      <c r="AQ38" s="7"/>
      <c r="AR38" s="12">
        <v>81.0638</v>
      </c>
      <c r="AS38" s="12">
        <v>118.2263</v>
      </c>
      <c r="AT38" s="12">
        <v>32.8021</v>
      </c>
      <c r="AU38" s="12">
        <v>354.87710000000004</v>
      </c>
      <c r="AV38" s="12">
        <v>1002.3965</v>
      </c>
      <c r="AW38" s="12">
        <v>60.6492</v>
      </c>
      <c r="AX38" s="12">
        <v>1586.3927999999999</v>
      </c>
      <c r="AY38" s="12">
        <v>512.2479</v>
      </c>
      <c r="AZ38" s="12">
        <v>35.8742</v>
      </c>
      <c r="BA38" s="12">
        <v>187.10080000000002</v>
      </c>
      <c r="BB38" s="12">
        <v>20.3155</v>
      </c>
      <c r="BC38" s="12">
        <v>218.02</v>
      </c>
      <c r="BD38" s="12">
        <v>137.2535</v>
      </c>
      <c r="BE38" s="12">
        <v>7.7298</v>
      </c>
      <c r="BF38" s="12">
        <v>135.96519999999998</v>
      </c>
      <c r="BG38" s="12">
        <v>255.08339999999998</v>
      </c>
      <c r="BH38" s="12">
        <v>14.567699999999999</v>
      </c>
      <c r="BI38" s="12">
        <v>111.3884</v>
      </c>
      <c r="BJ38" s="12">
        <v>5.0541</v>
      </c>
      <c r="BK38" s="12"/>
      <c r="BL38" s="14"/>
      <c r="BM38" s="14"/>
      <c r="BN38" s="12">
        <f t="shared" si="3"/>
        <v>4877.0083</v>
      </c>
      <c r="BO38" s="7">
        <f t="shared" si="4"/>
        <v>0.48770083000000003</v>
      </c>
      <c r="BP38" s="7">
        <f t="shared" si="5"/>
        <v>95.21360521</v>
      </c>
      <c r="BQ38" s="7">
        <f t="shared" si="6"/>
        <v>95.32791531270908</v>
      </c>
      <c r="BR38" s="8">
        <f t="shared" si="7"/>
        <v>98.80607026497769</v>
      </c>
      <c r="BS38" s="8">
        <f t="shared" si="8"/>
        <v>100.3431164379977</v>
      </c>
      <c r="BT38" s="8"/>
      <c r="BU38" s="20">
        <f t="shared" si="9"/>
        <v>103.15579114290581</v>
      </c>
      <c r="BV38" s="20">
        <f t="shared" si="10"/>
        <v>172.79648232171706</v>
      </c>
      <c r="BW38" s="20">
        <f t="shared" si="11"/>
        <v>50.31367576296824</v>
      </c>
      <c r="BX38" s="20">
        <f t="shared" si="12"/>
        <v>522.0682271642261</v>
      </c>
      <c r="BY38" s="20">
        <f t="shared" si="13"/>
        <v>1119.1748893985728</v>
      </c>
      <c r="BZ38" s="20">
        <f t="shared" si="14"/>
        <v>66.32597079677079</v>
      </c>
      <c r="CA38" s="20">
        <f t="shared" si="15"/>
        <v>1876.0787712394429</v>
      </c>
      <c r="CB38" s="20">
        <f t="shared" si="16"/>
        <v>691.9445980925235</v>
      </c>
      <c r="CC38" s="20">
        <f t="shared" si="17"/>
        <v>45.55847872448119</v>
      </c>
      <c r="CD38" s="20">
        <f t="shared" si="18"/>
        <v>267.65568343056424</v>
      </c>
      <c r="CE38" s="20">
        <f t="shared" si="19"/>
        <v>27.30878743545611</v>
      </c>
      <c r="CF38" s="20">
        <f t="shared" si="20"/>
        <v>272.91440720108267</v>
      </c>
      <c r="CG38" s="20">
        <f t="shared" si="21"/>
        <v>171.90800528641313</v>
      </c>
      <c r="CH38" s="20">
        <f t="shared" si="22"/>
        <v>8.326724561996235</v>
      </c>
      <c r="CI38" s="20">
        <f t="shared" si="23"/>
        <v>159.4564158951839</v>
      </c>
      <c r="CJ38" s="20">
        <f t="shared" si="24"/>
        <v>313.562025482074</v>
      </c>
      <c r="CK38" s="20">
        <f t="shared" si="25"/>
        <v>16.0744566519277</v>
      </c>
      <c r="CL38" s="20">
        <f t="shared" si="26"/>
        <v>129.92224359400998</v>
      </c>
      <c r="CM38" s="20">
        <f t="shared" si="27"/>
        <v>5.563692908456916</v>
      </c>
      <c r="CN38" s="20">
        <f t="shared" si="28"/>
        <v>0</v>
      </c>
      <c r="CO38" s="20">
        <f t="shared" si="29"/>
        <v>0</v>
      </c>
      <c r="CP38" s="20">
        <f t="shared" si="30"/>
        <v>0</v>
      </c>
      <c r="CQ38" s="23">
        <f t="shared" si="31"/>
        <v>6020.109327090773</v>
      </c>
      <c r="CR38" s="18">
        <f t="shared" si="32"/>
        <v>0.6020109327090774</v>
      </c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</row>
    <row r="39" spans="1:96" ht="9.75" customHeight="1">
      <c r="A39">
        <v>23</v>
      </c>
      <c r="B39" s="29" t="s">
        <v>94</v>
      </c>
      <c r="C39" s="29"/>
      <c r="D39" s="30">
        <v>-2.7027</v>
      </c>
      <c r="E39" s="30">
        <v>35.99718</v>
      </c>
      <c r="F39" s="33" t="s">
        <v>146</v>
      </c>
      <c r="G39" s="2" t="s">
        <v>128</v>
      </c>
      <c r="H39" s="2">
        <v>6</v>
      </c>
      <c r="I39" s="4">
        <v>40527.35912037037</v>
      </c>
      <c r="L39" s="7">
        <v>33.55051311</v>
      </c>
      <c r="M39" s="9">
        <v>4.84109446</v>
      </c>
      <c r="N39" s="7">
        <v>7.21711606</v>
      </c>
      <c r="O39" s="7">
        <v>14.07237838</v>
      </c>
      <c r="P39" s="9">
        <v>0.25051488999999993</v>
      </c>
      <c r="Q39" s="7">
        <v>9.803378310000001</v>
      </c>
      <c r="R39" s="7">
        <v>18.20831688</v>
      </c>
      <c r="S39" s="7">
        <v>3.9983480600000005</v>
      </c>
      <c r="T39" s="7">
        <v>1.9419933299999999</v>
      </c>
      <c r="U39" s="9">
        <v>1.4141768199999998</v>
      </c>
      <c r="V39" s="7">
        <v>95.29783029999999</v>
      </c>
      <c r="W39" s="7">
        <v>2.698920431827374</v>
      </c>
      <c r="X39" s="7">
        <f t="shared" si="0"/>
        <v>95.2978303</v>
      </c>
      <c r="Y39" s="7">
        <f t="shared" si="1"/>
        <v>97.99675073182738</v>
      </c>
      <c r="Z39" s="7">
        <v>0.09797</v>
      </c>
      <c r="AA39" s="7">
        <v>0.037079999999999995</v>
      </c>
      <c r="AC39" s="7">
        <v>35.20595695031265</v>
      </c>
      <c r="AD39" s="9">
        <v>5.079962938043932</v>
      </c>
      <c r="AE39" s="7">
        <v>7.573221800832544</v>
      </c>
      <c r="AF39" s="7">
        <v>14.766735334581906</v>
      </c>
      <c r="AG39" s="9">
        <v>0.2628757540558612</v>
      </c>
      <c r="AH39" s="7">
        <v>10.287094972822276</v>
      </c>
      <c r="AI39" s="7">
        <v>19.10674862447524</v>
      </c>
      <c r="AJ39" s="7">
        <v>4.195633885276401</v>
      </c>
      <c r="AK39" s="7">
        <v>2.03781484204473</v>
      </c>
      <c r="AL39" s="9">
        <v>1.4839548975544723</v>
      </c>
      <c r="AM39" s="7">
        <v>100</v>
      </c>
      <c r="AN39" s="7">
        <f t="shared" si="2"/>
        <v>6.2334487273211305</v>
      </c>
      <c r="AO39" s="7"/>
      <c r="AP39" s="7"/>
      <c r="AQ39" s="7"/>
      <c r="AR39" s="12">
        <v>90.6765</v>
      </c>
      <c r="AS39" s="12">
        <v>156.37980000000002</v>
      </c>
      <c r="AT39" s="12">
        <v>30.3246</v>
      </c>
      <c r="AU39" s="12">
        <v>330.3003</v>
      </c>
      <c r="AV39" s="12">
        <v>1026.2795999999998</v>
      </c>
      <c r="AW39" s="12">
        <v>49.4509</v>
      </c>
      <c r="AX39" s="12">
        <v>1814.8183</v>
      </c>
      <c r="AY39" s="12">
        <v>527.3111</v>
      </c>
      <c r="AZ39" s="12">
        <v>39.2436</v>
      </c>
      <c r="BA39" s="12">
        <v>198.0018</v>
      </c>
      <c r="BB39" s="12">
        <v>20.2164</v>
      </c>
      <c r="BC39" s="12">
        <v>221.68669999999997</v>
      </c>
      <c r="BD39" s="12">
        <v>142.8031</v>
      </c>
      <c r="BE39" s="12">
        <v>4.955</v>
      </c>
      <c r="BF39" s="12">
        <v>136.65890000000002</v>
      </c>
      <c r="BG39" s="12">
        <v>263.9033</v>
      </c>
      <c r="BH39" s="12">
        <v>14.3695</v>
      </c>
      <c r="BI39" s="12">
        <v>111.983</v>
      </c>
      <c r="BJ39" s="12">
        <v>4.7568</v>
      </c>
      <c r="BK39" s="12"/>
      <c r="BL39" s="14"/>
      <c r="BM39" s="14"/>
      <c r="BN39" s="12">
        <f t="shared" si="3"/>
        <v>5184.1192</v>
      </c>
      <c r="BO39" s="7">
        <f t="shared" si="4"/>
        <v>0.51841192</v>
      </c>
      <c r="BP39" s="7">
        <f t="shared" si="5"/>
        <v>95.81624221999999</v>
      </c>
      <c r="BQ39" s="7">
        <f t="shared" si="6"/>
        <v>95.93714518985877</v>
      </c>
      <c r="BR39" s="8">
        <f t="shared" si="7"/>
        <v>98.76273554168615</v>
      </c>
      <c r="BS39" s="8">
        <f t="shared" si="8"/>
        <v>100.32476954186616</v>
      </c>
      <c r="BT39" s="8"/>
      <c r="BU39" s="20">
        <f t="shared" si="9"/>
        <v>115.38820158405724</v>
      </c>
      <c r="BV39" s="20">
        <f t="shared" si="10"/>
        <v>228.56064468036007</v>
      </c>
      <c r="BW39" s="20">
        <f t="shared" si="11"/>
        <v>46.51354919476822</v>
      </c>
      <c r="BX39" s="20">
        <f t="shared" si="12"/>
        <v>485.91270626594957</v>
      </c>
      <c r="BY39" s="20">
        <f t="shared" si="13"/>
        <v>1145.840351419834</v>
      </c>
      <c r="BZ39" s="20">
        <f t="shared" si="14"/>
        <v>54.07950886860886</v>
      </c>
      <c r="CA39" s="20">
        <f t="shared" si="15"/>
        <v>2146.216300456517</v>
      </c>
      <c r="CB39" s="20">
        <f t="shared" si="16"/>
        <v>712.2919726156546</v>
      </c>
      <c r="CC39" s="20">
        <f t="shared" si="17"/>
        <v>49.83745186434958</v>
      </c>
      <c r="CD39" s="20">
        <f t="shared" si="18"/>
        <v>283.25002939315004</v>
      </c>
      <c r="CE39" s="20">
        <f t="shared" si="19"/>
        <v>27.175573838209985</v>
      </c>
      <c r="CF39" s="20">
        <f t="shared" si="20"/>
        <v>277.5043313221918</v>
      </c>
      <c r="CG39" s="20">
        <f t="shared" si="21"/>
        <v>178.8587982799432</v>
      </c>
      <c r="CH39" s="20">
        <f t="shared" si="22"/>
        <v>5.337643949997587</v>
      </c>
      <c r="CI39" s="20">
        <f t="shared" si="23"/>
        <v>160.2699690375063</v>
      </c>
      <c r="CJ39" s="20">
        <f t="shared" si="24"/>
        <v>324.40391369804314</v>
      </c>
      <c r="CK39" s="20">
        <f t="shared" si="25"/>
        <v>15.855756561425284</v>
      </c>
      <c r="CL39" s="20">
        <f t="shared" si="26"/>
        <v>130.61577870216308</v>
      </c>
      <c r="CM39" s="20">
        <f t="shared" si="27"/>
        <v>5.236416855018274</v>
      </c>
      <c r="CN39" s="20">
        <f t="shared" si="28"/>
        <v>0</v>
      </c>
      <c r="CO39" s="20">
        <f t="shared" si="29"/>
        <v>0</v>
      </c>
      <c r="CP39" s="20">
        <f t="shared" si="30"/>
        <v>0</v>
      </c>
      <c r="CQ39" s="23">
        <f t="shared" si="31"/>
        <v>6393.148898587748</v>
      </c>
      <c r="CR39" s="18">
        <f t="shared" si="32"/>
        <v>0.6393148898587747</v>
      </c>
    </row>
    <row r="40" spans="1:248" ht="9.75" customHeight="1">
      <c r="A40">
        <v>1</v>
      </c>
      <c r="B40" s="29" t="s">
        <v>72</v>
      </c>
      <c r="C40" s="29"/>
      <c r="D40" s="30">
        <v>-2.6043</v>
      </c>
      <c r="E40" s="30">
        <v>35.91488</v>
      </c>
      <c r="F40" s="33" t="s">
        <v>127</v>
      </c>
      <c r="G40" s="2" t="s">
        <v>128</v>
      </c>
      <c r="H40" s="2">
        <v>6</v>
      </c>
      <c r="I40" s="4">
        <v>40526.30280092593</v>
      </c>
      <c r="L40" s="7">
        <v>34.56886471</v>
      </c>
      <c r="M40" s="9">
        <v>6.06163979</v>
      </c>
      <c r="N40" s="7">
        <v>6.8590083</v>
      </c>
      <c r="O40" s="7">
        <v>14.262997230000002</v>
      </c>
      <c r="P40" s="9">
        <v>0.22820748000000002</v>
      </c>
      <c r="Q40" s="7">
        <v>9.89811791</v>
      </c>
      <c r="R40" s="7">
        <v>16.4494108</v>
      </c>
      <c r="S40" s="7">
        <v>4.735245750000001</v>
      </c>
      <c r="T40" s="7">
        <v>2.7661386599999997</v>
      </c>
      <c r="U40" s="9">
        <v>1.5248219699999999</v>
      </c>
      <c r="V40" s="7">
        <v>97.3544526</v>
      </c>
      <c r="W40" s="7">
        <v>0.7778220981255617</v>
      </c>
      <c r="X40" s="7">
        <f t="shared" si="0"/>
        <v>97.3544526</v>
      </c>
      <c r="Y40" s="7">
        <f t="shared" si="1"/>
        <v>98.13227469812557</v>
      </c>
      <c r="Z40" s="7">
        <v>0.14677</v>
      </c>
      <c r="AA40" s="7">
        <v>0.10163000000000001</v>
      </c>
      <c r="AC40" s="7">
        <v>35.50825235701649</v>
      </c>
      <c r="AD40" s="9">
        <v>6.226361124853163</v>
      </c>
      <c r="AE40" s="7">
        <v>7.045397633923936</v>
      </c>
      <c r="AF40" s="7">
        <v>14.650585411437053</v>
      </c>
      <c r="AG40" s="9">
        <v>0.23440887797668128</v>
      </c>
      <c r="AH40" s="7">
        <v>10.167093179259474</v>
      </c>
      <c r="AI40" s="7">
        <v>16.896413426087097</v>
      </c>
      <c r="AJ40" s="7">
        <v>4.863923142227191</v>
      </c>
      <c r="AK40" s="7">
        <v>2.841306777580299</v>
      </c>
      <c r="AL40" s="9">
        <v>1.5662580696386144</v>
      </c>
      <c r="AM40" s="7">
        <v>100</v>
      </c>
      <c r="AN40" s="7">
        <f t="shared" si="2"/>
        <v>7.70522991980749</v>
      </c>
      <c r="AO40" s="7"/>
      <c r="AP40" s="7"/>
      <c r="AQ40" s="7"/>
      <c r="AR40" s="12">
        <v>125.16329999999999</v>
      </c>
      <c r="AS40" s="12">
        <v>204.54240000000001</v>
      </c>
      <c r="AT40" s="12">
        <v>30.8201</v>
      </c>
      <c r="AU40" s="12">
        <v>381.9314</v>
      </c>
      <c r="AV40" s="12">
        <v>963.1528999999999</v>
      </c>
      <c r="AW40" s="12">
        <v>61.1447</v>
      </c>
      <c r="AX40" s="12">
        <v>1561.9151</v>
      </c>
      <c r="AY40" s="12">
        <v>627.5012</v>
      </c>
      <c r="AZ40" s="12">
        <v>38.0544</v>
      </c>
      <c r="BA40" s="12">
        <v>184.4251</v>
      </c>
      <c r="BB40" s="12">
        <v>18.4326</v>
      </c>
      <c r="BC40" s="12">
        <v>195.6234</v>
      </c>
      <c r="BD40" s="12">
        <v>139.1364</v>
      </c>
      <c r="BE40" s="12">
        <v>8.4235</v>
      </c>
      <c r="BF40" s="12">
        <v>131.10930000000002</v>
      </c>
      <c r="BG40" s="12">
        <v>267.96639999999996</v>
      </c>
      <c r="BH40" s="12">
        <v>13.3785</v>
      </c>
      <c r="BI40" s="12">
        <v>122.78490000000001</v>
      </c>
      <c r="BJ40" s="12">
        <v>4.955</v>
      </c>
      <c r="BK40" s="12"/>
      <c r="BL40" s="14"/>
      <c r="BM40" s="14"/>
      <c r="BN40" s="12">
        <f t="shared" si="3"/>
        <v>5080.4606</v>
      </c>
      <c r="BO40" s="7">
        <f t="shared" si="4"/>
        <v>0.5080460600000001</v>
      </c>
      <c r="BP40" s="7">
        <f t="shared" si="5"/>
        <v>97.86249866</v>
      </c>
      <c r="BQ40" s="7">
        <f t="shared" si="6"/>
        <v>97.98606265726848</v>
      </c>
      <c r="BR40" s="8">
        <f t="shared" si="7"/>
        <v>98.98931637539405</v>
      </c>
      <c r="BS40" s="8">
        <f t="shared" si="8"/>
        <v>100.57250906792406</v>
      </c>
      <c r="BT40" s="8"/>
      <c r="BU40" s="20">
        <f t="shared" si="9"/>
        <v>159.27355038323964</v>
      </c>
      <c r="BV40" s="20">
        <f t="shared" si="10"/>
        <v>298.9538470343873</v>
      </c>
      <c r="BW40" s="20">
        <f t="shared" si="11"/>
        <v>47.273574508408224</v>
      </c>
      <c r="BX40" s="20">
        <f t="shared" si="12"/>
        <v>561.868457830474</v>
      </c>
      <c r="BY40" s="20">
        <f t="shared" si="13"/>
        <v>1075.3594414300276</v>
      </c>
      <c r="BZ40" s="20">
        <f t="shared" si="14"/>
        <v>66.86784964314964</v>
      </c>
      <c r="CA40" s="20">
        <f t="shared" si="15"/>
        <v>1847.1312789545766</v>
      </c>
      <c r="CB40" s="20">
        <f t="shared" si="16"/>
        <v>847.6287860556896</v>
      </c>
      <c r="CC40" s="20">
        <f t="shared" si="17"/>
        <v>48.327226050278384</v>
      </c>
      <c r="CD40" s="20">
        <f t="shared" si="18"/>
        <v>263.82798033065677</v>
      </c>
      <c r="CE40" s="20">
        <f t="shared" si="19"/>
        <v>24.777729087779694</v>
      </c>
      <c r="CF40" s="20">
        <f t="shared" si="20"/>
        <v>244.8786544613351</v>
      </c>
      <c r="CG40" s="20">
        <f t="shared" si="21"/>
        <v>174.26631005207514</v>
      </c>
      <c r="CH40" s="20">
        <f t="shared" si="22"/>
        <v>9.073994714995898</v>
      </c>
      <c r="CI40" s="20">
        <f t="shared" si="23"/>
        <v>153.76154389892739</v>
      </c>
      <c r="CJ40" s="20">
        <f t="shared" si="24"/>
        <v>329.398491415512</v>
      </c>
      <c r="CK40" s="20">
        <f t="shared" si="25"/>
        <v>14.762256108913197</v>
      </c>
      <c r="CL40" s="20">
        <f t="shared" si="26"/>
        <v>143.21499983361068</v>
      </c>
      <c r="CM40" s="20">
        <f t="shared" si="27"/>
        <v>5.454600890644036</v>
      </c>
      <c r="CN40" s="20">
        <f t="shared" si="28"/>
        <v>0</v>
      </c>
      <c r="CO40" s="20">
        <f t="shared" si="29"/>
        <v>0</v>
      </c>
      <c r="CP40" s="20">
        <f t="shared" si="30"/>
        <v>0</v>
      </c>
      <c r="CQ40" s="23">
        <f t="shared" si="31"/>
        <v>6316.10057268468</v>
      </c>
      <c r="CR40" s="18">
        <f t="shared" si="32"/>
        <v>0.631610057268468</v>
      </c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</row>
    <row r="41" spans="1:96" ht="9.75" customHeight="1">
      <c r="A41">
        <v>29</v>
      </c>
      <c r="B41" s="29" t="s">
        <v>100</v>
      </c>
      <c r="C41" s="29"/>
      <c r="D41" s="30">
        <v>-2.76087</v>
      </c>
      <c r="E41" s="30">
        <v>35.99217</v>
      </c>
      <c r="F41" s="33" t="s">
        <v>151</v>
      </c>
      <c r="G41" s="2" t="s">
        <v>128</v>
      </c>
      <c r="H41" s="2">
        <v>6</v>
      </c>
      <c r="I41" s="4">
        <v>40527.893379629626</v>
      </c>
      <c r="L41" s="7">
        <v>34.65509162</v>
      </c>
      <c r="M41" s="9">
        <v>3.40308409</v>
      </c>
      <c r="N41" s="7">
        <v>7.62848016</v>
      </c>
      <c r="O41" s="7">
        <v>12.69863436</v>
      </c>
      <c r="P41" s="9">
        <v>0.23187418</v>
      </c>
      <c r="Q41" s="7">
        <v>13.183748680000003</v>
      </c>
      <c r="R41" s="7">
        <v>13.895445239999999</v>
      </c>
      <c r="S41" s="7">
        <v>4.11102476</v>
      </c>
      <c r="T41" s="7">
        <v>1.92282739</v>
      </c>
      <c r="U41" s="9">
        <v>1.1362806</v>
      </c>
      <c r="V41" s="7">
        <v>92.86648117</v>
      </c>
      <c r="W41" s="7">
        <v>5.425892679033946</v>
      </c>
      <c r="X41" s="7">
        <f t="shared" si="0"/>
        <v>92.86649108000002</v>
      </c>
      <c r="Y41" s="7">
        <f t="shared" si="1"/>
        <v>98.29238375903397</v>
      </c>
      <c r="Z41" s="7">
        <v>0.12992</v>
      </c>
      <c r="AA41" s="7">
        <v>0.08824</v>
      </c>
      <c r="AC41" s="7">
        <v>37.31711504882037</v>
      </c>
      <c r="AD41" s="9">
        <v>3.66449126436735</v>
      </c>
      <c r="AE41" s="7">
        <v>8.214460227081736</v>
      </c>
      <c r="AF41" s="7">
        <v>13.674077234340418</v>
      </c>
      <c r="AG41" s="9">
        <v>0.2496855453966589</v>
      </c>
      <c r="AH41" s="7">
        <v>14.19645550676786</v>
      </c>
      <c r="AI41" s="7">
        <v>14.962820885356047</v>
      </c>
      <c r="AJ41" s="7">
        <v>4.426812245070877</v>
      </c>
      <c r="AK41" s="7">
        <v>2.0705289634912525</v>
      </c>
      <c r="AL41" s="9">
        <v>1.2235637505419654</v>
      </c>
      <c r="AM41" s="7">
        <v>100.00001067123455</v>
      </c>
      <c r="AN41" s="7">
        <f t="shared" si="2"/>
        <v>6.49734120856213</v>
      </c>
      <c r="AO41" s="7"/>
      <c r="AP41" s="7"/>
      <c r="AQ41" s="7"/>
      <c r="AR41" s="12">
        <v>233.9751</v>
      </c>
      <c r="AS41" s="12">
        <v>473.0043</v>
      </c>
      <c r="AT41" s="12">
        <v>23.4867</v>
      </c>
      <c r="AU41" s="12">
        <v>262.71410000000003</v>
      </c>
      <c r="AV41" s="12">
        <v>953.342</v>
      </c>
      <c r="AW41" s="12">
        <v>41.9193</v>
      </c>
      <c r="AX41" s="12">
        <v>1446.5627</v>
      </c>
      <c r="AY41" s="12">
        <v>386.6882</v>
      </c>
      <c r="AZ41" s="12">
        <v>31.0183</v>
      </c>
      <c r="BA41" s="12">
        <v>156.7762</v>
      </c>
      <c r="BB41" s="12">
        <v>15.2614</v>
      </c>
      <c r="BC41" s="12">
        <v>143.2986</v>
      </c>
      <c r="BD41" s="12">
        <v>125.2624</v>
      </c>
      <c r="BE41" s="12">
        <v>6.4415</v>
      </c>
      <c r="BF41" s="12">
        <v>129.3255</v>
      </c>
      <c r="BG41" s="12">
        <v>247.75</v>
      </c>
      <c r="BH41" s="12">
        <v>14.6668</v>
      </c>
      <c r="BI41" s="12">
        <v>101.8748</v>
      </c>
      <c r="BJ41" s="12">
        <v>4.8559</v>
      </c>
      <c r="BK41" s="12"/>
      <c r="BL41" s="14"/>
      <c r="BM41" s="14"/>
      <c r="BN41" s="12">
        <f t="shared" si="3"/>
        <v>4798.223799999998</v>
      </c>
      <c r="BO41" s="7">
        <f t="shared" si="4"/>
        <v>0.47982237999999977</v>
      </c>
      <c r="BP41" s="7">
        <f t="shared" si="5"/>
        <v>93.34630355</v>
      </c>
      <c r="BQ41" s="7">
        <f t="shared" si="6"/>
        <v>93.46436549923231</v>
      </c>
      <c r="BR41" s="8">
        <f t="shared" si="7"/>
        <v>99.08847593826626</v>
      </c>
      <c r="BS41" s="8">
        <f t="shared" si="8"/>
        <v>100.49802435222625</v>
      </c>
      <c r="BT41" s="8"/>
      <c r="BU41" s="21">
        <f t="shared" si="9"/>
        <v>297.73939228410836</v>
      </c>
      <c r="BV41" s="21">
        <f t="shared" si="10"/>
        <v>691.3307712670206</v>
      </c>
      <c r="BW41" s="21">
        <f t="shared" si="11"/>
        <v>36.02519986653617</v>
      </c>
      <c r="BX41" s="21">
        <f t="shared" si="12"/>
        <v>386.4850237956893</v>
      </c>
      <c r="BY41" s="21">
        <f t="shared" si="13"/>
        <v>1064.4055794378914</v>
      </c>
      <c r="BZ41" s="21">
        <f t="shared" si="14"/>
        <v>45.842950403650406</v>
      </c>
      <c r="CA41" s="21">
        <f t="shared" si="15"/>
        <v>1710.7147566080803</v>
      </c>
      <c r="CB41" s="21">
        <f t="shared" si="16"/>
        <v>522.3385222977417</v>
      </c>
      <c r="CC41" s="21">
        <f t="shared" si="17"/>
        <v>39.39172331702379</v>
      </c>
      <c r="CD41" s="21">
        <f t="shared" si="18"/>
        <v>224.27504829827996</v>
      </c>
      <c r="CE41" s="21">
        <f t="shared" si="19"/>
        <v>20.514893975903615</v>
      </c>
      <c r="CF41" s="21">
        <f t="shared" si="20"/>
        <v>179.37919673307525</v>
      </c>
      <c r="CG41" s="21">
        <f t="shared" si="21"/>
        <v>156.88932756824997</v>
      </c>
      <c r="CH41" s="21">
        <f t="shared" si="22"/>
        <v>6.938937134996863</v>
      </c>
      <c r="CI41" s="21">
        <f t="shared" si="23"/>
        <v>151.66955010438414</v>
      </c>
      <c r="CJ41" s="21">
        <f t="shared" si="24"/>
        <v>304.54742179688617</v>
      </c>
      <c r="CK41" s="21">
        <f t="shared" si="25"/>
        <v>16.183806697178913</v>
      </c>
      <c r="CL41" s="21">
        <f t="shared" si="26"/>
        <v>118.82568186356073</v>
      </c>
      <c r="CM41" s="21">
        <f t="shared" si="27"/>
        <v>5.3455088728311555</v>
      </c>
      <c r="CN41" s="21">
        <f t="shared" si="28"/>
        <v>0</v>
      </c>
      <c r="CO41" s="21">
        <f t="shared" si="29"/>
        <v>0</v>
      </c>
      <c r="CP41" s="21">
        <f t="shared" si="30"/>
        <v>0</v>
      </c>
      <c r="CQ41" s="24">
        <f t="shared" si="31"/>
        <v>5978.843292323089</v>
      </c>
      <c r="CR41" s="25">
        <f t="shared" si="32"/>
        <v>0.5978843292323089</v>
      </c>
    </row>
    <row r="42" spans="1:96" ht="9.75" customHeight="1">
      <c r="A42">
        <v>14</v>
      </c>
      <c r="B42" s="29" t="s">
        <v>85</v>
      </c>
      <c r="C42" s="29"/>
      <c r="D42" s="30">
        <v>-2.65071</v>
      </c>
      <c r="E42" s="30">
        <v>35.99862</v>
      </c>
      <c r="F42" s="33" t="s">
        <v>137</v>
      </c>
      <c r="G42" s="2" t="s">
        <v>128</v>
      </c>
      <c r="H42" s="2">
        <v>6</v>
      </c>
      <c r="I42" s="4">
        <v>40526.853425925925</v>
      </c>
      <c r="L42" s="7">
        <v>31.386129470000004</v>
      </c>
      <c r="M42" s="9">
        <v>2.92370766</v>
      </c>
      <c r="N42" s="7">
        <v>8.275622980000001</v>
      </c>
      <c r="O42" s="7">
        <v>10.012588319999999</v>
      </c>
      <c r="P42" s="9">
        <v>0.18176922</v>
      </c>
      <c r="Q42" s="7">
        <v>14.96938203</v>
      </c>
      <c r="R42" s="7">
        <v>10.774479030000002</v>
      </c>
      <c r="S42" s="7">
        <v>2.4456889000000004</v>
      </c>
      <c r="T42" s="7">
        <v>2.32259679</v>
      </c>
      <c r="U42" s="9">
        <v>0.56548442</v>
      </c>
      <c r="V42" s="7">
        <v>83.85743891</v>
      </c>
      <c r="W42" s="7">
        <v>14.794493216280802</v>
      </c>
      <c r="X42" s="7">
        <f t="shared" si="0"/>
        <v>83.85744882000002</v>
      </c>
      <c r="Y42" s="7">
        <f t="shared" si="1"/>
        <v>98.65194203628081</v>
      </c>
      <c r="Z42" s="7">
        <v>0</v>
      </c>
      <c r="AA42" s="7">
        <v>0.00441</v>
      </c>
      <c r="AC42" s="7">
        <v>37.4279609274559</v>
      </c>
      <c r="AD42" s="9">
        <v>3.4865215274912806</v>
      </c>
      <c r="AE42" s="7">
        <v>9.868680808248644</v>
      </c>
      <c r="AF42" s="7">
        <v>11.9400120611196</v>
      </c>
      <c r="AG42" s="9">
        <v>0.2167598037367726</v>
      </c>
      <c r="AH42" s="7">
        <v>17.8509888026343</v>
      </c>
      <c r="AI42" s="7">
        <v>12.848566770043755</v>
      </c>
      <c r="AJ42" s="7">
        <v>2.9164841328207456</v>
      </c>
      <c r="AK42" s="7">
        <v>2.7696967856277213</v>
      </c>
      <c r="AL42" s="9">
        <v>0.6743401984967681</v>
      </c>
      <c r="AM42" s="7">
        <v>100.00001181767547</v>
      </c>
      <c r="AN42" s="7">
        <f t="shared" si="2"/>
        <v>5.686180918448467</v>
      </c>
      <c r="AO42" s="7"/>
      <c r="AP42" s="7"/>
      <c r="AQ42" s="7"/>
      <c r="AR42" s="12">
        <v>200.47930000000002</v>
      </c>
      <c r="AS42" s="12">
        <v>756.2321000000001</v>
      </c>
      <c r="AT42" s="12">
        <v>24.9732</v>
      </c>
      <c r="AU42" s="12">
        <v>79.97370000000001</v>
      </c>
      <c r="AV42" s="12">
        <v>714.7092</v>
      </c>
      <c r="AW42" s="12">
        <v>94.3432</v>
      </c>
      <c r="AX42" s="12">
        <v>829.9625</v>
      </c>
      <c r="AY42" s="12">
        <v>173.3259</v>
      </c>
      <c r="AZ42" s="12">
        <v>20.3155</v>
      </c>
      <c r="BA42" s="12">
        <v>88.0008</v>
      </c>
      <c r="BB42" s="12">
        <v>11.3965</v>
      </c>
      <c r="BC42" s="12">
        <v>154.4969</v>
      </c>
      <c r="BD42" s="12">
        <v>84.9287</v>
      </c>
      <c r="BE42" s="12">
        <v>5.3514</v>
      </c>
      <c r="BF42" s="12">
        <v>61.1447</v>
      </c>
      <c r="BG42" s="12">
        <v>114.0641</v>
      </c>
      <c r="BH42" s="12">
        <v>7.4325</v>
      </c>
      <c r="BI42" s="12">
        <v>47.0725</v>
      </c>
      <c r="BJ42" s="12">
        <v>1.0901</v>
      </c>
      <c r="BK42" s="12"/>
      <c r="BL42" s="14"/>
      <c r="BM42" s="14"/>
      <c r="BN42" s="12">
        <f t="shared" si="3"/>
        <v>3469.2927999999997</v>
      </c>
      <c r="BO42" s="7">
        <f t="shared" si="4"/>
        <v>0.34692927999999995</v>
      </c>
      <c r="BP42" s="7">
        <f t="shared" si="5"/>
        <v>84.20436819</v>
      </c>
      <c r="BQ42" s="7">
        <f t="shared" si="6"/>
        <v>84.29563142516075</v>
      </c>
      <c r="BR42" s="8">
        <f t="shared" si="7"/>
        <v>99.09353798144154</v>
      </c>
      <c r="BS42" s="8">
        <f t="shared" si="8"/>
        <v>100.20493528496154</v>
      </c>
      <c r="BT42" s="8"/>
      <c r="BU42" s="21">
        <f t="shared" si="9"/>
        <v>255.11511672628177</v>
      </c>
      <c r="BV42" s="21">
        <f t="shared" si="10"/>
        <v>1105.2891505423495</v>
      </c>
      <c r="BW42" s="21">
        <f t="shared" si="11"/>
        <v>38.30527580745618</v>
      </c>
      <c r="BX42" s="21">
        <f t="shared" si="12"/>
        <v>117.65123131011741</v>
      </c>
      <c r="BY42" s="21">
        <f t="shared" si="13"/>
        <v>797.9722493665356</v>
      </c>
      <c r="BZ42" s="21">
        <f t="shared" si="14"/>
        <v>103.17373235053235</v>
      </c>
      <c r="CA42" s="21">
        <f t="shared" si="15"/>
        <v>981.5192222095412</v>
      </c>
      <c r="CB42" s="21">
        <f t="shared" si="16"/>
        <v>234.1286713220785</v>
      </c>
      <c r="CC42" s="21">
        <f t="shared" si="17"/>
        <v>25.79969099038299</v>
      </c>
      <c r="CD42" s="21">
        <f t="shared" si="18"/>
        <v>125.88890195251112</v>
      </c>
      <c r="CE42" s="21">
        <f t="shared" si="19"/>
        <v>15.319563683304647</v>
      </c>
      <c r="CF42" s="21">
        <f t="shared" si="20"/>
        <v>193.39707310294907</v>
      </c>
      <c r="CG42" s="21">
        <f t="shared" si="21"/>
        <v>106.37195706170112</v>
      </c>
      <c r="CH42" s="21">
        <f t="shared" si="22"/>
        <v>5.764655465997394</v>
      </c>
      <c r="CI42" s="21">
        <f t="shared" si="23"/>
        <v>71.70889840184292</v>
      </c>
      <c r="CJ42" s="21">
        <f t="shared" si="24"/>
        <v>140.2136329952864</v>
      </c>
      <c r="CK42" s="21">
        <f t="shared" si="25"/>
        <v>8.201253393840664</v>
      </c>
      <c r="CL42" s="21">
        <f t="shared" si="26"/>
        <v>54.90486272878536</v>
      </c>
      <c r="CM42" s="21">
        <f t="shared" si="27"/>
        <v>1.200012195941688</v>
      </c>
      <c r="CN42" s="21">
        <f t="shared" si="28"/>
        <v>0</v>
      </c>
      <c r="CO42" s="21">
        <f t="shared" si="29"/>
        <v>0</v>
      </c>
      <c r="CP42" s="21">
        <f t="shared" si="30"/>
        <v>0</v>
      </c>
      <c r="CQ42" s="24">
        <f t="shared" si="31"/>
        <v>4381.925151607436</v>
      </c>
      <c r="CR42" s="25">
        <f t="shared" si="32"/>
        <v>0.43819251516074365</v>
      </c>
    </row>
    <row r="43" spans="1:248" ht="9.75" customHeight="1">
      <c r="A43">
        <v>3</v>
      </c>
      <c r="B43" s="29" t="s">
        <v>74</v>
      </c>
      <c r="C43" s="29"/>
      <c r="D43" s="30">
        <v>-2.75386</v>
      </c>
      <c r="E43" s="30">
        <v>35.98302</v>
      </c>
      <c r="F43" s="33" t="s">
        <v>130</v>
      </c>
      <c r="G43" s="2" t="s">
        <v>128</v>
      </c>
      <c r="H43" s="2">
        <v>6</v>
      </c>
      <c r="I43" s="4">
        <v>40526.39456018519</v>
      </c>
      <c r="L43" s="7">
        <v>35.29303796</v>
      </c>
      <c r="M43" s="9">
        <v>4.808896869999999</v>
      </c>
      <c r="N43" s="7">
        <v>8.49208711</v>
      </c>
      <c r="O43" s="7">
        <v>14.05914853</v>
      </c>
      <c r="P43" s="9">
        <v>0.24285446000000002</v>
      </c>
      <c r="Q43" s="7">
        <v>8.27599956</v>
      </c>
      <c r="R43" s="7">
        <v>15.077272199999998</v>
      </c>
      <c r="S43" s="7">
        <v>4.1833776700000005</v>
      </c>
      <c r="T43" s="7">
        <v>2.67403512</v>
      </c>
      <c r="U43" s="9">
        <v>1.1672592599999998</v>
      </c>
      <c r="V43" s="7">
        <v>94.27396874</v>
      </c>
      <c r="W43" s="7">
        <v>3.836930455635786</v>
      </c>
      <c r="X43" s="7">
        <f t="shared" si="0"/>
        <v>94.27396873999999</v>
      </c>
      <c r="Y43" s="7">
        <f t="shared" si="1"/>
        <v>98.11089919563577</v>
      </c>
      <c r="Z43" s="7">
        <v>0.0461</v>
      </c>
      <c r="AA43" s="7">
        <v>0.07755000000000001</v>
      </c>
      <c r="AC43" s="7">
        <v>37.43667359261744</v>
      </c>
      <c r="AD43" s="9">
        <v>5.100980614556017</v>
      </c>
      <c r="AE43" s="7">
        <v>9.007881203580695</v>
      </c>
      <c r="AF43" s="7">
        <v>14.913075918946404</v>
      </c>
      <c r="AG43" s="9">
        <v>0.25760500299904954</v>
      </c>
      <c r="AH43" s="7">
        <v>8.778668884540693</v>
      </c>
      <c r="AI43" s="7">
        <v>15.993038589031825</v>
      </c>
      <c r="AJ43" s="7">
        <v>4.437468503672969</v>
      </c>
      <c r="AK43" s="7">
        <v>2.8364512025316064</v>
      </c>
      <c r="AL43" s="9">
        <v>1.2381564875233022</v>
      </c>
      <c r="AM43" s="7">
        <v>100</v>
      </c>
      <c r="AN43" s="7">
        <f t="shared" si="2"/>
        <v>7.273919706204575</v>
      </c>
      <c r="AO43" s="7"/>
      <c r="AP43" s="7"/>
      <c r="AQ43" s="7"/>
      <c r="AR43" s="12">
        <v>78.289</v>
      </c>
      <c r="AS43" s="12">
        <v>105.1451</v>
      </c>
      <c r="AT43" s="12">
        <v>24.0813</v>
      </c>
      <c r="AU43" s="12">
        <v>301.264</v>
      </c>
      <c r="AV43" s="12">
        <v>938.3779</v>
      </c>
      <c r="AW43" s="12">
        <v>57.279799999999994</v>
      </c>
      <c r="AX43" s="12">
        <v>1637.5284000000001</v>
      </c>
      <c r="AY43" s="12">
        <v>443.4725</v>
      </c>
      <c r="AZ43" s="12">
        <v>32.603899999999996</v>
      </c>
      <c r="BA43" s="12">
        <v>166.0916</v>
      </c>
      <c r="BB43" s="12">
        <v>20.3155</v>
      </c>
      <c r="BC43" s="12">
        <v>180.8575</v>
      </c>
      <c r="BD43" s="12">
        <v>144.0914</v>
      </c>
      <c r="BE43" s="12">
        <v>9.3154</v>
      </c>
      <c r="BF43" s="12">
        <v>122.78490000000001</v>
      </c>
      <c r="BG43" s="12">
        <v>251.3176</v>
      </c>
      <c r="BH43" s="12">
        <v>13.3785</v>
      </c>
      <c r="BI43" s="12">
        <v>107.9199</v>
      </c>
      <c r="BJ43" s="12">
        <v>3.6667</v>
      </c>
      <c r="BK43" s="12"/>
      <c r="BL43" s="14"/>
      <c r="BM43" s="14"/>
      <c r="BN43" s="12">
        <f t="shared" si="3"/>
        <v>4637.780900000001</v>
      </c>
      <c r="BO43" s="7">
        <f t="shared" si="4"/>
        <v>0.4637780900000001</v>
      </c>
      <c r="BP43" s="7">
        <f t="shared" si="5"/>
        <v>94.73774683</v>
      </c>
      <c r="BQ43" s="7">
        <f t="shared" si="6"/>
        <v>94.84398820946018</v>
      </c>
      <c r="BR43" s="8">
        <f t="shared" si="7"/>
        <v>98.78704236509596</v>
      </c>
      <c r="BS43" s="8">
        <f t="shared" si="8"/>
        <v>100.34760785192596</v>
      </c>
      <c r="BT43" s="8"/>
      <c r="BU43" s="20">
        <f t="shared" si="9"/>
        <v>99.62478606710953</v>
      </c>
      <c r="BV43" s="20">
        <f t="shared" si="10"/>
        <v>153.6773409416109</v>
      </c>
      <c r="BW43" s="20">
        <f t="shared" si="11"/>
        <v>36.93723024290417</v>
      </c>
      <c r="BX43" s="20">
        <f t="shared" si="12"/>
        <v>443.1967077853246</v>
      </c>
      <c r="BY43" s="20">
        <f t="shared" si="13"/>
        <v>1047.6981737731178</v>
      </c>
      <c r="BZ43" s="20">
        <f t="shared" si="14"/>
        <v>62.641194641394634</v>
      </c>
      <c r="CA43" s="20">
        <f t="shared" si="15"/>
        <v>1936.552074960055</v>
      </c>
      <c r="CB43" s="20">
        <f t="shared" si="16"/>
        <v>599.0427696777024</v>
      </c>
      <c r="CC43" s="20">
        <f t="shared" si="17"/>
        <v>41.40535773578538</v>
      </c>
      <c r="CD43" s="20">
        <f t="shared" si="18"/>
        <v>237.60112575721695</v>
      </c>
      <c r="CE43" s="20">
        <f t="shared" si="19"/>
        <v>27.30878743545611</v>
      </c>
      <c r="CF43" s="20">
        <f t="shared" si="20"/>
        <v>226.39490597362538</v>
      </c>
      <c r="CG43" s="20">
        <f t="shared" si="21"/>
        <v>180.4723752248698</v>
      </c>
      <c r="CH43" s="20">
        <f t="shared" si="22"/>
        <v>10.034770625995463</v>
      </c>
      <c r="CI43" s="20">
        <f t="shared" si="23"/>
        <v>143.99890619105898</v>
      </c>
      <c r="CJ43" s="20">
        <f t="shared" si="24"/>
        <v>308.9329046707613</v>
      </c>
      <c r="CK43" s="20">
        <f t="shared" si="25"/>
        <v>14.762256108913197</v>
      </c>
      <c r="CL43" s="20">
        <f t="shared" si="26"/>
        <v>125.8766221297837</v>
      </c>
      <c r="CM43" s="20">
        <f t="shared" si="27"/>
        <v>4.036404659076586</v>
      </c>
      <c r="CN43" s="20">
        <f t="shared" si="28"/>
        <v>0</v>
      </c>
      <c r="CO43" s="20">
        <f t="shared" si="29"/>
        <v>0</v>
      </c>
      <c r="CP43" s="20">
        <f t="shared" si="30"/>
        <v>0</v>
      </c>
      <c r="CQ43" s="23">
        <f t="shared" si="31"/>
        <v>5700.194694601762</v>
      </c>
      <c r="CR43" s="18">
        <f t="shared" si="32"/>
        <v>0.5700194694601762</v>
      </c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</row>
    <row r="44" spans="1:96" ht="9.75" customHeight="1">
      <c r="A44">
        <v>10</v>
      </c>
      <c r="B44" s="29" t="s">
        <v>81</v>
      </c>
      <c r="C44" s="29"/>
      <c r="D44" s="30">
        <v>-2.80187</v>
      </c>
      <c r="E44" s="30">
        <v>35.98898</v>
      </c>
      <c r="F44" s="33" t="s">
        <v>135</v>
      </c>
      <c r="G44" s="2" t="s">
        <v>128</v>
      </c>
      <c r="H44" s="2">
        <v>6</v>
      </c>
      <c r="I44" s="4">
        <v>40526.946180555555</v>
      </c>
      <c r="L44" s="7">
        <v>37.67984164000001</v>
      </c>
      <c r="M44" s="9">
        <v>4.27000098</v>
      </c>
      <c r="N44" s="7">
        <v>7.54514697</v>
      </c>
      <c r="O44" s="7">
        <v>12.820993130000002</v>
      </c>
      <c r="P44" s="9">
        <v>0.20030092</v>
      </c>
      <c r="Q44" s="7">
        <v>11.84477885</v>
      </c>
      <c r="R44" s="7">
        <v>14.086440669999996</v>
      </c>
      <c r="S44" s="7">
        <v>3.15248001</v>
      </c>
      <c r="T44" s="7">
        <v>2.11356516</v>
      </c>
      <c r="U44" s="9">
        <v>1.05874476</v>
      </c>
      <c r="V44" s="7">
        <v>94.77227326999999</v>
      </c>
      <c r="W44" s="7">
        <v>3.721069433359778</v>
      </c>
      <c r="X44" s="7">
        <f t="shared" si="0"/>
        <v>94.77229309</v>
      </c>
      <c r="Y44" s="7">
        <f t="shared" si="1"/>
        <v>98.49336252335978</v>
      </c>
      <c r="Z44" s="7">
        <v>0.06733</v>
      </c>
      <c r="AA44" s="7">
        <v>0.05645</v>
      </c>
      <c r="AC44" s="7">
        <v>39.75829674640452</v>
      </c>
      <c r="AD44" s="9">
        <v>4.505538205077182</v>
      </c>
      <c r="AE44" s="7">
        <v>7.961344293709587</v>
      </c>
      <c r="AF44" s="7">
        <v>13.52821103433262</v>
      </c>
      <c r="AG44" s="9">
        <v>0.2113497050232781</v>
      </c>
      <c r="AH44" s="7">
        <v>12.49814786678695</v>
      </c>
      <c r="AI44" s="7">
        <v>14.863461837481362</v>
      </c>
      <c r="AJ44" s="7">
        <v>3.326373739098557</v>
      </c>
      <c r="AK44" s="7">
        <v>2.2301513798013386</v>
      </c>
      <c r="AL44" s="9">
        <v>1.1171461055742598</v>
      </c>
      <c r="AM44" s="7">
        <v>100.00002091328966</v>
      </c>
      <c r="AN44" s="7">
        <f t="shared" si="2"/>
        <v>5.556525118899895</v>
      </c>
      <c r="AO44" s="7"/>
      <c r="AP44" s="7"/>
      <c r="AQ44" s="7"/>
      <c r="AR44" s="12">
        <v>254.38969999999998</v>
      </c>
      <c r="AS44" s="12">
        <v>512.6442999999999</v>
      </c>
      <c r="AT44" s="12">
        <v>25.766</v>
      </c>
      <c r="AU44" s="12">
        <v>281.6422</v>
      </c>
      <c r="AV44" s="12">
        <v>762.9708999999999</v>
      </c>
      <c r="AW44" s="12">
        <v>58.1717</v>
      </c>
      <c r="AX44" s="12">
        <v>1219.921</v>
      </c>
      <c r="AY44" s="12">
        <v>434.8508</v>
      </c>
      <c r="AZ44" s="12">
        <v>31.910200000000003</v>
      </c>
      <c r="BA44" s="12">
        <v>113.1722</v>
      </c>
      <c r="BB44" s="12">
        <v>17.540699999999998</v>
      </c>
      <c r="BC44" s="12">
        <v>123.77590000000001</v>
      </c>
      <c r="BD44" s="12">
        <v>131.803</v>
      </c>
      <c r="BE44" s="12">
        <v>4.6577</v>
      </c>
      <c r="BF44" s="12">
        <v>89.28909999999999</v>
      </c>
      <c r="BG44" s="12">
        <v>183.9296</v>
      </c>
      <c r="BH44" s="12">
        <v>10.2073</v>
      </c>
      <c r="BI44" s="12">
        <v>85.8206</v>
      </c>
      <c r="BJ44" s="12">
        <v>3.4685</v>
      </c>
      <c r="BK44" s="12"/>
      <c r="BL44" s="14"/>
      <c r="BM44" s="14"/>
      <c r="BN44" s="12">
        <f t="shared" si="3"/>
        <v>4345.9314</v>
      </c>
      <c r="BO44" s="7">
        <f t="shared" si="4"/>
        <v>0.43459314000000004</v>
      </c>
      <c r="BP44" s="7">
        <f t="shared" si="5"/>
        <v>95.20686640999999</v>
      </c>
      <c r="BQ44" s="7">
        <f t="shared" si="6"/>
        <v>95.31921599603443</v>
      </c>
      <c r="BR44" s="8">
        <f t="shared" si="7"/>
        <v>99.1513077293942</v>
      </c>
      <c r="BS44" s="8">
        <f t="shared" si="8"/>
        <v>100.5744379668242</v>
      </c>
      <c r="BT44" s="8"/>
      <c r="BU44" s="21">
        <f t="shared" si="9"/>
        <v>323.71750105603815</v>
      </c>
      <c r="BV44" s="21">
        <f t="shared" si="10"/>
        <v>749.2675633279482</v>
      </c>
      <c r="BW44" s="21">
        <f t="shared" si="11"/>
        <v>39.52131630928018</v>
      </c>
      <c r="BX44" s="21">
        <f t="shared" si="12"/>
        <v>414.3306064229909</v>
      </c>
      <c r="BY44" s="21">
        <f t="shared" si="13"/>
        <v>851.8563987621959</v>
      </c>
      <c r="BZ44" s="21">
        <f t="shared" si="14"/>
        <v>63.61657656487657</v>
      </c>
      <c r="CA44" s="21">
        <f t="shared" si="15"/>
        <v>1442.6867612417257</v>
      </c>
      <c r="CB44" s="21">
        <f t="shared" si="16"/>
        <v>587.3965750493313</v>
      </c>
      <c r="CC44" s="21">
        <f t="shared" si="17"/>
        <v>40.52439267757719</v>
      </c>
      <c r="CD44" s="21">
        <f t="shared" si="18"/>
        <v>161.89766444793662</v>
      </c>
      <c r="CE44" s="21">
        <f t="shared" si="19"/>
        <v>23.578806712564543</v>
      </c>
      <c r="CF44" s="21">
        <f t="shared" si="20"/>
        <v>154.94095208825104</v>
      </c>
      <c r="CG44" s="21">
        <f t="shared" si="21"/>
        <v>165.08133359633896</v>
      </c>
      <c r="CH44" s="21">
        <f t="shared" si="22"/>
        <v>5.017385312997732</v>
      </c>
      <c r="CI44" s="21">
        <f t="shared" si="23"/>
        <v>104.71591160463609</v>
      </c>
      <c r="CJ44" s="21">
        <f t="shared" si="24"/>
        <v>226.09600594200828</v>
      </c>
      <c r="CK44" s="21">
        <f t="shared" si="25"/>
        <v>11.263054660874513</v>
      </c>
      <c r="CL44" s="21">
        <f t="shared" si="26"/>
        <v>100.10023394342763</v>
      </c>
      <c r="CM44" s="21">
        <f t="shared" si="27"/>
        <v>3.8182206234508254</v>
      </c>
      <c r="CN44" s="21">
        <f t="shared" si="28"/>
        <v>0</v>
      </c>
      <c r="CO44" s="21">
        <f t="shared" si="29"/>
        <v>0</v>
      </c>
      <c r="CP44" s="21">
        <f t="shared" si="30"/>
        <v>0</v>
      </c>
      <c r="CQ44" s="24">
        <f t="shared" si="31"/>
        <v>5469.4272603444515</v>
      </c>
      <c r="CR44" s="25">
        <f t="shared" si="32"/>
        <v>0.5469427260344452</v>
      </c>
    </row>
    <row r="45" spans="1:96" ht="9.75" customHeight="1">
      <c r="A45">
        <v>27</v>
      </c>
      <c r="B45" s="29" t="s">
        <v>98</v>
      </c>
      <c r="C45" s="29"/>
      <c r="D45" s="30">
        <v>-2.72253</v>
      </c>
      <c r="E45" s="30">
        <v>35.99298</v>
      </c>
      <c r="F45" s="33" t="s">
        <v>149</v>
      </c>
      <c r="G45" s="2" t="s">
        <v>128</v>
      </c>
      <c r="H45" s="2">
        <v>6</v>
      </c>
      <c r="I45" s="4">
        <v>40527.80164351852</v>
      </c>
      <c r="L45" s="7">
        <v>41.579258169999996</v>
      </c>
      <c r="M45" s="9">
        <v>3.4573017</v>
      </c>
      <c r="N45" s="7">
        <v>11.273952940000001</v>
      </c>
      <c r="O45" s="7">
        <v>14.399596669999998</v>
      </c>
      <c r="P45" s="9">
        <v>0.2079118</v>
      </c>
      <c r="Q45" s="7">
        <v>9.403371069999999</v>
      </c>
      <c r="R45" s="7">
        <v>11.26948353</v>
      </c>
      <c r="S45" s="7">
        <v>3.2278752900000005</v>
      </c>
      <c r="T45" s="7">
        <v>1.1201966700000001</v>
      </c>
      <c r="U45" s="9">
        <v>0.6295624799999999</v>
      </c>
      <c r="V45" s="7">
        <v>96.56852023</v>
      </c>
      <c r="W45" s="7">
        <v>2.4590163934425764</v>
      </c>
      <c r="X45" s="7">
        <f t="shared" si="0"/>
        <v>96.56851032</v>
      </c>
      <c r="Y45" s="7">
        <f t="shared" si="1"/>
        <v>99.02752671344258</v>
      </c>
      <c r="Z45" s="7">
        <v>0.007930000000000001</v>
      </c>
      <c r="AA45" s="7">
        <v>0.013159999999999998</v>
      </c>
      <c r="AC45" s="7">
        <v>43.056741545764076</v>
      </c>
      <c r="AD45" s="9">
        <v>3.5801539588321805</v>
      </c>
      <c r="AE45" s="7">
        <v>11.674563214957114</v>
      </c>
      <c r="AF45" s="7">
        <v>14.91127402149693</v>
      </c>
      <c r="AG45" s="9">
        <v>0.21529976798320044</v>
      </c>
      <c r="AH45" s="7">
        <v>9.737511818140861</v>
      </c>
      <c r="AI45" s="7">
        <v>11.669934988295513</v>
      </c>
      <c r="AJ45" s="7">
        <v>3.3425750775843697</v>
      </c>
      <c r="AK45" s="7">
        <v>1.1600019005489528</v>
      </c>
      <c r="AL45" s="9">
        <v>0.6519334442534203</v>
      </c>
      <c r="AM45" s="7">
        <v>99.9999897378566</v>
      </c>
      <c r="AN45" s="7">
        <f t="shared" si="2"/>
        <v>4.502576978133322</v>
      </c>
      <c r="AO45" s="7"/>
      <c r="AP45" s="7"/>
      <c r="AQ45" s="7"/>
      <c r="AR45" s="12">
        <v>209.9929</v>
      </c>
      <c r="AS45" s="12">
        <v>268.8583</v>
      </c>
      <c r="AT45" s="12">
        <v>20.4146</v>
      </c>
      <c r="AU45" s="12">
        <v>274.507</v>
      </c>
      <c r="AV45" s="12">
        <v>624.4291000000001</v>
      </c>
      <c r="AW45" s="12">
        <v>34.1895</v>
      </c>
      <c r="AX45" s="12">
        <v>1046.6942000000001</v>
      </c>
      <c r="AY45" s="12">
        <v>217.1281</v>
      </c>
      <c r="AZ45" s="12">
        <v>27.946199999999997</v>
      </c>
      <c r="BA45" s="12">
        <v>69.6673</v>
      </c>
      <c r="BB45" s="12">
        <v>20.6128</v>
      </c>
      <c r="BC45" s="12">
        <v>123.97409999999999</v>
      </c>
      <c r="BD45" s="12">
        <v>140.4247</v>
      </c>
      <c r="BE45" s="12">
        <v>2.5766</v>
      </c>
      <c r="BF45" s="12">
        <v>54.306799999999996</v>
      </c>
      <c r="BG45" s="12">
        <v>112.2803</v>
      </c>
      <c r="BH45" s="12">
        <v>5.5496</v>
      </c>
      <c r="BI45" s="12">
        <v>52.324799999999996</v>
      </c>
      <c r="BJ45" s="12">
        <v>1.7838</v>
      </c>
      <c r="BK45" s="12"/>
      <c r="BL45" s="14"/>
      <c r="BM45" s="14"/>
      <c r="BN45" s="12">
        <f t="shared" si="3"/>
        <v>3307.6606999999995</v>
      </c>
      <c r="BO45" s="7">
        <f t="shared" si="4"/>
        <v>0.33076606999999997</v>
      </c>
      <c r="BP45" s="7">
        <f t="shared" si="5"/>
        <v>96.8992863</v>
      </c>
      <c r="BQ45" s="7">
        <f t="shared" si="6"/>
        <v>96.98137495362823</v>
      </c>
      <c r="BR45" s="8">
        <f t="shared" si="7"/>
        <v>99.45850718707082</v>
      </c>
      <c r="BS45" s="8">
        <f t="shared" si="8"/>
        <v>101.05686241744083</v>
      </c>
      <c r="BT45" s="8"/>
      <c r="BU45" s="21">
        <f t="shared" si="9"/>
        <v>267.22141984329755</v>
      </c>
      <c r="BV45" s="21">
        <f t="shared" si="10"/>
        <v>392.95629215324254</v>
      </c>
      <c r="BW45" s="21">
        <f t="shared" si="11"/>
        <v>31.313042921968147</v>
      </c>
      <c r="BX45" s="21">
        <f t="shared" si="12"/>
        <v>403.8338422912332</v>
      </c>
      <c r="BY45" s="21">
        <f t="shared" si="13"/>
        <v>697.1745900247562</v>
      </c>
      <c r="BZ45" s="21">
        <f t="shared" si="14"/>
        <v>37.3896404001404</v>
      </c>
      <c r="CA45" s="21">
        <f t="shared" si="15"/>
        <v>1237.8275850719017</v>
      </c>
      <c r="CB45" s="21">
        <f t="shared" si="16"/>
        <v>293.29669460644595</v>
      </c>
      <c r="CC45" s="21">
        <f t="shared" si="17"/>
        <v>35.49030663067319</v>
      </c>
      <c r="CD45" s="21">
        <f t="shared" si="18"/>
        <v>99.66204737907131</v>
      </c>
      <c r="CE45" s="21">
        <f t="shared" si="19"/>
        <v>27.708428227194496</v>
      </c>
      <c r="CF45" s="21">
        <f t="shared" si="20"/>
        <v>155.18905609479745</v>
      </c>
      <c r="CG45" s="21">
        <f t="shared" si="21"/>
        <v>175.87988699700173</v>
      </c>
      <c r="CH45" s="21">
        <f t="shared" si="22"/>
        <v>2.7755748539987453</v>
      </c>
      <c r="CI45" s="21">
        <f t="shared" si="23"/>
        <v>63.68958885609387</v>
      </c>
      <c r="CJ45" s="21">
        <f t="shared" si="24"/>
        <v>138.0208915583488</v>
      </c>
      <c r="CK45" s="21">
        <f t="shared" si="25"/>
        <v>6.123602534067696</v>
      </c>
      <c r="CL45" s="21">
        <f t="shared" si="26"/>
        <v>61.03108951747088</v>
      </c>
      <c r="CM45" s="21">
        <f t="shared" si="27"/>
        <v>1.963656320631853</v>
      </c>
      <c r="CN45" s="21">
        <f t="shared" si="28"/>
        <v>0</v>
      </c>
      <c r="CO45" s="21">
        <f t="shared" si="29"/>
        <v>0</v>
      </c>
      <c r="CP45" s="21">
        <f t="shared" si="30"/>
        <v>0</v>
      </c>
      <c r="CQ45" s="24">
        <f t="shared" si="31"/>
        <v>4128.547236282337</v>
      </c>
      <c r="CR45" s="25">
        <f t="shared" si="32"/>
        <v>0.41285472362823367</v>
      </c>
    </row>
    <row r="46" spans="1:96" ht="9.75" customHeight="1">
      <c r="A46">
        <v>28</v>
      </c>
      <c r="B46" s="29" t="s">
        <v>99</v>
      </c>
      <c r="C46" s="29"/>
      <c r="D46" s="30">
        <v>-2.73204</v>
      </c>
      <c r="E46" s="30">
        <v>35.99344</v>
      </c>
      <c r="F46" s="33" t="s">
        <v>150</v>
      </c>
      <c r="G46" s="2" t="s">
        <v>128</v>
      </c>
      <c r="H46" s="2">
        <v>6</v>
      </c>
      <c r="I46" s="4">
        <v>40527.8475</v>
      </c>
      <c r="L46" s="7">
        <v>42.34906697</v>
      </c>
      <c r="M46" s="9">
        <v>2.9717116999999997</v>
      </c>
      <c r="N46" s="7">
        <v>13.34693665</v>
      </c>
      <c r="O46" s="7">
        <v>12.40211725</v>
      </c>
      <c r="P46" s="9">
        <v>0.21152895000000002</v>
      </c>
      <c r="Q46" s="7">
        <v>6.06563352</v>
      </c>
      <c r="R46" s="7">
        <v>10.638355269999996</v>
      </c>
      <c r="S46" s="7">
        <v>4.29218947</v>
      </c>
      <c r="T46" s="7">
        <v>1.85558804</v>
      </c>
      <c r="U46" s="9">
        <v>0.71835608</v>
      </c>
      <c r="V46" s="7">
        <v>94.8514839</v>
      </c>
      <c r="W46" s="7">
        <v>3.917073656931864</v>
      </c>
      <c r="X46" s="7">
        <f t="shared" si="0"/>
        <v>94.8514839</v>
      </c>
      <c r="Y46" s="7">
        <f t="shared" si="1"/>
        <v>98.76855755693187</v>
      </c>
      <c r="Z46" s="7">
        <v>0.0383</v>
      </c>
      <c r="AA46" s="7">
        <v>0.0482</v>
      </c>
      <c r="AC46" s="7">
        <v>44.64776430345335</v>
      </c>
      <c r="AD46" s="9">
        <v>3.1330155078364568</v>
      </c>
      <c r="AE46" s="7">
        <v>14.07140521288144</v>
      </c>
      <c r="AF46" s="7">
        <v>13.075301239435852</v>
      </c>
      <c r="AG46" s="9">
        <v>0.22301069134881507</v>
      </c>
      <c r="AH46" s="7">
        <v>6.394874672066147</v>
      </c>
      <c r="AI46" s="7">
        <v>11.215802676546208</v>
      </c>
      <c r="AJ46" s="7">
        <v>4.5251684987081155</v>
      </c>
      <c r="AK46" s="7">
        <v>1.9563089196963</v>
      </c>
      <c r="AL46" s="9">
        <v>0.7573482780273088</v>
      </c>
      <c r="AM46" s="7">
        <v>100</v>
      </c>
      <c r="AN46" s="7">
        <f t="shared" si="2"/>
        <v>6.481477418404415</v>
      </c>
      <c r="AO46" s="7"/>
      <c r="AP46" s="7"/>
      <c r="AQ46" s="7"/>
      <c r="AR46" s="12">
        <v>131.10930000000002</v>
      </c>
      <c r="AS46" s="12">
        <v>111.0911</v>
      </c>
      <c r="AT46" s="12">
        <v>13.477599999999999</v>
      </c>
      <c r="AU46" s="12">
        <v>202.26309999999998</v>
      </c>
      <c r="AV46" s="12">
        <v>766.7367</v>
      </c>
      <c r="AW46" s="12">
        <v>44.595</v>
      </c>
      <c r="AX46" s="12">
        <v>1321.994</v>
      </c>
      <c r="AY46" s="12">
        <v>268.2637</v>
      </c>
      <c r="AZ46" s="12">
        <v>33.694</v>
      </c>
      <c r="BA46" s="12">
        <v>90.0819</v>
      </c>
      <c r="BB46" s="12">
        <v>24.0813</v>
      </c>
      <c r="BC46" s="12">
        <v>214.4524</v>
      </c>
      <c r="BD46" s="12">
        <v>138.8391</v>
      </c>
      <c r="BE46" s="12">
        <v>4.3604</v>
      </c>
      <c r="BF46" s="12">
        <v>73.5322</v>
      </c>
      <c r="BG46" s="12">
        <v>147.2626</v>
      </c>
      <c r="BH46" s="12">
        <v>7.531599999999999</v>
      </c>
      <c r="BI46" s="12">
        <v>62.5321</v>
      </c>
      <c r="BJ46" s="12">
        <v>3.3693999999999997</v>
      </c>
      <c r="BK46" s="12"/>
      <c r="BL46" s="14"/>
      <c r="BM46" s="14"/>
      <c r="BN46" s="12">
        <f t="shared" si="3"/>
        <v>3659.2675</v>
      </c>
      <c r="BO46" s="7">
        <f t="shared" si="4"/>
        <v>0.36592674999999997</v>
      </c>
      <c r="BP46" s="7">
        <f t="shared" si="5"/>
        <v>95.21741065</v>
      </c>
      <c r="BQ46" s="7">
        <f t="shared" si="6"/>
        <v>95.29961556797454</v>
      </c>
      <c r="BR46" s="8">
        <f t="shared" si="7"/>
        <v>99.2922960249064</v>
      </c>
      <c r="BS46" s="8">
        <f t="shared" si="8"/>
        <v>100.6689310396564</v>
      </c>
      <c r="BT46" s="8"/>
      <c r="BU46" s="21">
        <f t="shared" si="9"/>
        <v>166.8399898313746</v>
      </c>
      <c r="BV46" s="21">
        <f t="shared" si="10"/>
        <v>162.36785975075006</v>
      </c>
      <c r="BW46" s="21">
        <f t="shared" si="11"/>
        <v>20.672688531008095</v>
      </c>
      <c r="BX46" s="21">
        <f t="shared" si="12"/>
        <v>297.5541054571866</v>
      </c>
      <c r="BY46" s="21">
        <f t="shared" si="13"/>
        <v>856.0609114460464</v>
      </c>
      <c r="BZ46" s="21">
        <f t="shared" si="14"/>
        <v>48.76909617409617</v>
      </c>
      <c r="CA46" s="21">
        <f t="shared" si="15"/>
        <v>1563.398976032869</v>
      </c>
      <c r="CB46" s="21">
        <f t="shared" si="16"/>
        <v>362.3706765402324</v>
      </c>
      <c r="CC46" s="21">
        <f t="shared" si="17"/>
        <v>42.78973139868399</v>
      </c>
      <c r="CD46" s="21">
        <f t="shared" si="18"/>
        <v>128.86600436355025</v>
      </c>
      <c r="CE46" s="21">
        <f t="shared" si="19"/>
        <v>32.37090413080895</v>
      </c>
      <c r="CF46" s="21">
        <f t="shared" si="20"/>
        <v>268.4485350832468</v>
      </c>
      <c r="CG46" s="21">
        <f t="shared" si="21"/>
        <v>173.89394614170743</v>
      </c>
      <c r="CH46" s="21">
        <f t="shared" si="22"/>
        <v>4.697126675997877</v>
      </c>
      <c r="CI46" s="21">
        <f t="shared" si="23"/>
        <v>86.23663308617091</v>
      </c>
      <c r="CJ46" s="21">
        <f t="shared" si="24"/>
        <v>181.02298751606912</v>
      </c>
      <c r="CK46" s="21">
        <f t="shared" si="25"/>
        <v>8.310603439091873</v>
      </c>
      <c r="CL46" s="21">
        <f t="shared" si="26"/>
        <v>72.9367755407654</v>
      </c>
      <c r="CM46" s="21">
        <f t="shared" si="27"/>
        <v>3.709128605637944</v>
      </c>
      <c r="CN46" s="21">
        <f t="shared" si="28"/>
        <v>0</v>
      </c>
      <c r="CO46" s="21">
        <f t="shared" si="29"/>
        <v>0</v>
      </c>
      <c r="CP46" s="21">
        <f t="shared" si="30"/>
        <v>0</v>
      </c>
      <c r="CQ46" s="24">
        <f t="shared" si="31"/>
        <v>4481.316679745295</v>
      </c>
      <c r="CR46" s="25">
        <f t="shared" si="32"/>
        <v>0.4481316679745295</v>
      </c>
    </row>
    <row r="47" spans="1:96" ht="9.75" customHeight="1">
      <c r="A47">
        <v>48</v>
      </c>
      <c r="B47" s="29" t="s">
        <v>119</v>
      </c>
      <c r="C47" s="29"/>
      <c r="D47" s="30">
        <v>-2.64552</v>
      </c>
      <c r="E47" s="30">
        <v>35.87482</v>
      </c>
      <c r="F47" s="33" t="s">
        <v>165</v>
      </c>
      <c r="G47" s="2" t="s">
        <v>128</v>
      </c>
      <c r="H47" s="2">
        <v>7</v>
      </c>
      <c r="I47" s="4">
        <v>40529.055439814816</v>
      </c>
      <c r="L47" s="7">
        <v>43.09141516</v>
      </c>
      <c r="M47" s="9">
        <v>1.80130106</v>
      </c>
      <c r="N47" s="7">
        <v>13.590534359999998</v>
      </c>
      <c r="O47" s="7">
        <v>10.604086489999998</v>
      </c>
      <c r="P47" s="9">
        <v>0.16859883</v>
      </c>
      <c r="Q47" s="7">
        <v>4.72846731</v>
      </c>
      <c r="R47" s="7">
        <v>11.06595195</v>
      </c>
      <c r="S47" s="7">
        <v>4.91573658</v>
      </c>
      <c r="T47" s="7">
        <v>1.42318501</v>
      </c>
      <c r="U47" s="9">
        <v>0.35037796</v>
      </c>
      <c r="V47" s="7">
        <v>91.73965470999998</v>
      </c>
      <c r="W47" s="7">
        <v>7.694607794279337</v>
      </c>
      <c r="X47" s="7">
        <f t="shared" si="0"/>
        <v>91.73965470999998</v>
      </c>
      <c r="Y47" s="7">
        <f t="shared" si="1"/>
        <v>99.43426250427932</v>
      </c>
      <c r="Z47" s="7">
        <v>0</v>
      </c>
      <c r="AA47" s="7">
        <v>0</v>
      </c>
      <c r="AC47" s="7">
        <v>46.971416337043244</v>
      </c>
      <c r="AD47" s="9">
        <v>1.9634923040577468</v>
      </c>
      <c r="AE47" s="7">
        <v>14.814241892408795</v>
      </c>
      <c r="AF47" s="7">
        <v>11.558890780132955</v>
      </c>
      <c r="AG47" s="9">
        <v>0.18377966489296374</v>
      </c>
      <c r="AH47" s="7">
        <v>5.154224010268242</v>
      </c>
      <c r="AI47" s="7">
        <v>12.06234314373735</v>
      </c>
      <c r="AJ47" s="7">
        <v>5.358355223310171</v>
      </c>
      <c r="AK47" s="7">
        <v>1.5513302448094641</v>
      </c>
      <c r="AL47" s="9">
        <v>0.38192639933907163</v>
      </c>
      <c r="AM47" s="7">
        <v>100</v>
      </c>
      <c r="AN47" s="7">
        <f t="shared" si="2"/>
        <v>6.909685468119635</v>
      </c>
      <c r="AO47" s="7"/>
      <c r="AP47" s="7"/>
      <c r="AQ47" s="7"/>
      <c r="AR47" s="12">
        <v>83.73949999999999</v>
      </c>
      <c r="AS47" s="12">
        <v>127.3435</v>
      </c>
      <c r="AT47" s="12">
        <v>33.594899999999996</v>
      </c>
      <c r="AU47" s="12">
        <v>267.8673</v>
      </c>
      <c r="AV47" s="12">
        <v>476.57189999999997</v>
      </c>
      <c r="AW47" s="12">
        <v>50.541</v>
      </c>
      <c r="AX47" s="12">
        <v>736.0157</v>
      </c>
      <c r="AY47" s="12">
        <v>102.9649</v>
      </c>
      <c r="AZ47" s="12">
        <v>22.2975</v>
      </c>
      <c r="BA47" s="12">
        <v>19.720899999999997</v>
      </c>
      <c r="BB47" s="12">
        <v>15.1623</v>
      </c>
      <c r="BC47" s="12">
        <v>92.9558</v>
      </c>
      <c r="BD47" s="12">
        <v>78.3881</v>
      </c>
      <c r="BE47" s="12">
        <v>0.6937</v>
      </c>
      <c r="BF47" s="12">
        <v>20.3155</v>
      </c>
      <c r="BG47" s="12">
        <v>39.2436</v>
      </c>
      <c r="BH47" s="12">
        <v>1.2883</v>
      </c>
      <c r="BI47" s="12">
        <v>23.387600000000003</v>
      </c>
      <c r="BJ47" s="12">
        <v>0.991</v>
      </c>
      <c r="BK47" s="12"/>
      <c r="BL47" s="14"/>
      <c r="BM47" s="14"/>
      <c r="BN47" s="12">
        <f t="shared" si="3"/>
        <v>2193.0829999999996</v>
      </c>
      <c r="BO47" s="7">
        <f t="shared" si="4"/>
        <v>0.21930829999999996</v>
      </c>
      <c r="BP47" s="7">
        <f t="shared" si="5"/>
        <v>91.95896300999998</v>
      </c>
      <c r="BQ47" s="7">
        <f t="shared" si="6"/>
        <v>92.01257466958408</v>
      </c>
      <c r="BR47" s="8">
        <f t="shared" si="7"/>
        <v>99.70718246386342</v>
      </c>
      <c r="BS47" s="8">
        <f t="shared" si="8"/>
        <v>100.88423606425341</v>
      </c>
      <c r="BT47" s="8"/>
      <c r="BU47" s="20">
        <f t="shared" si="9"/>
        <v>106.56068889456651</v>
      </c>
      <c r="BV47" s="20">
        <f t="shared" si="10"/>
        <v>186.12194449573045</v>
      </c>
      <c r="BW47" s="20">
        <f t="shared" si="11"/>
        <v>51.529716264792235</v>
      </c>
      <c r="BX47" s="20">
        <f t="shared" si="12"/>
        <v>394.06602011306984</v>
      </c>
      <c r="BY47" s="20">
        <f t="shared" si="13"/>
        <v>532.092144648318</v>
      </c>
      <c r="BZ47" s="20">
        <f t="shared" si="14"/>
        <v>55.27164233064233</v>
      </c>
      <c r="CA47" s="20">
        <f t="shared" si="15"/>
        <v>870.4171060716732</v>
      </c>
      <c r="CB47" s="20">
        <f t="shared" si="16"/>
        <v>139.08501401008553</v>
      </c>
      <c r="CC47" s="20">
        <f t="shared" si="17"/>
        <v>28.31673401383499</v>
      </c>
      <c r="CD47" s="20">
        <f t="shared" si="18"/>
        <v>28.211589514132555</v>
      </c>
      <c r="CE47" s="20">
        <f t="shared" si="19"/>
        <v>20.38168037865749</v>
      </c>
      <c r="CF47" s="20">
        <f t="shared" si="20"/>
        <v>116.36077907027979</v>
      </c>
      <c r="CG47" s="20">
        <f t="shared" si="21"/>
        <v>98.17995103361211</v>
      </c>
      <c r="CH47" s="20">
        <f t="shared" si="22"/>
        <v>0.7472701529996622</v>
      </c>
      <c r="CI47" s="20">
        <f t="shared" si="23"/>
        <v>23.825484882297893</v>
      </c>
      <c r="CJ47" s="20">
        <f t="shared" si="24"/>
        <v>48.24031161262677</v>
      </c>
      <c r="CK47" s="20">
        <f t="shared" si="25"/>
        <v>1.4215505882657151</v>
      </c>
      <c r="CL47" s="20">
        <f t="shared" si="26"/>
        <v>27.279047587354412</v>
      </c>
      <c r="CM47" s="20">
        <f t="shared" si="27"/>
        <v>1.0909201781288071</v>
      </c>
      <c r="CN47" s="20">
        <f t="shared" si="28"/>
        <v>0</v>
      </c>
      <c r="CO47" s="20">
        <f t="shared" si="29"/>
        <v>0</v>
      </c>
      <c r="CP47" s="20">
        <f t="shared" si="30"/>
        <v>0</v>
      </c>
      <c r="CQ47" s="23">
        <f t="shared" si="31"/>
        <v>2729.199595841068</v>
      </c>
      <c r="CR47" s="18">
        <f t="shared" si="32"/>
        <v>0.2729199595841068</v>
      </c>
    </row>
    <row r="48" spans="1:96" ht="9.75" customHeight="1">
      <c r="A48">
        <v>31</v>
      </c>
      <c r="B48" s="29" t="s">
        <v>102</v>
      </c>
      <c r="C48" s="29"/>
      <c r="D48" s="30">
        <v>-2.59671</v>
      </c>
      <c r="E48" s="30">
        <v>35.8595</v>
      </c>
      <c r="F48" s="33" t="s">
        <v>152</v>
      </c>
      <c r="G48" s="2" t="s">
        <v>128</v>
      </c>
      <c r="H48" s="2">
        <v>8</v>
      </c>
      <c r="I48" s="4">
        <v>40527.98509259259</v>
      </c>
      <c r="L48" s="7">
        <v>46.687199199999995</v>
      </c>
      <c r="M48" s="9">
        <v>1.8998460999999998</v>
      </c>
      <c r="N48" s="7">
        <v>14.420477040000002</v>
      </c>
      <c r="O48" s="7">
        <v>11.534605759999998</v>
      </c>
      <c r="P48" s="9">
        <v>0.19653512</v>
      </c>
      <c r="Q48" s="7">
        <v>3.8919047499999997</v>
      </c>
      <c r="R48" s="7">
        <v>7.5776815</v>
      </c>
      <c r="S48" s="7">
        <v>5.08938951</v>
      </c>
      <c r="T48" s="7">
        <v>3.12336443</v>
      </c>
      <c r="U48" s="9">
        <v>0.52868859</v>
      </c>
      <c r="V48" s="7">
        <v>94.949692</v>
      </c>
      <c r="W48" s="7">
        <v>3.7173609726930352</v>
      </c>
      <c r="X48" s="7">
        <f t="shared" si="0"/>
        <v>94.94969199999997</v>
      </c>
      <c r="Y48" s="7">
        <f t="shared" si="1"/>
        <v>98.667052972693</v>
      </c>
      <c r="Z48" s="7">
        <v>0</v>
      </c>
      <c r="AA48" s="7">
        <v>0.0272</v>
      </c>
      <c r="AC48" s="7">
        <v>49.17045881517973</v>
      </c>
      <c r="AD48" s="9">
        <v>2.000897591115935</v>
      </c>
      <c r="AE48" s="7">
        <v>15.187492172170503</v>
      </c>
      <c r="AF48" s="7">
        <v>12.148123408341334</v>
      </c>
      <c r="AG48" s="9">
        <v>0.20698868617709681</v>
      </c>
      <c r="AH48" s="7">
        <v>4.098912453554878</v>
      </c>
      <c r="AI48" s="7">
        <v>7.980733102325387</v>
      </c>
      <c r="AJ48" s="7">
        <v>5.360090594080073</v>
      </c>
      <c r="AK48" s="7">
        <v>3.2894940091011566</v>
      </c>
      <c r="AL48" s="9">
        <v>0.5568091679539098</v>
      </c>
      <c r="AM48" s="7">
        <v>100</v>
      </c>
      <c r="AN48" s="7">
        <f t="shared" si="2"/>
        <v>8.649584603181228</v>
      </c>
      <c r="AO48" s="7"/>
      <c r="AP48" s="7"/>
      <c r="AQ48" s="7"/>
      <c r="AR48" s="12">
        <v>24.775</v>
      </c>
      <c r="AS48" s="12">
        <v>7.928</v>
      </c>
      <c r="AT48" s="12">
        <v>11.892</v>
      </c>
      <c r="AU48" s="12">
        <v>234.56969999999998</v>
      </c>
      <c r="AV48" s="12">
        <v>965.7295</v>
      </c>
      <c r="AW48" s="12">
        <v>64.7123</v>
      </c>
      <c r="AX48" s="12">
        <v>1142.7221</v>
      </c>
      <c r="AY48" s="12">
        <v>188.38909999999998</v>
      </c>
      <c r="AZ48" s="12">
        <v>22.1984</v>
      </c>
      <c r="BA48" s="12">
        <v>65.1087</v>
      </c>
      <c r="BB48" s="12">
        <v>23.2885</v>
      </c>
      <c r="BC48" s="12">
        <v>111.4875</v>
      </c>
      <c r="BD48" s="12">
        <v>127.839</v>
      </c>
      <c r="BE48" s="12">
        <v>8.8199</v>
      </c>
      <c r="BF48" s="12">
        <v>59.9555</v>
      </c>
      <c r="BG48" s="12">
        <v>112.57759999999999</v>
      </c>
      <c r="BH48" s="12">
        <v>8.621699999999999</v>
      </c>
      <c r="BI48" s="12">
        <v>38.2526</v>
      </c>
      <c r="BJ48" s="12">
        <v>3.8649</v>
      </c>
      <c r="BK48" s="12"/>
      <c r="BL48" s="14"/>
      <c r="BM48" s="14"/>
      <c r="BN48" s="12">
        <f t="shared" si="3"/>
        <v>3222.7320000000004</v>
      </c>
      <c r="BO48" s="7">
        <f t="shared" si="4"/>
        <v>0.32227320000000004</v>
      </c>
      <c r="BP48" s="7">
        <f t="shared" si="5"/>
        <v>95.2719652</v>
      </c>
      <c r="BQ48" s="7">
        <f t="shared" si="6"/>
        <v>95.33871272745667</v>
      </c>
      <c r="BR48" s="8">
        <f t="shared" si="7"/>
        <v>99.07712650014969</v>
      </c>
      <c r="BS48" s="8">
        <f t="shared" si="8"/>
        <v>100.35746773950969</v>
      </c>
      <c r="BT48" s="8"/>
      <c r="BU48" s="21">
        <f t="shared" si="9"/>
        <v>31.52683103389542</v>
      </c>
      <c r="BV48" s="21">
        <f t="shared" si="10"/>
        <v>11.587358412185553</v>
      </c>
      <c r="BW48" s="21">
        <f t="shared" si="11"/>
        <v>18.240607527360083</v>
      </c>
      <c r="BX48" s="21">
        <f t="shared" si="12"/>
        <v>345.08112083153395</v>
      </c>
      <c r="BY48" s="21">
        <f t="shared" si="13"/>
        <v>1078.2362132663463</v>
      </c>
      <c r="BZ48" s="21">
        <f t="shared" si="14"/>
        <v>70.76937733707733</v>
      </c>
      <c r="CA48" s="21">
        <f t="shared" si="15"/>
        <v>1351.3908240356084</v>
      </c>
      <c r="CB48" s="21">
        <f t="shared" si="16"/>
        <v>254.47604584520937</v>
      </c>
      <c r="CC48" s="21">
        <f t="shared" si="17"/>
        <v>28.19088186266239</v>
      </c>
      <c r="CD48" s="21">
        <f t="shared" si="18"/>
        <v>93.14077543108087</v>
      </c>
      <c r="CE48" s="21">
        <f t="shared" si="19"/>
        <v>31.30519535283993</v>
      </c>
      <c r="CF48" s="21">
        <f t="shared" si="20"/>
        <v>139.55850368237182</v>
      </c>
      <c r="CG48" s="21">
        <f t="shared" si="21"/>
        <v>160.1164814581032</v>
      </c>
      <c r="CH48" s="21">
        <f t="shared" si="22"/>
        <v>9.501006230995705</v>
      </c>
      <c r="CI48" s="21">
        <f t="shared" si="23"/>
        <v>70.31423587214744</v>
      </c>
      <c r="CJ48" s="21">
        <f t="shared" si="24"/>
        <v>138.38634846450506</v>
      </c>
      <c r="CK48" s="21">
        <f t="shared" si="25"/>
        <v>9.51345393685517</v>
      </c>
      <c r="CL48" s="21">
        <f t="shared" si="26"/>
        <v>44.61742529118137</v>
      </c>
      <c r="CM48" s="21">
        <f t="shared" si="27"/>
        <v>4.254588694702348</v>
      </c>
      <c r="CN48" s="21">
        <f t="shared" si="28"/>
        <v>0</v>
      </c>
      <c r="CO48" s="21">
        <f t="shared" si="29"/>
        <v>0</v>
      </c>
      <c r="CP48" s="21">
        <f t="shared" si="30"/>
        <v>0</v>
      </c>
      <c r="CQ48" s="24">
        <f t="shared" si="31"/>
        <v>3890.2072745666615</v>
      </c>
      <c r="CR48" s="25">
        <f t="shared" si="32"/>
        <v>0.38902072745666616</v>
      </c>
    </row>
    <row r="49" spans="1:96" ht="9.75" customHeight="1">
      <c r="A49">
        <v>30</v>
      </c>
      <c r="B49" s="29" t="s">
        <v>101</v>
      </c>
      <c r="C49" s="29"/>
      <c r="D49" s="30">
        <v>-2.5941</v>
      </c>
      <c r="E49" s="30">
        <v>35.86042</v>
      </c>
      <c r="F49" s="33" t="s">
        <v>152</v>
      </c>
      <c r="G49" s="2" t="s">
        <v>128</v>
      </c>
      <c r="H49" s="2">
        <v>8</v>
      </c>
      <c r="I49" s="4">
        <v>40527.93921296296</v>
      </c>
      <c r="L49" s="7">
        <v>46.51474538</v>
      </c>
      <c r="M49" s="9">
        <v>1.83075358</v>
      </c>
      <c r="N49" s="7">
        <v>13.94405379</v>
      </c>
      <c r="O49" s="7">
        <v>11.205554119999999</v>
      </c>
      <c r="P49" s="9">
        <v>0.17437636000000004</v>
      </c>
      <c r="Q49" s="7">
        <v>3.7272798300000005</v>
      </c>
      <c r="R49" s="7">
        <v>7.585540129999998</v>
      </c>
      <c r="S49" s="7">
        <v>4.445516990000001</v>
      </c>
      <c r="T49" s="7">
        <v>3.50629674</v>
      </c>
      <c r="U49" s="9">
        <v>0.5212362700000001</v>
      </c>
      <c r="V49" s="7">
        <v>93.45534328</v>
      </c>
      <c r="W49" s="7">
        <v>5.24897714798905</v>
      </c>
      <c r="X49" s="7">
        <f t="shared" si="0"/>
        <v>93.45535319</v>
      </c>
      <c r="Y49" s="7">
        <f t="shared" si="1"/>
        <v>98.70433033798905</v>
      </c>
      <c r="Z49" s="7">
        <v>0</v>
      </c>
      <c r="AA49" s="7">
        <v>0.00697</v>
      </c>
      <c r="AC49" s="7">
        <v>49.77216256178948</v>
      </c>
      <c r="AD49" s="9">
        <v>1.9589608424153018</v>
      </c>
      <c r="AE49" s="7">
        <v>14.92055274808895</v>
      </c>
      <c r="AF49" s="7">
        <v>11.990276560674786</v>
      </c>
      <c r="AG49" s="9">
        <v>0.18658789736350753</v>
      </c>
      <c r="AH49" s="7">
        <v>3.988300400152359</v>
      </c>
      <c r="AI49" s="7">
        <v>8.116753803228873</v>
      </c>
      <c r="AJ49" s="7">
        <v>4.756835547306119</v>
      </c>
      <c r="AK49" s="7">
        <v>3.7518419139447623</v>
      </c>
      <c r="AL49" s="9">
        <v>0.5577383290309391</v>
      </c>
      <c r="AM49" s="7">
        <v>100.00001060399508</v>
      </c>
      <c r="AN49" s="7">
        <f t="shared" si="2"/>
        <v>8.508677461250882</v>
      </c>
      <c r="AO49" s="7"/>
      <c r="AP49" s="7"/>
      <c r="AQ49" s="7"/>
      <c r="AR49" s="12">
        <v>25.1714</v>
      </c>
      <c r="AS49" s="12">
        <v>7.2343</v>
      </c>
      <c r="AT49" s="12">
        <v>10.901</v>
      </c>
      <c r="AU49" s="12">
        <v>229.41649999999998</v>
      </c>
      <c r="AV49" s="12">
        <v>1159.1727</v>
      </c>
      <c r="AW49" s="12">
        <v>79.28</v>
      </c>
      <c r="AX49" s="12">
        <v>2038.0906</v>
      </c>
      <c r="AY49" s="12">
        <v>174.61419999999998</v>
      </c>
      <c r="AZ49" s="12">
        <v>22.5948</v>
      </c>
      <c r="BA49" s="12">
        <v>60.8474</v>
      </c>
      <c r="BB49" s="12">
        <v>19.5227</v>
      </c>
      <c r="BC49" s="12">
        <v>110.89290000000001</v>
      </c>
      <c r="BD49" s="12">
        <v>123.97409999999999</v>
      </c>
      <c r="BE49" s="12">
        <v>9.8109</v>
      </c>
      <c r="BF49" s="12">
        <v>54.306799999999996</v>
      </c>
      <c r="BG49" s="12">
        <v>104.84779999999999</v>
      </c>
      <c r="BH49" s="12">
        <v>7.531599999999999</v>
      </c>
      <c r="BI49" s="12">
        <v>38.7481</v>
      </c>
      <c r="BJ49" s="12">
        <v>1.0901</v>
      </c>
      <c r="BK49" s="12"/>
      <c r="BL49" s="14"/>
      <c r="BM49" s="14"/>
      <c r="BN49" s="12">
        <f t="shared" si="3"/>
        <v>4278.0479</v>
      </c>
      <c r="BO49" s="7">
        <f t="shared" si="4"/>
        <v>0.42780478999999993</v>
      </c>
      <c r="BP49" s="7">
        <f t="shared" si="5"/>
        <v>93.88314806999999</v>
      </c>
      <c r="BQ49" s="7">
        <f t="shared" si="6"/>
        <v>93.967122343579</v>
      </c>
      <c r="BR49" s="8">
        <f t="shared" si="7"/>
        <v>99.22149427156805</v>
      </c>
      <c r="BS49" s="8">
        <f t="shared" si="8"/>
        <v>100.46531077888805</v>
      </c>
      <c r="BT49" s="8"/>
      <c r="BU49" s="21">
        <f t="shared" si="9"/>
        <v>32.031260330437746</v>
      </c>
      <c r="BV49" s="21">
        <f t="shared" si="10"/>
        <v>10.573464551119317</v>
      </c>
      <c r="BW49" s="21">
        <f t="shared" si="11"/>
        <v>16.720556900080076</v>
      </c>
      <c r="BX49" s="21">
        <f t="shared" si="12"/>
        <v>337.50012451415336</v>
      </c>
      <c r="BY49" s="21">
        <f t="shared" si="13"/>
        <v>1294.2153911314986</v>
      </c>
      <c r="BZ49" s="21">
        <f t="shared" si="14"/>
        <v>86.70061542061542</v>
      </c>
      <c r="CA49" s="21">
        <f t="shared" si="15"/>
        <v>2410.2596207715133</v>
      </c>
      <c r="CB49" s="21">
        <f t="shared" si="16"/>
        <v>235.86890730103048</v>
      </c>
      <c r="CC49" s="21">
        <f t="shared" si="17"/>
        <v>28.69429046735279</v>
      </c>
      <c r="CD49" s="21">
        <f t="shared" si="18"/>
        <v>87.04480382752459</v>
      </c>
      <c r="CE49" s="21">
        <f t="shared" si="19"/>
        <v>26.243078657487093</v>
      </c>
      <c r="CF49" s="21">
        <f t="shared" si="20"/>
        <v>138.81419166273253</v>
      </c>
      <c r="CG49" s="21">
        <f t="shared" si="21"/>
        <v>155.27575062332335</v>
      </c>
      <c r="CH49" s="21">
        <f t="shared" si="22"/>
        <v>10.568535020995222</v>
      </c>
      <c r="CI49" s="21">
        <f t="shared" si="23"/>
        <v>63.68958885609387</v>
      </c>
      <c r="CJ49" s="21">
        <f t="shared" si="24"/>
        <v>128.8844689044422</v>
      </c>
      <c r="CK49" s="21">
        <f t="shared" si="25"/>
        <v>8.310603439091873</v>
      </c>
      <c r="CL49" s="21">
        <f t="shared" si="26"/>
        <v>45.195371214642265</v>
      </c>
      <c r="CM49" s="21">
        <f t="shared" si="27"/>
        <v>1.200012195941688</v>
      </c>
      <c r="CN49" s="21">
        <f t="shared" si="28"/>
        <v>0</v>
      </c>
      <c r="CO49" s="21">
        <f t="shared" si="29"/>
        <v>0</v>
      </c>
      <c r="CP49" s="21">
        <f t="shared" si="30"/>
        <v>0</v>
      </c>
      <c r="CQ49" s="24">
        <f t="shared" si="31"/>
        <v>5117.790635790074</v>
      </c>
      <c r="CR49" s="25">
        <f t="shared" si="32"/>
        <v>0.5117790635790074</v>
      </c>
    </row>
    <row r="50" spans="1:96" ht="9.75" customHeight="1">
      <c r="A50">
        <v>49</v>
      </c>
      <c r="B50" s="29"/>
      <c r="C50" s="29"/>
      <c r="D50" s="29"/>
      <c r="E50" s="31"/>
      <c r="F50" s="33"/>
      <c r="G50" s="2"/>
      <c r="H50" s="2"/>
      <c r="I50" s="4"/>
      <c r="L50" s="7"/>
      <c r="M50" s="9"/>
      <c r="N50" s="7"/>
      <c r="O50" s="7"/>
      <c r="P50" s="9"/>
      <c r="Q50" s="7"/>
      <c r="R50" s="7"/>
      <c r="S50" s="7"/>
      <c r="T50" s="7"/>
      <c r="U50" s="9"/>
      <c r="V50" s="7"/>
      <c r="W50" s="7"/>
      <c r="X50" s="7"/>
      <c r="Y50" s="7"/>
      <c r="Z50" s="7"/>
      <c r="AA50" s="7"/>
      <c r="AC50" s="7"/>
      <c r="AD50" s="9"/>
      <c r="AE50" s="7"/>
      <c r="AF50" s="7"/>
      <c r="AG50" s="9"/>
      <c r="AH50" s="7"/>
      <c r="AI50" s="7"/>
      <c r="AJ50" s="7"/>
      <c r="AK50" s="7"/>
      <c r="AL50" s="9"/>
      <c r="AM50" s="7"/>
      <c r="AN50" s="7"/>
      <c r="AO50" s="7"/>
      <c r="AP50" s="7"/>
      <c r="AQ50" s="7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4"/>
      <c r="BM50" s="14"/>
      <c r="BN50" s="12"/>
      <c r="BO50" s="7"/>
      <c r="BP50" s="7"/>
      <c r="BQ50" s="7"/>
      <c r="BR50" s="8"/>
      <c r="BS50" s="8"/>
      <c r="BT50" s="8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3"/>
      <c r="CR50" s="18"/>
    </row>
    <row r="51" spans="1:96" ht="9.75" customHeight="1">
      <c r="A51">
        <v>50</v>
      </c>
      <c r="B51" s="29"/>
      <c r="C51" s="29"/>
      <c r="D51" s="29"/>
      <c r="E51" s="31"/>
      <c r="F51" s="33"/>
      <c r="G51" s="2"/>
      <c r="H51" s="2"/>
      <c r="I51" s="4"/>
      <c r="L51" s="7"/>
      <c r="M51" s="9"/>
      <c r="N51" s="7"/>
      <c r="O51" s="7"/>
      <c r="P51" s="9"/>
      <c r="Q51" s="7"/>
      <c r="R51" s="7"/>
      <c r="S51" s="7"/>
      <c r="T51" s="7"/>
      <c r="U51" s="9"/>
      <c r="V51" s="7"/>
      <c r="W51" s="7"/>
      <c r="X51" s="7"/>
      <c r="Y51" s="7"/>
      <c r="Z51" s="7"/>
      <c r="AA51" s="7"/>
      <c r="AC51" s="7"/>
      <c r="AD51" s="9"/>
      <c r="AE51" s="7"/>
      <c r="AF51" s="7"/>
      <c r="AG51" s="9"/>
      <c r="AH51" s="7"/>
      <c r="AI51" s="7"/>
      <c r="AJ51" s="7"/>
      <c r="AK51" s="7"/>
      <c r="AL51" s="9"/>
      <c r="AM51" s="7"/>
      <c r="AN51" s="7"/>
      <c r="AO51" s="7"/>
      <c r="AP51" s="7"/>
      <c r="AQ51" s="7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4"/>
      <c r="BM51" s="14"/>
      <c r="BN51" s="12"/>
      <c r="BO51" s="7"/>
      <c r="BP51" s="7"/>
      <c r="BQ51" s="7"/>
      <c r="BR51" s="8"/>
      <c r="BS51" s="8"/>
      <c r="BT51" s="8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3"/>
      <c r="CR51" s="18"/>
    </row>
    <row r="52" spans="1:96" ht="9.75" customHeight="1">
      <c r="A52">
        <v>51</v>
      </c>
      <c r="B52" s="29" t="s">
        <v>73</v>
      </c>
      <c r="C52" s="29"/>
      <c r="D52" s="29"/>
      <c r="E52" s="31"/>
      <c r="F52" s="33"/>
      <c r="G52" s="2"/>
      <c r="H52" s="2"/>
      <c r="I52" s="4">
        <v>40526.34868055556</v>
      </c>
      <c r="L52" s="7">
        <v>33.28802694</v>
      </c>
      <c r="M52" s="9">
        <v>5.141218809999999</v>
      </c>
      <c r="N52" s="7">
        <v>7.083747279999999</v>
      </c>
      <c r="O52" s="7">
        <v>13.84726282</v>
      </c>
      <c r="P52" s="9">
        <v>0.24121931000000005</v>
      </c>
      <c r="Q52" s="7">
        <v>9.086379899999999</v>
      </c>
      <c r="R52" s="7">
        <v>17.422097119999997</v>
      </c>
      <c r="S52" s="7">
        <v>4.70412835</v>
      </c>
      <c r="T52" s="7">
        <v>2.63047076</v>
      </c>
      <c r="U52" s="9">
        <v>1.28137291</v>
      </c>
      <c r="V52" s="7">
        <v>94.72590438</v>
      </c>
      <c r="W52" s="7">
        <v>3.254792332268589</v>
      </c>
      <c r="X52" s="7"/>
      <c r="Y52" s="7"/>
      <c r="Z52" s="7">
        <v>0.15514999999999998</v>
      </c>
      <c r="AA52" s="7">
        <v>0.08813</v>
      </c>
      <c r="AC52" s="7">
        <v>35.141418979187165</v>
      </c>
      <c r="AD52" s="9">
        <v>5.427468698926977</v>
      </c>
      <c r="AE52" s="7">
        <v>7.478152176392025</v>
      </c>
      <c r="AF52" s="7">
        <v>14.618242930097216</v>
      </c>
      <c r="AG52" s="9">
        <v>0.2546497830544123</v>
      </c>
      <c r="AH52" s="7">
        <v>9.592286248911714</v>
      </c>
      <c r="AI52" s="7">
        <v>18.392114843380075</v>
      </c>
      <c r="AJ52" s="7">
        <v>4.966042162161936</v>
      </c>
      <c r="AK52" s="7">
        <v>2.776928631314694</v>
      </c>
      <c r="AL52" s="9">
        <v>1.352716470100594</v>
      </c>
      <c r="AM52" s="7">
        <v>100.0000209235268</v>
      </c>
      <c r="AN52" s="7"/>
      <c r="AO52" s="7"/>
      <c r="AP52" s="7"/>
      <c r="AQ52" s="7"/>
      <c r="AR52" s="12">
        <v>81.0638</v>
      </c>
      <c r="AS52" s="12">
        <v>118.2263</v>
      </c>
      <c r="AT52" s="12">
        <v>32.8021</v>
      </c>
      <c r="AU52" s="12">
        <v>354.87710000000004</v>
      </c>
      <c r="AV52" s="12">
        <v>1002.3965</v>
      </c>
      <c r="AW52" s="12">
        <v>60.6492</v>
      </c>
      <c r="AX52" s="12">
        <v>1586.3927999999999</v>
      </c>
      <c r="AY52" s="12">
        <v>512.2479</v>
      </c>
      <c r="AZ52" s="12">
        <v>35.8742</v>
      </c>
      <c r="BA52" s="12">
        <v>187.10080000000002</v>
      </c>
      <c r="BB52" s="12">
        <v>20.3155</v>
      </c>
      <c r="BC52" s="12">
        <v>218.02</v>
      </c>
      <c r="BD52" s="12">
        <v>137.2535</v>
      </c>
      <c r="BE52" s="12">
        <v>7.7298</v>
      </c>
      <c r="BF52" s="12">
        <v>135.96519999999998</v>
      </c>
      <c r="BG52" s="12">
        <v>255.08339999999998</v>
      </c>
      <c r="BH52" s="12">
        <v>14.567699999999999</v>
      </c>
      <c r="BI52" s="12">
        <v>111.3884</v>
      </c>
      <c r="BJ52" s="12">
        <v>5.0541</v>
      </c>
      <c r="BK52" s="12"/>
      <c r="BL52" s="14"/>
      <c r="BM52" s="14"/>
      <c r="BN52" s="12">
        <f>SUM(AR52:BM52)</f>
        <v>4877.0083</v>
      </c>
      <c r="BO52" s="7">
        <f>BN52/10000</f>
        <v>0.48770083000000003</v>
      </c>
      <c r="BP52" s="7">
        <f>V52+BO52</f>
        <v>95.21360521</v>
      </c>
      <c r="BQ52" s="7">
        <f>V52+CR52</f>
        <v>95.32791531270908</v>
      </c>
      <c r="BR52" s="8">
        <f>BQ52+AA52+Z52+W52-0.226*AA52</f>
        <v>98.80607026497769</v>
      </c>
      <c r="BS52" s="8">
        <f>O52*0.111+BR52</f>
        <v>100.3431164379977</v>
      </c>
      <c r="BT52" s="8"/>
      <c r="BU52" s="20">
        <f>AR52*((58.71+16)/58.71)</f>
        <v>103.15579114290581</v>
      </c>
      <c r="BV52" s="20">
        <f>AS52*((51.996*2+16*3)/(51.996*2))</f>
        <v>172.79648232171706</v>
      </c>
      <c r="BW52" s="20">
        <f>AT52*((44.956*2+16*3)/(44.956*2))</f>
        <v>50.31367576296824</v>
      </c>
      <c r="BX52" s="20">
        <f>AU52*((50.942*2+16*3)/(50.942*2))</f>
        <v>522.0682271642261</v>
      </c>
      <c r="BY52" s="20">
        <f>AV52*((137.34+16)/137.34)</f>
        <v>1119.1748893985728</v>
      </c>
      <c r="BZ52" s="20">
        <f>AW52*((85.47*2+16)/(85.47*2))</f>
        <v>66.32597079677079</v>
      </c>
      <c r="CA52" s="20">
        <f>AX52*((87.62+16)/87.62)</f>
        <v>1876.0787712394429</v>
      </c>
      <c r="CB52" s="20">
        <f>AY52*((91.22+16*2)/91.22)</f>
        <v>691.9445980925235</v>
      </c>
      <c r="CC52" s="20">
        <f>AZ52*((88.905*2+16*3)/(88.905*2))</f>
        <v>45.55847872448119</v>
      </c>
      <c r="CD52" s="20">
        <f>BA52*((92.906*2+16*5)/(92.906*2))</f>
        <v>267.65568343056424</v>
      </c>
      <c r="CE52" s="20">
        <f>BB52*((69.72*2+16*3)/(69.72*2))</f>
        <v>27.30878743545611</v>
      </c>
      <c r="CF52" s="20">
        <f>BC52*((63.546+16)/63.546)</f>
        <v>272.91440720108267</v>
      </c>
      <c r="CG52" s="20">
        <f>BD52*((63.37+16)/63.37)</f>
        <v>171.90800528641313</v>
      </c>
      <c r="CH52" s="20">
        <f>BE52*((207.19+16)/207.19)</f>
        <v>8.326724561996235</v>
      </c>
      <c r="CI52" s="20">
        <f>BF52*((138.91*2+16*3)/(138.91*2))</f>
        <v>159.4564158951839</v>
      </c>
      <c r="CJ52" s="20">
        <f>BG52*((140.12+16*2)/(140.02))</f>
        <v>313.562025482074</v>
      </c>
      <c r="CK52" s="20">
        <f>BH52*((232.038*2+16*3)/(232.038*2))</f>
        <v>16.0744566519277</v>
      </c>
      <c r="CL52" s="20">
        <f>BI52*((144.24*2+16*3)/(144.24*2))</f>
        <v>129.92224359400998</v>
      </c>
      <c r="CM52" s="20">
        <f>BJ52*((238.03*2+16*3)/(238.03*2))</f>
        <v>5.563692908456916</v>
      </c>
      <c r="CN52" s="20">
        <f>BK52*((132.905*2+16)/(132.905*2))</f>
        <v>0</v>
      </c>
      <c r="CO52" s="20">
        <f>BL52*((74.922*2+16*5)/(74.922*2))</f>
        <v>0</v>
      </c>
      <c r="CP52" s="20">
        <f>BM52*((183.85*2+16*3)/(183.85*2))</f>
        <v>0</v>
      </c>
      <c r="CQ52" s="23">
        <f>SUM(BU52:CP52)</f>
        <v>6020.109327090773</v>
      </c>
      <c r="CR52" s="18">
        <f>CQ52/10000</f>
        <v>0.6020109327090774</v>
      </c>
    </row>
    <row r="53" spans="1:96" ht="9.75" customHeight="1">
      <c r="A53">
        <v>52</v>
      </c>
      <c r="B53" s="29" t="s">
        <v>120</v>
      </c>
      <c r="C53" s="29"/>
      <c r="D53" s="29"/>
      <c r="E53" s="31"/>
      <c r="F53" s="33"/>
      <c r="G53" s="2"/>
      <c r="H53" s="2"/>
      <c r="I53" s="4">
        <v>40529.101319444446</v>
      </c>
      <c r="L53" s="7">
        <v>33.1762025</v>
      </c>
      <c r="M53" s="9">
        <v>5.138166529999999</v>
      </c>
      <c r="N53" s="7">
        <v>7.07715713</v>
      </c>
      <c r="O53" s="7">
        <v>14.012769729999999</v>
      </c>
      <c r="P53" s="9">
        <v>0.24186346000000003</v>
      </c>
      <c r="Q53" s="7">
        <v>9.079314069999999</v>
      </c>
      <c r="R53" s="7">
        <v>17.46803988</v>
      </c>
      <c r="S53" s="7">
        <v>4.664399160000001</v>
      </c>
      <c r="T53" s="7">
        <v>2.63101581</v>
      </c>
      <c r="U53" s="9">
        <v>1.27817198</v>
      </c>
      <c r="V53" s="7">
        <v>94.76712006999999</v>
      </c>
      <c r="W53" s="7">
        <v>3.254792332268589</v>
      </c>
      <c r="X53" s="7"/>
      <c r="Y53" s="7"/>
      <c r="Z53" s="7">
        <v>0.20348000000000002</v>
      </c>
      <c r="AA53" s="7">
        <v>0.08784</v>
      </c>
      <c r="AC53" s="7">
        <v>35.00813623490332</v>
      </c>
      <c r="AD53" s="9">
        <v>5.4218873868960875</v>
      </c>
      <c r="AE53" s="7">
        <v>7.467945765126596</v>
      </c>
      <c r="AF53" s="7">
        <v>14.78653115094078</v>
      </c>
      <c r="AG53" s="9">
        <v>0.25521875078755896</v>
      </c>
      <c r="AH53" s="7">
        <v>9.580658421711602</v>
      </c>
      <c r="AI53" s="7">
        <v>18.432595468868513</v>
      </c>
      <c r="AJ53" s="7">
        <v>4.921959384810502</v>
      </c>
      <c r="AK53" s="7">
        <v>2.7762960487314516</v>
      </c>
      <c r="AL53" s="9">
        <v>1.3487504727967619</v>
      </c>
      <c r="AM53" s="7">
        <v>99.99997908557317</v>
      </c>
      <c r="AN53" s="7"/>
      <c r="AO53" s="7"/>
      <c r="AP53" s="7"/>
      <c r="AQ53" s="7"/>
      <c r="AR53" s="12">
        <v>80.3701</v>
      </c>
      <c r="AS53" s="12">
        <v>114.85690000000001</v>
      </c>
      <c r="AT53" s="12">
        <v>33.3967</v>
      </c>
      <c r="AU53" s="12">
        <v>347.94010000000003</v>
      </c>
      <c r="AV53" s="12">
        <v>984.8557999999999</v>
      </c>
      <c r="AW53" s="12">
        <v>60.9465</v>
      </c>
      <c r="AX53" s="12">
        <v>1591.1496</v>
      </c>
      <c r="AY53" s="12">
        <v>513.1397999999999</v>
      </c>
      <c r="AZ53" s="12">
        <v>36.667</v>
      </c>
      <c r="BA53" s="12">
        <v>187.7945</v>
      </c>
      <c r="BB53" s="12">
        <v>18.1353</v>
      </c>
      <c r="BC53" s="12">
        <v>212.4704</v>
      </c>
      <c r="BD53" s="12">
        <v>135.4697</v>
      </c>
      <c r="BE53" s="12">
        <v>7.928</v>
      </c>
      <c r="BF53" s="12">
        <v>137.5508</v>
      </c>
      <c r="BG53" s="12">
        <v>266.7772</v>
      </c>
      <c r="BH53" s="12">
        <v>14.072199999999999</v>
      </c>
      <c r="BI53" s="12">
        <v>114.0641</v>
      </c>
      <c r="BJ53" s="12">
        <v>3.5676</v>
      </c>
      <c r="BK53" s="12"/>
      <c r="BL53" s="14"/>
      <c r="BM53" s="14"/>
      <c r="BN53" s="12">
        <f>SUM(AR53:BM53)</f>
        <v>4861.152299999999</v>
      </c>
      <c r="BO53" s="7">
        <f>BN53/10000</f>
        <v>0.4861152299999999</v>
      </c>
      <c r="BP53" s="7">
        <f>V53+BO53</f>
        <v>95.25323529999999</v>
      </c>
      <c r="BQ53" s="7">
        <f>V53+CR53</f>
        <v>95.36710535051803</v>
      </c>
      <c r="BR53" s="8">
        <f>BQ53+AA53+Z53+W53-0.226*AA53</f>
        <v>98.89336584278662</v>
      </c>
      <c r="BS53" s="8">
        <f>O53*0.111+BR53</f>
        <v>100.44878328281662</v>
      </c>
      <c r="BT53" s="8"/>
      <c r="BU53" s="20">
        <f>AR53*((58.71+16)/58.71)</f>
        <v>102.27303987395673</v>
      </c>
      <c r="BV53" s="20">
        <f>AS53*((51.996*2+16*3)/(51.996*2))</f>
        <v>167.87185499653822</v>
      </c>
      <c r="BW53" s="20">
        <f>AT53*((44.956*2+16*3)/(44.956*2))</f>
        <v>51.225706139336246</v>
      </c>
      <c r="BX53" s="20">
        <f>AU53*((50.942*2+16*3)/(50.942*2))</f>
        <v>511.86303981390614</v>
      </c>
      <c r="BY53" s="20">
        <f>AV53*((137.34+16)/137.34)</f>
        <v>1099.5907118974806</v>
      </c>
      <c r="BZ53" s="20">
        <f>AW53*((85.47*2+16)/(85.47*2))</f>
        <v>66.6510981045981</v>
      </c>
      <c r="CA53" s="20">
        <f>AX53*((87.62+16)/87.62)</f>
        <v>1881.7041948413605</v>
      </c>
      <c r="CB53" s="20">
        <f>AY53*((91.22+16*2)/91.22)</f>
        <v>693.1493768471826</v>
      </c>
      <c r="CC53" s="20">
        <f>AZ53*((88.905*2+16*3)/(88.905*2))</f>
        <v>46.56529593386199</v>
      </c>
      <c r="CD53" s="20">
        <f>BA53*((92.906*2+16*5)/(92.906*2))</f>
        <v>268.64805090091056</v>
      </c>
      <c r="CE53" s="20">
        <f>BB53*((69.72*2+16*3)/(69.72*2))</f>
        <v>24.378088296041312</v>
      </c>
      <c r="CF53" s="20">
        <f>BC53*((63.546+16)/63.546)</f>
        <v>265.9674950177824</v>
      </c>
      <c r="CG53" s="20">
        <f>BD53*((63.37+16)/63.37)</f>
        <v>169.67382182420704</v>
      </c>
      <c r="CH53" s="20">
        <f>BE53*((207.19+16)/207.19)</f>
        <v>8.54023031999614</v>
      </c>
      <c r="CI53" s="20">
        <f>BF53*((138.91*2+16*3)/(138.91*2))</f>
        <v>161.31596593477792</v>
      </c>
      <c r="CJ53" s="20">
        <f>BG53*((140.12+16*2)/(140.02))</f>
        <v>327.936663790887</v>
      </c>
      <c r="CK53" s="20">
        <f>BH53*((232.038*2+16*3)/(232.038*2))</f>
        <v>15.527706425671656</v>
      </c>
      <c r="CL53" s="20">
        <f>BI53*((144.24*2+16*3)/(144.24*2))</f>
        <v>133.04315158069883</v>
      </c>
      <c r="CM53" s="20">
        <f>BJ53*((238.03*2+16*3)/(238.03*2))</f>
        <v>3.927312641263706</v>
      </c>
      <c r="CN53" s="20">
        <f>BK53*((132.905*2+16)/(132.905*2))</f>
        <v>0</v>
      </c>
      <c r="CO53" s="20">
        <f>BL53*((74.922*2+16*5)/(74.922*2))</f>
        <v>0</v>
      </c>
      <c r="CP53" s="20">
        <f>BM53*((183.85*2+16*3)/(183.85*2))</f>
        <v>0</v>
      </c>
      <c r="CQ53" s="23">
        <f>SUM(BU53:CP53)</f>
        <v>5999.852805180457</v>
      </c>
      <c r="CR53" s="18">
        <f>CQ53/10000</f>
        <v>0.5999852805180457</v>
      </c>
    </row>
    <row r="54" spans="1:96" ht="9.75" customHeight="1">
      <c r="A54">
        <v>53</v>
      </c>
      <c r="B54" s="29"/>
      <c r="C54" s="29"/>
      <c r="D54" s="29"/>
      <c r="E54" s="31"/>
      <c r="F54" s="33"/>
      <c r="G54" s="2"/>
      <c r="H54" s="2"/>
      <c r="I54" s="4"/>
      <c r="L54" s="7"/>
      <c r="M54" s="9"/>
      <c r="N54" s="7"/>
      <c r="O54" s="7"/>
      <c r="P54" s="9"/>
      <c r="Q54" s="7"/>
      <c r="R54" s="7"/>
      <c r="S54" s="7"/>
      <c r="T54" s="7"/>
      <c r="U54" s="9"/>
      <c r="V54" s="7"/>
      <c r="W54" s="7"/>
      <c r="X54" s="7"/>
      <c r="Y54" s="7"/>
      <c r="Z54" s="7"/>
      <c r="AA54" s="7"/>
      <c r="AC54" s="7"/>
      <c r="AD54" s="9"/>
      <c r="AE54" s="7"/>
      <c r="AF54" s="7"/>
      <c r="AG54" s="9"/>
      <c r="AH54" s="7"/>
      <c r="AI54" s="7"/>
      <c r="AJ54" s="7"/>
      <c r="AK54" s="7"/>
      <c r="AL54" s="9"/>
      <c r="AM54" s="7"/>
      <c r="AN54" s="7"/>
      <c r="AO54" s="7"/>
      <c r="AP54" s="7"/>
      <c r="AQ54" s="7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4"/>
      <c r="BM54" s="14"/>
      <c r="BN54" s="12"/>
      <c r="BO54" s="7"/>
      <c r="BP54" s="7"/>
      <c r="BQ54" s="7"/>
      <c r="BR54" s="8"/>
      <c r="BS54" s="8"/>
      <c r="BT54" s="8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3"/>
      <c r="CR54" s="18"/>
    </row>
    <row r="55" spans="1:96" ht="9.75" customHeight="1">
      <c r="A55">
        <v>54</v>
      </c>
      <c r="B55" s="29" t="s">
        <v>96</v>
      </c>
      <c r="C55" s="29"/>
      <c r="D55" s="29"/>
      <c r="E55" s="31"/>
      <c r="F55" s="33"/>
      <c r="G55" s="2"/>
      <c r="H55" s="2"/>
      <c r="I55" s="4">
        <v>40527.45085648148</v>
      </c>
      <c r="L55" s="7">
        <v>42.789645750000005</v>
      </c>
      <c r="M55" s="9">
        <v>1.57216204</v>
      </c>
      <c r="N55" s="7">
        <v>15.85533603</v>
      </c>
      <c r="O55" s="7">
        <v>7.943737080000001</v>
      </c>
      <c r="P55" s="9">
        <v>0.28692423</v>
      </c>
      <c r="Q55" s="7">
        <v>1.6056677500000003</v>
      </c>
      <c r="R55" s="7">
        <v>9.326836140000001</v>
      </c>
      <c r="S55" s="7">
        <v>9.69197009</v>
      </c>
      <c r="T55" s="7">
        <v>4.1536377600000005</v>
      </c>
      <c r="U55" s="9">
        <v>0.49114951000000007</v>
      </c>
      <c r="V55" s="7">
        <v>93.71707629</v>
      </c>
      <c r="W55" s="7">
        <v>4.755719852132655</v>
      </c>
      <c r="X55" s="7"/>
      <c r="Y55" s="7"/>
      <c r="Z55" s="7">
        <v>0.03491999999999999</v>
      </c>
      <c r="AA55" s="7">
        <v>0.24237</v>
      </c>
      <c r="AC55" s="7">
        <v>45.658323374910744</v>
      </c>
      <c r="AD55" s="9">
        <v>1.6775619793505618</v>
      </c>
      <c r="AE55" s="7">
        <v>16.918299906131228</v>
      </c>
      <c r="AF55" s="7">
        <v>8.476296310630456</v>
      </c>
      <c r="AG55" s="9">
        <v>0.306160031190192</v>
      </c>
      <c r="AH55" s="7">
        <v>1.7133139589538513</v>
      </c>
      <c r="AI55" s="7">
        <v>9.952120263695434</v>
      </c>
      <c r="AJ55" s="7">
        <v>10.341733303767366</v>
      </c>
      <c r="AK55" s="7">
        <v>4.432103437741592</v>
      </c>
      <c r="AL55" s="9">
        <v>0.5240768592483371</v>
      </c>
      <c r="AM55" s="7">
        <v>99.99998942561976</v>
      </c>
      <c r="AN55" s="7"/>
      <c r="AO55" s="7"/>
      <c r="AP55" s="7"/>
      <c r="AQ55" s="7"/>
      <c r="AR55" s="12">
        <v>6.6397</v>
      </c>
      <c r="AS55" s="12">
        <v>3.964</v>
      </c>
      <c r="AT55" s="12">
        <v>2.2792999999999997</v>
      </c>
      <c r="AU55" s="12">
        <v>164.7042</v>
      </c>
      <c r="AV55" s="12">
        <v>1606.5101</v>
      </c>
      <c r="AW55" s="12">
        <v>83.54129999999999</v>
      </c>
      <c r="AX55" s="12">
        <v>2320.0301</v>
      </c>
      <c r="AY55" s="12">
        <v>529.9867999999999</v>
      </c>
      <c r="AZ55" s="12">
        <v>53.0185</v>
      </c>
      <c r="BA55" s="12">
        <v>197.3081</v>
      </c>
      <c r="BB55" s="12">
        <v>23.9822</v>
      </c>
      <c r="BC55" s="12">
        <v>13.7749</v>
      </c>
      <c r="BD55" s="12">
        <v>191.5603</v>
      </c>
      <c r="BE55" s="12">
        <v>33.8922</v>
      </c>
      <c r="BF55" s="12">
        <v>174.1187</v>
      </c>
      <c r="BG55" s="12">
        <v>275.0025</v>
      </c>
      <c r="BH55" s="12">
        <v>18.1353</v>
      </c>
      <c r="BI55" s="12">
        <v>95.0369</v>
      </c>
      <c r="BJ55" s="12">
        <v>8.522599999999999</v>
      </c>
      <c r="BK55" s="12"/>
      <c r="BL55" s="14"/>
      <c r="BM55" s="14"/>
      <c r="BN55" s="12">
        <f>SUM(AR55:BM55)</f>
        <v>5802.007700000001</v>
      </c>
      <c r="BO55" s="7">
        <f>BN55/10000</f>
        <v>0.5802007700000001</v>
      </c>
      <c r="BP55" s="7">
        <f>V55+BO55</f>
        <v>94.29727706</v>
      </c>
      <c r="BQ55" s="7">
        <f>V55+CR55</f>
        <v>94.41334176024115</v>
      </c>
      <c r="BR55" s="8">
        <f>BQ55+AA55+Z55+W55-0.226*AA55</f>
        <v>99.3915759923738</v>
      </c>
      <c r="BS55" s="8">
        <f>O55*0.111+BR55</f>
        <v>100.2733308082538</v>
      </c>
      <c r="BT55" s="8"/>
      <c r="BU55" s="20">
        <f>AR55*((58.71+16)/58.71)</f>
        <v>8.449190717083972</v>
      </c>
      <c r="BV55" s="20">
        <f>AS55*((51.996*2+16*3)/(51.996*2))</f>
        <v>5.793679206092777</v>
      </c>
      <c r="BW55" s="20">
        <f>AT55*((44.956*2+16*3)/(44.956*2))</f>
        <v>3.496116442744016</v>
      </c>
      <c r="BX55" s="20">
        <f>AU55*((50.942*2+16*3)/(50.942*2))</f>
        <v>242.3003053747399</v>
      </c>
      <c r="BY55" s="20">
        <f>AV55*((137.34+16)/137.34)</f>
        <v>1793.667239944663</v>
      </c>
      <c r="BZ55" s="20">
        <f>AW55*((85.47*2+16)/(85.47*2))</f>
        <v>91.3607734994735</v>
      </c>
      <c r="CA55" s="20">
        <f>AX55*((87.62+16)/87.62)</f>
        <v>2743.683165510158</v>
      </c>
      <c r="CB55" s="20">
        <f>AY55*((91.22+16*2)/91.22)</f>
        <v>715.9063088796315</v>
      </c>
      <c r="CC55" s="20">
        <f>AZ55*((88.905*2+16*3)/(88.905*2))</f>
        <v>67.33090087734098</v>
      </c>
      <c r="CD55" s="20">
        <f>BA55*((92.906*2+16*5)/(92.906*2))</f>
        <v>282.25766192280366</v>
      </c>
      <c r="CE55" s="20">
        <f>BB55*((69.72*2+16*3)/(69.72*2))</f>
        <v>32.23769053356283</v>
      </c>
      <c r="CF55" s="20">
        <f>BC55*((63.546+16)/63.546)</f>
        <v>17.243228454977498</v>
      </c>
      <c r="CG55" s="20">
        <f>BD55*((63.37+16)/63.37)</f>
        <v>239.92647958024304</v>
      </c>
      <c r="CH55" s="20">
        <f>BE55*((207.19+16)/207.19)</f>
        <v>36.509484617983496</v>
      </c>
      <c r="CI55" s="20">
        <f>BF55*((138.91*2+16*3)/(138.91*2))</f>
        <v>204.20183872291412</v>
      </c>
      <c r="CJ55" s="20">
        <f>BG55*((140.12+16*2)/(140.02))</f>
        <v>338.0476381945436</v>
      </c>
      <c r="CK55" s="20">
        <f>BH55*((232.038*2+16*3)/(232.038*2))</f>
        <v>20.011058280971223</v>
      </c>
      <c r="CL55" s="20">
        <f>BI55*((144.24*2+16*3)/(144.24*2))</f>
        <v>110.85002811980034</v>
      </c>
      <c r="CM55" s="20">
        <f>BJ55*((238.03*2+16*3)/(238.03*2))</f>
        <v>9.38191353190774</v>
      </c>
      <c r="CN55" s="20">
        <f>BK55*((132.905*2+16)/(132.905*2))</f>
        <v>0</v>
      </c>
      <c r="CO55" s="20">
        <f>BL55*((74.922*2+16*5)/(74.922*2))</f>
        <v>0</v>
      </c>
      <c r="CP55" s="20">
        <f>BM55*((183.85*2+16*3)/(183.85*2))</f>
        <v>0</v>
      </c>
      <c r="CQ55" s="23">
        <f>SUM(BU55:CP55)</f>
        <v>6962.654702411637</v>
      </c>
      <c r="CR55" s="18">
        <f>CQ55/10000</f>
        <v>0.6962654702411637</v>
      </c>
    </row>
    <row r="56" spans="1:96" ht="9.75" customHeight="1">
      <c r="A56">
        <v>55</v>
      </c>
      <c r="B56" s="29" t="s">
        <v>121</v>
      </c>
      <c r="C56" s="29"/>
      <c r="D56" s="29"/>
      <c r="E56" s="31"/>
      <c r="F56" s="33"/>
      <c r="G56" s="2"/>
      <c r="H56" s="2"/>
      <c r="I56" s="4">
        <v>40529.14717592593</v>
      </c>
      <c r="L56" s="7">
        <v>42.89385931</v>
      </c>
      <c r="M56" s="9">
        <v>1.57493684</v>
      </c>
      <c r="N56" s="7">
        <v>15.888306599999998</v>
      </c>
      <c r="O56" s="7">
        <v>7.863912030000001</v>
      </c>
      <c r="P56" s="9">
        <v>0.28701342</v>
      </c>
      <c r="Q56" s="7">
        <v>1.6217715000000001</v>
      </c>
      <c r="R56" s="7">
        <v>9.376148299999999</v>
      </c>
      <c r="S56" s="7">
        <v>9.69242595</v>
      </c>
      <c r="T56" s="7">
        <v>4.152666579999999</v>
      </c>
      <c r="U56" s="9">
        <v>0.4929828600000001</v>
      </c>
      <c r="V56" s="7">
        <v>93.84402339</v>
      </c>
      <c r="W56" s="7">
        <v>4.755719852132655</v>
      </c>
      <c r="X56" s="7"/>
      <c r="Y56" s="7"/>
      <c r="Z56" s="7">
        <v>0.00475</v>
      </c>
      <c r="AA56" s="7">
        <v>0.22531</v>
      </c>
      <c r="AC56" s="7">
        <v>45.707609030934584</v>
      </c>
      <c r="AD56" s="9">
        <v>1.6782494858035093</v>
      </c>
      <c r="AE56" s="7">
        <v>16.93054712069501</v>
      </c>
      <c r="AF56" s="7">
        <v>8.379768626627294</v>
      </c>
      <c r="AG56" s="9">
        <v>0.305840915203753</v>
      </c>
      <c r="AH56" s="7">
        <v>1.7281564040154054</v>
      </c>
      <c r="AI56" s="7">
        <v>9.99120451286951</v>
      </c>
      <c r="AJ56" s="7">
        <v>10.328229331898852</v>
      </c>
      <c r="AK56" s="7">
        <v>4.425073041404262</v>
      </c>
      <c r="AL56" s="9">
        <v>0.5253215305478177</v>
      </c>
      <c r="AM56" s="7">
        <v>100</v>
      </c>
      <c r="AN56" s="7"/>
      <c r="AO56" s="7"/>
      <c r="AP56" s="7"/>
      <c r="AQ56" s="7"/>
      <c r="AR56" s="12">
        <v>9.117199999999999</v>
      </c>
      <c r="AS56" s="12">
        <v>4.558599999999999</v>
      </c>
      <c r="AT56" s="12">
        <v>2.8739</v>
      </c>
      <c r="AU56" s="12">
        <v>168.1727</v>
      </c>
      <c r="AV56" s="12">
        <v>1609.2849</v>
      </c>
      <c r="AW56" s="12">
        <v>82.9467</v>
      </c>
      <c r="AX56" s="12">
        <v>2326.3725</v>
      </c>
      <c r="AY56" s="12">
        <v>529.8877</v>
      </c>
      <c r="AZ56" s="12">
        <v>51.928399999999996</v>
      </c>
      <c r="BA56" s="12">
        <v>198.99280000000002</v>
      </c>
      <c r="BB56" s="12">
        <v>24.1804</v>
      </c>
      <c r="BC56" s="12">
        <v>16.1533</v>
      </c>
      <c r="BD56" s="12">
        <v>191.3621</v>
      </c>
      <c r="BE56" s="12">
        <v>33.694</v>
      </c>
      <c r="BF56" s="12">
        <v>169.75830000000002</v>
      </c>
      <c r="BG56" s="12">
        <v>274.2097</v>
      </c>
      <c r="BH56" s="12">
        <v>17.3425</v>
      </c>
      <c r="BI56" s="12">
        <v>91.3702</v>
      </c>
      <c r="BJ56" s="12">
        <v>6.0451</v>
      </c>
      <c r="BK56" s="12"/>
      <c r="BL56" s="14"/>
      <c r="BM56" s="14"/>
      <c r="BN56" s="12">
        <f>SUM(AR56:BM56)</f>
        <v>5808.251000000002</v>
      </c>
      <c r="BO56" s="7">
        <f>BN56/10000</f>
        <v>0.5808251000000002</v>
      </c>
      <c r="BP56" s="7">
        <f>V56+BO56</f>
        <v>94.42484849</v>
      </c>
      <c r="BQ56" s="7">
        <f>V56+CR56</f>
        <v>94.54125798428367</v>
      </c>
      <c r="BR56" s="8">
        <f>BQ56+AA56+Z56+W56-0.226*AA56</f>
        <v>99.47611777641633</v>
      </c>
      <c r="BS56" s="8">
        <f>O56*0.111+BR56</f>
        <v>100.34901201174632</v>
      </c>
      <c r="BT56" s="8"/>
      <c r="BU56" s="20">
        <f>AR56*((58.71+16)/58.71)</f>
        <v>11.601873820473513</v>
      </c>
      <c r="BV56" s="20">
        <f>AS56*((51.996*2+16*3)/(51.996*2))</f>
        <v>6.6627310870066925</v>
      </c>
      <c r="BW56" s="20">
        <f>AT56*((44.956*2+16*3)/(44.956*2))</f>
        <v>4.40814681911202</v>
      </c>
      <c r="BX56" s="20">
        <f>AU56*((50.942*2+16*3)/(50.942*2))</f>
        <v>247.4028990498999</v>
      </c>
      <c r="BY56" s="20">
        <f>AV56*((137.34+16)/137.34)</f>
        <v>1796.7653019222369</v>
      </c>
      <c r="BZ56" s="20">
        <f>AW56*((85.47*2+16)/(85.47*2))</f>
        <v>90.71051888381889</v>
      </c>
      <c r="CA56" s="20">
        <f>AX56*((87.62+16)/87.62)</f>
        <v>2751.183730312714</v>
      </c>
      <c r="CB56" s="20">
        <f>AY56*((91.22+16*2)/91.22)</f>
        <v>715.7724445735585</v>
      </c>
      <c r="CC56" s="20">
        <f>AZ56*((88.905*2+16*3)/(88.905*2))</f>
        <v>65.94652721444237</v>
      </c>
      <c r="CD56" s="20">
        <f>BA56*((92.906*2+16*5)/(92.906*2))</f>
        <v>284.6676972079306</v>
      </c>
      <c r="CE56" s="20">
        <f>BB56*((69.72*2+16*3)/(69.72*2))</f>
        <v>32.50411772805508</v>
      </c>
      <c r="CF56" s="20">
        <f>BC56*((63.546+16)/63.546)</f>
        <v>20.220476533534764</v>
      </c>
      <c r="CG56" s="20">
        <f>BD56*((63.37+16)/63.37)</f>
        <v>239.67823697333122</v>
      </c>
      <c r="CH56" s="20">
        <f>BE56*((207.19+16)/207.19)</f>
        <v>36.29597885998359</v>
      </c>
      <c r="CI56" s="20">
        <f>BF56*((138.91*2+16*3)/(138.91*2))</f>
        <v>199.08807611403068</v>
      </c>
      <c r="CJ56" s="20">
        <f>BG56*((140.12+16*2)/(140.02))</f>
        <v>337.0730864447936</v>
      </c>
      <c r="CK56" s="20">
        <f>BH56*((232.038*2+16*3)/(232.038*2))</f>
        <v>19.13625791896155</v>
      </c>
      <c r="CL56" s="20">
        <f>BI56*((144.24*2+16*3)/(144.24*2))</f>
        <v>106.57322828618969</v>
      </c>
      <c r="CM56" s="20">
        <f>BJ56*((238.03*2+16*3)/(238.03*2))</f>
        <v>6.654613086585724</v>
      </c>
      <c r="CN56" s="20">
        <f>BK56*((132.905*2+16)/(132.905*2))</f>
        <v>0</v>
      </c>
      <c r="CO56" s="20">
        <f>BL56*((74.922*2+16*5)/(74.922*2))</f>
        <v>0</v>
      </c>
      <c r="CP56" s="20">
        <f>BM56*((183.85*2+16*3)/(183.85*2))</f>
        <v>0</v>
      </c>
      <c r="CQ56" s="23">
        <f>SUM(BU56:CP56)</f>
        <v>6972.34594283666</v>
      </c>
      <c r="CR56" s="18">
        <f>CQ56/10000</f>
        <v>0.697234594283666</v>
      </c>
    </row>
    <row r="60" spans="10:13" ht="9.75" customHeight="1">
      <c r="J60" t="s">
        <v>448</v>
      </c>
      <c r="L60" s="32">
        <v>45</v>
      </c>
      <c r="M60" s="32">
        <v>9.4</v>
      </c>
    </row>
    <row r="61" spans="10:13" ht="9.75" customHeight="1">
      <c r="J61" t="s">
        <v>448</v>
      </c>
      <c r="L61" s="32">
        <v>48.4</v>
      </c>
      <c r="M61" s="32">
        <v>11.5</v>
      </c>
    </row>
    <row r="62" spans="10:13" ht="9.75" customHeight="1">
      <c r="J62" t="s">
        <v>448</v>
      </c>
      <c r="L62" s="32">
        <v>52.5</v>
      </c>
      <c r="M62" s="32">
        <v>14</v>
      </c>
    </row>
    <row r="63" spans="10:13" ht="9.75" customHeight="1">
      <c r="J63" t="s">
        <v>448</v>
      </c>
      <c r="L63" s="32">
        <v>57.6</v>
      </c>
      <c r="M63" s="32">
        <v>11.7</v>
      </c>
    </row>
    <row r="64" spans="10:13" ht="9.75" customHeight="1">
      <c r="J64" t="s">
        <v>448</v>
      </c>
      <c r="L64" s="32">
        <v>53</v>
      </c>
      <c r="M64" s="32">
        <v>9.3</v>
      </c>
    </row>
    <row r="65" spans="10:13" ht="9.75" customHeight="1">
      <c r="J65" t="s">
        <v>448</v>
      </c>
      <c r="L65" s="32">
        <v>49.3</v>
      </c>
      <c r="M65" s="32">
        <v>7.3</v>
      </c>
    </row>
    <row r="66" spans="10:13" ht="9.75" customHeight="1">
      <c r="J66" t="s">
        <v>448</v>
      </c>
      <c r="L66" s="32">
        <v>63</v>
      </c>
      <c r="M66" s="32">
        <v>7</v>
      </c>
    </row>
    <row r="67" spans="10:13" ht="9.75" customHeight="1">
      <c r="J67" t="s">
        <v>448</v>
      </c>
      <c r="L67" s="32">
        <v>57</v>
      </c>
      <c r="M67" s="32">
        <v>5.9</v>
      </c>
    </row>
    <row r="68" spans="10:13" ht="9.75" customHeight="1">
      <c r="J68" t="s">
        <v>448</v>
      </c>
      <c r="L68" s="32">
        <v>45</v>
      </c>
      <c r="M68" s="32">
        <v>5</v>
      </c>
    </row>
    <row r="69" spans="10:13" ht="9.75" customHeight="1">
      <c r="J69" t="s">
        <v>448</v>
      </c>
      <c r="L69" s="32">
        <v>41</v>
      </c>
      <c r="M69" s="32">
        <v>7</v>
      </c>
    </row>
    <row r="70" spans="10:13" ht="9.75" customHeight="1">
      <c r="J70" t="s">
        <v>448</v>
      </c>
      <c r="L70" s="32">
        <v>41</v>
      </c>
      <c r="M70" s="32">
        <v>3</v>
      </c>
    </row>
    <row r="71" spans="10:13" ht="9.75" customHeight="1">
      <c r="J71" t="s">
        <v>448</v>
      </c>
      <c r="L71" s="32">
        <v>41</v>
      </c>
      <c r="M71" s="32">
        <v>0</v>
      </c>
    </row>
    <row r="72" spans="10:13" ht="9.75" customHeight="1">
      <c r="J72" t="s">
        <v>448</v>
      </c>
      <c r="L72" s="32">
        <v>52</v>
      </c>
      <c r="M72" s="32">
        <v>0</v>
      </c>
    </row>
    <row r="73" spans="10:13" ht="9.75" customHeight="1">
      <c r="J73" t="s">
        <v>448</v>
      </c>
      <c r="L73" s="32">
        <v>57</v>
      </c>
      <c r="M73" s="32">
        <v>0</v>
      </c>
    </row>
    <row r="74" spans="10:13" ht="9.75" customHeight="1">
      <c r="J74" t="s">
        <v>448</v>
      </c>
      <c r="L74" s="32">
        <v>63</v>
      </c>
      <c r="M74" s="32">
        <v>0</v>
      </c>
    </row>
    <row r="75" spans="10:13" ht="9.75" customHeight="1">
      <c r="J75" t="s">
        <v>448</v>
      </c>
      <c r="L75" s="32">
        <v>45</v>
      </c>
      <c r="M75" s="32">
        <v>0</v>
      </c>
    </row>
    <row r="76" spans="10:13" ht="9.75" customHeight="1">
      <c r="J76" t="s">
        <v>448</v>
      </c>
      <c r="L76" s="32">
        <v>52</v>
      </c>
      <c r="M76" s="32">
        <v>5</v>
      </c>
    </row>
    <row r="77" spans="10:35" ht="9.75" customHeight="1">
      <c r="J77" t="s">
        <v>331</v>
      </c>
      <c r="L77" s="32">
        <v>45</v>
      </c>
      <c r="M77" s="32">
        <v>12.84</v>
      </c>
      <c r="AG77" s="27"/>
      <c r="AI77"/>
    </row>
    <row r="78" spans="10:35" ht="9.75" customHeight="1">
      <c r="J78" t="s">
        <v>331</v>
      </c>
      <c r="L78" s="32">
        <v>54.9</v>
      </c>
      <c r="M78" s="32">
        <v>20.65</v>
      </c>
      <c r="AG78" s="27"/>
      <c r="AI78"/>
    </row>
    <row r="80" ht="9.75" customHeight="1">
      <c r="F80"/>
    </row>
    <row r="81" spans="6:35" ht="9.75" customHeight="1">
      <c r="F81"/>
      <c r="O81" s="27"/>
      <c r="AI81"/>
    </row>
    <row r="82" spans="6:35" ht="9.75" customHeight="1">
      <c r="F82"/>
      <c r="O82" s="27"/>
      <c r="AI82"/>
    </row>
    <row r="83" spans="6:35" ht="9.75" customHeight="1">
      <c r="F83"/>
      <c r="O83" s="27"/>
      <c r="AI83"/>
    </row>
    <row r="84" spans="6:35" ht="9.75" customHeight="1">
      <c r="F84"/>
      <c r="O84" s="27"/>
      <c r="AI84"/>
    </row>
    <row r="85" spans="6:35" ht="9.75" customHeight="1">
      <c r="F85"/>
      <c r="O85" s="27"/>
      <c r="AI85"/>
    </row>
    <row r="86" spans="6:35" ht="9.75" customHeight="1">
      <c r="F86"/>
      <c r="O86" s="27"/>
      <c r="AI86"/>
    </row>
    <row r="87" spans="2:249" ht="9.75" customHeight="1">
      <c r="B87" t="s">
        <v>166</v>
      </c>
      <c r="C87" s="1" t="s">
        <v>167</v>
      </c>
      <c r="D87" s="1"/>
      <c r="E87" s="1" t="s">
        <v>124</v>
      </c>
      <c r="F87" s="1" t="s">
        <v>125</v>
      </c>
      <c r="G87" s="16" t="s">
        <v>168</v>
      </c>
      <c r="H87" s="1"/>
      <c r="I87" s="1" t="s">
        <v>169</v>
      </c>
      <c r="J87" s="3" t="s">
        <v>170</v>
      </c>
      <c r="M87" s="3" t="s">
        <v>2</v>
      </c>
      <c r="N87" s="6" t="s">
        <v>3</v>
      </c>
      <c r="O87" s="3" t="s">
        <v>4</v>
      </c>
      <c r="P87" s="3" t="s">
        <v>5</v>
      </c>
      <c r="Q87" s="6" t="s">
        <v>6</v>
      </c>
      <c r="R87" s="3" t="s">
        <v>7</v>
      </c>
      <c r="S87" s="3" t="s">
        <v>8</v>
      </c>
      <c r="T87" s="3" t="s">
        <v>9</v>
      </c>
      <c r="U87" s="3" t="s">
        <v>10</v>
      </c>
      <c r="V87" s="6" t="s">
        <v>11</v>
      </c>
      <c r="W87" s="3" t="s">
        <v>12</v>
      </c>
      <c r="X87" s="6" t="s">
        <v>13</v>
      </c>
      <c r="Y87" s="6" t="s">
        <v>122</v>
      </c>
      <c r="Z87" s="6" t="s">
        <v>123</v>
      </c>
      <c r="AA87" s="6" t="s">
        <v>0</v>
      </c>
      <c r="AB87" s="6" t="s">
        <v>1</v>
      </c>
      <c r="AD87" s="3" t="s">
        <v>61</v>
      </c>
      <c r="AE87" s="6" t="s">
        <v>62</v>
      </c>
      <c r="AF87" s="3" t="s">
        <v>63</v>
      </c>
      <c r="AG87" s="3" t="s">
        <v>64</v>
      </c>
      <c r="AH87" s="6" t="s">
        <v>65</v>
      </c>
      <c r="AI87" s="3" t="s">
        <v>66</v>
      </c>
      <c r="AJ87" s="3" t="s">
        <v>67</v>
      </c>
      <c r="AK87" s="3" t="s">
        <v>68</v>
      </c>
      <c r="AL87" s="3" t="s">
        <v>69</v>
      </c>
      <c r="AM87" s="6" t="s">
        <v>70</v>
      </c>
      <c r="AN87" s="3" t="s">
        <v>71</v>
      </c>
      <c r="AO87" s="3" t="s">
        <v>126</v>
      </c>
      <c r="AP87" s="3"/>
      <c r="AQ87" s="3"/>
      <c r="AR87" s="3"/>
      <c r="AS87" s="13" t="s">
        <v>14</v>
      </c>
      <c r="AT87" s="11" t="s">
        <v>15</v>
      </c>
      <c r="AU87" s="11" t="s">
        <v>16</v>
      </c>
      <c r="AV87" s="11" t="s">
        <v>17</v>
      </c>
      <c r="AW87" s="11" t="s">
        <v>18</v>
      </c>
      <c r="AX87" s="11" t="s">
        <v>19</v>
      </c>
      <c r="AY87" s="11" t="s">
        <v>20</v>
      </c>
      <c r="AZ87" s="11" t="s">
        <v>21</v>
      </c>
      <c r="BA87" s="11" t="s">
        <v>22</v>
      </c>
      <c r="BB87" s="15" t="s">
        <v>23</v>
      </c>
      <c r="BC87" s="11" t="s">
        <v>24</v>
      </c>
      <c r="BD87" s="11" t="s">
        <v>25</v>
      </c>
      <c r="BE87" s="11" t="s">
        <v>26</v>
      </c>
      <c r="BF87" s="11" t="s">
        <v>27</v>
      </c>
      <c r="BG87" s="11" t="s">
        <v>28</v>
      </c>
      <c r="BH87" s="11" t="s">
        <v>29</v>
      </c>
      <c r="BI87" s="11" t="s">
        <v>30</v>
      </c>
      <c r="BJ87" s="11" t="s">
        <v>31</v>
      </c>
      <c r="BK87" s="16" t="s">
        <v>32</v>
      </c>
      <c r="BL87" s="17"/>
      <c r="BM87" s="17"/>
      <c r="BN87" s="17"/>
      <c r="BO87" s="17" t="s">
        <v>33</v>
      </c>
      <c r="BP87" s="17" t="s">
        <v>34</v>
      </c>
      <c r="BQ87" s="17" t="s">
        <v>35</v>
      </c>
      <c r="BR87" s="17" t="s">
        <v>36</v>
      </c>
      <c r="BS87" s="17" t="s">
        <v>37</v>
      </c>
      <c r="BT87" s="17" t="s">
        <v>38</v>
      </c>
      <c r="BU87" s="17"/>
      <c r="BV87" s="19" t="s">
        <v>39</v>
      </c>
      <c r="BW87" s="17" t="s">
        <v>40</v>
      </c>
      <c r="BX87" s="17" t="s">
        <v>41</v>
      </c>
      <c r="BY87" s="17" t="s">
        <v>42</v>
      </c>
      <c r="BZ87" s="17" t="s">
        <v>43</v>
      </c>
      <c r="CA87" s="17" t="s">
        <v>44</v>
      </c>
      <c r="CB87" s="17" t="s">
        <v>45</v>
      </c>
      <c r="CC87" s="17" t="s">
        <v>46</v>
      </c>
      <c r="CD87" s="17" t="s">
        <v>47</v>
      </c>
      <c r="CE87" s="22" t="s">
        <v>48</v>
      </c>
      <c r="CF87" s="17" t="s">
        <v>49</v>
      </c>
      <c r="CG87" s="17" t="s">
        <v>50</v>
      </c>
      <c r="CH87" s="17" t="s">
        <v>51</v>
      </c>
      <c r="CI87" s="17" t="s">
        <v>52</v>
      </c>
      <c r="CJ87" s="22" t="s">
        <v>53</v>
      </c>
      <c r="CK87" s="17" t="s">
        <v>54</v>
      </c>
      <c r="CL87" s="22" t="s">
        <v>55</v>
      </c>
      <c r="CM87" s="22" t="s">
        <v>56</v>
      </c>
      <c r="CN87" s="22" t="s">
        <v>57</v>
      </c>
      <c r="CO87" s="22" t="s">
        <v>58</v>
      </c>
      <c r="CP87" s="22" t="s">
        <v>59</v>
      </c>
      <c r="CQ87" s="22" t="s">
        <v>60</v>
      </c>
      <c r="CR87" s="1" t="s">
        <v>33</v>
      </c>
      <c r="CS87" s="1" t="s">
        <v>34</v>
      </c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</row>
    <row r="88" spans="6:36" ht="9.75" customHeight="1">
      <c r="F88"/>
      <c r="G88" s="32"/>
      <c r="AI88"/>
      <c r="AJ88" s="27"/>
    </row>
    <row r="89" spans="2:97" ht="9.75" customHeight="1">
      <c r="B89">
        <v>41</v>
      </c>
      <c r="C89" s="29" t="s">
        <v>112</v>
      </c>
      <c r="D89" s="29" t="s">
        <v>475</v>
      </c>
      <c r="E89" s="30">
        <v>-2.73684</v>
      </c>
      <c r="F89" s="30">
        <v>35.86843</v>
      </c>
      <c r="G89" s="33" t="s">
        <v>161</v>
      </c>
      <c r="H89" s="2" t="s">
        <v>132</v>
      </c>
      <c r="I89" s="2">
        <v>2</v>
      </c>
      <c r="J89" s="4">
        <v>40528.734375</v>
      </c>
      <c r="M89" s="7">
        <v>37.15511705000001</v>
      </c>
      <c r="N89" s="9">
        <v>0.9884333099999999</v>
      </c>
      <c r="O89" s="7">
        <v>13.242832100000001</v>
      </c>
      <c r="P89" s="7">
        <v>5.58256066</v>
      </c>
      <c r="Q89" s="9">
        <v>0.21206409000000004</v>
      </c>
      <c r="R89" s="7">
        <v>1.5465744199999998</v>
      </c>
      <c r="S89" s="7">
        <v>9.98935928</v>
      </c>
      <c r="T89" s="7">
        <v>9.24708046</v>
      </c>
      <c r="U89" s="7">
        <v>4.97158934</v>
      </c>
      <c r="V89" s="9">
        <v>0.58475937</v>
      </c>
      <c r="W89" s="7">
        <v>83.52037007999999</v>
      </c>
      <c r="X89" s="7">
        <v>14.580426549730884</v>
      </c>
      <c r="Y89" s="7">
        <f aca="true" t="shared" si="33" ref="Y89:Y95">SUM(M89:V89)</f>
        <v>83.52037008</v>
      </c>
      <c r="Z89" s="7">
        <f aca="true" t="shared" si="34" ref="Z89:Z95">SUM(M89:V89)+X89</f>
        <v>98.1007966297309</v>
      </c>
      <c r="AA89" s="7">
        <v>0.19413</v>
      </c>
      <c r="AB89" s="7">
        <v>0.40834000000000004</v>
      </c>
      <c r="AD89" s="7">
        <v>44.48629360048451</v>
      </c>
      <c r="AE89" s="9">
        <v>1.183463757468063</v>
      </c>
      <c r="AF89" s="7">
        <v>15.855811088139761</v>
      </c>
      <c r="AG89" s="7">
        <v>6.6840707897399705</v>
      </c>
      <c r="AH89" s="9">
        <v>0.25390702866483283</v>
      </c>
      <c r="AI89" s="7">
        <v>1.8517331981630512</v>
      </c>
      <c r="AJ89" s="7">
        <v>11.960386754071722</v>
      </c>
      <c r="AK89" s="7">
        <v>11.071646894215965</v>
      </c>
      <c r="AL89" s="7">
        <v>5.952547067545275</v>
      </c>
      <c r="AM89" s="9">
        <v>0.7001398215068829</v>
      </c>
      <c r="AN89" s="7">
        <v>100</v>
      </c>
      <c r="AO89" s="7">
        <f aca="true" t="shared" si="35" ref="AO89:AO95">AK89+AL89</f>
        <v>17.02419396176124</v>
      </c>
      <c r="AP89" s="7"/>
      <c r="AQ89" s="7"/>
      <c r="AR89" s="7"/>
      <c r="AS89" s="12">
        <v>17.9371</v>
      </c>
      <c r="AT89" s="12">
        <v>16.747899999999998</v>
      </c>
      <c r="AU89" s="12">
        <v>3.3693999999999997</v>
      </c>
      <c r="AV89" s="12">
        <v>208.40730000000002</v>
      </c>
      <c r="AW89" s="12">
        <v>1250.4438</v>
      </c>
      <c r="AX89" s="12">
        <v>160.4429</v>
      </c>
      <c r="AY89" s="12">
        <v>5379.6435</v>
      </c>
      <c r="AZ89" s="12">
        <v>359.9312</v>
      </c>
      <c r="BA89" s="12">
        <v>38.450799999999994</v>
      </c>
      <c r="BB89" s="12">
        <v>173.9205</v>
      </c>
      <c r="BC89" s="12">
        <v>23.5858</v>
      </c>
      <c r="BD89" s="12">
        <v>29.5318</v>
      </c>
      <c r="BE89" s="12">
        <v>141.01930000000002</v>
      </c>
      <c r="BF89" s="12">
        <v>28.639899999999997</v>
      </c>
      <c r="BG89" s="12">
        <v>122.0912</v>
      </c>
      <c r="BH89" s="12">
        <v>207.0199</v>
      </c>
      <c r="BI89" s="12">
        <v>28.8381</v>
      </c>
      <c r="BJ89" s="12">
        <v>71.7484</v>
      </c>
      <c r="BK89" s="12">
        <v>8.027099999999999</v>
      </c>
      <c r="BL89" s="12"/>
      <c r="BM89" s="14"/>
      <c r="BN89" s="14"/>
      <c r="BO89" s="12">
        <f aca="true" t="shared" si="36" ref="BO89:BO95">SUM(AS89:BN89)</f>
        <v>8269.7959</v>
      </c>
      <c r="BP89" s="7">
        <f aca="true" t="shared" si="37" ref="BP89:BP95">BO89/10000</f>
        <v>0.8269795899999999</v>
      </c>
      <c r="BQ89" s="7">
        <f aca="true" t="shared" si="38" ref="BQ89:BQ95">W89+BP89</f>
        <v>84.34734966999999</v>
      </c>
      <c r="BR89" s="7">
        <f aca="true" t="shared" si="39" ref="BR89:BR95">W89+CS89</f>
        <v>84.5078332145365</v>
      </c>
      <c r="BS89" s="8">
        <f aca="true" t="shared" si="40" ref="BS89:BS95">BR89+AB89+AA89+X89-0.226*AB89</f>
        <v>99.59844492426738</v>
      </c>
      <c r="BT89" s="8">
        <f aca="true" t="shared" si="41" ref="BT89:BT95">P89*0.111+BS89</f>
        <v>100.21810915752738</v>
      </c>
      <c r="BU89" s="8"/>
      <c r="BV89" s="21">
        <f aca="true" t="shared" si="42" ref="BV89:BV95">AS89*((58.71+16)/58.71)</f>
        <v>22.825425668540284</v>
      </c>
      <c r="BW89" s="21">
        <f aca="true" t="shared" si="43" ref="BW89:BW95">AT89*((51.996*2+16*3)/(51.996*2))</f>
        <v>24.47829464574198</v>
      </c>
      <c r="BX89" s="21">
        <f aca="true" t="shared" si="44" ref="BX89:BX95">AU89*((44.956*2+16*3)/(44.956*2))</f>
        <v>5.168172132752024</v>
      </c>
      <c r="BY89" s="21">
        <f aca="true" t="shared" si="45" ref="BY89:BY95">AV89*((50.942*2+16*3)/(50.942*2))</f>
        <v>306.5929856817558</v>
      </c>
      <c r="BZ89" s="21">
        <f aca="true" t="shared" si="46" ref="BZ89:BZ95">AW89*((137.34+16)/137.34)</f>
        <v>1396.1195011795544</v>
      </c>
      <c r="CA89" s="21">
        <f aca="true" t="shared" si="47" ref="CA89:CA95">AX89*((85.47*2+16)/(85.47*2))</f>
        <v>175.46037045747048</v>
      </c>
      <c r="CB89" s="21">
        <f aca="true" t="shared" si="48" ref="CB89:CB95">AY89*((87.62+16)/87.62)</f>
        <v>6362.002504793427</v>
      </c>
      <c r="CC89" s="21">
        <f aca="true" t="shared" si="49" ref="CC89:CC95">AZ89*((91.22+16*2)/91.22)</f>
        <v>486.1951596579698</v>
      </c>
      <c r="CD89" s="21">
        <f aca="true" t="shared" si="50" ref="CD89:CD95">BA89*((88.905*2+16*3)/(88.905*2))</f>
        <v>48.830634654968776</v>
      </c>
      <c r="CE89" s="21">
        <f aca="true" t="shared" si="51" ref="CE89:CE95">BB89*((92.906*2+16*5)/(92.906*2))</f>
        <v>248.80070149398315</v>
      </c>
      <c r="CF89" s="21">
        <f aca="true" t="shared" si="52" ref="CF89:CF95">BC89*((69.72*2+16*3)/(69.72*2))</f>
        <v>31.704836144578316</v>
      </c>
      <c r="CG89" s="21">
        <f aca="true" t="shared" si="53" ref="CG89:CG95">BD89*((63.546+16)/63.546)</f>
        <v>36.96749697541938</v>
      </c>
      <c r="CH89" s="21">
        <f aca="true" t="shared" si="54" ref="CH89:CH95">BE89*((63.37+16)/63.37)</f>
        <v>176.62461481773713</v>
      </c>
      <c r="CI89" s="21">
        <f aca="true" t="shared" si="55" ref="CI89:CI95">BF89*((207.19+16)/207.19)</f>
        <v>30.851582030986048</v>
      </c>
      <c r="CJ89" s="21">
        <f aca="true" t="shared" si="56" ref="CJ89:CJ95">BG89*((138.91*2+16*3)/(138.91*2))</f>
        <v>143.1853530487366</v>
      </c>
      <c r="CK89" s="21">
        <f aca="true" t="shared" si="57" ref="CK89:CK95">BH89*((140.12+16*2)/(140.02))</f>
        <v>254.47982565347806</v>
      </c>
      <c r="CL89" s="21">
        <f aca="true" t="shared" si="58" ref="CL89:CL95">BI89*((232.038*2+16*3)/(232.038*2))</f>
        <v>31.82086316810178</v>
      </c>
      <c r="CM89" s="21">
        <f aca="true" t="shared" si="59" ref="CM89:CM95">BJ89*((144.24*2+16*3)/(144.24*2))</f>
        <v>83.68656971713811</v>
      </c>
      <c r="CN89" s="21">
        <f aca="true" t="shared" si="60" ref="CN89:CN95">BK89*((238.03*2+16*3)/(238.03*2))</f>
        <v>8.836453442843338</v>
      </c>
      <c r="CO89" s="21">
        <f aca="true" t="shared" si="61" ref="CO89:CO95">BL89*((132.905*2+16)/(132.905*2))</f>
        <v>0</v>
      </c>
      <c r="CP89" s="21">
        <f aca="true" t="shared" si="62" ref="CP89:CP95">BM89*((74.922*2+16*5)/(74.922*2))</f>
        <v>0</v>
      </c>
      <c r="CQ89" s="21">
        <f aca="true" t="shared" si="63" ref="CQ89:CQ95">BN89*((183.85*2+16*3)/(183.85*2))</f>
        <v>0</v>
      </c>
      <c r="CR89" s="24">
        <f aca="true" t="shared" si="64" ref="CR89:CR95">SUM(BV89:CQ89)</f>
        <v>9874.631345365182</v>
      </c>
      <c r="CS89" s="25">
        <f aca="true" t="shared" si="65" ref="CS89:CS95">CR89/10000</f>
        <v>0.9874631345365182</v>
      </c>
    </row>
    <row r="90" spans="2:97" ht="9.75" customHeight="1">
      <c r="B90">
        <v>20</v>
      </c>
      <c r="C90" s="29" t="s">
        <v>91</v>
      </c>
      <c r="D90" s="29" t="s">
        <v>475</v>
      </c>
      <c r="E90" s="30">
        <v>-2.77646</v>
      </c>
      <c r="F90" s="30">
        <v>35.94842</v>
      </c>
      <c r="G90" s="33" t="s">
        <v>143</v>
      </c>
      <c r="H90" s="2" t="s">
        <v>132</v>
      </c>
      <c r="I90" s="2">
        <v>2</v>
      </c>
      <c r="J90" s="4">
        <v>40527.221550925926</v>
      </c>
      <c r="M90" s="7">
        <v>41.63892627999999</v>
      </c>
      <c r="N90" s="9">
        <v>1.4820900499999998</v>
      </c>
      <c r="O90" s="7">
        <v>14.1365159</v>
      </c>
      <c r="P90" s="7">
        <v>8.456569669999999</v>
      </c>
      <c r="Q90" s="9">
        <v>0.30072886</v>
      </c>
      <c r="R90" s="7">
        <v>1.77496028</v>
      </c>
      <c r="S90" s="7">
        <v>9.9440904</v>
      </c>
      <c r="T90" s="7">
        <v>8.165562519999998</v>
      </c>
      <c r="U90" s="7">
        <v>4.5822353499999995</v>
      </c>
      <c r="V90" s="9">
        <v>0.8054848000000001</v>
      </c>
      <c r="W90" s="7">
        <v>91.28718393</v>
      </c>
      <c r="X90" s="7">
        <v>7.614010577786612</v>
      </c>
      <c r="Y90" s="7">
        <f t="shared" si="33"/>
        <v>91.28716411</v>
      </c>
      <c r="Z90" s="7">
        <f t="shared" si="34"/>
        <v>98.90117468778662</v>
      </c>
      <c r="AA90" s="7">
        <v>0.16346000000000002</v>
      </c>
      <c r="AB90" s="7">
        <v>0.07742000000000002</v>
      </c>
      <c r="AD90" s="7">
        <v>45.61311291180718</v>
      </c>
      <c r="AE90" s="9">
        <v>1.6235466866153772</v>
      </c>
      <c r="AF90" s="7">
        <v>15.48576184674514</v>
      </c>
      <c r="AG90" s="7">
        <v>9.263698698915487</v>
      </c>
      <c r="AH90" s="9">
        <v>0.329431632189029</v>
      </c>
      <c r="AI90" s="7">
        <v>1.9443696295430242</v>
      </c>
      <c r="AJ90" s="7">
        <v>10.893194391476941</v>
      </c>
      <c r="AK90" s="7">
        <v>8.944916655837954</v>
      </c>
      <c r="AL90" s="7">
        <v>5.019582325503333</v>
      </c>
      <c r="AM90" s="9">
        <v>0.8823635096659947</v>
      </c>
      <c r="AN90" s="7">
        <v>99.99997828829946</v>
      </c>
      <c r="AO90" s="7">
        <f t="shared" si="35"/>
        <v>13.964498981341286</v>
      </c>
      <c r="AP90" s="7"/>
      <c r="AQ90" s="7"/>
      <c r="AR90" s="7"/>
      <c r="AS90" s="12">
        <v>9.5136</v>
      </c>
      <c r="AT90" s="12">
        <v>5.3514</v>
      </c>
      <c r="AU90" s="12">
        <v>3.0721000000000003</v>
      </c>
      <c r="AV90" s="12">
        <v>154.4969</v>
      </c>
      <c r="AW90" s="12">
        <v>1634.2580999999998</v>
      </c>
      <c r="AX90" s="12">
        <v>125.2624</v>
      </c>
      <c r="AY90" s="12">
        <v>2650.2313000000004</v>
      </c>
      <c r="AZ90" s="12">
        <v>559.7167999999999</v>
      </c>
      <c r="BA90" s="12">
        <v>48.6581</v>
      </c>
      <c r="BB90" s="12">
        <v>185.61430000000001</v>
      </c>
      <c r="BC90" s="12">
        <v>25.072300000000002</v>
      </c>
      <c r="BD90" s="12">
        <v>24.576800000000002</v>
      </c>
      <c r="BE90" s="12">
        <v>207.71359999999999</v>
      </c>
      <c r="BF90" s="12">
        <v>30.2255</v>
      </c>
      <c r="BG90" s="12">
        <v>149.9383</v>
      </c>
      <c r="BH90" s="12">
        <v>234.96609999999998</v>
      </c>
      <c r="BI90" s="12">
        <v>12.4866</v>
      </c>
      <c r="BJ90" s="12">
        <v>76.8025</v>
      </c>
      <c r="BK90" s="12">
        <v>7.2343</v>
      </c>
      <c r="BL90" s="12"/>
      <c r="BM90" s="14"/>
      <c r="BN90" s="14"/>
      <c r="BO90" s="12">
        <f t="shared" si="36"/>
        <v>6145.190999999999</v>
      </c>
      <c r="BP90" s="7">
        <f t="shared" si="37"/>
        <v>0.6145190999999999</v>
      </c>
      <c r="BQ90" s="7">
        <f t="shared" si="38"/>
        <v>91.90170303</v>
      </c>
      <c r="BR90" s="7">
        <f t="shared" si="39"/>
        <v>92.02361534030277</v>
      </c>
      <c r="BS90" s="8">
        <f t="shared" si="40"/>
        <v>99.86100899808939</v>
      </c>
      <c r="BT90" s="8">
        <f t="shared" si="41"/>
        <v>100.79968823145938</v>
      </c>
      <c r="BU90" s="8"/>
      <c r="BV90" s="20">
        <f t="shared" si="42"/>
        <v>12.106303117015841</v>
      </c>
      <c r="BW90" s="20">
        <f t="shared" si="43"/>
        <v>7.821466928225249</v>
      </c>
      <c r="BX90" s="20">
        <f t="shared" si="44"/>
        <v>4.712156944568022</v>
      </c>
      <c r="BY90" s="20">
        <f t="shared" si="45"/>
        <v>227.2841011306977</v>
      </c>
      <c r="BZ90" s="20">
        <f t="shared" si="46"/>
        <v>1824.6478597204018</v>
      </c>
      <c r="CA90" s="20">
        <f t="shared" si="47"/>
        <v>136.98697236457235</v>
      </c>
      <c r="CB90" s="20">
        <f t="shared" si="48"/>
        <v>3134.1813205432554</v>
      </c>
      <c r="CC90" s="20">
        <f t="shared" si="49"/>
        <v>756.0656007016005</v>
      </c>
      <c r="CD90" s="20">
        <f t="shared" si="50"/>
        <v>61.79340622574658</v>
      </c>
      <c r="CE90" s="20">
        <f t="shared" si="51"/>
        <v>265.5291817083934</v>
      </c>
      <c r="CF90" s="20">
        <f t="shared" si="52"/>
        <v>33.703040103270226</v>
      </c>
      <c r="CG90" s="20">
        <f t="shared" si="53"/>
        <v>30.764896811758415</v>
      </c>
      <c r="CH90" s="20">
        <f t="shared" si="54"/>
        <v>260.1582520435537</v>
      </c>
      <c r="CI90" s="20">
        <f t="shared" si="55"/>
        <v>32.55962809498528</v>
      </c>
      <c r="CJ90" s="20">
        <f t="shared" si="56"/>
        <v>175.8437006191059</v>
      </c>
      <c r="CK90" s="20">
        <f t="shared" si="57"/>
        <v>288.8327748321668</v>
      </c>
      <c r="CL90" s="20">
        <f t="shared" si="58"/>
        <v>13.778105701652315</v>
      </c>
      <c r="CM90" s="20">
        <f t="shared" si="59"/>
        <v>89.58161813643926</v>
      </c>
      <c r="CN90" s="20">
        <f t="shared" si="60"/>
        <v>7.963717300340292</v>
      </c>
      <c r="CO90" s="20">
        <f t="shared" si="61"/>
        <v>0</v>
      </c>
      <c r="CP90" s="20">
        <f t="shared" si="62"/>
        <v>0</v>
      </c>
      <c r="CQ90" s="20">
        <f t="shared" si="63"/>
        <v>0</v>
      </c>
      <c r="CR90" s="23">
        <f t="shared" si="64"/>
        <v>7364.314103027749</v>
      </c>
      <c r="CS90" s="18">
        <f t="shared" si="65"/>
        <v>0.7364314103027749</v>
      </c>
    </row>
    <row r="91" spans="2:97" ht="9.75" customHeight="1">
      <c r="B91">
        <v>35</v>
      </c>
      <c r="C91" s="29" t="s">
        <v>106</v>
      </c>
      <c r="D91" s="29" t="s">
        <v>475</v>
      </c>
      <c r="E91" s="30">
        <v>-2.74419</v>
      </c>
      <c r="F91" s="30">
        <v>35.89283</v>
      </c>
      <c r="G91" s="33" t="s">
        <v>155</v>
      </c>
      <c r="H91" s="2" t="s">
        <v>132</v>
      </c>
      <c r="I91" s="2">
        <v>2</v>
      </c>
      <c r="J91" s="4">
        <v>40528.16861111111</v>
      </c>
      <c r="M91" s="7">
        <v>41.67308605</v>
      </c>
      <c r="N91" s="9">
        <v>1.2363418699999997</v>
      </c>
      <c r="O91" s="7">
        <v>14.031618550000001</v>
      </c>
      <c r="P91" s="7">
        <v>8.0952808</v>
      </c>
      <c r="Q91" s="9">
        <v>0.30417753999999997</v>
      </c>
      <c r="R91" s="7">
        <v>1.4317175199999999</v>
      </c>
      <c r="S91" s="7">
        <v>10.2087865</v>
      </c>
      <c r="T91" s="7">
        <v>8.31883058</v>
      </c>
      <c r="U91" s="7">
        <v>4.195537240000001</v>
      </c>
      <c r="V91" s="9">
        <v>0.7511680900000001</v>
      </c>
      <c r="W91" s="7">
        <v>90.24654474</v>
      </c>
      <c r="X91" s="7">
        <v>7.378194888178418</v>
      </c>
      <c r="Y91" s="7">
        <f t="shared" si="33"/>
        <v>90.24654474</v>
      </c>
      <c r="Z91" s="7">
        <f t="shared" si="34"/>
        <v>97.62473962817842</v>
      </c>
      <c r="AA91" s="7">
        <v>0.12382000000000001</v>
      </c>
      <c r="AB91" s="7">
        <v>0.10601000000000001</v>
      </c>
      <c r="AD91" s="7">
        <v>46.176932502025444</v>
      </c>
      <c r="AE91" s="9">
        <v>1.3699603387164536</v>
      </c>
      <c r="AF91" s="7">
        <v>15.548095043887882</v>
      </c>
      <c r="AG91" s="7">
        <v>8.97018364893911</v>
      </c>
      <c r="AH91" s="9">
        <v>0.33705172965495184</v>
      </c>
      <c r="AI91" s="7">
        <v>1.5864513418489021</v>
      </c>
      <c r="AJ91" s="7">
        <v>11.312107881150997</v>
      </c>
      <c r="AK91" s="7">
        <v>9.217893719883152</v>
      </c>
      <c r="AL91" s="7">
        <v>4.648972713678214</v>
      </c>
      <c r="AM91" s="9">
        <v>0.8323510802148856</v>
      </c>
      <c r="AN91" s="7">
        <v>100</v>
      </c>
      <c r="AO91" s="7">
        <f t="shared" si="35"/>
        <v>13.866866433561366</v>
      </c>
      <c r="AP91" s="7"/>
      <c r="AQ91" s="7"/>
      <c r="AR91" s="7"/>
      <c r="AS91" s="12">
        <v>10.7028</v>
      </c>
      <c r="AT91" s="12">
        <v>7.8289</v>
      </c>
      <c r="AU91" s="12">
        <v>1.5856000000000001</v>
      </c>
      <c r="AV91" s="12">
        <v>167.3799</v>
      </c>
      <c r="AW91" s="12">
        <v>1343.0032</v>
      </c>
      <c r="AX91" s="12">
        <v>126.7489</v>
      </c>
      <c r="AY91" s="12">
        <v>2135.0104</v>
      </c>
      <c r="AZ91" s="12">
        <v>821.1426</v>
      </c>
      <c r="BA91" s="12">
        <v>46.9734</v>
      </c>
      <c r="BB91" s="12">
        <v>222.0831</v>
      </c>
      <c r="BC91" s="12">
        <v>29.3336</v>
      </c>
      <c r="BD91" s="12">
        <v>41.8202</v>
      </c>
      <c r="BE91" s="12">
        <v>210.1911</v>
      </c>
      <c r="BF91" s="12">
        <v>27.648899999999998</v>
      </c>
      <c r="BG91" s="12">
        <v>101.6766</v>
      </c>
      <c r="BH91" s="12">
        <v>163.515</v>
      </c>
      <c r="BI91" s="12">
        <v>9.5136</v>
      </c>
      <c r="BJ91" s="12">
        <v>54.7032</v>
      </c>
      <c r="BK91" s="12">
        <v>3.2702999999999998</v>
      </c>
      <c r="BL91" s="12"/>
      <c r="BM91" s="14"/>
      <c r="BN91" s="14"/>
      <c r="BO91" s="12">
        <f t="shared" si="36"/>
        <v>5524.131300000001</v>
      </c>
      <c r="BP91" s="7">
        <f t="shared" si="37"/>
        <v>0.5524131300000001</v>
      </c>
      <c r="BQ91" s="7">
        <f t="shared" si="38"/>
        <v>90.79895787000001</v>
      </c>
      <c r="BR91" s="7">
        <f t="shared" si="39"/>
        <v>90.91716576537415</v>
      </c>
      <c r="BS91" s="8">
        <f t="shared" si="40"/>
        <v>98.50123239355256</v>
      </c>
      <c r="BT91" s="8">
        <f t="shared" si="41"/>
        <v>99.39980856235256</v>
      </c>
      <c r="BU91" s="8"/>
      <c r="BV91" s="20">
        <f t="shared" si="42"/>
        <v>13.619591006642821</v>
      </c>
      <c r="BW91" s="20">
        <f t="shared" si="43"/>
        <v>11.442516432033234</v>
      </c>
      <c r="BX91" s="20">
        <f t="shared" si="44"/>
        <v>2.4320810036480114</v>
      </c>
      <c r="BY91" s="20">
        <f t="shared" si="45"/>
        <v>246.23659192414905</v>
      </c>
      <c r="BZ91" s="20">
        <f t="shared" si="46"/>
        <v>1499.4619971457698</v>
      </c>
      <c r="CA91" s="20">
        <f t="shared" si="47"/>
        <v>138.61260890370892</v>
      </c>
      <c r="CB91" s="20">
        <f t="shared" si="48"/>
        <v>2524.87762666058</v>
      </c>
      <c r="CC91" s="20">
        <f t="shared" si="49"/>
        <v>1109.1996401227802</v>
      </c>
      <c r="CD91" s="20">
        <f t="shared" si="50"/>
        <v>59.65391965581238</v>
      </c>
      <c r="CE91" s="20">
        <f t="shared" si="51"/>
        <v>317.69935729231696</v>
      </c>
      <c r="CF91" s="20">
        <f t="shared" si="52"/>
        <v>39.431224784853704</v>
      </c>
      <c r="CG91" s="20">
        <f t="shared" si="53"/>
        <v>52.34994538129859</v>
      </c>
      <c r="CH91" s="20">
        <f t="shared" si="54"/>
        <v>263.2612846299511</v>
      </c>
      <c r="CI91" s="20">
        <f t="shared" si="55"/>
        <v>29.784053240986534</v>
      </c>
      <c r="CJ91" s="20">
        <f t="shared" si="56"/>
        <v>119.24364628896407</v>
      </c>
      <c r="CK91" s="20">
        <f t="shared" si="57"/>
        <v>201.00129838594484</v>
      </c>
      <c r="CL91" s="20">
        <f t="shared" si="58"/>
        <v>10.49760434411605</v>
      </c>
      <c r="CM91" s="20">
        <f t="shared" si="59"/>
        <v>63.8052299500832</v>
      </c>
      <c r="CN91" s="20">
        <f t="shared" si="60"/>
        <v>3.6000365878250635</v>
      </c>
      <c r="CO91" s="20">
        <f t="shared" si="61"/>
        <v>0</v>
      </c>
      <c r="CP91" s="20">
        <f t="shared" si="62"/>
        <v>0</v>
      </c>
      <c r="CQ91" s="20">
        <f t="shared" si="63"/>
        <v>0</v>
      </c>
      <c r="CR91" s="23">
        <f t="shared" si="64"/>
        <v>6706.210253741464</v>
      </c>
      <c r="CS91" s="18">
        <f t="shared" si="65"/>
        <v>0.6706210253741464</v>
      </c>
    </row>
    <row r="92" spans="2:97" ht="9.75" customHeight="1">
      <c r="B92">
        <v>42</v>
      </c>
      <c r="C92" s="29" t="s">
        <v>113</v>
      </c>
      <c r="D92" s="29" t="s">
        <v>475</v>
      </c>
      <c r="E92" s="30">
        <v>-2.74105</v>
      </c>
      <c r="F92" s="30">
        <v>35.86343</v>
      </c>
      <c r="G92" s="33" t="s">
        <v>162</v>
      </c>
      <c r="H92" s="2" t="s">
        <v>132</v>
      </c>
      <c r="I92" s="2">
        <v>2</v>
      </c>
      <c r="J92" s="4">
        <v>40528.78020833333</v>
      </c>
      <c r="M92" s="7">
        <v>41.62912529</v>
      </c>
      <c r="N92" s="9">
        <v>1.58383602</v>
      </c>
      <c r="O92" s="7">
        <v>12.58868291</v>
      </c>
      <c r="P92" s="7">
        <v>8.07798785</v>
      </c>
      <c r="Q92" s="9">
        <v>0.25413204</v>
      </c>
      <c r="R92" s="7">
        <v>2.35592412</v>
      </c>
      <c r="S92" s="7">
        <v>11.724491269999998</v>
      </c>
      <c r="T92" s="7">
        <v>6.66772548</v>
      </c>
      <c r="U92" s="7">
        <v>3.82593388</v>
      </c>
      <c r="V92" s="9">
        <v>0.96501598</v>
      </c>
      <c r="W92" s="7">
        <v>89.67284493000001</v>
      </c>
      <c r="X92" s="7">
        <v>8.708229426434164</v>
      </c>
      <c r="Y92" s="7">
        <f t="shared" si="33"/>
        <v>89.67285484</v>
      </c>
      <c r="Z92" s="7">
        <f t="shared" si="34"/>
        <v>98.38108426643416</v>
      </c>
      <c r="AA92" s="7">
        <v>0.08516000000000001</v>
      </c>
      <c r="AB92" s="7">
        <v>0.04489</v>
      </c>
      <c r="AD92" s="7">
        <v>46.423335093802734</v>
      </c>
      <c r="AE92" s="9">
        <v>1.7662381752651726</v>
      </c>
      <c r="AF92" s="7">
        <v>14.03845603407243</v>
      </c>
      <c r="AG92" s="7">
        <v>9.008287688771109</v>
      </c>
      <c r="AH92" s="9">
        <v>0.28339910504498805</v>
      </c>
      <c r="AI92" s="7">
        <v>2.627243645318792</v>
      </c>
      <c r="AJ92" s="7">
        <v>13.074739938442141</v>
      </c>
      <c r="AK92" s="7">
        <v>7.435612737841571</v>
      </c>
      <c r="AL92" s="7">
        <v>4.266546782347078</v>
      </c>
      <c r="AM92" s="9">
        <v>1.0761518503771195</v>
      </c>
      <c r="AN92" s="7">
        <v>100.00001105128314</v>
      </c>
      <c r="AO92" s="7">
        <f t="shared" si="35"/>
        <v>11.702159520188648</v>
      </c>
      <c r="AP92" s="7"/>
      <c r="AQ92" s="7"/>
      <c r="AR92" s="7"/>
      <c r="AS92" s="12">
        <v>17.540699999999998</v>
      </c>
      <c r="AT92" s="12">
        <v>23.9822</v>
      </c>
      <c r="AU92" s="12">
        <v>6.1442000000000005</v>
      </c>
      <c r="AV92" s="12">
        <v>164.1096</v>
      </c>
      <c r="AW92" s="12">
        <v>1705.511</v>
      </c>
      <c r="AX92" s="12">
        <v>144.48780000000002</v>
      </c>
      <c r="AY92" s="12">
        <v>2739.7185999999997</v>
      </c>
      <c r="AZ92" s="12">
        <v>478.75210000000004</v>
      </c>
      <c r="BA92" s="12">
        <v>40.4328</v>
      </c>
      <c r="BB92" s="12">
        <v>160.0465</v>
      </c>
      <c r="BC92" s="12">
        <v>20.7119</v>
      </c>
      <c r="BD92" s="12">
        <v>36.1715</v>
      </c>
      <c r="BE92" s="12">
        <v>151.72209999999998</v>
      </c>
      <c r="BF92" s="12">
        <v>20.1173</v>
      </c>
      <c r="BG92" s="12">
        <v>106.9289</v>
      </c>
      <c r="BH92" s="12">
        <v>178.97459999999998</v>
      </c>
      <c r="BI92" s="12">
        <v>8.027099999999999</v>
      </c>
      <c r="BJ92" s="12">
        <v>65.1087</v>
      </c>
      <c r="BK92" s="12">
        <v>4.558599999999999</v>
      </c>
      <c r="BL92" s="12"/>
      <c r="BM92" s="14"/>
      <c r="BN92" s="14"/>
      <c r="BO92" s="12">
        <f t="shared" si="36"/>
        <v>6073.0462</v>
      </c>
      <c r="BP92" s="7">
        <f t="shared" si="37"/>
        <v>0.60730462</v>
      </c>
      <c r="BQ92" s="7">
        <f t="shared" si="38"/>
        <v>90.28014955</v>
      </c>
      <c r="BR92" s="7">
        <f t="shared" si="39"/>
        <v>90.39859418932296</v>
      </c>
      <c r="BS92" s="8">
        <f t="shared" si="40"/>
        <v>99.22672847575711</v>
      </c>
      <c r="BT92" s="8">
        <f t="shared" si="41"/>
        <v>100.12338512710711</v>
      </c>
      <c r="BU92" s="8"/>
      <c r="BV92" s="21">
        <f t="shared" si="42"/>
        <v>22.320996371997953</v>
      </c>
      <c r="BW92" s="21">
        <f t="shared" si="43"/>
        <v>35.0517591968613</v>
      </c>
      <c r="BX92" s="21">
        <f t="shared" si="44"/>
        <v>9.424313889136045</v>
      </c>
      <c r="BY92" s="21">
        <f t="shared" si="45"/>
        <v>241.42557503042678</v>
      </c>
      <c r="BZ92" s="21">
        <f t="shared" si="46"/>
        <v>1904.2016655016746</v>
      </c>
      <c r="CA92" s="21">
        <f t="shared" si="47"/>
        <v>158.01187160407162</v>
      </c>
      <c r="CB92" s="21">
        <f t="shared" si="48"/>
        <v>3240.009602054325</v>
      </c>
      <c r="CC92" s="21">
        <f t="shared" si="49"/>
        <v>646.6984626397721</v>
      </c>
      <c r="CD92" s="21">
        <f t="shared" si="50"/>
        <v>51.34767767842079</v>
      </c>
      <c r="CE92" s="21">
        <f t="shared" si="51"/>
        <v>228.95335208705572</v>
      </c>
      <c r="CF92" s="21">
        <f t="shared" si="52"/>
        <v>27.84164182444062</v>
      </c>
      <c r="CG92" s="21">
        <f t="shared" si="53"/>
        <v>45.278981194725084</v>
      </c>
      <c r="CH92" s="21">
        <f t="shared" si="54"/>
        <v>190.02971559097364</v>
      </c>
      <c r="CI92" s="21">
        <f t="shared" si="55"/>
        <v>21.6708344369902</v>
      </c>
      <c r="CJ92" s="21">
        <f t="shared" si="56"/>
        <v>125.40340579511914</v>
      </c>
      <c r="CK92" s="21">
        <f t="shared" si="57"/>
        <v>220.00505750607053</v>
      </c>
      <c r="CL92" s="21">
        <f t="shared" si="58"/>
        <v>8.857353665347917</v>
      </c>
      <c r="CM92" s="21">
        <f t="shared" si="59"/>
        <v>75.94209434276206</v>
      </c>
      <c r="CN92" s="21">
        <f t="shared" si="60"/>
        <v>5.018232819392512</v>
      </c>
      <c r="CO92" s="21">
        <f t="shared" si="61"/>
        <v>0</v>
      </c>
      <c r="CP92" s="21">
        <f t="shared" si="62"/>
        <v>0</v>
      </c>
      <c r="CQ92" s="21">
        <f t="shared" si="63"/>
        <v>0</v>
      </c>
      <c r="CR92" s="24">
        <f t="shared" si="64"/>
        <v>7257.492593229564</v>
      </c>
      <c r="CS92" s="25">
        <f t="shared" si="65"/>
        <v>0.7257492593229564</v>
      </c>
    </row>
    <row r="93" spans="2:97" ht="9.75" customHeight="1">
      <c r="B93">
        <v>18</v>
      </c>
      <c r="C93" s="29" t="s">
        <v>89</v>
      </c>
      <c r="D93" s="29" t="s">
        <v>476</v>
      </c>
      <c r="E93" s="30">
        <v>-2.74128</v>
      </c>
      <c r="F93" s="30">
        <v>35.94414</v>
      </c>
      <c r="G93" s="33" t="s">
        <v>141</v>
      </c>
      <c r="H93" s="2" t="s">
        <v>132</v>
      </c>
      <c r="I93" s="2">
        <v>5</v>
      </c>
      <c r="J93" s="4">
        <v>40527.129745370374</v>
      </c>
      <c r="M93" s="7">
        <v>24.580476609999998</v>
      </c>
      <c r="N93" s="9">
        <v>2.1587250300000003</v>
      </c>
      <c r="O93" s="7">
        <v>5.212313150000001</v>
      </c>
      <c r="P93" s="7">
        <v>8.880499649999999</v>
      </c>
      <c r="Q93" s="9">
        <v>0.35251852</v>
      </c>
      <c r="R93" s="7">
        <v>4.8695658900000005</v>
      </c>
      <c r="S93" s="7">
        <v>24.908864280000003</v>
      </c>
      <c r="T93" s="7">
        <v>2.78449198</v>
      </c>
      <c r="U93" s="7">
        <v>2.1843622000000003</v>
      </c>
      <c r="V93" s="9">
        <v>1.9710395399999998</v>
      </c>
      <c r="W93" s="7">
        <v>77.90285684999999</v>
      </c>
      <c r="X93" s="7">
        <v>18.733772718194857</v>
      </c>
      <c r="Y93" s="7">
        <f t="shared" si="33"/>
        <v>77.90285684999999</v>
      </c>
      <c r="Z93" s="7">
        <f t="shared" si="34"/>
        <v>96.63662956819485</v>
      </c>
      <c r="AA93" s="7">
        <v>0.05591</v>
      </c>
      <c r="AB93" s="7">
        <v>0.01955</v>
      </c>
      <c r="AD93" s="7">
        <v>31.552728107685567</v>
      </c>
      <c r="AE93" s="9">
        <v>2.771047323921087</v>
      </c>
      <c r="AF93" s="7">
        <v>6.690785628101135</v>
      </c>
      <c r="AG93" s="7">
        <v>11.399453125447222</v>
      </c>
      <c r="AH93" s="9">
        <v>0.45251038826312306</v>
      </c>
      <c r="AI93" s="7">
        <v>6.250818117461633</v>
      </c>
      <c r="AJ93" s="7">
        <v>31.974262931026264</v>
      </c>
      <c r="AK93" s="7">
        <v>3.574313051652868</v>
      </c>
      <c r="AL93" s="7">
        <v>2.803956476469066</v>
      </c>
      <c r="AM93" s="9">
        <v>2.530124849972046</v>
      </c>
      <c r="AN93" s="7">
        <v>100</v>
      </c>
      <c r="AO93" s="7">
        <f t="shared" si="35"/>
        <v>6.378269528121933</v>
      </c>
      <c r="AP93" s="7"/>
      <c r="AQ93" s="7"/>
      <c r="AR93" s="7"/>
      <c r="AS93" s="12">
        <v>62.2348</v>
      </c>
      <c r="AT93" s="12">
        <v>151.1275</v>
      </c>
      <c r="AU93" s="12">
        <v>12.288400000000001</v>
      </c>
      <c r="AV93" s="12">
        <v>268.75919999999996</v>
      </c>
      <c r="AW93" s="12">
        <v>2877.1703</v>
      </c>
      <c r="AX93" s="12">
        <v>131.6048</v>
      </c>
      <c r="AY93" s="12">
        <v>6467.166899999999</v>
      </c>
      <c r="AZ93" s="12">
        <v>472.0133</v>
      </c>
      <c r="BA93" s="12">
        <v>64.415</v>
      </c>
      <c r="BB93" s="12">
        <v>145.677</v>
      </c>
      <c r="BC93" s="12">
        <v>13.3785</v>
      </c>
      <c r="BD93" s="12">
        <v>119.7128</v>
      </c>
      <c r="BE93" s="12">
        <v>195.1279</v>
      </c>
      <c r="BF93" s="12">
        <v>53.811299999999996</v>
      </c>
      <c r="BG93" s="12">
        <v>211.1821</v>
      </c>
      <c r="BH93" s="12">
        <v>293.5342</v>
      </c>
      <c r="BI93" s="12">
        <v>17.243399999999998</v>
      </c>
      <c r="BJ93" s="12">
        <v>95.4333</v>
      </c>
      <c r="BK93" s="12">
        <v>9.4145</v>
      </c>
      <c r="BL93" s="12"/>
      <c r="BM93" s="14"/>
      <c r="BN93" s="14"/>
      <c r="BO93" s="12">
        <f t="shared" si="36"/>
        <v>11661.2952</v>
      </c>
      <c r="BP93" s="7">
        <f t="shared" si="37"/>
        <v>1.1661295200000001</v>
      </c>
      <c r="BQ93" s="7">
        <f t="shared" si="38"/>
        <v>79.06898636999999</v>
      </c>
      <c r="BR93" s="7">
        <f t="shared" si="39"/>
        <v>79.2894467708523</v>
      </c>
      <c r="BS93" s="8">
        <f t="shared" si="40"/>
        <v>98.09426118904715</v>
      </c>
      <c r="BT93" s="8">
        <f t="shared" si="41"/>
        <v>99.07999665019715</v>
      </c>
      <c r="BU93" s="8"/>
      <c r="BV93" s="20">
        <f t="shared" si="42"/>
        <v>79.1953995571453</v>
      </c>
      <c r="BW93" s="20">
        <f t="shared" si="43"/>
        <v>220.8840197322871</v>
      </c>
      <c r="BX93" s="20">
        <f t="shared" si="44"/>
        <v>18.84862777827209</v>
      </c>
      <c r="BY93" s="20">
        <f t="shared" si="45"/>
        <v>395.3781156295395</v>
      </c>
      <c r="BZ93" s="20">
        <f t="shared" si="46"/>
        <v>3212.358335532256</v>
      </c>
      <c r="CA93" s="20">
        <f t="shared" si="47"/>
        <v>143.9230215982216</v>
      </c>
      <c r="CB93" s="20">
        <f t="shared" si="48"/>
        <v>7648.114975781785</v>
      </c>
      <c r="CC93" s="20">
        <f t="shared" si="49"/>
        <v>637.5956898267924</v>
      </c>
      <c r="CD93" s="20">
        <f t="shared" si="50"/>
        <v>81.80389826218997</v>
      </c>
      <c r="CE93" s="20">
        <f t="shared" si="51"/>
        <v>208.397168772738</v>
      </c>
      <c r="CF93" s="20">
        <f t="shared" si="52"/>
        <v>17.983835628227197</v>
      </c>
      <c r="CG93" s="20">
        <f t="shared" si="53"/>
        <v>149.85481995404905</v>
      </c>
      <c r="CH93" s="20">
        <f t="shared" si="54"/>
        <v>244.39484650465522</v>
      </c>
      <c r="CI93" s="20">
        <f t="shared" si="55"/>
        <v>57.96681329697379</v>
      </c>
      <c r="CJ93" s="20">
        <f t="shared" si="56"/>
        <v>247.66882089842343</v>
      </c>
      <c r="CK93" s="20">
        <f t="shared" si="57"/>
        <v>360.8277853449507</v>
      </c>
      <c r="CL93" s="20">
        <f t="shared" si="58"/>
        <v>19.02690787371034</v>
      </c>
      <c r="CM93" s="20">
        <f t="shared" si="59"/>
        <v>111.31238485856906</v>
      </c>
      <c r="CN93" s="20">
        <f t="shared" si="60"/>
        <v>10.363741692223668</v>
      </c>
      <c r="CO93" s="20">
        <f t="shared" si="61"/>
        <v>0</v>
      </c>
      <c r="CP93" s="20">
        <f t="shared" si="62"/>
        <v>0</v>
      </c>
      <c r="CQ93" s="20">
        <f t="shared" si="63"/>
        <v>0</v>
      </c>
      <c r="CR93" s="23">
        <f t="shared" si="64"/>
        <v>13865.89920852301</v>
      </c>
      <c r="CS93" s="18">
        <f t="shared" si="65"/>
        <v>1.386589920852301</v>
      </c>
    </row>
    <row r="94" spans="2:97" ht="9.75" customHeight="1">
      <c r="B94">
        <v>33</v>
      </c>
      <c r="C94" s="29" t="s">
        <v>104</v>
      </c>
      <c r="D94" s="29" t="s">
        <v>476</v>
      </c>
      <c r="E94" s="30">
        <v>-2.75785</v>
      </c>
      <c r="F94" s="30">
        <v>35.95008</v>
      </c>
      <c r="G94" s="33" t="s">
        <v>398</v>
      </c>
      <c r="H94" s="2" t="s">
        <v>132</v>
      </c>
      <c r="I94" s="2">
        <v>5</v>
      </c>
      <c r="J94" s="4">
        <v>40528.07685185185</v>
      </c>
      <c r="M94" s="7">
        <v>35.57060715</v>
      </c>
      <c r="N94" s="9">
        <v>4.048492660000001</v>
      </c>
      <c r="O94" s="7">
        <v>8.54031908</v>
      </c>
      <c r="P94" s="7">
        <v>12.09939648</v>
      </c>
      <c r="Q94" s="9">
        <v>0.22044795</v>
      </c>
      <c r="R94" s="7">
        <v>12.4032569</v>
      </c>
      <c r="S94" s="7">
        <v>10.748316630000001</v>
      </c>
      <c r="T94" s="7">
        <v>4.0289699599999995</v>
      </c>
      <c r="U94" s="7">
        <v>3.02746536</v>
      </c>
      <c r="V94" s="9">
        <v>1.09546131</v>
      </c>
      <c r="W94" s="7">
        <v>91.78271366000001</v>
      </c>
      <c r="X94" s="7">
        <v>6.6913013082992485</v>
      </c>
      <c r="Y94" s="7">
        <f t="shared" si="33"/>
        <v>91.78273347999999</v>
      </c>
      <c r="Z94" s="7">
        <f t="shared" si="34"/>
        <v>98.47403478829924</v>
      </c>
      <c r="AA94" s="7">
        <v>0.023239999999999997</v>
      </c>
      <c r="AB94" s="7">
        <v>0.04024</v>
      </c>
      <c r="AD94" s="7">
        <v>38.75523585167442</v>
      </c>
      <c r="AE94" s="9">
        <v>4.410953325042493</v>
      </c>
      <c r="AF94" s="7">
        <v>9.304931984945192</v>
      </c>
      <c r="AG94" s="7">
        <v>13.182652808480928</v>
      </c>
      <c r="AH94" s="9">
        <v>0.24018460689300128</v>
      </c>
      <c r="AI94" s="7">
        <v>13.51371778562425</v>
      </c>
      <c r="AJ94" s="7">
        <v>11.710611074124564</v>
      </c>
      <c r="AK94" s="7">
        <v>4.389682761968578</v>
      </c>
      <c r="AL94" s="7">
        <v>3.298513673516939</v>
      </c>
      <c r="AM94" s="9">
        <v>1.1935377222099013</v>
      </c>
      <c r="AN94" s="7">
        <v>100.00002159448024</v>
      </c>
      <c r="AO94" s="7">
        <f t="shared" si="35"/>
        <v>7.688196435485517</v>
      </c>
      <c r="AP94" s="7"/>
      <c r="AQ94" s="7"/>
      <c r="AR94" s="7"/>
      <c r="AS94" s="12">
        <v>143.695</v>
      </c>
      <c r="AT94" s="12">
        <v>297.8946</v>
      </c>
      <c r="AU94" s="12">
        <v>24.6759</v>
      </c>
      <c r="AV94" s="12">
        <v>194.33509999999998</v>
      </c>
      <c r="AW94" s="12">
        <v>589.5459</v>
      </c>
      <c r="AX94" s="12">
        <v>100.19009999999999</v>
      </c>
      <c r="AY94" s="12">
        <v>1595.0145</v>
      </c>
      <c r="AZ94" s="12">
        <v>484.3017</v>
      </c>
      <c r="BA94" s="12">
        <v>35.3787</v>
      </c>
      <c r="BB94" s="12">
        <v>164.1096</v>
      </c>
      <c r="BC94" s="12">
        <v>17.4416</v>
      </c>
      <c r="BD94" s="12">
        <v>152.1185</v>
      </c>
      <c r="BE94" s="12">
        <v>129.3255</v>
      </c>
      <c r="BF94" s="12">
        <v>11.3965</v>
      </c>
      <c r="BG94" s="12">
        <v>131.10930000000002</v>
      </c>
      <c r="BH94" s="12">
        <v>261.72310000000004</v>
      </c>
      <c r="BI94" s="12">
        <v>16.747899999999998</v>
      </c>
      <c r="BJ94" s="12">
        <v>111.2893</v>
      </c>
      <c r="BK94" s="12">
        <v>4.4595</v>
      </c>
      <c r="BL94" s="12"/>
      <c r="BM94" s="14"/>
      <c r="BN94" s="14"/>
      <c r="BO94" s="12">
        <f t="shared" si="36"/>
        <v>4464.7523</v>
      </c>
      <c r="BP94" s="7">
        <f t="shared" si="37"/>
        <v>0.44647523</v>
      </c>
      <c r="BQ94" s="7">
        <f t="shared" si="38"/>
        <v>92.22918889000002</v>
      </c>
      <c r="BR94" s="7">
        <f t="shared" si="39"/>
        <v>92.33738893518274</v>
      </c>
      <c r="BS94" s="8">
        <f t="shared" si="40"/>
        <v>99.08307600348199</v>
      </c>
      <c r="BT94" s="8">
        <f t="shared" si="41"/>
        <v>100.426109012762</v>
      </c>
      <c r="BU94" s="8"/>
      <c r="BV94" s="20">
        <f t="shared" si="42"/>
        <v>182.85561999659342</v>
      </c>
      <c r="BW94" s="20">
        <f t="shared" si="43"/>
        <v>435.3949923378722</v>
      </c>
      <c r="BX94" s="20">
        <f t="shared" si="44"/>
        <v>37.84926061927217</v>
      </c>
      <c r="BY94" s="20">
        <f t="shared" si="45"/>
        <v>285.8910341996781</v>
      </c>
      <c r="BZ94" s="20">
        <f t="shared" si="46"/>
        <v>658.227525163827</v>
      </c>
      <c r="CA94" s="20">
        <f t="shared" si="47"/>
        <v>109.56790273780273</v>
      </c>
      <c r="CB94" s="20">
        <f t="shared" si="48"/>
        <v>1886.2748515179185</v>
      </c>
      <c r="CC94" s="20">
        <f t="shared" si="49"/>
        <v>654.1948637798729</v>
      </c>
      <c r="CD94" s="20">
        <f t="shared" si="50"/>
        <v>44.92921796861819</v>
      </c>
      <c r="CE94" s="20">
        <f t="shared" si="51"/>
        <v>234.7657901276559</v>
      </c>
      <c r="CF94" s="20">
        <f t="shared" si="52"/>
        <v>23.44559311531842</v>
      </c>
      <c r="CG94" s="20">
        <f t="shared" si="53"/>
        <v>190.4198250243918</v>
      </c>
      <c r="CH94" s="20">
        <f t="shared" si="54"/>
        <v>161.97830100994162</v>
      </c>
      <c r="CI94" s="20">
        <f t="shared" si="55"/>
        <v>12.276581084994449</v>
      </c>
      <c r="CJ94" s="20">
        <f t="shared" si="56"/>
        <v>153.76154389892739</v>
      </c>
      <c r="CK94" s="20">
        <f t="shared" si="57"/>
        <v>321.7238963862306</v>
      </c>
      <c r="CL94" s="20">
        <f t="shared" si="58"/>
        <v>18.480157647454295</v>
      </c>
      <c r="CM94" s="20">
        <f t="shared" si="59"/>
        <v>129.80665440931782</v>
      </c>
      <c r="CN94" s="20">
        <f t="shared" si="60"/>
        <v>4.909140801579633</v>
      </c>
      <c r="CO94" s="20">
        <f t="shared" si="61"/>
        <v>0</v>
      </c>
      <c r="CP94" s="20">
        <f t="shared" si="62"/>
        <v>0</v>
      </c>
      <c r="CQ94" s="20">
        <f t="shared" si="63"/>
        <v>0</v>
      </c>
      <c r="CR94" s="23">
        <f t="shared" si="64"/>
        <v>5546.752751827269</v>
      </c>
      <c r="CS94" s="18">
        <f t="shared" si="65"/>
        <v>0.5546752751827269</v>
      </c>
    </row>
    <row r="95" spans="2:97" ht="9.75" customHeight="1">
      <c r="B95">
        <v>25</v>
      </c>
      <c r="C95" s="29" t="s">
        <v>96</v>
      </c>
      <c r="D95" s="29" t="s">
        <v>476</v>
      </c>
      <c r="E95" s="30">
        <v>-2.75439</v>
      </c>
      <c r="F95" s="30">
        <v>35.94882</v>
      </c>
      <c r="G95" s="33" t="s">
        <v>397</v>
      </c>
      <c r="H95" s="2" t="s">
        <v>132</v>
      </c>
      <c r="I95" s="2">
        <v>5</v>
      </c>
      <c r="J95" s="4">
        <v>40527.45085648148</v>
      </c>
      <c r="M95" s="7">
        <v>42.789645750000005</v>
      </c>
      <c r="N95" s="9">
        <v>1.57216204</v>
      </c>
      <c r="O95" s="7">
        <v>15.85533603</v>
      </c>
      <c r="P95" s="7">
        <v>7.943737080000001</v>
      </c>
      <c r="Q95" s="9">
        <v>0.28692423</v>
      </c>
      <c r="R95" s="7">
        <v>1.6056677500000003</v>
      </c>
      <c r="S95" s="7">
        <v>9.326836140000001</v>
      </c>
      <c r="T95" s="7">
        <v>9.69197009</v>
      </c>
      <c r="U95" s="7">
        <v>4.1536377600000005</v>
      </c>
      <c r="V95" s="9">
        <v>0.49114951000000007</v>
      </c>
      <c r="W95" s="7">
        <v>93.71707629</v>
      </c>
      <c r="X95" s="7">
        <v>4.755719852132655</v>
      </c>
      <c r="Y95" s="7">
        <f t="shared" si="33"/>
        <v>93.71706637999999</v>
      </c>
      <c r="Z95" s="7">
        <f t="shared" si="34"/>
        <v>98.47278623213265</v>
      </c>
      <c r="AA95" s="7">
        <v>0.03491999999999999</v>
      </c>
      <c r="AB95" s="7">
        <v>0.24237</v>
      </c>
      <c r="AD95" s="7">
        <v>45.658323374910744</v>
      </c>
      <c r="AE95" s="9">
        <v>1.6775619793505618</v>
      </c>
      <c r="AF95" s="7">
        <v>16.918299906131228</v>
      </c>
      <c r="AG95" s="7">
        <v>8.476296310630456</v>
      </c>
      <c r="AH95" s="9">
        <v>0.306160031190192</v>
      </c>
      <c r="AI95" s="7">
        <v>1.7133139589538513</v>
      </c>
      <c r="AJ95" s="7">
        <v>9.952120263695434</v>
      </c>
      <c r="AK95" s="7">
        <v>10.341733303767366</v>
      </c>
      <c r="AL95" s="7">
        <v>4.432103437741592</v>
      </c>
      <c r="AM95" s="9">
        <v>0.5240768592483371</v>
      </c>
      <c r="AN95" s="7">
        <v>99.99998942561976</v>
      </c>
      <c r="AO95" s="7">
        <f t="shared" si="35"/>
        <v>14.773836741508958</v>
      </c>
      <c r="AP95" s="7"/>
      <c r="AQ95" s="7"/>
      <c r="AR95" s="7"/>
      <c r="AS95" s="12">
        <v>6.6397</v>
      </c>
      <c r="AT95" s="12">
        <v>3.964</v>
      </c>
      <c r="AU95" s="12">
        <v>2.2792999999999997</v>
      </c>
      <c r="AV95" s="12">
        <v>164.7042</v>
      </c>
      <c r="AW95" s="12">
        <v>1606.5101</v>
      </c>
      <c r="AX95" s="12">
        <v>83.54129999999999</v>
      </c>
      <c r="AY95" s="12">
        <v>2320.0301</v>
      </c>
      <c r="AZ95" s="12">
        <v>529.9867999999999</v>
      </c>
      <c r="BA95" s="12">
        <v>53.0185</v>
      </c>
      <c r="BB95" s="12">
        <v>197.3081</v>
      </c>
      <c r="BC95" s="12">
        <v>23.9822</v>
      </c>
      <c r="BD95" s="12">
        <v>13.7749</v>
      </c>
      <c r="BE95" s="12">
        <v>191.5603</v>
      </c>
      <c r="BF95" s="12">
        <v>33.8922</v>
      </c>
      <c r="BG95" s="12">
        <v>174.1187</v>
      </c>
      <c r="BH95" s="12">
        <v>275.0025</v>
      </c>
      <c r="BI95" s="12">
        <v>18.1353</v>
      </c>
      <c r="BJ95" s="12">
        <v>95.0369</v>
      </c>
      <c r="BK95" s="12">
        <v>8.522599999999999</v>
      </c>
      <c r="BL95" s="12"/>
      <c r="BM95" s="14"/>
      <c r="BN95" s="14"/>
      <c r="BO95" s="12">
        <f t="shared" si="36"/>
        <v>5802.007700000001</v>
      </c>
      <c r="BP95" s="7">
        <f t="shared" si="37"/>
        <v>0.5802007700000001</v>
      </c>
      <c r="BQ95" s="7">
        <f t="shared" si="38"/>
        <v>94.29727706</v>
      </c>
      <c r="BR95" s="7">
        <f t="shared" si="39"/>
        <v>94.41334176024115</v>
      </c>
      <c r="BS95" s="8">
        <f t="shared" si="40"/>
        <v>99.3915759923738</v>
      </c>
      <c r="BT95" s="8">
        <f t="shared" si="41"/>
        <v>100.2733308082538</v>
      </c>
      <c r="BU95" s="8"/>
      <c r="BV95" s="20">
        <f t="shared" si="42"/>
        <v>8.449190717083972</v>
      </c>
      <c r="BW95" s="20">
        <f t="shared" si="43"/>
        <v>5.793679206092777</v>
      </c>
      <c r="BX95" s="20">
        <f t="shared" si="44"/>
        <v>3.496116442744016</v>
      </c>
      <c r="BY95" s="20">
        <f t="shared" si="45"/>
        <v>242.3003053747399</v>
      </c>
      <c r="BZ95" s="20">
        <f t="shared" si="46"/>
        <v>1793.667239944663</v>
      </c>
      <c r="CA95" s="20">
        <f t="shared" si="47"/>
        <v>91.3607734994735</v>
      </c>
      <c r="CB95" s="20">
        <f t="shared" si="48"/>
        <v>2743.683165510158</v>
      </c>
      <c r="CC95" s="20">
        <f t="shared" si="49"/>
        <v>715.9063088796315</v>
      </c>
      <c r="CD95" s="20">
        <f t="shared" si="50"/>
        <v>67.33090087734098</v>
      </c>
      <c r="CE95" s="20">
        <f t="shared" si="51"/>
        <v>282.25766192280366</v>
      </c>
      <c r="CF95" s="20">
        <f t="shared" si="52"/>
        <v>32.23769053356283</v>
      </c>
      <c r="CG95" s="20">
        <f t="shared" si="53"/>
        <v>17.243228454977498</v>
      </c>
      <c r="CH95" s="20">
        <f t="shared" si="54"/>
        <v>239.92647958024304</v>
      </c>
      <c r="CI95" s="20">
        <f t="shared" si="55"/>
        <v>36.509484617983496</v>
      </c>
      <c r="CJ95" s="20">
        <f t="shared" si="56"/>
        <v>204.20183872291412</v>
      </c>
      <c r="CK95" s="20">
        <f t="shared" si="57"/>
        <v>338.0476381945436</v>
      </c>
      <c r="CL95" s="20">
        <f t="shared" si="58"/>
        <v>20.011058280971223</v>
      </c>
      <c r="CM95" s="20">
        <f t="shared" si="59"/>
        <v>110.85002811980034</v>
      </c>
      <c r="CN95" s="20">
        <f t="shared" si="60"/>
        <v>9.38191353190774</v>
      </c>
      <c r="CO95" s="20">
        <f t="shared" si="61"/>
        <v>0</v>
      </c>
      <c r="CP95" s="20">
        <f t="shared" si="62"/>
        <v>0</v>
      </c>
      <c r="CQ95" s="20">
        <f t="shared" si="63"/>
        <v>0</v>
      </c>
      <c r="CR95" s="23">
        <f t="shared" si="64"/>
        <v>6962.654702411637</v>
      </c>
      <c r="CS95" s="18">
        <f t="shared" si="65"/>
        <v>0.6962654702411637</v>
      </c>
    </row>
    <row r="96" spans="2:97" ht="9.75" customHeight="1">
      <c r="B96">
        <v>38</v>
      </c>
      <c r="C96" s="29" t="s">
        <v>109</v>
      </c>
      <c r="D96" s="29" t="s">
        <v>477</v>
      </c>
      <c r="E96" s="30">
        <v>-2.76246</v>
      </c>
      <c r="F96" s="30">
        <v>35.91961</v>
      </c>
      <c r="G96" s="33" t="s">
        <v>158</v>
      </c>
      <c r="H96" s="2" t="s">
        <v>132</v>
      </c>
      <c r="I96" s="2">
        <v>2</v>
      </c>
      <c r="J96" s="4">
        <v>40528.59675925926</v>
      </c>
      <c r="M96" s="7">
        <v>37.85043238</v>
      </c>
      <c r="N96" s="9">
        <v>1.6369635299999998</v>
      </c>
      <c r="O96" s="7">
        <v>12.40373258</v>
      </c>
      <c r="P96" s="7">
        <v>9.76236082</v>
      </c>
      <c r="Q96" s="9">
        <v>0.3479401</v>
      </c>
      <c r="R96" s="7">
        <v>0.94896178</v>
      </c>
      <c r="S96" s="7">
        <v>17.516876360000005</v>
      </c>
      <c r="T96" s="7">
        <v>6.36981106</v>
      </c>
      <c r="U96" s="7">
        <v>3.81022653</v>
      </c>
      <c r="V96" s="9">
        <v>0.11566952000000001</v>
      </c>
      <c r="W96" s="7">
        <v>90.76298457</v>
      </c>
      <c r="X96" s="7">
        <v>7.105079333399619</v>
      </c>
      <c r="Y96" s="7">
        <f>SUM(M96:V96)</f>
        <v>90.76297466</v>
      </c>
      <c r="Z96" s="7">
        <f>SUM(M96:V96)+X96</f>
        <v>97.86805399339961</v>
      </c>
      <c r="AA96" s="7">
        <v>0.16297</v>
      </c>
      <c r="AB96" s="7">
        <v>0.01733</v>
      </c>
      <c r="AD96" s="7">
        <v>41.70249861143366</v>
      </c>
      <c r="AE96" s="9">
        <v>1.8035585076397624</v>
      </c>
      <c r="AF96" s="7">
        <v>13.666069531278746</v>
      </c>
      <c r="AG96" s="7">
        <v>10.755883432271755</v>
      </c>
      <c r="AH96" s="9">
        <v>0.3833502188677531</v>
      </c>
      <c r="AI96" s="7">
        <v>1.0455383155322786</v>
      </c>
      <c r="AJ96" s="7">
        <v>19.29958169950912</v>
      </c>
      <c r="AK96" s="7">
        <v>7.018071397913706</v>
      </c>
      <c r="AL96" s="7">
        <v>4.19799607521875</v>
      </c>
      <c r="AM96" s="9">
        <v>0.1274412917865114</v>
      </c>
      <c r="AN96" s="7">
        <v>99.99998908145204</v>
      </c>
      <c r="AO96" s="7">
        <f>AK96+AL96</f>
        <v>11.216067473132457</v>
      </c>
      <c r="AP96" s="7"/>
      <c r="AQ96" s="7"/>
      <c r="AR96" s="7"/>
      <c r="AS96" s="12">
        <v>7.7298</v>
      </c>
      <c r="AT96" s="12">
        <v>2.4775</v>
      </c>
      <c r="AU96" s="12">
        <v>1.5856000000000001</v>
      </c>
      <c r="AV96" s="12">
        <v>400.4631</v>
      </c>
      <c r="AW96" s="12">
        <v>560.6087</v>
      </c>
      <c r="AX96" s="12">
        <v>95.6315</v>
      </c>
      <c r="AY96" s="12">
        <v>1828.395</v>
      </c>
      <c r="AZ96" s="12">
        <v>587.5639</v>
      </c>
      <c r="BA96" s="12">
        <v>52.324799999999996</v>
      </c>
      <c r="BB96" s="12">
        <v>212.37130000000002</v>
      </c>
      <c r="BC96" s="12">
        <v>25.6669</v>
      </c>
      <c r="BD96" s="12">
        <v>11.892</v>
      </c>
      <c r="BE96" s="12">
        <v>138.2445</v>
      </c>
      <c r="BF96" s="12">
        <v>11.4956</v>
      </c>
      <c r="BG96" s="12">
        <v>99.0009</v>
      </c>
      <c r="BH96" s="12">
        <v>261.1285</v>
      </c>
      <c r="BI96" s="12">
        <v>16.549699999999998</v>
      </c>
      <c r="BJ96" s="12">
        <v>125.7579</v>
      </c>
      <c r="BK96" s="12">
        <v>7.6307</v>
      </c>
      <c r="BL96" s="12"/>
      <c r="BM96" s="14"/>
      <c r="BN96" s="14"/>
      <c r="BO96" s="12">
        <f>SUM(AS96:BN96)</f>
        <v>4446.517899999999</v>
      </c>
      <c r="BP96" s="7">
        <f>BO96/10000</f>
        <v>0.4446517899999999</v>
      </c>
      <c r="BQ96" s="7">
        <f>W96+BP96</f>
        <v>91.20763636</v>
      </c>
      <c r="BR96" s="7">
        <f>W96+CS96</f>
        <v>91.31369416576369</v>
      </c>
      <c r="BS96" s="8">
        <f>BR96+AB96+AA96+X96-0.226*AB96</f>
        <v>98.59515691916332</v>
      </c>
      <c r="BT96" s="8">
        <f>P96*0.111+BS96</f>
        <v>99.67877897018332</v>
      </c>
      <c r="BU96" s="8"/>
      <c r="BV96" s="21">
        <f>AS96*((58.71+16)/58.71)</f>
        <v>9.83637128257537</v>
      </c>
      <c r="BW96" s="21">
        <f>AT96*((51.996*2+16*3)/(51.996*2))</f>
        <v>3.6210495038079853</v>
      </c>
      <c r="BX96" s="21">
        <f>AU96*((44.956*2+16*3)/(44.956*2))</f>
        <v>2.4320810036480114</v>
      </c>
      <c r="BY96" s="21">
        <f>AV96*((50.942*2+16*3)/(50.942*2))</f>
        <v>589.1308868949002</v>
      </c>
      <c r="BZ96" s="21">
        <f>AW96*((137.34+16)/137.34)</f>
        <v>625.9191645405563</v>
      </c>
      <c r="CA96" s="21">
        <f>AX96*((85.47*2+16)/(85.47*2))</f>
        <v>104.58261735111735</v>
      </c>
      <c r="CB96" s="21">
        <f>AY96*((87.62+16)/87.62)</f>
        <v>2162.2721969869895</v>
      </c>
      <c r="CC96" s="21">
        <f>AZ96*((91.22+16*2)/91.22)</f>
        <v>793.681470708178</v>
      </c>
      <c r="CD96" s="21">
        <f>BA96*((88.905*2+16*3)/(88.905*2))</f>
        <v>66.44993581913278</v>
      </c>
      <c r="CE96" s="21">
        <f>BB96*((92.906*2+16*5)/(92.906*2))</f>
        <v>303.80621270746775</v>
      </c>
      <c r="CF96" s="21">
        <f>BC96*((69.72*2+16*3)/(69.72*2))</f>
        <v>34.50232168674699</v>
      </c>
      <c r="CG96" s="21">
        <f>BD96*((63.546+16)/63.546)</f>
        <v>14.886240392786327</v>
      </c>
      <c r="CH96" s="21">
        <f>BE96*((63.37+16)/63.37)</f>
        <v>173.14921832097207</v>
      </c>
      <c r="CI96" s="21">
        <f>BF96*((207.19+16)/207.19)</f>
        <v>12.383333963994401</v>
      </c>
      <c r="CJ96" s="21">
        <f>BG96*((138.91*2+16*3)/(138.91*2))</f>
        <v>116.10565559714924</v>
      </c>
      <c r="CK96" s="21">
        <f>BH96*((140.12+16*2)/(140.02))</f>
        <v>320.99298257391797</v>
      </c>
      <c r="CL96" s="21">
        <f>BI96*((232.038*2+16*3)/(232.038*2))</f>
        <v>18.26145755695188</v>
      </c>
      <c r="CM96" s="21">
        <f>BJ96*((144.24*2+16*3)/(144.24*2))</f>
        <v>146.68267537437606</v>
      </c>
      <c r="CN96" s="21">
        <f>BK96*((238.03*2+16*3)/(238.03*2))</f>
        <v>8.400085371591816</v>
      </c>
      <c r="CO96" s="21">
        <f>BL96*((132.905*2+16)/(132.905*2))</f>
        <v>0</v>
      </c>
      <c r="CP96" s="21">
        <f>BM96*((74.922*2+16*5)/(74.922*2))</f>
        <v>0</v>
      </c>
      <c r="CQ96" s="21">
        <f>BN96*((183.85*2+16*3)/(183.85*2))</f>
        <v>0</v>
      </c>
      <c r="CR96" s="24">
        <f>SUM(BV96:CQ96)</f>
        <v>5507.095957636858</v>
      </c>
      <c r="CS96" s="25">
        <f>CR96/10000</f>
        <v>0.5507095957636857</v>
      </c>
    </row>
    <row r="97" spans="2:97" ht="9.75" customHeight="1">
      <c r="B97">
        <v>36</v>
      </c>
      <c r="C97" s="29" t="s">
        <v>107</v>
      </c>
      <c r="D97" s="29" t="s">
        <v>477</v>
      </c>
      <c r="E97" s="30">
        <v>-2.76202</v>
      </c>
      <c r="F97" s="30">
        <v>35.91538</v>
      </c>
      <c r="G97" s="33" t="s">
        <v>156</v>
      </c>
      <c r="H97" s="2" t="s">
        <v>132</v>
      </c>
      <c r="I97" s="2">
        <v>2</v>
      </c>
      <c r="J97" s="4">
        <v>40528.21444444444</v>
      </c>
      <c r="M97" s="7">
        <v>41.26121654000001</v>
      </c>
      <c r="N97" s="9">
        <v>0.95275731</v>
      </c>
      <c r="O97" s="7">
        <v>12.81991294</v>
      </c>
      <c r="P97" s="7">
        <v>7.64290912</v>
      </c>
      <c r="Q97" s="9">
        <v>0.33123184</v>
      </c>
      <c r="R97" s="7">
        <v>1.2539717599999998</v>
      </c>
      <c r="S97" s="7">
        <v>12.5298076</v>
      </c>
      <c r="T97" s="7">
        <v>6.895734760000001</v>
      </c>
      <c r="U97" s="7">
        <v>4.0111716</v>
      </c>
      <c r="V97" s="9">
        <v>0.8746566</v>
      </c>
      <c r="W97" s="7">
        <v>88.57337997999998</v>
      </c>
      <c r="X97" s="7">
        <v>9.344769123367412</v>
      </c>
      <c r="Y97" s="7">
        <f>SUM(M97:V97)</f>
        <v>88.57337007</v>
      </c>
      <c r="Z97" s="7">
        <f>SUM(M97:V97)+X97</f>
        <v>97.91813919336741</v>
      </c>
      <c r="AA97" s="7">
        <v>0.007930000000000001</v>
      </c>
      <c r="AB97" s="7">
        <v>0.06552000000000001</v>
      </c>
      <c r="AD97" s="7">
        <v>46.5842181356485</v>
      </c>
      <c r="AE97" s="9">
        <v>1.0756700378998003</v>
      </c>
      <c r="AF97" s="7">
        <v>14.473776368130872</v>
      </c>
      <c r="AG97" s="7">
        <v>8.628900829714054</v>
      </c>
      <c r="AH97" s="9">
        <v>0.3739631930889311</v>
      </c>
      <c r="AI97" s="7">
        <v>1.4157433760382054</v>
      </c>
      <c r="AJ97" s="7">
        <v>14.146245297209218</v>
      </c>
      <c r="AK97" s="7">
        <v>7.785335460334775</v>
      </c>
      <c r="AL97" s="7">
        <v>4.528642353837833</v>
      </c>
      <c r="AM97" s="9">
        <v>0.9874937596346656</v>
      </c>
      <c r="AN97" s="7">
        <v>99.99998881153685</v>
      </c>
      <c r="AO97" s="7">
        <f>AK97+AL97</f>
        <v>12.313977814172608</v>
      </c>
      <c r="AP97" s="7"/>
      <c r="AQ97" s="7"/>
      <c r="AR97" s="7"/>
      <c r="AS97" s="12">
        <v>8.7208</v>
      </c>
      <c r="AT97" s="12">
        <v>4.8559</v>
      </c>
      <c r="AU97" s="12">
        <v>1.1892</v>
      </c>
      <c r="AV97" s="12">
        <v>161.23569999999998</v>
      </c>
      <c r="AW97" s="12">
        <v>2011.73</v>
      </c>
      <c r="AX97" s="12">
        <v>127.7399</v>
      </c>
      <c r="AY97" s="12">
        <v>3281.8947</v>
      </c>
      <c r="AZ97" s="12">
        <v>798.4487</v>
      </c>
      <c r="BA97" s="12">
        <v>44.9914</v>
      </c>
      <c r="BB97" s="12">
        <v>285.20980000000003</v>
      </c>
      <c r="BC97" s="12">
        <v>30.0273</v>
      </c>
      <c r="BD97" s="12">
        <v>33.495799999999996</v>
      </c>
      <c r="BE97" s="12">
        <v>239.9211</v>
      </c>
      <c r="BF97" s="12">
        <v>44.2977</v>
      </c>
      <c r="BG97" s="12">
        <v>170.3529</v>
      </c>
      <c r="BH97" s="12">
        <v>256.4708</v>
      </c>
      <c r="BI97" s="12">
        <v>18.829</v>
      </c>
      <c r="BJ97" s="12">
        <v>81.6584</v>
      </c>
      <c r="BK97" s="12">
        <v>9.91</v>
      </c>
      <c r="BL97" s="12"/>
      <c r="BM97" s="14"/>
      <c r="BN97" s="14"/>
      <c r="BO97" s="12">
        <f>SUM(AS97:BN97)</f>
        <v>7610.979099999999</v>
      </c>
      <c r="BP97" s="7">
        <f>BO97/10000</f>
        <v>0.7610979099999998</v>
      </c>
      <c r="BQ97" s="7">
        <f>W97+BP97</f>
        <v>89.33447788999999</v>
      </c>
      <c r="BR97" s="7">
        <f>W97+CS97</f>
        <v>89.48741782650872</v>
      </c>
      <c r="BS97" s="8">
        <f>BR97+AB97+AA97+X97-0.226*AB97</f>
        <v>98.89082942987613</v>
      </c>
      <c r="BT97" s="8">
        <f>P97*0.111+BS97</f>
        <v>99.73919234219613</v>
      </c>
      <c r="BU97" s="8"/>
      <c r="BV97" s="20">
        <f>AS97*((58.71+16)/58.71)</f>
        <v>11.097444523931188</v>
      </c>
      <c r="BW97" s="20">
        <f>AT97*((51.996*2+16*3)/(51.996*2))</f>
        <v>7.097257027463652</v>
      </c>
      <c r="BX97" s="20">
        <f>AU97*((44.956*2+16*3)/(44.956*2))</f>
        <v>1.8240607527360087</v>
      </c>
      <c r="BY97" s="20">
        <f>AV97*((50.942*2+16*3)/(50.942*2))</f>
        <v>237.1977116995799</v>
      </c>
      <c r="BZ97" s="20">
        <f>AW97*((137.34+16)/137.34)</f>
        <v>2246.0949337410807</v>
      </c>
      <c r="CA97" s="20">
        <f>AX97*((85.47*2+16)/(85.47*2))</f>
        <v>139.6963665964666</v>
      </c>
      <c r="CB97" s="20">
        <f>AY97*((87.62+16)/87.62)</f>
        <v>3881.190696347866</v>
      </c>
      <c r="CC97" s="20">
        <f>AZ97*((91.22+16*2)/91.22)</f>
        <v>1078.5447140320107</v>
      </c>
      <c r="CD97" s="20">
        <f>BA97*((88.905*2+16*3)/(88.905*2))</f>
        <v>57.13687663236038</v>
      </c>
      <c r="CE97" s="20">
        <f>BB97*((92.906*2+16*5)/(92.906*2))</f>
        <v>408.00479709383677</v>
      </c>
      <c r="CF97" s="20">
        <f>BC97*((69.72*2+16*3)/(69.72*2))</f>
        <v>40.36371996557659</v>
      </c>
      <c r="CG97" s="20">
        <f>BD97*((63.546+16)/63.546)</f>
        <v>41.92957710634815</v>
      </c>
      <c r="CH97" s="20">
        <f>BE97*((63.37+16)/63.37)</f>
        <v>300.49767566671926</v>
      </c>
      <c r="CI97" s="20">
        <f>BF97*((207.19+16)/207.19)</f>
        <v>47.71853691297843</v>
      </c>
      <c r="CJ97" s="20">
        <f>BG97*((138.91*2+16*3)/(138.91*2))</f>
        <v>199.78540737887843</v>
      </c>
      <c r="CK97" s="20">
        <f>BH97*((140.12+16*2)/(140.02))</f>
        <v>315.26749104413653</v>
      </c>
      <c r="CL97" s="20">
        <f>BI97*((232.038*2+16*3)/(232.038*2))</f>
        <v>20.776508597729684</v>
      </c>
      <c r="CM97" s="20">
        <f>BJ97*((144.24*2+16*3)/(144.24*2))</f>
        <v>95.24548818635608</v>
      </c>
      <c r="CN97" s="20">
        <f>BK97*((238.03*2+16*3)/(238.03*2))</f>
        <v>10.909201781288072</v>
      </c>
      <c r="CO97" s="20">
        <f>BL97*((132.905*2+16)/(132.905*2))</f>
        <v>0</v>
      </c>
      <c r="CP97" s="20">
        <f>BM97*((74.922*2+16*5)/(74.922*2))</f>
        <v>0</v>
      </c>
      <c r="CQ97" s="20">
        <f>BN97*((183.85*2+16*3)/(183.85*2))</f>
        <v>0</v>
      </c>
      <c r="CR97" s="23">
        <f>SUM(BV97:CQ97)</f>
        <v>9140.37846508734</v>
      </c>
      <c r="CS97" s="18">
        <f>CR97/10000</f>
        <v>0.914037846508734</v>
      </c>
    </row>
    <row r="98" spans="2:97" ht="9.75" customHeight="1">
      <c r="B98">
        <v>16</v>
      </c>
      <c r="C98" s="29" t="s">
        <v>87</v>
      </c>
      <c r="D98" s="29" t="s">
        <v>477</v>
      </c>
      <c r="E98" s="30">
        <v>-2.7928</v>
      </c>
      <c r="F98" s="30">
        <v>35.94544</v>
      </c>
      <c r="G98" s="33" t="s">
        <v>139</v>
      </c>
      <c r="H98" s="2" t="s">
        <v>132</v>
      </c>
      <c r="I98" s="2">
        <v>2</v>
      </c>
      <c r="J98" s="4">
        <v>40527.037986111114</v>
      </c>
      <c r="M98" s="7">
        <v>50.32240522</v>
      </c>
      <c r="N98" s="9">
        <v>1.1336643599999998</v>
      </c>
      <c r="O98" s="7">
        <v>18.28013465</v>
      </c>
      <c r="P98" s="7">
        <v>5.9166168500000005</v>
      </c>
      <c r="Q98" s="9">
        <v>0.2223804</v>
      </c>
      <c r="R98" s="7">
        <v>0.8556294000000001</v>
      </c>
      <c r="S98" s="7">
        <v>4.241083600000001</v>
      </c>
      <c r="T98" s="7">
        <v>11.76239702</v>
      </c>
      <c r="U98" s="7">
        <v>4.718022169999999</v>
      </c>
      <c r="V98" s="9">
        <v>0.28538818000000005</v>
      </c>
      <c r="W98" s="7">
        <v>97.73771193999998</v>
      </c>
      <c r="X98" s="7">
        <v>0.8089483671226287</v>
      </c>
      <c r="Y98" s="7">
        <f>SUM(M98:V98)</f>
        <v>97.73772184999999</v>
      </c>
      <c r="Z98" s="7">
        <f>SUM(M98:V98)+X98</f>
        <v>98.54667021712261</v>
      </c>
      <c r="AA98" s="7">
        <v>0.08415</v>
      </c>
      <c r="AB98" s="7">
        <v>0.32392000000000004</v>
      </c>
      <c r="AD98" s="7">
        <v>51.48719385910356</v>
      </c>
      <c r="AE98" s="9">
        <v>1.159904746589467</v>
      </c>
      <c r="AF98" s="7">
        <v>18.703256181423562</v>
      </c>
      <c r="AG98" s="7">
        <v>6.053565949683927</v>
      </c>
      <c r="AH98" s="9">
        <v>0.2275277327307567</v>
      </c>
      <c r="AI98" s="7">
        <v>0.8754342443838472</v>
      </c>
      <c r="AJ98" s="7">
        <v>4.339249933130778</v>
      </c>
      <c r="AK98" s="7">
        <v>12.034655596624562</v>
      </c>
      <c r="AL98" s="7">
        <v>4.827227972040452</v>
      </c>
      <c r="AM98" s="9">
        <v>0.2919939236711378</v>
      </c>
      <c r="AN98" s="7">
        <v>100.00001013938207</v>
      </c>
      <c r="AO98" s="7">
        <f>AK98+AL98</f>
        <v>16.861883568665014</v>
      </c>
      <c r="AP98" s="7"/>
      <c r="AQ98" s="7"/>
      <c r="AR98" s="7"/>
      <c r="AS98" s="12">
        <v>5.4505</v>
      </c>
      <c r="AT98" s="12">
        <v>1.982</v>
      </c>
      <c r="AU98" s="12">
        <v>0.991</v>
      </c>
      <c r="AV98" s="12">
        <v>101.28020000000001</v>
      </c>
      <c r="AW98" s="12">
        <v>1698.3758</v>
      </c>
      <c r="AX98" s="12">
        <v>96.52340000000001</v>
      </c>
      <c r="AY98" s="12">
        <v>2276.7234</v>
      </c>
      <c r="AZ98" s="12">
        <v>665.2583</v>
      </c>
      <c r="BA98" s="12">
        <v>38.450799999999994</v>
      </c>
      <c r="BB98" s="12">
        <v>205.4343</v>
      </c>
      <c r="BC98" s="12">
        <v>29.8291</v>
      </c>
      <c r="BD98" s="12">
        <v>4.3604</v>
      </c>
      <c r="BE98" s="12">
        <v>176.7944</v>
      </c>
      <c r="BF98" s="12">
        <v>31.0183</v>
      </c>
      <c r="BG98" s="12">
        <v>163.3168</v>
      </c>
      <c r="BH98" s="12">
        <v>266.579</v>
      </c>
      <c r="BI98" s="12">
        <v>32.009299999999996</v>
      </c>
      <c r="BJ98" s="12">
        <v>84.6314</v>
      </c>
      <c r="BK98" s="12">
        <v>9.117199999999999</v>
      </c>
      <c r="BL98" s="12"/>
      <c r="BM98" s="14"/>
      <c r="BN98" s="14"/>
      <c r="BO98" s="12">
        <f>SUM(AS98:BN98)</f>
        <v>5888.125599999998</v>
      </c>
      <c r="BP98" s="7">
        <f>BO98/10000</f>
        <v>0.5888125599999997</v>
      </c>
      <c r="BQ98" s="7">
        <f>W98+BP98</f>
        <v>98.32652449999998</v>
      </c>
      <c r="BR98" s="7">
        <f>W98+CS98</f>
        <v>98.44367717901807</v>
      </c>
      <c r="BS98" s="8">
        <f>BR98+AB98+AA98+X98-0.226*AB98</f>
        <v>99.58748962614068</v>
      </c>
      <c r="BT98" s="8">
        <f>P98*0.111+BS98</f>
        <v>100.24423409649069</v>
      </c>
      <c r="BU98" s="8"/>
      <c r="BV98" s="21">
        <f>AS98*((58.71+16)/58.71)</f>
        <v>6.935902827456992</v>
      </c>
      <c r="BW98" s="21">
        <f>AT98*((51.996*2+16*3)/(51.996*2))</f>
        <v>2.8968396030463883</v>
      </c>
      <c r="BX98" s="21">
        <f>AU98*((44.956*2+16*3)/(44.956*2))</f>
        <v>1.5200506272800072</v>
      </c>
      <c r="BY98" s="21">
        <f>AV98*((50.942*2+16*3)/(50.942*2))</f>
        <v>148.99573531467163</v>
      </c>
      <c r="BZ98" s="21">
        <f>AW98*((137.34+16)/137.34)</f>
        <v>1896.2352204164847</v>
      </c>
      <c r="CA98" s="21">
        <f>AX98*((85.47*2+16)/(85.47*2))</f>
        <v>105.55799927459928</v>
      </c>
      <c r="CB98" s="21">
        <f>AY98*((87.62+16)/87.62)</f>
        <v>2692.468371467701</v>
      </c>
      <c r="CC98" s="21">
        <f>AZ98*((91.22+16*2)/91.22)</f>
        <v>898.63108666959</v>
      </c>
      <c r="CD98" s="21">
        <f>BA98*((88.905*2+16*3)/(88.905*2))</f>
        <v>48.830634654968776</v>
      </c>
      <c r="CE98" s="21">
        <f>BB98*((92.906*2+16*5)/(92.906*2))</f>
        <v>293.882538004004</v>
      </c>
      <c r="CF98" s="21">
        <f>BC98*((69.72*2+16*3)/(69.72*2))</f>
        <v>40.09729277108434</v>
      </c>
      <c r="CG98" s="21">
        <f>BD98*((63.546+16)/63.546)</f>
        <v>5.458288144021654</v>
      </c>
      <c r="CH98" s="21">
        <f>BE98*((63.37+16)/63.37)</f>
        <v>221.43240536531482</v>
      </c>
      <c r="CI98" s="21">
        <f>BF98*((207.19+16)/207.19)</f>
        <v>33.413651126984895</v>
      </c>
      <c r="CJ98" s="21">
        <f>BG98*((138.91*2+16*3)/(138.91*2))</f>
        <v>191.53365407818012</v>
      </c>
      <c r="CK98" s="21">
        <f>BH98*((140.12+16*2)/(140.02))</f>
        <v>327.6930258534495</v>
      </c>
      <c r="CL98" s="21">
        <f>BI98*((232.038*2+16*3)/(232.038*2))</f>
        <v>35.320064616140456</v>
      </c>
      <c r="CM98" s="21">
        <f>BJ98*((144.24*2+16*3)/(144.24*2))</f>
        <v>98.71316372712147</v>
      </c>
      <c r="CN98" s="21">
        <f>BK98*((238.03*2+16*3)/(238.03*2))</f>
        <v>10.036465638785025</v>
      </c>
      <c r="CO98" s="21">
        <f>BL98*((132.905*2+16)/(132.905*2))</f>
        <v>0</v>
      </c>
      <c r="CP98" s="21">
        <f>BM98*((74.922*2+16*5)/(74.922*2))</f>
        <v>0</v>
      </c>
      <c r="CQ98" s="21">
        <f>BN98*((183.85*2+16*3)/(183.85*2))</f>
        <v>0</v>
      </c>
      <c r="CR98" s="24">
        <f>SUM(BV98:CQ98)</f>
        <v>7059.652390180886</v>
      </c>
      <c r="CS98" s="25">
        <f>CR98/10000</f>
        <v>0.7059652390180886</v>
      </c>
    </row>
    <row r="99" spans="2:97" ht="9.75" customHeight="1">
      <c r="B99">
        <v>11</v>
      </c>
      <c r="C99" s="29" t="s">
        <v>82</v>
      </c>
      <c r="D99" s="29" t="s">
        <v>477</v>
      </c>
      <c r="E99" s="30">
        <v>-2.77468</v>
      </c>
      <c r="F99" s="30">
        <v>35.8943</v>
      </c>
      <c r="G99" s="33" t="s">
        <v>136</v>
      </c>
      <c r="H99" s="2" t="s">
        <v>132</v>
      </c>
      <c r="I99" s="2">
        <v>5</v>
      </c>
      <c r="J99" s="4">
        <v>40530.80840277778</v>
      </c>
      <c r="M99" s="7">
        <v>33.828676900000005</v>
      </c>
      <c r="N99" s="9">
        <v>1.5005226500000002</v>
      </c>
      <c r="O99" s="7">
        <v>10.09005479</v>
      </c>
      <c r="P99" s="7">
        <v>8.42133962</v>
      </c>
      <c r="Q99" s="9">
        <v>0.39803515</v>
      </c>
      <c r="R99" s="7">
        <v>2.76988464</v>
      </c>
      <c r="S99" s="7">
        <v>22.270495249999996</v>
      </c>
      <c r="T99" s="7">
        <v>7.37511119</v>
      </c>
      <c r="U99" s="7">
        <v>1.15552582</v>
      </c>
      <c r="V99" s="9">
        <v>0.64804463</v>
      </c>
      <c r="W99" s="7">
        <v>88.45770055000001</v>
      </c>
      <c r="X99" s="7">
        <v>7.38040547288543</v>
      </c>
      <c r="Y99" s="7">
        <f>SUM(M99:V99)</f>
        <v>88.45769064</v>
      </c>
      <c r="Z99" s="7">
        <f>SUM(M99:V99)+X99</f>
        <v>95.83809611288542</v>
      </c>
      <c r="AA99" s="7">
        <v>0.27656000000000003</v>
      </c>
      <c r="AB99" s="7">
        <v>0.98217</v>
      </c>
      <c r="AD99" s="7">
        <v>38.24277218338794</v>
      </c>
      <c r="AE99" s="9">
        <v>1.6963165904949584</v>
      </c>
      <c r="AF99" s="7">
        <v>11.406643771275375</v>
      </c>
      <c r="AG99" s="7">
        <v>9.520188256804058</v>
      </c>
      <c r="AH99" s="9">
        <v>0.44997230034824814</v>
      </c>
      <c r="AI99" s="7">
        <v>3.1313097930172225</v>
      </c>
      <c r="AJ99" s="7">
        <v>25.17643473833211</v>
      </c>
      <c r="AK99" s="7">
        <v>8.337443935512745</v>
      </c>
      <c r="AL99" s="7">
        <v>1.3063032532106669</v>
      </c>
      <c r="AM99" s="9">
        <v>0.7326039745219218</v>
      </c>
      <c r="AN99" s="7">
        <v>99.99998879690524</v>
      </c>
      <c r="AO99" s="7">
        <f>AK99+AL99</f>
        <v>9.643747188723411</v>
      </c>
      <c r="AP99" s="7"/>
      <c r="AQ99" s="7"/>
      <c r="AR99" s="7"/>
      <c r="AS99" s="12">
        <v>16.3515</v>
      </c>
      <c r="AT99" s="12">
        <v>16.747899999999998</v>
      </c>
      <c r="AU99" s="12">
        <v>4.3604</v>
      </c>
      <c r="AV99" s="12">
        <v>288.4801</v>
      </c>
      <c r="AW99" s="12">
        <v>917.8642</v>
      </c>
      <c r="AX99" s="12">
        <v>22.9912</v>
      </c>
      <c r="AY99" s="12">
        <v>3191.9119</v>
      </c>
      <c r="AZ99" s="12">
        <v>544.8517999999999</v>
      </c>
      <c r="BA99" s="12">
        <v>108.81179999999999</v>
      </c>
      <c r="BB99" s="12">
        <v>305.5253</v>
      </c>
      <c r="BC99" s="12">
        <v>22.6939</v>
      </c>
      <c r="BD99" s="12">
        <v>53.811299999999996</v>
      </c>
      <c r="BE99" s="12">
        <v>500.2568</v>
      </c>
      <c r="BF99" s="12">
        <v>6.937</v>
      </c>
      <c r="BG99" s="12">
        <v>167.18169999999998</v>
      </c>
      <c r="BH99" s="12">
        <v>381.535</v>
      </c>
      <c r="BI99" s="12">
        <v>35.477799999999995</v>
      </c>
      <c r="BJ99" s="12">
        <v>201.86669999999998</v>
      </c>
      <c r="BK99" s="12">
        <v>7.7298</v>
      </c>
      <c r="BL99" s="12"/>
      <c r="BM99" s="14"/>
      <c r="BN99" s="14"/>
      <c r="BO99" s="12">
        <f>SUM(AS99:BN99)</f>
        <v>6795.3861</v>
      </c>
      <c r="BP99" s="7">
        <f>BO99/10000</f>
        <v>0.6795386099999999</v>
      </c>
      <c r="BQ99" s="7">
        <f>W99+BP99</f>
        <v>89.13723916000001</v>
      </c>
      <c r="BR99" s="7">
        <f>W99+CS99</f>
        <v>89.28694067837789</v>
      </c>
      <c r="BS99" s="8">
        <f>BR99+AB99+AA99+X99-0.226*AB99</f>
        <v>97.70410573126331</v>
      </c>
      <c r="BT99" s="8">
        <f>P99*0.111+BS99</f>
        <v>98.63887442908332</v>
      </c>
      <c r="BU99" s="8"/>
      <c r="BV99" s="20">
        <f>AS99*((58.71+16)/58.71)</f>
        <v>20.80770848237098</v>
      </c>
      <c r="BW99" s="20">
        <f>AT99*((51.996*2+16*3)/(51.996*2))</f>
        <v>24.47829464574198</v>
      </c>
      <c r="BX99" s="20">
        <f>AU99*((44.956*2+16*3)/(44.956*2))</f>
        <v>6.688222760032032</v>
      </c>
      <c r="BY99" s="20">
        <f>AV99*((50.942*2+16*3)/(50.942*2))</f>
        <v>424.390005382592</v>
      </c>
      <c r="BZ99" s="20">
        <f>AW99*((137.34+16)/137.34)</f>
        <v>1024.7946441531965</v>
      </c>
      <c r="CA99" s="20">
        <f>AX99*((85.47*2+16)/(85.47*2))</f>
        <v>25.14317847197847</v>
      </c>
      <c r="CB99" s="20">
        <f>AY99*((87.62+16)/87.62)</f>
        <v>3774.7764332115958</v>
      </c>
      <c r="CC99" s="20">
        <f>AZ99*((91.22+16*2)/91.22)</f>
        <v>735.985954790616</v>
      </c>
      <c r="CD99" s="20">
        <f>BA99*((88.905*2+16*3)/(88.905*2))</f>
        <v>138.18566198751475</v>
      </c>
      <c r="CE99" s="20">
        <f>BB99*((92.906*2+16*5)/(92.906*2))</f>
        <v>437.0669872968376</v>
      </c>
      <c r="CF99" s="20">
        <f>BC99*((69.72*2+16*3)/(69.72*2))</f>
        <v>30.50591376936317</v>
      </c>
      <c r="CG99" s="20">
        <f>BD99*((63.546+16)/63.546)</f>
        <v>67.36023777735812</v>
      </c>
      <c r="CH99" s="20">
        <f>BE99*((63.37+16)/63.37)</f>
        <v>626.5643398453527</v>
      </c>
      <c r="CI99" s="20">
        <f>BF99*((207.19+16)/207.19)</f>
        <v>7.472701529996622</v>
      </c>
      <c r="CJ99" s="20">
        <f>BG99*((138.91*2+16*3)/(138.91*2))</f>
        <v>196.06630729969044</v>
      </c>
      <c r="CK99" s="20">
        <f>BH99*((140.12+16*2)/(140.02))</f>
        <v>469.0030295672047</v>
      </c>
      <c r="CL99" s="20">
        <f>BI99*((232.038*2+16*3)/(232.038*2))</f>
        <v>39.14731619993277</v>
      </c>
      <c r="CM99" s="20">
        <f>BJ99*((144.24*2+16*3)/(144.24*2))</f>
        <v>235.45516921797005</v>
      </c>
      <c r="CN99" s="20">
        <f>BK99*((238.03*2+16*3)/(238.03*2))</f>
        <v>8.509177389404696</v>
      </c>
      <c r="CO99" s="20">
        <f>BL99*((132.905*2+16)/(132.905*2))</f>
        <v>0</v>
      </c>
      <c r="CP99" s="20">
        <f>BM99*((74.922*2+16*5)/(74.922*2))</f>
        <v>0</v>
      </c>
      <c r="CQ99" s="20">
        <f>BN99*((183.85*2+16*3)/(183.85*2))</f>
        <v>0</v>
      </c>
      <c r="CR99" s="23">
        <f>SUM(BV99:CQ99)</f>
        <v>8292.40128377875</v>
      </c>
      <c r="CS99" s="18">
        <f>CR99/10000</f>
        <v>0.8292401283778751</v>
      </c>
    </row>
    <row r="100" spans="2:97" ht="9.75" customHeight="1">
      <c r="B100">
        <v>12</v>
      </c>
      <c r="C100" s="29" t="s">
        <v>83</v>
      </c>
      <c r="D100" s="29" t="s">
        <v>477</v>
      </c>
      <c r="E100" s="30">
        <v>-2.77486</v>
      </c>
      <c r="F100" s="30">
        <v>35.89168</v>
      </c>
      <c r="G100" s="33" t="s">
        <v>136</v>
      </c>
      <c r="H100" s="2" t="s">
        <v>132</v>
      </c>
      <c r="I100" s="2">
        <v>5</v>
      </c>
      <c r="J100" s="4">
        <v>40526.76164351852</v>
      </c>
      <c r="M100" s="7">
        <v>42.64588138</v>
      </c>
      <c r="N100" s="9">
        <v>0.8551834500000001</v>
      </c>
      <c r="O100" s="7">
        <v>21.13395699</v>
      </c>
      <c r="P100" s="7">
        <v>5.119595189999999</v>
      </c>
      <c r="Q100" s="9">
        <v>0.13481564000000001</v>
      </c>
      <c r="R100" s="7">
        <v>3.40855441</v>
      </c>
      <c r="S100" s="7">
        <v>9.81006756</v>
      </c>
      <c r="T100" s="7">
        <v>10.77899799</v>
      </c>
      <c r="U100" s="7">
        <v>3.7816857299999995</v>
      </c>
      <c r="V100" s="9">
        <v>1.0268444700000001</v>
      </c>
      <c r="W100" s="7">
        <v>98.6955729</v>
      </c>
      <c r="X100" s="7">
        <v>1.3272128530087812</v>
      </c>
      <c r="Y100" s="7">
        <f>SUM(M100:V100)</f>
        <v>98.69558280999998</v>
      </c>
      <c r="Z100" s="7">
        <f>SUM(M100:V100)+X100</f>
        <v>100.02279566300876</v>
      </c>
      <c r="AA100" s="7">
        <v>0.00452</v>
      </c>
      <c r="AB100" s="7">
        <v>0.015719999999999998</v>
      </c>
      <c r="AD100" s="7">
        <v>43.209518043134025</v>
      </c>
      <c r="AE100" s="9">
        <v>0.8664861298961061</v>
      </c>
      <c r="AF100" s="7">
        <v>21.41327758582776</v>
      </c>
      <c r="AG100" s="7">
        <v>5.187259204814848</v>
      </c>
      <c r="AH100" s="9">
        <v>0.1365974542106336</v>
      </c>
      <c r="AI100" s="7">
        <v>3.453604158571128</v>
      </c>
      <c r="AJ100" s="7">
        <v>9.939724013699909</v>
      </c>
      <c r="AK100" s="7">
        <v>10.921460480219777</v>
      </c>
      <c r="AL100" s="7">
        <v>3.8316670331623346</v>
      </c>
      <c r="AM100" s="9">
        <v>1.0404159374406954</v>
      </c>
      <c r="AN100" s="7">
        <v>100.00001004097722</v>
      </c>
      <c r="AO100" s="7">
        <f>AK100+AL100</f>
        <v>14.753127513382111</v>
      </c>
      <c r="AP100" s="7"/>
      <c r="AQ100" s="7"/>
      <c r="AR100" s="7"/>
      <c r="AS100" s="12">
        <v>6.7387999999999995</v>
      </c>
      <c r="AT100" s="12">
        <v>2.5766</v>
      </c>
      <c r="AU100" s="12">
        <v>3.964</v>
      </c>
      <c r="AV100" s="12">
        <v>78.0908</v>
      </c>
      <c r="AW100" s="12">
        <v>367.3637</v>
      </c>
      <c r="AX100" s="12">
        <v>60.25279999999999</v>
      </c>
      <c r="AY100" s="12">
        <v>887.4405</v>
      </c>
      <c r="AZ100" s="12">
        <v>426.6255</v>
      </c>
      <c r="BA100" s="12">
        <v>20.811</v>
      </c>
      <c r="BB100" s="12">
        <v>67.18979999999999</v>
      </c>
      <c r="BC100" s="12">
        <v>22.4957</v>
      </c>
      <c r="BD100" s="12">
        <v>9.0181</v>
      </c>
      <c r="BE100" s="12">
        <v>61.6402</v>
      </c>
      <c r="BF100" s="12">
        <v>6.6397</v>
      </c>
      <c r="BG100" s="12">
        <v>69.17179999999999</v>
      </c>
      <c r="BH100" s="12">
        <v>124.0732</v>
      </c>
      <c r="BI100" s="12">
        <v>5.0541</v>
      </c>
      <c r="BJ100" s="12">
        <v>50.144600000000004</v>
      </c>
      <c r="BK100" s="12">
        <v>2.5766</v>
      </c>
      <c r="BL100" s="12"/>
      <c r="BM100" s="14"/>
      <c r="BN100" s="14"/>
      <c r="BO100" s="12">
        <f>SUM(AS100:BN100)</f>
        <v>2271.8674999999994</v>
      </c>
      <c r="BP100" s="7">
        <f>BO100/10000</f>
        <v>0.22718674999999994</v>
      </c>
      <c r="BQ100" s="7">
        <f>W100+BP100</f>
        <v>98.92275965</v>
      </c>
      <c r="BR100" s="7">
        <f>W100+CS100</f>
        <v>98.97398368504771</v>
      </c>
      <c r="BS100" s="8">
        <f>BR100+AB100+AA100+X100-0.226*AB100</f>
        <v>100.3178838180565</v>
      </c>
      <c r="BT100" s="8">
        <f>P100*0.111+BS100</f>
        <v>100.8861588841465</v>
      </c>
      <c r="BU100" s="8"/>
      <c r="BV100" s="20">
        <f>AS100*((58.71+16)/58.71)</f>
        <v>8.575298041219554</v>
      </c>
      <c r="BW100" s="20">
        <f>AT100*((51.996*2+16*3)/(51.996*2))</f>
        <v>3.7658914839603046</v>
      </c>
      <c r="BX100" s="20">
        <f>AU100*((44.956*2+16*3)/(44.956*2))</f>
        <v>6.080202509120029</v>
      </c>
      <c r="BY100" s="20">
        <f>AV100*((50.942*2+16*3)/(50.942*2))</f>
        <v>114.88125188645913</v>
      </c>
      <c r="BZ100" s="20">
        <f>AW100*((137.34+16)/137.34)</f>
        <v>410.1612768166594</v>
      </c>
      <c r="CA100" s="20">
        <f>AX100*((85.47*2+16)/(85.47*2))</f>
        <v>65.8924677196677</v>
      </c>
      <c r="CB100" s="20">
        <f>AY100*((87.62+16)/87.62)</f>
        <v>1049.4930907327096</v>
      </c>
      <c r="CC100" s="21">
        <f>AZ100*((91.22+16*2)/91.22)</f>
        <v>576.2858376452533</v>
      </c>
      <c r="CD100" s="20">
        <f>BA100*((88.905*2+16*3)/(88.905*2))</f>
        <v>26.428951746245993</v>
      </c>
      <c r="CE100" s="20">
        <f>BB100*((92.906*2+16*5)/(92.906*2))</f>
        <v>96.11787784211997</v>
      </c>
      <c r="CF100" s="20">
        <f>BC100*((69.72*2+16*3)/(69.72*2))</f>
        <v>30.239486574870913</v>
      </c>
      <c r="CG100" s="20">
        <f>BD100*((63.546+16)/63.546)</f>
        <v>11.288732297862966</v>
      </c>
      <c r="CH100" s="20">
        <f>BE100*((63.37+16)/63.37)</f>
        <v>77.20345074956604</v>
      </c>
      <c r="CI100" s="20">
        <f>BF100*((207.19+16)/207.19)</f>
        <v>7.152442892996767</v>
      </c>
      <c r="CJ100" s="20">
        <f>BG100*((138.91*2+16*3)/(138.91*2))</f>
        <v>81.12287047728744</v>
      </c>
      <c r="CK100" s="20">
        <f>BH100*((140.12+16*2)/(140.02))</f>
        <v>152.51734883588057</v>
      </c>
      <c r="CL100" s="20">
        <f>BI100*((232.038*2+16*3)/(232.038*2))</f>
        <v>5.576852307811652</v>
      </c>
      <c r="CM100" s="20">
        <f>BJ100*((144.24*2+16*3)/(144.24*2))</f>
        <v>58.488127454242935</v>
      </c>
      <c r="CN100" s="20">
        <f>BK100*((238.03*2+16*3)/(238.03*2))</f>
        <v>2.8363924631348985</v>
      </c>
      <c r="CO100" s="20">
        <f>BL100*((132.905*2+16)/(132.905*2))</f>
        <v>0</v>
      </c>
      <c r="CP100" s="20">
        <f>BM100*((74.922*2+16*5)/(74.922*2))</f>
        <v>0</v>
      </c>
      <c r="CQ100" s="21">
        <f>BN100*((183.85*2+16*3)/(183.85*2))</f>
        <v>0</v>
      </c>
      <c r="CR100" s="24">
        <f>SUM(BV100:CQ100)</f>
        <v>2784.10785047707</v>
      </c>
      <c r="CS100" s="18">
        <f>CR100/10000</f>
        <v>0.278410785047707</v>
      </c>
    </row>
    <row r="101" spans="6:35" ht="9.75" customHeight="1">
      <c r="F101"/>
      <c r="P101" s="27"/>
      <c r="AI101"/>
    </row>
    <row r="102" spans="1:35" ht="9.75" customHeight="1">
      <c r="A102" t="s">
        <v>166</v>
      </c>
      <c r="B102" s="49">
        <v>41</v>
      </c>
      <c r="C102" s="49">
        <v>20</v>
      </c>
      <c r="D102" s="49">
        <v>35</v>
      </c>
      <c r="E102" s="49">
        <v>42</v>
      </c>
      <c r="F102" s="49">
        <v>18</v>
      </c>
      <c r="G102" s="49">
        <v>33</v>
      </c>
      <c r="H102" s="49">
        <v>25</v>
      </c>
      <c r="I102" s="49">
        <v>38</v>
      </c>
      <c r="J102" s="49">
        <v>36</v>
      </c>
      <c r="K102" s="49">
        <v>16</v>
      </c>
      <c r="L102" s="49">
        <v>11</v>
      </c>
      <c r="M102" s="49">
        <v>12</v>
      </c>
      <c r="P102" s="27"/>
      <c r="AI102"/>
    </row>
    <row r="103" spans="1:35" ht="9.75" customHeight="1">
      <c r="A103" s="1" t="s">
        <v>167</v>
      </c>
      <c r="B103" s="49" t="s">
        <v>112</v>
      </c>
      <c r="C103" s="49" t="s">
        <v>91</v>
      </c>
      <c r="D103" s="49" t="s">
        <v>106</v>
      </c>
      <c r="E103" s="49" t="s">
        <v>113</v>
      </c>
      <c r="F103" s="49" t="s">
        <v>89</v>
      </c>
      <c r="G103" s="49" t="s">
        <v>104</v>
      </c>
      <c r="H103" s="49" t="s">
        <v>96</v>
      </c>
      <c r="I103" s="49" t="s">
        <v>109</v>
      </c>
      <c r="J103" s="49" t="s">
        <v>107</v>
      </c>
      <c r="K103" s="49" t="s">
        <v>87</v>
      </c>
      <c r="L103" s="49" t="s">
        <v>82</v>
      </c>
      <c r="M103" s="49" t="s">
        <v>83</v>
      </c>
      <c r="P103" s="27"/>
      <c r="AI103"/>
    </row>
    <row r="104" spans="1:35" ht="9.75" customHeight="1">
      <c r="A104" s="1"/>
      <c r="B104" s="49" t="s">
        <v>475</v>
      </c>
      <c r="C104" s="49" t="s">
        <v>475</v>
      </c>
      <c r="D104" s="49" t="s">
        <v>475</v>
      </c>
      <c r="E104" s="49" t="s">
        <v>475</v>
      </c>
      <c r="F104" s="49" t="s">
        <v>476</v>
      </c>
      <c r="G104" s="49" t="s">
        <v>476</v>
      </c>
      <c r="H104" s="49" t="s">
        <v>476</v>
      </c>
      <c r="I104" s="49" t="s">
        <v>477</v>
      </c>
      <c r="J104" s="49" t="s">
        <v>477</v>
      </c>
      <c r="K104" s="49" t="s">
        <v>477</v>
      </c>
      <c r="L104" s="49" t="s">
        <v>477</v>
      </c>
      <c r="M104" s="49" t="s">
        <v>477</v>
      </c>
      <c r="P104" s="27"/>
      <c r="AI104"/>
    </row>
    <row r="105" spans="1:35" ht="9.75" customHeight="1">
      <c r="A105" s="1" t="s">
        <v>124</v>
      </c>
      <c r="B105" s="54">
        <v>-2.73684</v>
      </c>
      <c r="C105" s="54">
        <v>-2.77646</v>
      </c>
      <c r="D105" s="54">
        <v>-2.74419</v>
      </c>
      <c r="E105" s="54">
        <v>-2.74105</v>
      </c>
      <c r="F105" s="54">
        <v>-2.74128</v>
      </c>
      <c r="G105" s="54">
        <v>-2.75785</v>
      </c>
      <c r="H105" s="54">
        <v>-2.75439</v>
      </c>
      <c r="I105" s="54">
        <v>-2.76246</v>
      </c>
      <c r="J105" s="54">
        <v>-2.76202</v>
      </c>
      <c r="K105" s="54">
        <v>-2.7928</v>
      </c>
      <c r="L105" s="54">
        <v>-2.77468</v>
      </c>
      <c r="M105" s="54">
        <v>-2.77486</v>
      </c>
      <c r="P105" s="27"/>
      <c r="AI105"/>
    </row>
    <row r="106" spans="1:35" ht="9.75" customHeight="1">
      <c r="A106" s="1" t="s">
        <v>125</v>
      </c>
      <c r="B106" s="54">
        <v>35.86843</v>
      </c>
      <c r="C106" s="54">
        <v>35.94842</v>
      </c>
      <c r="D106" s="54">
        <v>35.89283</v>
      </c>
      <c r="E106" s="54">
        <v>35.86343</v>
      </c>
      <c r="F106" s="54">
        <v>35.94414</v>
      </c>
      <c r="G106" s="54">
        <v>35.95008</v>
      </c>
      <c r="H106" s="54">
        <v>35.94882</v>
      </c>
      <c r="I106" s="54">
        <v>35.91961</v>
      </c>
      <c r="J106" s="54">
        <v>35.91538</v>
      </c>
      <c r="K106" s="54">
        <v>35.94544</v>
      </c>
      <c r="L106" s="54">
        <v>35.8943</v>
      </c>
      <c r="M106" s="54">
        <v>35.89168</v>
      </c>
      <c r="P106" s="27"/>
      <c r="AI106"/>
    </row>
    <row r="107" spans="1:35" ht="9.75" customHeight="1">
      <c r="A107" s="16" t="s">
        <v>168</v>
      </c>
      <c r="B107" s="49" t="s">
        <v>161</v>
      </c>
      <c r="C107" s="49" t="s">
        <v>143</v>
      </c>
      <c r="D107" s="49" t="s">
        <v>155</v>
      </c>
      <c r="E107" s="49" t="s">
        <v>162</v>
      </c>
      <c r="F107" s="49" t="s">
        <v>141</v>
      </c>
      <c r="G107" s="49" t="s">
        <v>398</v>
      </c>
      <c r="H107" s="49" t="s">
        <v>397</v>
      </c>
      <c r="I107" s="49" t="s">
        <v>158</v>
      </c>
      <c r="J107" s="49" t="s">
        <v>156</v>
      </c>
      <c r="K107" s="49" t="s">
        <v>139</v>
      </c>
      <c r="L107" s="49" t="s">
        <v>136</v>
      </c>
      <c r="M107" s="49" t="s">
        <v>136</v>
      </c>
      <c r="P107" s="27"/>
      <c r="AI107"/>
    </row>
    <row r="108" spans="1:35" ht="9.75" customHeight="1">
      <c r="A108" s="1"/>
      <c r="B108" s="49" t="s">
        <v>132</v>
      </c>
      <c r="C108" s="49" t="s">
        <v>132</v>
      </c>
      <c r="D108" s="49" t="s">
        <v>132</v>
      </c>
      <c r="E108" s="49" t="s">
        <v>132</v>
      </c>
      <c r="F108" s="49" t="s">
        <v>132</v>
      </c>
      <c r="G108" s="49" t="s">
        <v>132</v>
      </c>
      <c r="H108" s="49" t="s">
        <v>132</v>
      </c>
      <c r="I108" s="49" t="s">
        <v>132</v>
      </c>
      <c r="J108" s="49" t="s">
        <v>132</v>
      </c>
      <c r="K108" s="49" t="s">
        <v>132</v>
      </c>
      <c r="L108" s="49" t="s">
        <v>132</v>
      </c>
      <c r="M108" s="49" t="s">
        <v>132</v>
      </c>
      <c r="P108" s="27"/>
      <c r="AI108"/>
    </row>
    <row r="109" spans="2:35" ht="9.75" customHeight="1"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P109" s="27"/>
      <c r="AI109"/>
    </row>
    <row r="110" spans="2:35" ht="9.75" customHeight="1"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P110" s="27"/>
      <c r="AI110"/>
    </row>
    <row r="111" spans="1:35" ht="9.75" customHeight="1">
      <c r="A111" s="3" t="s">
        <v>2</v>
      </c>
      <c r="B111" s="52">
        <v>37.15511705000001</v>
      </c>
      <c r="C111" s="52">
        <v>41.63892627999999</v>
      </c>
      <c r="D111" s="52">
        <v>41.67308605</v>
      </c>
      <c r="E111" s="52">
        <v>41.62912529</v>
      </c>
      <c r="F111" s="52">
        <v>24.580476609999998</v>
      </c>
      <c r="G111" s="52">
        <v>35.57060715</v>
      </c>
      <c r="H111" s="52">
        <v>42.789645750000005</v>
      </c>
      <c r="I111" s="52">
        <v>37.85043238</v>
      </c>
      <c r="J111" s="52">
        <v>41.26121654000001</v>
      </c>
      <c r="K111" s="52">
        <v>50.32240522</v>
      </c>
      <c r="L111" s="52">
        <v>33.828676900000005</v>
      </c>
      <c r="M111" s="52">
        <v>42.64588138</v>
      </c>
      <c r="P111" s="27"/>
      <c r="AI111"/>
    </row>
    <row r="112" spans="1:35" ht="9.75" customHeight="1">
      <c r="A112" s="6" t="s">
        <v>3</v>
      </c>
      <c r="B112" s="52">
        <v>0.9884333099999999</v>
      </c>
      <c r="C112" s="52">
        <v>1.4820900499999998</v>
      </c>
      <c r="D112" s="52">
        <v>1.2363418699999997</v>
      </c>
      <c r="E112" s="52">
        <v>1.58383602</v>
      </c>
      <c r="F112" s="52">
        <v>2.1587250300000003</v>
      </c>
      <c r="G112" s="52">
        <v>4.048492660000001</v>
      </c>
      <c r="H112" s="52">
        <v>1.57216204</v>
      </c>
      <c r="I112" s="52">
        <v>1.6369635299999998</v>
      </c>
      <c r="J112" s="52">
        <v>0.95275731</v>
      </c>
      <c r="K112" s="52">
        <v>1.1336643599999998</v>
      </c>
      <c r="L112" s="52">
        <v>1.5005226500000002</v>
      </c>
      <c r="M112" s="52">
        <v>0.8551834500000001</v>
      </c>
      <c r="P112" s="27"/>
      <c r="AI112"/>
    </row>
    <row r="113" spans="1:35" ht="9.75" customHeight="1">
      <c r="A113" s="3" t="s">
        <v>4</v>
      </c>
      <c r="B113" s="52">
        <v>13.242832100000001</v>
      </c>
      <c r="C113" s="52">
        <v>14.1365159</v>
      </c>
      <c r="D113" s="52">
        <v>14.031618550000001</v>
      </c>
      <c r="E113" s="52">
        <v>12.58868291</v>
      </c>
      <c r="F113" s="52">
        <v>5.212313150000001</v>
      </c>
      <c r="G113" s="52">
        <v>8.54031908</v>
      </c>
      <c r="H113" s="52">
        <v>15.85533603</v>
      </c>
      <c r="I113" s="52">
        <v>12.40373258</v>
      </c>
      <c r="J113" s="52">
        <v>12.81991294</v>
      </c>
      <c r="K113" s="52">
        <v>18.28013465</v>
      </c>
      <c r="L113" s="52">
        <v>10.09005479</v>
      </c>
      <c r="M113" s="52">
        <v>21.13395699</v>
      </c>
      <c r="P113" s="27"/>
      <c r="AI113"/>
    </row>
    <row r="114" spans="1:35" ht="9.75" customHeight="1">
      <c r="A114" s="3" t="s">
        <v>5</v>
      </c>
      <c r="B114" s="52">
        <v>5.58256066</v>
      </c>
      <c r="C114" s="52">
        <v>8.456569669999999</v>
      </c>
      <c r="D114" s="52">
        <v>8.0952808</v>
      </c>
      <c r="E114" s="52">
        <v>8.07798785</v>
      </c>
      <c r="F114" s="52">
        <v>8.880499649999999</v>
      </c>
      <c r="G114" s="52">
        <v>12.09939648</v>
      </c>
      <c r="H114" s="52">
        <v>7.943737080000001</v>
      </c>
      <c r="I114" s="52">
        <v>9.76236082</v>
      </c>
      <c r="J114" s="52">
        <v>7.64290912</v>
      </c>
      <c r="K114" s="52">
        <v>5.9166168500000005</v>
      </c>
      <c r="L114" s="52">
        <v>8.42133962</v>
      </c>
      <c r="M114" s="52">
        <v>5.119595189999999</v>
      </c>
      <c r="P114" s="27"/>
      <c r="AI114"/>
    </row>
    <row r="115" spans="1:35" ht="9.75" customHeight="1">
      <c r="A115" s="6" t="s">
        <v>6</v>
      </c>
      <c r="B115" s="52">
        <v>0.21206409000000004</v>
      </c>
      <c r="C115" s="52">
        <v>0.30072886</v>
      </c>
      <c r="D115" s="52">
        <v>0.30417753999999997</v>
      </c>
      <c r="E115" s="52">
        <v>0.25413204</v>
      </c>
      <c r="F115" s="52">
        <v>0.35251852</v>
      </c>
      <c r="G115" s="52">
        <v>0.22044795</v>
      </c>
      <c r="H115" s="52">
        <v>0.28692423</v>
      </c>
      <c r="I115" s="52">
        <v>0.3479401</v>
      </c>
      <c r="J115" s="52">
        <v>0.33123184</v>
      </c>
      <c r="K115" s="52">
        <v>0.2223804</v>
      </c>
      <c r="L115" s="52">
        <v>0.39803515</v>
      </c>
      <c r="M115" s="52">
        <v>0.13481564000000001</v>
      </c>
      <c r="P115" s="27"/>
      <c r="AI115"/>
    </row>
    <row r="116" spans="1:35" ht="9.75" customHeight="1">
      <c r="A116" s="3" t="s">
        <v>7</v>
      </c>
      <c r="B116" s="52">
        <v>1.5465744199999998</v>
      </c>
      <c r="C116" s="52">
        <v>1.77496028</v>
      </c>
      <c r="D116" s="52">
        <v>1.4317175199999999</v>
      </c>
      <c r="E116" s="52">
        <v>2.35592412</v>
      </c>
      <c r="F116" s="52">
        <v>4.8695658900000005</v>
      </c>
      <c r="G116" s="52">
        <v>12.4032569</v>
      </c>
      <c r="H116" s="52">
        <v>1.6056677500000003</v>
      </c>
      <c r="I116" s="52">
        <v>0.94896178</v>
      </c>
      <c r="J116" s="52">
        <v>1.2539717599999998</v>
      </c>
      <c r="K116" s="52">
        <v>0.8556294000000001</v>
      </c>
      <c r="L116" s="52">
        <v>2.76988464</v>
      </c>
      <c r="M116" s="52">
        <v>3.40855441</v>
      </c>
      <c r="P116" s="27"/>
      <c r="AI116"/>
    </row>
    <row r="117" spans="1:35" ht="9.75" customHeight="1">
      <c r="A117" s="3" t="s">
        <v>8</v>
      </c>
      <c r="B117" s="52">
        <v>9.98935928</v>
      </c>
      <c r="C117" s="52">
        <v>9.9440904</v>
      </c>
      <c r="D117" s="52">
        <v>10.2087865</v>
      </c>
      <c r="E117" s="52">
        <v>11.724491269999998</v>
      </c>
      <c r="F117" s="52">
        <v>24.908864280000003</v>
      </c>
      <c r="G117" s="52">
        <v>10.748316630000001</v>
      </c>
      <c r="H117" s="52">
        <v>9.326836140000001</v>
      </c>
      <c r="I117" s="52">
        <v>17.516876360000005</v>
      </c>
      <c r="J117" s="52">
        <v>12.5298076</v>
      </c>
      <c r="K117" s="52">
        <v>4.241083600000001</v>
      </c>
      <c r="L117" s="52">
        <v>22.270495249999996</v>
      </c>
      <c r="M117" s="52">
        <v>9.81006756</v>
      </c>
      <c r="P117" s="27"/>
      <c r="AI117"/>
    </row>
    <row r="118" spans="1:35" ht="9.75" customHeight="1">
      <c r="A118" s="3" t="s">
        <v>9</v>
      </c>
      <c r="B118" s="52">
        <v>9.24708046</v>
      </c>
      <c r="C118" s="52">
        <v>8.165562519999998</v>
      </c>
      <c r="D118" s="52">
        <v>8.31883058</v>
      </c>
      <c r="E118" s="52">
        <v>6.66772548</v>
      </c>
      <c r="F118" s="52">
        <v>2.78449198</v>
      </c>
      <c r="G118" s="52">
        <v>4.0289699599999995</v>
      </c>
      <c r="H118" s="52">
        <v>9.69197009</v>
      </c>
      <c r="I118" s="52">
        <v>6.36981106</v>
      </c>
      <c r="J118" s="52">
        <v>6.895734760000001</v>
      </c>
      <c r="K118" s="52">
        <v>11.76239702</v>
      </c>
      <c r="L118" s="52">
        <v>7.37511119</v>
      </c>
      <c r="M118" s="52">
        <v>10.77899799</v>
      </c>
      <c r="P118" s="27"/>
      <c r="AI118"/>
    </row>
    <row r="119" spans="1:35" ht="9.75" customHeight="1">
      <c r="A119" s="3" t="s">
        <v>10</v>
      </c>
      <c r="B119" s="52">
        <v>4.97158934</v>
      </c>
      <c r="C119" s="52">
        <v>4.5822353499999995</v>
      </c>
      <c r="D119" s="52">
        <v>4.195537240000001</v>
      </c>
      <c r="E119" s="52">
        <v>3.82593388</v>
      </c>
      <c r="F119" s="52">
        <v>2.1843622000000003</v>
      </c>
      <c r="G119" s="52">
        <v>3.02746536</v>
      </c>
      <c r="H119" s="52">
        <v>4.1536377600000005</v>
      </c>
      <c r="I119" s="52">
        <v>3.81022653</v>
      </c>
      <c r="J119" s="52">
        <v>4.0111716</v>
      </c>
      <c r="K119" s="52">
        <v>4.718022169999999</v>
      </c>
      <c r="L119" s="52">
        <v>1.15552582</v>
      </c>
      <c r="M119" s="52">
        <v>3.7816857299999995</v>
      </c>
      <c r="P119" s="27"/>
      <c r="AI119"/>
    </row>
    <row r="120" spans="1:35" ht="9.75" customHeight="1">
      <c r="A120" s="6" t="s">
        <v>11</v>
      </c>
      <c r="B120" s="52">
        <v>0.58475937</v>
      </c>
      <c r="C120" s="52">
        <v>0.8054848000000001</v>
      </c>
      <c r="D120" s="52">
        <v>0.7511680900000001</v>
      </c>
      <c r="E120" s="52">
        <v>0.96501598</v>
      </c>
      <c r="F120" s="52">
        <v>1.9710395399999998</v>
      </c>
      <c r="G120" s="52">
        <v>1.09546131</v>
      </c>
      <c r="H120" s="52">
        <v>0.49114951000000007</v>
      </c>
      <c r="I120" s="52">
        <v>0.11566952000000001</v>
      </c>
      <c r="J120" s="52">
        <v>0.8746566</v>
      </c>
      <c r="K120" s="52">
        <v>0.28538818000000005</v>
      </c>
      <c r="L120" s="52">
        <v>0.64804463</v>
      </c>
      <c r="M120" s="52">
        <v>1.0268444700000001</v>
      </c>
      <c r="P120" s="27"/>
      <c r="AI120"/>
    </row>
    <row r="121" spans="1:35" ht="9.75" customHeight="1">
      <c r="A121" s="3" t="s">
        <v>12</v>
      </c>
      <c r="B121" s="52">
        <v>83.52037007999999</v>
      </c>
      <c r="C121" s="52">
        <v>91.28718393</v>
      </c>
      <c r="D121" s="52">
        <v>90.24654474</v>
      </c>
      <c r="E121" s="52">
        <v>89.67284493000001</v>
      </c>
      <c r="F121" s="52">
        <v>77.90285684999999</v>
      </c>
      <c r="G121" s="52">
        <v>91.78271366000001</v>
      </c>
      <c r="H121" s="52">
        <v>93.71707629</v>
      </c>
      <c r="I121" s="52">
        <v>90.76298457</v>
      </c>
      <c r="J121" s="52">
        <v>88.57337997999998</v>
      </c>
      <c r="K121" s="52">
        <v>97.73771193999998</v>
      </c>
      <c r="L121" s="52">
        <v>88.45770055000001</v>
      </c>
      <c r="M121" s="52">
        <v>98.6955729</v>
      </c>
      <c r="P121" s="27"/>
      <c r="AI121"/>
    </row>
    <row r="122" spans="1:36" ht="9.75" customHeight="1">
      <c r="A122" s="6" t="s">
        <v>13</v>
      </c>
      <c r="B122" s="52">
        <v>14.580426549730884</v>
      </c>
      <c r="C122" s="52">
        <v>7.614010577786612</v>
      </c>
      <c r="D122" s="52">
        <v>7.378194888178418</v>
      </c>
      <c r="E122" s="52">
        <v>8.708229426434164</v>
      </c>
      <c r="F122" s="52">
        <v>18.733772718194857</v>
      </c>
      <c r="G122" s="52">
        <v>6.6913013082992485</v>
      </c>
      <c r="H122" s="52">
        <v>4.755719852132655</v>
      </c>
      <c r="I122" s="52">
        <v>7.105079333399619</v>
      </c>
      <c r="J122" s="52">
        <v>9.344769123367412</v>
      </c>
      <c r="K122" s="52">
        <v>0.8089483671226287</v>
      </c>
      <c r="L122" s="52">
        <v>7.38040547288543</v>
      </c>
      <c r="M122" s="52">
        <v>1.3272128530087812</v>
      </c>
      <c r="AI122"/>
      <c r="AJ122" s="27"/>
    </row>
    <row r="123" spans="1:36" ht="9.75" customHeight="1">
      <c r="A123" s="6" t="s">
        <v>122</v>
      </c>
      <c r="B123" s="52">
        <v>83.52037008</v>
      </c>
      <c r="C123" s="52">
        <v>91.28716411</v>
      </c>
      <c r="D123" s="52">
        <v>90.24654474</v>
      </c>
      <c r="E123" s="52">
        <v>89.67285484</v>
      </c>
      <c r="F123" s="52">
        <v>77.90285684999999</v>
      </c>
      <c r="G123" s="52">
        <v>91.78273347999999</v>
      </c>
      <c r="H123" s="52">
        <v>93.71706637999999</v>
      </c>
      <c r="I123" s="52">
        <v>90.76297466</v>
      </c>
      <c r="J123" s="52">
        <v>88.57337007</v>
      </c>
      <c r="K123" s="52">
        <v>97.73772184999999</v>
      </c>
      <c r="L123" s="52">
        <v>88.45769064</v>
      </c>
      <c r="M123" s="52">
        <v>98.69558280999998</v>
      </c>
      <c r="AI123"/>
      <c r="AJ123" s="27"/>
    </row>
    <row r="124" spans="1:36" ht="9.75" customHeight="1">
      <c r="A124" s="6" t="s">
        <v>123</v>
      </c>
      <c r="B124" s="52">
        <v>98.1007966297309</v>
      </c>
      <c r="C124" s="52">
        <v>98.90117468778662</v>
      </c>
      <c r="D124" s="52">
        <v>97.62473962817842</v>
      </c>
      <c r="E124" s="52">
        <v>98.38108426643416</v>
      </c>
      <c r="F124" s="52">
        <v>96.63662956819485</v>
      </c>
      <c r="G124" s="52">
        <v>98.47403478829924</v>
      </c>
      <c r="H124" s="52">
        <v>98.47278623213265</v>
      </c>
      <c r="I124" s="52">
        <v>97.86805399339961</v>
      </c>
      <c r="J124" s="52">
        <v>97.91813919336741</v>
      </c>
      <c r="K124" s="52">
        <v>98.54667021712261</v>
      </c>
      <c r="L124" s="52">
        <v>95.83809611288542</v>
      </c>
      <c r="M124" s="52">
        <v>100.02279566300876</v>
      </c>
      <c r="AI124"/>
      <c r="AJ124" s="27"/>
    </row>
    <row r="125" spans="1:36" ht="9.75" customHeight="1">
      <c r="A125" s="6" t="s">
        <v>0</v>
      </c>
      <c r="B125" s="52">
        <v>0.19413</v>
      </c>
      <c r="C125" s="52">
        <v>0.16346000000000002</v>
      </c>
      <c r="D125" s="52">
        <v>0.12382000000000001</v>
      </c>
      <c r="E125" s="52">
        <v>0.08516000000000001</v>
      </c>
      <c r="F125" s="52">
        <v>0.05591</v>
      </c>
      <c r="G125" s="52">
        <v>0.023239999999999997</v>
      </c>
      <c r="H125" s="52">
        <v>0.03491999999999999</v>
      </c>
      <c r="I125" s="52">
        <v>0.16297</v>
      </c>
      <c r="J125" s="52">
        <v>0.007930000000000001</v>
      </c>
      <c r="K125" s="52">
        <v>0.08415</v>
      </c>
      <c r="L125" s="52">
        <v>0.27656000000000003</v>
      </c>
      <c r="M125" s="52">
        <v>0.00452</v>
      </c>
      <c r="AI125"/>
      <c r="AJ125" s="27"/>
    </row>
    <row r="126" spans="1:36" ht="9.75" customHeight="1">
      <c r="A126" s="6" t="s">
        <v>1</v>
      </c>
      <c r="B126" s="52">
        <v>0.40834000000000004</v>
      </c>
      <c r="C126" s="52">
        <v>0.07742000000000002</v>
      </c>
      <c r="D126" s="52">
        <v>0.10601000000000001</v>
      </c>
      <c r="E126" s="52">
        <v>0.04489</v>
      </c>
      <c r="F126" s="52">
        <v>0.01955</v>
      </c>
      <c r="G126" s="52">
        <v>0.04024</v>
      </c>
      <c r="H126" s="52">
        <v>0.24237</v>
      </c>
      <c r="I126" s="52">
        <v>0.01733</v>
      </c>
      <c r="J126" s="52">
        <v>0.06552000000000001</v>
      </c>
      <c r="K126" s="52">
        <v>0.32392000000000004</v>
      </c>
      <c r="L126" s="52">
        <v>0.98217</v>
      </c>
      <c r="M126" s="52">
        <v>0.015719999999999998</v>
      </c>
      <c r="AI126"/>
      <c r="AJ126" s="27"/>
    </row>
    <row r="127" spans="2:36" ht="9.75" customHeight="1">
      <c r="B127" s="49"/>
      <c r="C127" s="49"/>
      <c r="D127" s="49"/>
      <c r="E127" s="49"/>
      <c r="F127" s="49"/>
      <c r="G127" s="50"/>
      <c r="H127" s="49"/>
      <c r="I127" s="49"/>
      <c r="J127" s="49"/>
      <c r="K127" s="49"/>
      <c r="L127" s="49"/>
      <c r="M127" s="49"/>
      <c r="AI127"/>
      <c r="AJ127" s="27"/>
    </row>
    <row r="128" spans="1:36" ht="9.75" customHeight="1">
      <c r="A128" s="3" t="s">
        <v>61</v>
      </c>
      <c r="B128" s="51">
        <v>44.48629360048451</v>
      </c>
      <c r="C128" s="51">
        <v>45.61311291180718</v>
      </c>
      <c r="D128" s="51">
        <v>46.176932502025444</v>
      </c>
      <c r="E128" s="51">
        <v>46.423335093802734</v>
      </c>
      <c r="F128" s="51">
        <v>31.552728107685567</v>
      </c>
      <c r="G128" s="51">
        <v>38.75523585167442</v>
      </c>
      <c r="H128" s="51">
        <v>45.658323374910744</v>
      </c>
      <c r="I128" s="51">
        <v>41.70249861143366</v>
      </c>
      <c r="J128" s="51">
        <v>46.5842181356485</v>
      </c>
      <c r="K128" s="51">
        <v>51.48719385910356</v>
      </c>
      <c r="L128" s="51">
        <v>38.24277218338794</v>
      </c>
      <c r="M128" s="51">
        <v>43.209518043134025</v>
      </c>
      <c r="AI128"/>
      <c r="AJ128" s="27"/>
    </row>
    <row r="129" spans="1:36" ht="9.75" customHeight="1">
      <c r="A129" s="6" t="s">
        <v>62</v>
      </c>
      <c r="B129" s="51">
        <v>1.183463757468063</v>
      </c>
      <c r="C129" s="51">
        <v>1.6235466866153772</v>
      </c>
      <c r="D129" s="51">
        <v>1.3699603387164536</v>
      </c>
      <c r="E129" s="51">
        <v>1.7662381752651726</v>
      </c>
      <c r="F129" s="51">
        <v>2.771047323921087</v>
      </c>
      <c r="G129" s="51">
        <v>4.410953325042493</v>
      </c>
      <c r="H129" s="51">
        <v>1.6775619793505618</v>
      </c>
      <c r="I129" s="51">
        <v>1.8035585076397624</v>
      </c>
      <c r="J129" s="51">
        <v>1.0756700378998003</v>
      </c>
      <c r="K129" s="51">
        <v>1.159904746589467</v>
      </c>
      <c r="L129" s="51">
        <v>1.6963165904949584</v>
      </c>
      <c r="M129" s="51">
        <v>0.8664861298961061</v>
      </c>
      <c r="AI129"/>
      <c r="AJ129" s="27"/>
    </row>
    <row r="130" spans="1:36" ht="9.75" customHeight="1">
      <c r="A130" s="3" t="s">
        <v>63</v>
      </c>
      <c r="B130" s="51">
        <v>15.855811088139761</v>
      </c>
      <c r="C130" s="51">
        <v>15.48576184674514</v>
      </c>
      <c r="D130" s="51">
        <v>15.548095043887882</v>
      </c>
      <c r="E130" s="51">
        <v>14.03845603407243</v>
      </c>
      <c r="F130" s="51">
        <v>6.690785628101135</v>
      </c>
      <c r="G130" s="51">
        <v>9.304931984945192</v>
      </c>
      <c r="H130" s="51">
        <v>16.918299906131228</v>
      </c>
      <c r="I130" s="51">
        <v>13.666069531278746</v>
      </c>
      <c r="J130" s="51">
        <v>14.473776368130872</v>
      </c>
      <c r="K130" s="51">
        <v>18.703256181423562</v>
      </c>
      <c r="L130" s="51">
        <v>11.406643771275375</v>
      </c>
      <c r="M130" s="51">
        <v>21.41327758582776</v>
      </c>
      <c r="AI130"/>
      <c r="AJ130" s="27"/>
    </row>
    <row r="131" spans="1:36" ht="9.75" customHeight="1">
      <c r="A131" s="3" t="s">
        <v>64</v>
      </c>
      <c r="B131" s="51">
        <v>6.6840707897399705</v>
      </c>
      <c r="C131" s="51">
        <v>9.263698698915487</v>
      </c>
      <c r="D131" s="51">
        <v>8.97018364893911</v>
      </c>
      <c r="E131" s="51">
        <v>9.008287688771109</v>
      </c>
      <c r="F131" s="51">
        <v>11.399453125447222</v>
      </c>
      <c r="G131" s="51">
        <v>13.182652808480928</v>
      </c>
      <c r="H131" s="51">
        <v>8.476296310630456</v>
      </c>
      <c r="I131" s="51">
        <v>10.755883432271755</v>
      </c>
      <c r="J131" s="51">
        <v>8.628900829714054</v>
      </c>
      <c r="K131" s="51">
        <v>6.053565949683927</v>
      </c>
      <c r="L131" s="51">
        <v>9.520188256804058</v>
      </c>
      <c r="M131" s="51">
        <v>5.187259204814848</v>
      </c>
      <c r="AI131"/>
      <c r="AJ131" s="27"/>
    </row>
    <row r="132" spans="1:36" ht="9.75" customHeight="1">
      <c r="A132" s="6" t="s">
        <v>65</v>
      </c>
      <c r="B132" s="51">
        <v>0.25390702866483283</v>
      </c>
      <c r="C132" s="51">
        <v>0.329431632189029</v>
      </c>
      <c r="D132" s="51">
        <v>0.33705172965495184</v>
      </c>
      <c r="E132" s="51">
        <v>0.28339910504498805</v>
      </c>
      <c r="F132" s="51">
        <v>0.45251038826312306</v>
      </c>
      <c r="G132" s="51">
        <v>0.24018460689300128</v>
      </c>
      <c r="H132" s="51">
        <v>0.306160031190192</v>
      </c>
      <c r="I132" s="51">
        <v>0.3833502188677531</v>
      </c>
      <c r="J132" s="51">
        <v>0.3739631930889311</v>
      </c>
      <c r="K132" s="51">
        <v>0.2275277327307567</v>
      </c>
      <c r="L132" s="51">
        <v>0.44997230034824814</v>
      </c>
      <c r="M132" s="51">
        <v>0.1365974542106336</v>
      </c>
      <c r="AI132"/>
      <c r="AJ132" s="27"/>
    </row>
    <row r="133" spans="1:36" ht="9.75" customHeight="1">
      <c r="A133" s="3" t="s">
        <v>66</v>
      </c>
      <c r="B133" s="51">
        <v>1.8517331981630512</v>
      </c>
      <c r="C133" s="51">
        <v>1.9443696295430242</v>
      </c>
      <c r="D133" s="51">
        <v>1.5864513418489021</v>
      </c>
      <c r="E133" s="51">
        <v>2.627243645318792</v>
      </c>
      <c r="F133" s="51">
        <v>6.250818117461633</v>
      </c>
      <c r="G133" s="51">
        <v>13.51371778562425</v>
      </c>
      <c r="H133" s="51">
        <v>1.7133139589538513</v>
      </c>
      <c r="I133" s="51">
        <v>1.0455383155322786</v>
      </c>
      <c r="J133" s="51">
        <v>1.4157433760382054</v>
      </c>
      <c r="K133" s="51">
        <v>0.8754342443838472</v>
      </c>
      <c r="L133" s="51">
        <v>3.1313097930172225</v>
      </c>
      <c r="M133" s="51">
        <v>3.453604158571128</v>
      </c>
      <c r="AI133"/>
      <c r="AJ133" s="27"/>
    </row>
    <row r="134" spans="1:36" ht="9.75" customHeight="1">
      <c r="A134" s="3" t="s">
        <v>67</v>
      </c>
      <c r="B134" s="51">
        <v>11.960386754071722</v>
      </c>
      <c r="C134" s="51">
        <v>10.893194391476941</v>
      </c>
      <c r="D134" s="51">
        <v>11.312107881150997</v>
      </c>
      <c r="E134" s="51">
        <v>13.074739938442141</v>
      </c>
      <c r="F134" s="51">
        <v>31.974262931026264</v>
      </c>
      <c r="G134" s="51">
        <v>11.710611074124564</v>
      </c>
      <c r="H134" s="51">
        <v>9.952120263695434</v>
      </c>
      <c r="I134" s="51">
        <v>19.29958169950912</v>
      </c>
      <c r="J134" s="51">
        <v>14.146245297209218</v>
      </c>
      <c r="K134" s="51">
        <v>4.339249933130778</v>
      </c>
      <c r="L134" s="51">
        <v>25.17643473833211</v>
      </c>
      <c r="M134" s="51">
        <v>9.939724013699909</v>
      </c>
      <c r="AI134"/>
      <c r="AJ134" s="27"/>
    </row>
    <row r="135" spans="1:36" ht="9.75" customHeight="1">
      <c r="A135" s="3" t="s">
        <v>68</v>
      </c>
      <c r="B135" s="51">
        <v>11.071646894215965</v>
      </c>
      <c r="C135" s="51">
        <v>8.944916655837954</v>
      </c>
      <c r="D135" s="51">
        <v>9.217893719883152</v>
      </c>
      <c r="E135" s="51">
        <v>7.435612737841571</v>
      </c>
      <c r="F135" s="51">
        <v>3.574313051652868</v>
      </c>
      <c r="G135" s="51">
        <v>4.389682761968578</v>
      </c>
      <c r="H135" s="51">
        <v>10.341733303767366</v>
      </c>
      <c r="I135" s="51">
        <v>7.018071397913706</v>
      </c>
      <c r="J135" s="51">
        <v>7.785335460334775</v>
      </c>
      <c r="K135" s="51">
        <v>12.034655596624562</v>
      </c>
      <c r="L135" s="51">
        <v>8.337443935512745</v>
      </c>
      <c r="M135" s="51">
        <v>10.921460480219777</v>
      </c>
      <c r="AI135"/>
      <c r="AJ135" s="27"/>
    </row>
    <row r="136" spans="1:36" ht="9.75" customHeight="1">
      <c r="A136" s="3" t="s">
        <v>69</v>
      </c>
      <c r="B136" s="51">
        <v>5.952547067545275</v>
      </c>
      <c r="C136" s="51">
        <v>5.019582325503333</v>
      </c>
      <c r="D136" s="51">
        <v>4.648972713678214</v>
      </c>
      <c r="E136" s="51">
        <v>4.266546782347078</v>
      </c>
      <c r="F136" s="51">
        <v>2.803956476469066</v>
      </c>
      <c r="G136" s="51">
        <v>3.298513673516939</v>
      </c>
      <c r="H136" s="51">
        <v>4.432103437741592</v>
      </c>
      <c r="I136" s="51">
        <v>4.19799607521875</v>
      </c>
      <c r="J136" s="51">
        <v>4.528642353837833</v>
      </c>
      <c r="K136" s="51">
        <v>4.827227972040452</v>
      </c>
      <c r="L136" s="51">
        <v>1.3063032532106669</v>
      </c>
      <c r="M136" s="51">
        <v>3.8316670331623346</v>
      </c>
      <c r="AI136"/>
      <c r="AJ136" s="27"/>
    </row>
    <row r="137" spans="1:36" ht="9.75" customHeight="1">
      <c r="A137" s="6" t="s">
        <v>70</v>
      </c>
      <c r="B137" s="51">
        <v>0.7001398215068829</v>
      </c>
      <c r="C137" s="51">
        <v>0.8823635096659947</v>
      </c>
      <c r="D137" s="51">
        <v>0.8323510802148856</v>
      </c>
      <c r="E137" s="51">
        <v>1.0761518503771195</v>
      </c>
      <c r="F137" s="51">
        <v>2.530124849972046</v>
      </c>
      <c r="G137" s="51">
        <v>1.1935377222099013</v>
      </c>
      <c r="H137" s="51">
        <v>0.5240768592483371</v>
      </c>
      <c r="I137" s="51">
        <v>0.1274412917865114</v>
      </c>
      <c r="J137" s="51">
        <v>0.9874937596346656</v>
      </c>
      <c r="K137" s="51">
        <v>0.2919939236711378</v>
      </c>
      <c r="L137" s="51">
        <v>0.7326039745219218</v>
      </c>
      <c r="M137" s="51">
        <v>1.0404159374406954</v>
      </c>
      <c r="AI137"/>
      <c r="AJ137" s="27"/>
    </row>
    <row r="138" spans="1:36" ht="9.75" customHeight="1">
      <c r="A138" s="3" t="s">
        <v>71</v>
      </c>
      <c r="B138" s="51">
        <v>100</v>
      </c>
      <c r="C138" s="51">
        <v>99.99997828829946</v>
      </c>
      <c r="D138" s="51">
        <v>100</v>
      </c>
      <c r="E138" s="51">
        <v>100.00001105128314</v>
      </c>
      <c r="F138" s="51">
        <v>100</v>
      </c>
      <c r="G138" s="51">
        <v>100.00002159448024</v>
      </c>
      <c r="H138" s="51">
        <v>99.99998942561976</v>
      </c>
      <c r="I138" s="51">
        <v>99.99998908145204</v>
      </c>
      <c r="J138" s="51">
        <v>99.99998881153685</v>
      </c>
      <c r="K138" s="51">
        <v>100.00001013938207</v>
      </c>
      <c r="L138" s="51">
        <v>99.99998879690524</v>
      </c>
      <c r="M138" s="51">
        <v>100.00001004097722</v>
      </c>
      <c r="AI138"/>
      <c r="AJ138" s="27"/>
    </row>
    <row r="139" spans="1:36" ht="9.75" customHeight="1">
      <c r="A139" s="3" t="s">
        <v>126</v>
      </c>
      <c r="B139" s="51">
        <v>17.02419396176124</v>
      </c>
      <c r="C139" s="51">
        <v>13.964498981341286</v>
      </c>
      <c r="D139" s="51">
        <v>13.866866433561366</v>
      </c>
      <c r="E139" s="51">
        <v>11.702159520188648</v>
      </c>
      <c r="F139" s="51">
        <v>6.378269528121933</v>
      </c>
      <c r="G139" s="51">
        <v>7.688196435485517</v>
      </c>
      <c r="H139" s="51">
        <v>14.773836741508958</v>
      </c>
      <c r="I139" s="51">
        <v>11.216067473132457</v>
      </c>
      <c r="J139" s="51">
        <v>12.313977814172608</v>
      </c>
      <c r="K139" s="51">
        <v>16.861883568665014</v>
      </c>
      <c r="L139" s="51">
        <v>9.643747188723411</v>
      </c>
      <c r="M139" s="51">
        <v>14.753127513382111</v>
      </c>
      <c r="AI139"/>
      <c r="AJ139" s="27"/>
    </row>
    <row r="140" spans="1:36" ht="9.75" customHeight="1">
      <c r="A140" s="3"/>
      <c r="B140" s="49"/>
      <c r="C140" s="49"/>
      <c r="D140" s="49"/>
      <c r="E140" s="49"/>
      <c r="F140" s="49"/>
      <c r="G140" s="50"/>
      <c r="H140" s="49"/>
      <c r="I140" s="49"/>
      <c r="J140" s="49"/>
      <c r="K140" s="49"/>
      <c r="L140" s="49"/>
      <c r="M140" s="49"/>
      <c r="AI140"/>
      <c r="AJ140" s="27"/>
    </row>
    <row r="141" spans="1:36" ht="9.75" customHeight="1">
      <c r="A141" s="3"/>
      <c r="B141" s="49"/>
      <c r="C141" s="49"/>
      <c r="D141" s="49"/>
      <c r="E141" s="49"/>
      <c r="F141" s="49"/>
      <c r="G141" s="50"/>
      <c r="H141" s="49"/>
      <c r="I141" s="49"/>
      <c r="J141" s="49"/>
      <c r="K141" s="49"/>
      <c r="L141" s="49"/>
      <c r="M141" s="49"/>
      <c r="AI141"/>
      <c r="AJ141" s="27"/>
    </row>
    <row r="142" spans="1:36" ht="9.75" customHeight="1">
      <c r="A142" s="3"/>
      <c r="B142" s="49"/>
      <c r="C142" s="49"/>
      <c r="D142" s="49"/>
      <c r="E142" s="49"/>
      <c r="F142" s="49"/>
      <c r="G142" s="50"/>
      <c r="H142" s="49"/>
      <c r="I142" s="49"/>
      <c r="J142" s="49"/>
      <c r="K142" s="49"/>
      <c r="L142" s="49"/>
      <c r="M142" s="49"/>
      <c r="AI142"/>
      <c r="AJ142" s="27"/>
    </row>
    <row r="143" spans="1:36" ht="9.75" customHeight="1">
      <c r="A143" s="13" t="s">
        <v>14</v>
      </c>
      <c r="B143" s="53">
        <v>17.9371</v>
      </c>
      <c r="C143" s="53">
        <v>9.5136</v>
      </c>
      <c r="D143" s="53">
        <v>10.7028</v>
      </c>
      <c r="E143" s="53">
        <v>17.540699999999998</v>
      </c>
      <c r="F143" s="53">
        <v>62.2348</v>
      </c>
      <c r="G143" s="53">
        <v>143.695</v>
      </c>
      <c r="H143" s="53">
        <v>6.6397</v>
      </c>
      <c r="I143" s="53">
        <v>7.7298</v>
      </c>
      <c r="J143" s="53">
        <v>8.7208</v>
      </c>
      <c r="K143" s="53">
        <v>5.4505</v>
      </c>
      <c r="L143" s="53">
        <v>16.3515</v>
      </c>
      <c r="M143" s="53">
        <v>6.7387999999999995</v>
      </c>
      <c r="AI143"/>
      <c r="AJ143" s="27"/>
    </row>
    <row r="144" spans="1:36" ht="9.75" customHeight="1">
      <c r="A144" s="11" t="s">
        <v>15</v>
      </c>
      <c r="B144" s="53">
        <v>16.747899999999998</v>
      </c>
      <c r="C144" s="53">
        <v>5.3514</v>
      </c>
      <c r="D144" s="53">
        <v>7.8289</v>
      </c>
      <c r="E144" s="53">
        <v>23.9822</v>
      </c>
      <c r="F144" s="53">
        <v>151.1275</v>
      </c>
      <c r="G144" s="53">
        <v>297.8946</v>
      </c>
      <c r="H144" s="53">
        <v>3.964</v>
      </c>
      <c r="I144" s="53">
        <v>2.4775</v>
      </c>
      <c r="J144" s="53">
        <v>4.8559</v>
      </c>
      <c r="K144" s="53">
        <v>1.982</v>
      </c>
      <c r="L144" s="53">
        <v>16.747899999999998</v>
      </c>
      <c r="M144" s="53">
        <v>2.5766</v>
      </c>
      <c r="AI144"/>
      <c r="AJ144" s="27"/>
    </row>
    <row r="145" spans="1:36" ht="9.75" customHeight="1">
      <c r="A145" s="11" t="s">
        <v>16</v>
      </c>
      <c r="B145" s="53">
        <v>3.3693999999999997</v>
      </c>
      <c r="C145" s="53">
        <v>3.0721000000000003</v>
      </c>
      <c r="D145" s="53">
        <v>1.5856000000000001</v>
      </c>
      <c r="E145" s="53">
        <v>6.1442000000000005</v>
      </c>
      <c r="F145" s="53">
        <v>12.288400000000001</v>
      </c>
      <c r="G145" s="53">
        <v>24.6759</v>
      </c>
      <c r="H145" s="53">
        <v>2.2792999999999997</v>
      </c>
      <c r="I145" s="53">
        <v>1.5856000000000001</v>
      </c>
      <c r="J145" s="53">
        <v>1.1892</v>
      </c>
      <c r="K145" s="53">
        <v>0.991</v>
      </c>
      <c r="L145" s="53">
        <v>4.3604</v>
      </c>
      <c r="M145" s="53">
        <v>3.964</v>
      </c>
      <c r="AI145"/>
      <c r="AJ145" s="27"/>
    </row>
    <row r="146" spans="1:36" ht="9.75" customHeight="1">
      <c r="A146" s="11" t="s">
        <v>17</v>
      </c>
      <c r="B146" s="53">
        <v>208.40730000000002</v>
      </c>
      <c r="C146" s="53">
        <v>154.4969</v>
      </c>
      <c r="D146" s="53">
        <v>167.3799</v>
      </c>
      <c r="E146" s="53">
        <v>164.1096</v>
      </c>
      <c r="F146" s="53">
        <v>268.75919999999996</v>
      </c>
      <c r="G146" s="53">
        <v>194.33509999999998</v>
      </c>
      <c r="H146" s="53">
        <v>164.7042</v>
      </c>
      <c r="I146" s="53">
        <v>400.4631</v>
      </c>
      <c r="J146" s="53">
        <v>161.23569999999998</v>
      </c>
      <c r="K146" s="53">
        <v>101.28020000000001</v>
      </c>
      <c r="L146" s="53">
        <v>288.4801</v>
      </c>
      <c r="M146" s="53">
        <v>78.0908</v>
      </c>
      <c r="AI146"/>
      <c r="AJ146" s="27"/>
    </row>
    <row r="147" spans="1:36" ht="9.75" customHeight="1">
      <c r="A147" s="11" t="s">
        <v>18</v>
      </c>
      <c r="B147" s="53">
        <v>1250.4438</v>
      </c>
      <c r="C147" s="53">
        <v>1634.2580999999998</v>
      </c>
      <c r="D147" s="53">
        <v>1343.0032</v>
      </c>
      <c r="E147" s="53">
        <v>1705.511</v>
      </c>
      <c r="F147" s="53">
        <v>2877.1703</v>
      </c>
      <c r="G147" s="53">
        <v>589.5459</v>
      </c>
      <c r="H147" s="53">
        <v>1606.5101</v>
      </c>
      <c r="I147" s="53">
        <v>560.6087</v>
      </c>
      <c r="J147" s="53">
        <v>2011.73</v>
      </c>
      <c r="K147" s="53">
        <v>1698.3758</v>
      </c>
      <c r="L147" s="53">
        <v>917.8642</v>
      </c>
      <c r="M147" s="53">
        <v>367.3637</v>
      </c>
      <c r="AI147"/>
      <c r="AJ147" s="27"/>
    </row>
    <row r="148" spans="1:36" ht="9.75" customHeight="1">
      <c r="A148" s="11" t="s">
        <v>19</v>
      </c>
      <c r="B148" s="53">
        <v>160.4429</v>
      </c>
      <c r="C148" s="53">
        <v>125.2624</v>
      </c>
      <c r="D148" s="53">
        <v>126.7489</v>
      </c>
      <c r="E148" s="53">
        <v>144.48780000000002</v>
      </c>
      <c r="F148" s="53">
        <v>131.6048</v>
      </c>
      <c r="G148" s="53">
        <v>100.19009999999999</v>
      </c>
      <c r="H148" s="53">
        <v>83.54129999999999</v>
      </c>
      <c r="I148" s="53">
        <v>95.6315</v>
      </c>
      <c r="J148" s="53">
        <v>127.7399</v>
      </c>
      <c r="K148" s="53">
        <v>96.52340000000001</v>
      </c>
      <c r="L148" s="53">
        <v>22.9912</v>
      </c>
      <c r="M148" s="53">
        <v>60.25279999999999</v>
      </c>
      <c r="AI148"/>
      <c r="AJ148" s="27"/>
    </row>
    <row r="149" spans="1:36" ht="9.75" customHeight="1">
      <c r="A149" s="11" t="s">
        <v>20</v>
      </c>
      <c r="B149" s="53">
        <v>5379.6435</v>
      </c>
      <c r="C149" s="53">
        <v>2650.2313000000004</v>
      </c>
      <c r="D149" s="53">
        <v>2135.0104</v>
      </c>
      <c r="E149" s="53">
        <v>2739.7185999999997</v>
      </c>
      <c r="F149" s="53">
        <v>6467.166899999999</v>
      </c>
      <c r="G149" s="53">
        <v>1595.0145</v>
      </c>
      <c r="H149" s="53">
        <v>2320.0301</v>
      </c>
      <c r="I149" s="53">
        <v>1828.395</v>
      </c>
      <c r="J149" s="53">
        <v>3281.8947</v>
      </c>
      <c r="K149" s="53">
        <v>2276.7234</v>
      </c>
      <c r="L149" s="53">
        <v>3191.9119</v>
      </c>
      <c r="M149" s="53">
        <v>887.4405</v>
      </c>
      <c r="AI149"/>
      <c r="AJ149" s="27"/>
    </row>
    <row r="150" spans="1:36" ht="9.75" customHeight="1">
      <c r="A150" s="11" t="s">
        <v>21</v>
      </c>
      <c r="B150" s="53">
        <v>359.9312</v>
      </c>
      <c r="C150" s="53">
        <v>559.7167999999999</v>
      </c>
      <c r="D150" s="53">
        <v>821.1426</v>
      </c>
      <c r="E150" s="53">
        <v>478.75210000000004</v>
      </c>
      <c r="F150" s="53">
        <v>472.0133</v>
      </c>
      <c r="G150" s="53">
        <v>484.3017</v>
      </c>
      <c r="H150" s="53">
        <v>529.9867999999999</v>
      </c>
      <c r="I150" s="53">
        <v>587.5639</v>
      </c>
      <c r="J150" s="53">
        <v>798.4487</v>
      </c>
      <c r="K150" s="53">
        <v>665.2583</v>
      </c>
      <c r="L150" s="53">
        <v>544.8517999999999</v>
      </c>
      <c r="M150" s="53">
        <v>426.6255</v>
      </c>
      <c r="AI150"/>
      <c r="AJ150" s="27"/>
    </row>
    <row r="151" spans="1:36" ht="9.75" customHeight="1">
      <c r="A151" s="11" t="s">
        <v>22</v>
      </c>
      <c r="B151" s="53">
        <v>38.450799999999994</v>
      </c>
      <c r="C151" s="53">
        <v>48.6581</v>
      </c>
      <c r="D151" s="53">
        <v>46.9734</v>
      </c>
      <c r="E151" s="53">
        <v>40.4328</v>
      </c>
      <c r="F151" s="53">
        <v>64.415</v>
      </c>
      <c r="G151" s="53">
        <v>35.3787</v>
      </c>
      <c r="H151" s="53">
        <v>53.0185</v>
      </c>
      <c r="I151" s="53">
        <v>52.324799999999996</v>
      </c>
      <c r="J151" s="53">
        <v>44.9914</v>
      </c>
      <c r="K151" s="53">
        <v>38.450799999999994</v>
      </c>
      <c r="L151" s="53">
        <v>108.81179999999999</v>
      </c>
      <c r="M151" s="53">
        <v>20.811</v>
      </c>
      <c r="AI151"/>
      <c r="AJ151" s="27"/>
    </row>
    <row r="152" spans="1:36" ht="9.75" customHeight="1">
      <c r="A152" s="15" t="s">
        <v>23</v>
      </c>
      <c r="B152" s="53">
        <v>173.9205</v>
      </c>
      <c r="C152" s="53">
        <v>185.61430000000001</v>
      </c>
      <c r="D152" s="53">
        <v>222.0831</v>
      </c>
      <c r="E152" s="53">
        <v>160.0465</v>
      </c>
      <c r="F152" s="53">
        <v>145.677</v>
      </c>
      <c r="G152" s="53">
        <v>164.1096</v>
      </c>
      <c r="H152" s="53">
        <v>197.3081</v>
      </c>
      <c r="I152" s="53">
        <v>212.37130000000002</v>
      </c>
      <c r="J152" s="53">
        <v>285.20980000000003</v>
      </c>
      <c r="K152" s="53">
        <v>205.4343</v>
      </c>
      <c r="L152" s="53">
        <v>305.5253</v>
      </c>
      <c r="M152" s="53">
        <v>67.18979999999999</v>
      </c>
      <c r="AI152"/>
      <c r="AJ152" s="27"/>
    </row>
    <row r="153" spans="1:36" ht="9.75" customHeight="1">
      <c r="A153" s="11" t="s">
        <v>24</v>
      </c>
      <c r="B153" s="53">
        <v>23.5858</v>
      </c>
      <c r="C153" s="53">
        <v>25.072300000000002</v>
      </c>
      <c r="D153" s="53">
        <v>29.3336</v>
      </c>
      <c r="E153" s="53">
        <v>20.7119</v>
      </c>
      <c r="F153" s="53">
        <v>13.3785</v>
      </c>
      <c r="G153" s="53">
        <v>17.4416</v>
      </c>
      <c r="H153" s="53">
        <v>23.9822</v>
      </c>
      <c r="I153" s="53">
        <v>25.6669</v>
      </c>
      <c r="J153" s="53">
        <v>30.0273</v>
      </c>
      <c r="K153" s="53">
        <v>29.8291</v>
      </c>
      <c r="L153" s="53">
        <v>22.6939</v>
      </c>
      <c r="M153" s="53">
        <v>22.4957</v>
      </c>
      <c r="AI153"/>
      <c r="AJ153" s="27"/>
    </row>
    <row r="154" spans="1:36" ht="9.75" customHeight="1">
      <c r="A154" s="11" t="s">
        <v>25</v>
      </c>
      <c r="B154" s="53">
        <v>29.5318</v>
      </c>
      <c r="C154" s="53">
        <v>24.576800000000002</v>
      </c>
      <c r="D154" s="53">
        <v>41.8202</v>
      </c>
      <c r="E154" s="53">
        <v>36.1715</v>
      </c>
      <c r="F154" s="53">
        <v>119.7128</v>
      </c>
      <c r="G154" s="53">
        <v>152.1185</v>
      </c>
      <c r="H154" s="53">
        <v>13.7749</v>
      </c>
      <c r="I154" s="53">
        <v>11.892</v>
      </c>
      <c r="J154" s="53">
        <v>33.495799999999996</v>
      </c>
      <c r="K154" s="53">
        <v>4.3604</v>
      </c>
      <c r="L154" s="53">
        <v>53.811299999999996</v>
      </c>
      <c r="M154" s="53">
        <v>9.0181</v>
      </c>
      <c r="AI154"/>
      <c r="AJ154" s="27"/>
    </row>
    <row r="155" spans="1:36" ht="9.75" customHeight="1">
      <c r="A155" s="11" t="s">
        <v>26</v>
      </c>
      <c r="B155" s="53">
        <v>141.01930000000002</v>
      </c>
      <c r="C155" s="53">
        <v>207.71359999999999</v>
      </c>
      <c r="D155" s="53">
        <v>210.1911</v>
      </c>
      <c r="E155" s="53">
        <v>151.72209999999998</v>
      </c>
      <c r="F155" s="53">
        <v>195.1279</v>
      </c>
      <c r="G155" s="53">
        <v>129.3255</v>
      </c>
      <c r="H155" s="53">
        <v>191.5603</v>
      </c>
      <c r="I155" s="53">
        <v>138.2445</v>
      </c>
      <c r="J155" s="53">
        <v>239.9211</v>
      </c>
      <c r="K155" s="53">
        <v>176.7944</v>
      </c>
      <c r="L155" s="53">
        <v>500.2568</v>
      </c>
      <c r="M155" s="53">
        <v>61.6402</v>
      </c>
      <c r="AI155"/>
      <c r="AJ155" s="27"/>
    </row>
    <row r="156" spans="1:36" ht="9.75" customHeight="1">
      <c r="A156" s="11" t="s">
        <v>27</v>
      </c>
      <c r="B156" s="53">
        <v>28.639899999999997</v>
      </c>
      <c r="C156" s="53">
        <v>30.2255</v>
      </c>
      <c r="D156" s="53">
        <v>27.648899999999998</v>
      </c>
      <c r="E156" s="53">
        <v>20.1173</v>
      </c>
      <c r="F156" s="53">
        <v>53.811299999999996</v>
      </c>
      <c r="G156" s="53">
        <v>11.3965</v>
      </c>
      <c r="H156" s="53">
        <v>33.8922</v>
      </c>
      <c r="I156" s="53">
        <v>11.4956</v>
      </c>
      <c r="J156" s="53">
        <v>44.2977</v>
      </c>
      <c r="K156" s="53">
        <v>31.0183</v>
      </c>
      <c r="L156" s="53">
        <v>6.937</v>
      </c>
      <c r="M156" s="53">
        <v>6.6397</v>
      </c>
      <c r="AI156"/>
      <c r="AJ156" s="27"/>
    </row>
    <row r="157" spans="1:36" ht="9.75" customHeight="1">
      <c r="A157" s="11" t="s">
        <v>28</v>
      </c>
      <c r="B157" s="53">
        <v>122.0912</v>
      </c>
      <c r="C157" s="53">
        <v>149.9383</v>
      </c>
      <c r="D157" s="53">
        <v>101.6766</v>
      </c>
      <c r="E157" s="53">
        <v>106.9289</v>
      </c>
      <c r="F157" s="53">
        <v>211.1821</v>
      </c>
      <c r="G157" s="53">
        <v>131.10930000000002</v>
      </c>
      <c r="H157" s="53">
        <v>174.1187</v>
      </c>
      <c r="I157" s="53">
        <v>99.0009</v>
      </c>
      <c r="J157" s="53">
        <v>170.3529</v>
      </c>
      <c r="K157" s="53">
        <v>163.3168</v>
      </c>
      <c r="L157" s="53">
        <v>167.18169999999998</v>
      </c>
      <c r="M157" s="53">
        <v>69.17179999999999</v>
      </c>
      <c r="AI157"/>
      <c r="AJ157" s="27"/>
    </row>
    <row r="158" spans="1:36" ht="9.75" customHeight="1">
      <c r="A158" s="11" t="s">
        <v>29</v>
      </c>
      <c r="B158" s="53">
        <v>207.0199</v>
      </c>
      <c r="C158" s="53">
        <v>234.96609999999998</v>
      </c>
      <c r="D158" s="53">
        <v>163.515</v>
      </c>
      <c r="E158" s="53">
        <v>178.97459999999998</v>
      </c>
      <c r="F158" s="53">
        <v>293.5342</v>
      </c>
      <c r="G158" s="53">
        <v>261.72310000000004</v>
      </c>
      <c r="H158" s="53">
        <v>275.0025</v>
      </c>
      <c r="I158" s="53">
        <v>261.1285</v>
      </c>
      <c r="J158" s="53">
        <v>256.4708</v>
      </c>
      <c r="K158" s="53">
        <v>266.579</v>
      </c>
      <c r="L158" s="53">
        <v>381.535</v>
      </c>
      <c r="M158" s="53">
        <v>124.0732</v>
      </c>
      <c r="AI158"/>
      <c r="AJ158" s="27"/>
    </row>
    <row r="159" spans="1:36" ht="9.75" customHeight="1">
      <c r="A159" s="11" t="s">
        <v>30</v>
      </c>
      <c r="B159" s="53">
        <v>28.8381</v>
      </c>
      <c r="C159" s="53">
        <v>12.4866</v>
      </c>
      <c r="D159" s="53">
        <v>9.5136</v>
      </c>
      <c r="E159" s="53">
        <v>8.027099999999999</v>
      </c>
      <c r="F159" s="53">
        <v>17.243399999999998</v>
      </c>
      <c r="G159" s="53">
        <v>16.747899999999998</v>
      </c>
      <c r="H159" s="53">
        <v>18.1353</v>
      </c>
      <c r="I159" s="53">
        <v>16.549699999999998</v>
      </c>
      <c r="J159" s="53">
        <v>18.829</v>
      </c>
      <c r="K159" s="53">
        <v>32.009299999999996</v>
      </c>
      <c r="L159" s="53">
        <v>35.477799999999995</v>
      </c>
      <c r="M159" s="53">
        <v>5.0541</v>
      </c>
      <c r="AI159"/>
      <c r="AJ159" s="27"/>
    </row>
    <row r="160" spans="1:36" ht="9.75" customHeight="1">
      <c r="A160" s="11" t="s">
        <v>31</v>
      </c>
      <c r="B160" s="53">
        <v>71.7484</v>
      </c>
      <c r="C160" s="53">
        <v>76.8025</v>
      </c>
      <c r="D160" s="53">
        <v>54.7032</v>
      </c>
      <c r="E160" s="53">
        <v>65.1087</v>
      </c>
      <c r="F160" s="53">
        <v>95.4333</v>
      </c>
      <c r="G160" s="53">
        <v>111.2893</v>
      </c>
      <c r="H160" s="53">
        <v>95.0369</v>
      </c>
      <c r="I160" s="53">
        <v>125.7579</v>
      </c>
      <c r="J160" s="53">
        <v>81.6584</v>
      </c>
      <c r="K160" s="53">
        <v>84.6314</v>
      </c>
      <c r="L160" s="53">
        <v>201.86669999999998</v>
      </c>
      <c r="M160" s="53">
        <v>50.144600000000004</v>
      </c>
      <c r="AI160"/>
      <c r="AJ160" s="27"/>
    </row>
    <row r="161" spans="1:36" ht="9.75" customHeight="1">
      <c r="A161" s="16" t="s">
        <v>32</v>
      </c>
      <c r="B161" s="53">
        <v>8.027099999999999</v>
      </c>
      <c r="C161" s="53">
        <v>7.2343</v>
      </c>
      <c r="D161" s="53">
        <v>3.2702999999999998</v>
      </c>
      <c r="E161" s="53">
        <v>4.558599999999999</v>
      </c>
      <c r="F161" s="53">
        <v>9.4145</v>
      </c>
      <c r="G161" s="53">
        <v>4.4595</v>
      </c>
      <c r="H161" s="53">
        <v>8.522599999999999</v>
      </c>
      <c r="I161" s="53">
        <v>7.6307</v>
      </c>
      <c r="J161" s="53">
        <v>9.91</v>
      </c>
      <c r="K161" s="53">
        <v>9.117199999999999</v>
      </c>
      <c r="L161" s="53">
        <v>7.7298</v>
      </c>
      <c r="M161" s="53">
        <v>2.5766</v>
      </c>
      <c r="AI161"/>
      <c r="AJ161" s="27"/>
    </row>
    <row r="162" spans="1:36" ht="9.75" customHeight="1">
      <c r="A162" s="17"/>
      <c r="B162" s="49"/>
      <c r="C162" s="49"/>
      <c r="D162" s="49"/>
      <c r="E162" s="49"/>
      <c r="F162" s="49"/>
      <c r="G162" s="50"/>
      <c r="H162" s="49"/>
      <c r="I162" s="49"/>
      <c r="J162" s="49"/>
      <c r="K162" s="49"/>
      <c r="L162" s="49"/>
      <c r="M162" s="49"/>
      <c r="AI162"/>
      <c r="AJ162" s="27"/>
    </row>
  </sheetData>
  <sheetProtection/>
  <printOptions/>
  <pageMargins left="0.42" right="0.42" top="1.01" bottom="0.5" header="0.5" footer="0.5"/>
  <pageSetup orientation="portrait" r:id="rId1"/>
  <headerFooter alignWithMargins="0">
    <oddHeader xml:space="preserve">&amp;C&amp;"Courier,Bold"Run 0210, David Sherrod, U.S. Geological Survey </oddHeader>
    <oddFooter>&amp;L&amp;12&amp;I&amp;"Palatino"WSU GeoAnalytical Laboratory&amp;C&amp;p&amp;R&amp;12&amp;I&amp;"Palatino"Analyses by XRF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Z1">
      <selection activeCell="R22" sqref="R22"/>
    </sheetView>
  </sheetViews>
  <sheetFormatPr defaultColWidth="9.00390625" defaultRowHeight="12.75"/>
  <cols>
    <col min="1" max="1" width="8.125" style="0" bestFit="1" customWidth="1"/>
    <col min="2" max="2" width="10.375" style="0" bestFit="1" customWidth="1"/>
    <col min="3" max="3" width="8.875" style="0" bestFit="1" customWidth="1"/>
    <col min="4" max="4" width="8.875" style="0" customWidth="1"/>
    <col min="5" max="6" width="5.875" style="0" bestFit="1" customWidth="1"/>
    <col min="7" max="8" width="7.00390625" style="0" bestFit="1" customWidth="1"/>
    <col min="9" max="9" width="4.75390625" style="0" bestFit="1" customWidth="1"/>
    <col min="10" max="11" width="4.875" style="0" bestFit="1" customWidth="1"/>
    <col min="12" max="13" width="5.875" style="0" bestFit="1" customWidth="1"/>
    <col min="14" max="14" width="4.875" style="0" bestFit="1" customWidth="1"/>
    <col min="15" max="15" width="5.875" style="0" bestFit="1" customWidth="1"/>
    <col min="16" max="16" width="4.875" style="0" bestFit="1" customWidth="1"/>
    <col min="17" max="17" width="7.00390625" style="0" bestFit="1" customWidth="1"/>
    <col min="18" max="19" width="10.375" style="0" bestFit="1" customWidth="1"/>
    <col min="20" max="29" width="11.875" style="0" bestFit="1" customWidth="1"/>
    <col min="30" max="30" width="12.625" style="0" bestFit="1" customWidth="1"/>
    <col min="31" max="31" width="15.00390625" style="0" bestFit="1" customWidth="1"/>
    <col min="32" max="32" width="4.875" style="0" bestFit="1" customWidth="1"/>
    <col min="33" max="34" width="3.625" style="0" bestFit="1" customWidth="1"/>
    <col min="35" max="35" width="3.875" style="0" bestFit="1" customWidth="1"/>
    <col min="36" max="36" width="4.875" style="0" bestFit="1" customWidth="1"/>
    <col min="37" max="37" width="5.875" style="0" bestFit="1" customWidth="1"/>
    <col min="38" max="39" width="4.875" style="0" bestFit="1" customWidth="1"/>
    <col min="40" max="40" width="2.875" style="0" bestFit="1" customWidth="1"/>
    <col min="41" max="41" width="3.875" style="0" bestFit="1" customWidth="1"/>
    <col min="42" max="42" width="4.875" style="0" bestFit="1" customWidth="1"/>
    <col min="43" max="43" width="3.625" style="0" bestFit="1" customWidth="1"/>
    <col min="44" max="44" width="3.875" style="0" bestFit="1" customWidth="1"/>
    <col min="45" max="45" width="3.625" style="0" bestFit="1" customWidth="1"/>
    <col min="46" max="47" width="10.375" style="0" bestFit="1" customWidth="1"/>
    <col min="48" max="48" width="4.875" style="0" bestFit="1" customWidth="1"/>
    <col min="49" max="49" width="10.375" style="0" bestFit="1" customWidth="1"/>
    <col min="50" max="50" width="4.875" style="0" bestFit="1" customWidth="1"/>
    <col min="51" max="51" width="5.875" style="0" bestFit="1" customWidth="1"/>
    <col min="52" max="53" width="3.625" style="0" bestFit="1" customWidth="1"/>
    <col min="54" max="54" width="4.875" style="0" bestFit="1" customWidth="1"/>
    <col min="55" max="56" width="10.375" style="0" bestFit="1" customWidth="1"/>
    <col min="57" max="57" width="3.625" style="0" bestFit="1" customWidth="1"/>
    <col min="58" max="60" width="10.375" style="0" bestFit="1" customWidth="1"/>
    <col min="61" max="67" width="4.875" style="0" bestFit="1" customWidth="1"/>
    <col min="68" max="68" width="11.50390625" style="0" bestFit="1" customWidth="1"/>
    <col min="69" max="69" width="13.875" style="0" bestFit="1" customWidth="1"/>
    <col min="70" max="70" width="11.50390625" style="0" bestFit="1" customWidth="1"/>
    <col min="71" max="73" width="13.875" style="0" bestFit="1" customWidth="1"/>
    <col min="74" max="77" width="10.375" style="0" bestFit="1" customWidth="1"/>
    <col min="78" max="78" width="9.25390625" style="0" bestFit="1" customWidth="1"/>
    <col min="79" max="79" width="10.375" style="0" bestFit="1" customWidth="1"/>
  </cols>
  <sheetData>
    <row r="1" spans="1:79" s="35" customFormat="1" ht="12">
      <c r="A1" s="35" t="s">
        <v>171</v>
      </c>
      <c r="B1" s="35" t="s">
        <v>265</v>
      </c>
      <c r="C1" s="35" t="s">
        <v>266</v>
      </c>
      <c r="E1" s="35" t="s">
        <v>175</v>
      </c>
      <c r="F1" s="35" t="s">
        <v>176</v>
      </c>
      <c r="G1" s="35" t="s">
        <v>177</v>
      </c>
      <c r="H1" s="35" t="s">
        <v>178</v>
      </c>
      <c r="I1" s="35" t="s">
        <v>179</v>
      </c>
      <c r="J1" s="35" t="s">
        <v>180</v>
      </c>
      <c r="K1" s="35" t="s">
        <v>181</v>
      </c>
      <c r="L1" s="35" t="s">
        <v>182</v>
      </c>
      <c r="M1" s="35" t="s">
        <v>183</v>
      </c>
      <c r="N1" s="35" t="s">
        <v>184</v>
      </c>
      <c r="O1" s="35" t="s">
        <v>185</v>
      </c>
      <c r="P1" s="35" t="s">
        <v>267</v>
      </c>
      <c r="Q1" s="35" t="s">
        <v>189</v>
      </c>
      <c r="R1" s="35" t="s">
        <v>122</v>
      </c>
      <c r="S1" s="35" t="s">
        <v>123</v>
      </c>
      <c r="T1" s="35" t="s">
        <v>61</v>
      </c>
      <c r="U1" s="35" t="s">
        <v>62</v>
      </c>
      <c r="V1" s="35" t="s">
        <v>63</v>
      </c>
      <c r="W1" s="35" t="s">
        <v>64</v>
      </c>
      <c r="X1" s="35" t="s">
        <v>65</v>
      </c>
      <c r="Y1" s="35" t="s">
        <v>66</v>
      </c>
      <c r="Z1" s="35" t="s">
        <v>67</v>
      </c>
      <c r="AA1" s="35" t="s">
        <v>68</v>
      </c>
      <c r="AB1" s="35" t="s">
        <v>69</v>
      </c>
      <c r="AC1" s="35" t="s">
        <v>70</v>
      </c>
      <c r="AD1" s="35" t="s">
        <v>71</v>
      </c>
      <c r="AE1" s="35" t="s">
        <v>126</v>
      </c>
      <c r="AF1" s="35" t="s">
        <v>193</v>
      </c>
      <c r="AG1" s="35" t="s">
        <v>194</v>
      </c>
      <c r="AH1" s="35" t="s">
        <v>195</v>
      </c>
      <c r="AI1" s="35" t="s">
        <v>196</v>
      </c>
      <c r="AJ1" s="35" t="s">
        <v>197</v>
      </c>
      <c r="AK1" s="35" t="s">
        <v>198</v>
      </c>
      <c r="AL1" s="35" t="s">
        <v>199</v>
      </c>
      <c r="AM1" s="35" t="s">
        <v>200</v>
      </c>
      <c r="AN1" s="35" t="s">
        <v>201</v>
      </c>
      <c r="AO1" s="35" t="s">
        <v>202</v>
      </c>
      <c r="AP1" s="35" t="s">
        <v>203</v>
      </c>
      <c r="AQ1" s="35" t="s">
        <v>204</v>
      </c>
      <c r="AR1" s="35" t="s">
        <v>205</v>
      </c>
      <c r="AS1" s="35" t="s">
        <v>206</v>
      </c>
      <c r="AT1" s="35" t="s">
        <v>268</v>
      </c>
      <c r="AU1" s="35" t="s">
        <v>269</v>
      </c>
      <c r="AV1" s="35" t="s">
        <v>209</v>
      </c>
      <c r="AW1" s="35" t="s">
        <v>270</v>
      </c>
      <c r="AX1" s="35" t="s">
        <v>211</v>
      </c>
      <c r="AY1" s="35" t="s">
        <v>212</v>
      </c>
      <c r="AZ1" s="35" t="s">
        <v>213</v>
      </c>
      <c r="BA1" s="35" t="s">
        <v>214</v>
      </c>
      <c r="BB1" s="35" t="s">
        <v>215</v>
      </c>
      <c r="BC1" s="35" t="s">
        <v>271</v>
      </c>
      <c r="BD1" s="35" t="s">
        <v>272</v>
      </c>
      <c r="BE1" s="35" t="s">
        <v>210</v>
      </c>
      <c r="BF1" s="35" t="s">
        <v>273</v>
      </c>
      <c r="BG1" s="35" t="s">
        <v>274</v>
      </c>
      <c r="BH1" s="35" t="s">
        <v>275</v>
      </c>
      <c r="BI1" s="35" t="s">
        <v>222</v>
      </c>
      <c r="BJ1" s="35" t="s">
        <v>223</v>
      </c>
      <c r="BK1" s="35" t="s">
        <v>224</v>
      </c>
      <c r="BL1" s="35" t="s">
        <v>225</v>
      </c>
      <c r="BM1" s="35" t="s">
        <v>226</v>
      </c>
      <c r="BN1" s="35" t="s">
        <v>227</v>
      </c>
      <c r="BO1" s="35" t="s">
        <v>228</v>
      </c>
      <c r="BP1" s="35" t="s">
        <v>276</v>
      </c>
      <c r="BQ1" s="35" t="s">
        <v>230</v>
      </c>
      <c r="BR1" s="35" t="s">
        <v>231</v>
      </c>
      <c r="BS1" s="35" t="s">
        <v>232</v>
      </c>
      <c r="BT1" s="35" t="s">
        <v>233</v>
      </c>
      <c r="BU1" s="35" t="s">
        <v>234</v>
      </c>
      <c r="BV1" s="35" t="s">
        <v>277</v>
      </c>
      <c r="BW1" s="35" t="s">
        <v>278</v>
      </c>
      <c r="BX1" s="35" t="s">
        <v>279</v>
      </c>
      <c r="BY1" s="35" t="s">
        <v>280</v>
      </c>
      <c r="BZ1" s="35" t="s">
        <v>281</v>
      </c>
      <c r="CA1" s="35" t="s">
        <v>282</v>
      </c>
    </row>
    <row r="2" spans="1:53" s="35" customFormat="1" ht="12">
      <c r="A2" s="35" t="s">
        <v>283</v>
      </c>
      <c r="B2" s="35" t="s">
        <v>284</v>
      </c>
      <c r="C2" s="35" t="s">
        <v>285</v>
      </c>
      <c r="E2" s="35">
        <v>51.93</v>
      </c>
      <c r="F2" s="35">
        <v>0.77</v>
      </c>
      <c r="G2" s="35">
        <v>18.18</v>
      </c>
      <c r="H2" s="35">
        <v>5.59</v>
      </c>
      <c r="J2" s="35">
        <v>0.2</v>
      </c>
      <c r="K2" s="35">
        <v>0.75</v>
      </c>
      <c r="L2" s="35">
        <v>3.84</v>
      </c>
      <c r="M2" s="35">
        <v>9.29</v>
      </c>
      <c r="N2" s="35">
        <v>5.57</v>
      </c>
      <c r="O2" s="35">
        <v>0.42</v>
      </c>
      <c r="P2" s="35">
        <v>2.72</v>
      </c>
      <c r="Q2" s="35">
        <v>99.26</v>
      </c>
      <c r="R2" s="35">
        <v>99.26</v>
      </c>
      <c r="S2" s="35" t="s">
        <v>286</v>
      </c>
      <c r="T2" s="35">
        <v>54.10445817401361</v>
      </c>
      <c r="U2" s="35">
        <v>0.8022421104176869</v>
      </c>
      <c r="V2" s="35">
        <v>18.94124878882279</v>
      </c>
      <c r="W2" s="35">
        <v>5.2416624123524445</v>
      </c>
      <c r="X2" s="35">
        <v>0.2083745741344641</v>
      </c>
      <c r="Y2" s="35">
        <v>0.7814046530042404</v>
      </c>
      <c r="Z2" s="35">
        <v>4.000791823381711</v>
      </c>
      <c r="AA2" s="35">
        <v>9.678998968545857</v>
      </c>
      <c r="AB2" s="35">
        <v>5.803231889644826</v>
      </c>
      <c r="AC2" s="35">
        <v>0.4375866056823747</v>
      </c>
      <c r="AD2" s="35">
        <v>100</v>
      </c>
      <c r="AE2" s="35">
        <v>15.482230858190682</v>
      </c>
      <c r="AF2" s="35" t="s">
        <v>287</v>
      </c>
      <c r="AG2" s="35">
        <v>4</v>
      </c>
      <c r="AI2" s="35">
        <v>59</v>
      </c>
      <c r="AJ2" s="35">
        <v>1376</v>
      </c>
      <c r="AK2" s="35">
        <v>104</v>
      </c>
      <c r="AL2" s="35">
        <v>1777</v>
      </c>
      <c r="AM2" s="35">
        <v>552</v>
      </c>
      <c r="AN2" s="35">
        <v>38</v>
      </c>
      <c r="AO2" s="35">
        <v>174</v>
      </c>
      <c r="AP2" s="35">
        <v>31</v>
      </c>
      <c r="AQ2" s="35">
        <v>8</v>
      </c>
      <c r="AR2" s="35">
        <v>142</v>
      </c>
      <c r="AS2" s="35">
        <v>30</v>
      </c>
      <c r="AV2" s="35">
        <v>26</v>
      </c>
      <c r="AX2" s="35">
        <v>5</v>
      </c>
      <c r="AY2" s="35">
        <v>12</v>
      </c>
      <c r="BA2" s="35">
        <v>5</v>
      </c>
    </row>
    <row r="3" spans="1:79" s="35" customFormat="1" ht="12">
      <c r="A3" s="35" t="s">
        <v>288</v>
      </c>
      <c r="B3" s="35" t="s">
        <v>284</v>
      </c>
      <c r="C3" s="35" t="s">
        <v>285</v>
      </c>
      <c r="E3" s="35">
        <v>50.01</v>
      </c>
      <c r="F3" s="35">
        <v>0.85</v>
      </c>
      <c r="G3" s="35">
        <v>18.73</v>
      </c>
      <c r="H3" s="35">
        <v>6.03</v>
      </c>
      <c r="J3" s="35">
        <v>0.21</v>
      </c>
      <c r="K3" s="35">
        <v>0.83</v>
      </c>
      <c r="L3" s="35">
        <v>4.39</v>
      </c>
      <c r="M3" s="35">
        <v>11.17</v>
      </c>
      <c r="N3" s="35">
        <v>4.69</v>
      </c>
      <c r="O3" s="35">
        <v>0.3</v>
      </c>
      <c r="P3" s="35">
        <v>1.94</v>
      </c>
      <c r="Q3" s="35">
        <v>99.15</v>
      </c>
      <c r="R3" s="35">
        <v>99.15</v>
      </c>
      <c r="S3" s="35" t="s">
        <v>286</v>
      </c>
      <c r="T3" s="35">
        <v>51.76643514445122</v>
      </c>
      <c r="U3" s="35">
        <v>0.8798534267703167</v>
      </c>
      <c r="V3" s="35">
        <v>19.38782903930357</v>
      </c>
      <c r="W3" s="35">
        <v>5.6176053495088345</v>
      </c>
      <c r="X3" s="35">
        <v>0.2173755524961959</v>
      </c>
      <c r="Y3" s="35">
        <v>0.8591509931992505</v>
      </c>
      <c r="Z3" s="35">
        <v>4.544184168849047</v>
      </c>
      <c r="AA3" s="35">
        <v>11.562309149440516</v>
      </c>
      <c r="AB3" s="35">
        <v>4.854720672415042</v>
      </c>
      <c r="AC3" s="35">
        <v>0.31053650356599416</v>
      </c>
      <c r="AD3" s="35">
        <v>100</v>
      </c>
      <c r="AE3" s="35">
        <v>16.417029821855557</v>
      </c>
      <c r="AG3" s="35">
        <v>11</v>
      </c>
      <c r="AI3" s="35">
        <v>78</v>
      </c>
      <c r="AJ3" s="35">
        <v>1532</v>
      </c>
      <c r="AK3" s="35">
        <v>79</v>
      </c>
      <c r="AL3" s="35">
        <v>1875</v>
      </c>
      <c r="AM3" s="35">
        <v>683</v>
      </c>
      <c r="AN3" s="35">
        <v>35</v>
      </c>
      <c r="AO3" s="35">
        <v>188</v>
      </c>
      <c r="AP3" s="35">
        <v>33.1</v>
      </c>
      <c r="AQ3" s="35">
        <v>8</v>
      </c>
      <c r="AR3" s="35">
        <v>165</v>
      </c>
      <c r="AS3" s="35">
        <v>28</v>
      </c>
      <c r="AT3" s="35">
        <v>140</v>
      </c>
      <c r="AU3" s="35">
        <v>236</v>
      </c>
      <c r="AV3" s="35">
        <v>26.6</v>
      </c>
      <c r="AW3" s="35">
        <v>75.8</v>
      </c>
      <c r="AX3" s="35">
        <v>10.1</v>
      </c>
      <c r="AY3" s="35">
        <v>11.53</v>
      </c>
      <c r="BA3" s="35">
        <v>6</v>
      </c>
      <c r="BB3" s="35">
        <v>6.3</v>
      </c>
      <c r="BC3" s="35">
        <v>8.2</v>
      </c>
      <c r="BD3" s="35">
        <v>23.1</v>
      </c>
      <c r="BF3" s="35">
        <v>11.3</v>
      </c>
      <c r="BG3" s="35">
        <v>3.4</v>
      </c>
      <c r="BH3" s="35">
        <v>8.7</v>
      </c>
      <c r="BI3" s="35">
        <v>1.2</v>
      </c>
      <c r="BJ3" s="35">
        <v>6.49</v>
      </c>
      <c r="BK3" s="35">
        <v>1.16</v>
      </c>
      <c r="BL3" s="35">
        <v>3.15</v>
      </c>
      <c r="BM3" s="35">
        <v>0.46</v>
      </c>
      <c r="BN3" s="35">
        <v>2.9</v>
      </c>
      <c r="BO3" s="35">
        <v>0.43</v>
      </c>
      <c r="BW3" s="35">
        <v>0.56</v>
      </c>
      <c r="BX3" s="35">
        <v>1.13</v>
      </c>
      <c r="BY3" s="35">
        <v>2.3</v>
      </c>
      <c r="BZ3" s="35">
        <v>2.4</v>
      </c>
      <c r="CA3" s="35">
        <v>2</v>
      </c>
    </row>
    <row r="4" spans="1:53" s="35" customFormat="1" ht="12">
      <c r="A4" s="35" t="s">
        <v>289</v>
      </c>
      <c r="B4" s="35" t="s">
        <v>284</v>
      </c>
      <c r="C4" s="35" t="s">
        <v>285</v>
      </c>
      <c r="E4" s="35">
        <v>48.54</v>
      </c>
      <c r="F4" s="35">
        <v>1.18</v>
      </c>
      <c r="G4" s="35">
        <v>16.7</v>
      </c>
      <c r="H4" s="35">
        <v>7.85</v>
      </c>
      <c r="J4" s="35">
        <v>0.24</v>
      </c>
      <c r="K4" s="35">
        <v>1.12</v>
      </c>
      <c r="L4" s="35">
        <v>5.98</v>
      </c>
      <c r="M4" s="35">
        <v>10.02</v>
      </c>
      <c r="N4" s="35">
        <v>4.68</v>
      </c>
      <c r="O4" s="35">
        <v>0.27</v>
      </c>
      <c r="P4" s="35">
        <v>2.6</v>
      </c>
      <c r="Q4" s="35">
        <v>99.18</v>
      </c>
      <c r="R4" s="35">
        <v>99.18</v>
      </c>
      <c r="S4" s="35" t="s">
        <v>286</v>
      </c>
      <c r="T4" s="35">
        <v>50.67070306383423</v>
      </c>
      <c r="U4" s="35">
        <v>1.231797066652748</v>
      </c>
      <c r="V4" s="35">
        <v>17.433060180593976</v>
      </c>
      <c r="W4" s="35">
        <v>7.375123962628529</v>
      </c>
      <c r="X4" s="35">
        <v>0.2505349966073386</v>
      </c>
      <c r="Y4" s="35">
        <v>1.1691633175009135</v>
      </c>
      <c r="Z4" s="35">
        <v>6.24249699879952</v>
      </c>
      <c r="AA4" s="35">
        <v>10.459836108356386</v>
      </c>
      <c r="AB4" s="35">
        <v>4.8854324338431026</v>
      </c>
      <c r="AC4" s="35">
        <v>0.2818518711832559</v>
      </c>
      <c r="AD4" s="35">
        <v>100</v>
      </c>
      <c r="AE4" s="35">
        <v>15.345268542199488</v>
      </c>
      <c r="AF4" s="35" t="s">
        <v>287</v>
      </c>
      <c r="AI4" s="35">
        <v>62</v>
      </c>
      <c r="AJ4" s="35">
        <v>1415</v>
      </c>
      <c r="AK4" s="35">
        <v>73</v>
      </c>
      <c r="AL4" s="35">
        <v>1695</v>
      </c>
      <c r="AM4" s="35">
        <v>518</v>
      </c>
      <c r="AN4" s="35">
        <v>37</v>
      </c>
      <c r="AO4" s="35">
        <v>169</v>
      </c>
      <c r="AP4" s="35">
        <v>29</v>
      </c>
      <c r="AQ4" s="35">
        <v>5</v>
      </c>
      <c r="AR4" s="35">
        <v>148</v>
      </c>
      <c r="AS4" s="35">
        <v>25</v>
      </c>
      <c r="AV4" s="35">
        <v>25</v>
      </c>
      <c r="AX4" s="35">
        <v>10</v>
      </c>
      <c r="AY4" s="35">
        <v>12</v>
      </c>
      <c r="BA4" s="35">
        <v>5</v>
      </c>
    </row>
    <row r="5" spans="1:54" s="35" customFormat="1" ht="12">
      <c r="A5" s="35" t="s">
        <v>290</v>
      </c>
      <c r="B5" s="35" t="s">
        <v>284</v>
      </c>
      <c r="C5" s="35" t="s">
        <v>285</v>
      </c>
      <c r="E5" s="35">
        <v>51.07</v>
      </c>
      <c r="F5" s="35">
        <v>1.01</v>
      </c>
      <c r="G5" s="35">
        <v>18.48</v>
      </c>
      <c r="H5" s="35">
        <v>5.67</v>
      </c>
      <c r="J5" s="35">
        <v>0.18</v>
      </c>
      <c r="K5" s="35">
        <v>0.85</v>
      </c>
      <c r="L5" s="35">
        <v>4.89</v>
      </c>
      <c r="M5" s="35">
        <v>10</v>
      </c>
      <c r="N5" s="35">
        <v>4.53</v>
      </c>
      <c r="O5" s="35">
        <v>0.58</v>
      </c>
      <c r="P5" s="35">
        <v>1.19</v>
      </c>
      <c r="Q5" s="35">
        <v>98.45</v>
      </c>
      <c r="R5" s="35">
        <v>98.45</v>
      </c>
      <c r="S5" s="35" t="s">
        <v>286</v>
      </c>
      <c r="T5" s="35">
        <v>52.816646499746625</v>
      </c>
      <c r="U5" s="35">
        <v>1.04454303827578</v>
      </c>
      <c r="V5" s="35">
        <v>19.112034997362787</v>
      </c>
      <c r="W5" s="35">
        <v>5.277527845862679</v>
      </c>
      <c r="X5" s="35">
        <v>0.18615618503924794</v>
      </c>
      <c r="Y5" s="35">
        <v>0.8790708737964485</v>
      </c>
      <c r="Z5" s="35">
        <v>5.0572430268995685</v>
      </c>
      <c r="AA5" s="35">
        <v>10.342010279958219</v>
      </c>
      <c r="AB5" s="35">
        <v>4.684930656821073</v>
      </c>
      <c r="AC5" s="35">
        <v>0.5998365962375766</v>
      </c>
      <c r="AD5" s="35">
        <v>100</v>
      </c>
      <c r="AE5" s="35">
        <v>15.02694093677929</v>
      </c>
      <c r="AF5" s="35" t="s">
        <v>287</v>
      </c>
      <c r="AG5" s="35">
        <v>18</v>
      </c>
      <c r="AI5" s="35">
        <v>59</v>
      </c>
      <c r="AJ5" s="35">
        <v>1669</v>
      </c>
      <c r="AK5" s="35">
        <v>87</v>
      </c>
      <c r="AL5" s="35">
        <v>2182</v>
      </c>
      <c r="AM5" s="35">
        <v>450</v>
      </c>
      <c r="AN5" s="35">
        <v>45</v>
      </c>
      <c r="AO5" s="35">
        <v>166</v>
      </c>
      <c r="AP5" s="35">
        <v>26</v>
      </c>
      <c r="AQ5" s="35">
        <v>29</v>
      </c>
      <c r="AR5" s="35">
        <v>131</v>
      </c>
      <c r="AS5" s="35">
        <v>87</v>
      </c>
      <c r="AV5" s="35">
        <v>26</v>
      </c>
      <c r="AX5" s="35">
        <v>5</v>
      </c>
      <c r="AY5" s="35">
        <v>11</v>
      </c>
      <c r="BA5" s="35">
        <v>7</v>
      </c>
      <c r="BB5" s="35">
        <v>7</v>
      </c>
    </row>
    <row r="6" spans="1:54" s="35" customFormat="1" ht="12">
      <c r="A6" s="35" t="s">
        <v>291</v>
      </c>
      <c r="B6" s="35" t="s">
        <v>284</v>
      </c>
      <c r="C6" s="35" t="s">
        <v>285</v>
      </c>
      <c r="E6" s="35">
        <v>52.91</v>
      </c>
      <c r="F6" s="35">
        <v>0.98</v>
      </c>
      <c r="G6" s="35">
        <v>18.94</v>
      </c>
      <c r="H6" s="35">
        <v>5.79</v>
      </c>
      <c r="J6" s="35">
        <v>0.18</v>
      </c>
      <c r="K6" s="35">
        <v>0.74</v>
      </c>
      <c r="L6" s="35">
        <v>3.4</v>
      </c>
      <c r="M6" s="35">
        <v>9.95</v>
      </c>
      <c r="N6" s="35">
        <v>4.91</v>
      </c>
      <c r="O6" s="35">
        <v>0.26</v>
      </c>
      <c r="P6" s="35">
        <v>1.01</v>
      </c>
      <c r="Q6" s="35">
        <v>99.07</v>
      </c>
      <c r="R6" s="35">
        <v>99.07</v>
      </c>
      <c r="S6" s="35" t="s">
        <v>286</v>
      </c>
      <c r="T6" s="35">
        <v>54.27724377058094</v>
      </c>
      <c r="U6" s="35">
        <v>1.0053241144428144</v>
      </c>
      <c r="V6" s="35">
        <v>19.42942727300705</v>
      </c>
      <c r="W6" s="35">
        <v>5.345657102409701</v>
      </c>
      <c r="X6" s="35">
        <v>0.18465136795888432</v>
      </c>
      <c r="Y6" s="35">
        <v>0.7591222904976355</v>
      </c>
      <c r="Z6" s="35">
        <v>3.4878591725567034</v>
      </c>
      <c r="AA6" s="35">
        <v>10.207117284393881</v>
      </c>
      <c r="AB6" s="35">
        <v>5.036878981545122</v>
      </c>
      <c r="AC6" s="35">
        <v>0.26671864260727735</v>
      </c>
      <c r="AD6" s="35">
        <v>100</v>
      </c>
      <c r="AE6" s="35">
        <v>15.243996265939003</v>
      </c>
      <c r="AF6" s="35" t="s">
        <v>287</v>
      </c>
      <c r="AG6" s="35">
        <v>10</v>
      </c>
      <c r="AI6" s="35">
        <v>55</v>
      </c>
      <c r="AJ6" s="35">
        <v>1523</v>
      </c>
      <c r="AK6" s="35">
        <v>95</v>
      </c>
      <c r="AL6" s="35">
        <v>1700</v>
      </c>
      <c r="AM6" s="35">
        <v>505</v>
      </c>
      <c r="AN6" s="35">
        <v>39</v>
      </c>
      <c r="AO6" s="35">
        <v>164</v>
      </c>
      <c r="AP6" s="35">
        <v>95</v>
      </c>
      <c r="AQ6" s="35">
        <v>7</v>
      </c>
      <c r="AR6" s="35">
        <v>132</v>
      </c>
      <c r="AS6" s="35">
        <v>31</v>
      </c>
      <c r="AV6" s="35">
        <v>27</v>
      </c>
      <c r="AX6" s="35">
        <v>5</v>
      </c>
      <c r="AY6" s="35">
        <v>11</v>
      </c>
      <c r="BA6" s="35">
        <v>7</v>
      </c>
      <c r="BB6" s="35">
        <v>8</v>
      </c>
    </row>
    <row r="7" spans="1:53" s="35" customFormat="1" ht="12">
      <c r="A7" s="35" t="s">
        <v>292</v>
      </c>
      <c r="B7" s="35" t="s">
        <v>284</v>
      </c>
      <c r="C7" s="35" t="s">
        <v>285</v>
      </c>
      <c r="E7" s="35">
        <v>50.52</v>
      </c>
      <c r="F7" s="35">
        <v>0.93</v>
      </c>
      <c r="G7" s="35">
        <v>18.15</v>
      </c>
      <c r="H7" s="35">
        <v>6.53</v>
      </c>
      <c r="J7" s="35">
        <v>0.21</v>
      </c>
      <c r="K7" s="35">
        <v>0.93</v>
      </c>
      <c r="L7" s="35">
        <v>5.09</v>
      </c>
      <c r="M7" s="35">
        <v>9.56</v>
      </c>
      <c r="N7" s="35">
        <v>4.77</v>
      </c>
      <c r="O7" s="35">
        <v>0.35</v>
      </c>
      <c r="P7" s="35">
        <v>2.61</v>
      </c>
      <c r="Q7" s="35">
        <v>99.65</v>
      </c>
      <c r="R7" s="35">
        <v>99.65</v>
      </c>
      <c r="S7" s="35" t="s">
        <v>286</v>
      </c>
      <c r="T7" s="35">
        <v>52.41370724267795</v>
      </c>
      <c r="U7" s="35">
        <v>0.9648604064863519</v>
      </c>
      <c r="V7" s="35">
        <v>18.830340191104607</v>
      </c>
      <c r="W7" s="35">
        <v>6.0972952784089145</v>
      </c>
      <c r="X7" s="35">
        <v>0.21787170469046654</v>
      </c>
      <c r="Y7" s="35">
        <v>0.9648604064863519</v>
      </c>
      <c r="Z7" s="35">
        <v>5.28079512797369</v>
      </c>
      <c r="AA7" s="35">
        <v>9.918349984956478</v>
      </c>
      <c r="AB7" s="35">
        <v>4.94880014939774</v>
      </c>
      <c r="AC7" s="35">
        <v>0.3631195078174443</v>
      </c>
      <c r="AD7" s="35">
        <v>100</v>
      </c>
      <c r="AE7" s="35">
        <v>14.867150134354219</v>
      </c>
      <c r="AF7" s="35" t="s">
        <v>287</v>
      </c>
      <c r="AG7" s="35">
        <v>4</v>
      </c>
      <c r="AI7" s="35">
        <v>90</v>
      </c>
      <c r="AJ7" s="35">
        <v>1244</v>
      </c>
      <c r="AK7" s="35">
        <v>100</v>
      </c>
      <c r="AL7" s="35">
        <v>1196</v>
      </c>
      <c r="AM7" s="35">
        <v>497</v>
      </c>
      <c r="AN7" s="35">
        <v>43</v>
      </c>
      <c r="AO7" s="35">
        <v>172</v>
      </c>
      <c r="AP7" s="35">
        <v>29</v>
      </c>
      <c r="AQ7" s="35">
        <v>10</v>
      </c>
      <c r="AR7" s="35">
        <v>160</v>
      </c>
      <c r="AS7" s="35">
        <v>25</v>
      </c>
      <c r="AV7" s="35">
        <v>27</v>
      </c>
      <c r="AY7" s="35">
        <v>11</v>
      </c>
      <c r="BA7" s="35">
        <v>7</v>
      </c>
    </row>
    <row r="8" spans="1:54" s="35" customFormat="1" ht="12">
      <c r="A8" s="35" t="s">
        <v>293</v>
      </c>
      <c r="B8" s="35" t="s">
        <v>284</v>
      </c>
      <c r="C8" s="35" t="s">
        <v>285</v>
      </c>
      <c r="E8" s="35">
        <v>49.34</v>
      </c>
      <c r="F8" s="35">
        <v>1.56</v>
      </c>
      <c r="G8" s="35">
        <v>17.67</v>
      </c>
      <c r="H8" s="35">
        <v>7.53</v>
      </c>
      <c r="J8" s="35">
        <v>0.22</v>
      </c>
      <c r="K8" s="35">
        <v>1.28</v>
      </c>
      <c r="L8" s="35">
        <v>5.45</v>
      </c>
      <c r="M8" s="35">
        <v>10.35</v>
      </c>
      <c r="N8" s="35">
        <v>4.46</v>
      </c>
      <c r="O8" s="35">
        <v>0.38</v>
      </c>
      <c r="P8" s="35">
        <v>0.52</v>
      </c>
      <c r="Q8" s="35">
        <v>98.76</v>
      </c>
      <c r="R8" s="35">
        <v>98.76</v>
      </c>
      <c r="S8" s="35" t="s">
        <v>286</v>
      </c>
      <c r="T8" s="35">
        <v>50.611876455322246</v>
      </c>
      <c r="U8" s="35">
        <v>1.6002133617815708</v>
      </c>
      <c r="V8" s="35">
        <v>18.125493655564334</v>
      </c>
      <c r="W8" s="35">
        <v>6.951696123585709</v>
      </c>
      <c r="X8" s="35">
        <v>0.22567111512304203</v>
      </c>
      <c r="Y8" s="35">
        <v>1.312995578897699</v>
      </c>
      <c r="Z8" s="35">
        <v>5.590488988275359</v>
      </c>
      <c r="AA8" s="35">
        <v>10.616800188743113</v>
      </c>
      <c r="AB8" s="35">
        <v>4.57496897022167</v>
      </c>
      <c r="AC8" s="35">
        <v>0.38979556248525443</v>
      </c>
      <c r="AD8" s="35">
        <v>100</v>
      </c>
      <c r="AE8" s="35">
        <v>15.191769158964783</v>
      </c>
      <c r="AF8" s="35" t="s">
        <v>287</v>
      </c>
      <c r="AG8" s="35">
        <v>4</v>
      </c>
      <c r="AI8" s="35">
        <v>120</v>
      </c>
      <c r="AJ8" s="35">
        <v>1614</v>
      </c>
      <c r="AK8" s="35">
        <v>81</v>
      </c>
      <c r="AL8" s="35">
        <v>2068</v>
      </c>
      <c r="AM8" s="35">
        <v>511</v>
      </c>
      <c r="AN8" s="35">
        <v>41</v>
      </c>
      <c r="AO8" s="35">
        <v>183</v>
      </c>
      <c r="AP8" s="35">
        <v>27</v>
      </c>
      <c r="AQ8" s="35">
        <v>7</v>
      </c>
      <c r="AR8" s="35">
        <v>145</v>
      </c>
      <c r="AS8" s="35">
        <v>23</v>
      </c>
      <c r="AV8" s="35">
        <v>24</v>
      </c>
      <c r="AX8" s="35">
        <v>6</v>
      </c>
      <c r="AY8" s="35">
        <v>13</v>
      </c>
      <c r="BA8" s="35">
        <v>9</v>
      </c>
      <c r="BB8" s="35">
        <v>7</v>
      </c>
    </row>
    <row r="9" spans="1:79" s="35" customFormat="1" ht="12">
      <c r="A9" s="35" t="s">
        <v>294</v>
      </c>
      <c r="B9" s="35" t="s">
        <v>284</v>
      </c>
      <c r="C9" s="35" t="s">
        <v>285</v>
      </c>
      <c r="E9" s="35">
        <v>51.89</v>
      </c>
      <c r="F9" s="35">
        <v>0.98</v>
      </c>
      <c r="G9" s="35">
        <v>19.05</v>
      </c>
      <c r="H9" s="35">
        <v>5.9</v>
      </c>
      <c r="J9" s="35">
        <v>0.19</v>
      </c>
      <c r="K9" s="35">
        <v>0.8</v>
      </c>
      <c r="L9" s="35">
        <v>3.91</v>
      </c>
      <c r="M9" s="35">
        <v>9.31</v>
      </c>
      <c r="N9" s="35">
        <v>5.04</v>
      </c>
      <c r="O9" s="35">
        <v>0.2</v>
      </c>
      <c r="P9" s="35">
        <v>2.39</v>
      </c>
      <c r="Q9" s="35">
        <v>99.65</v>
      </c>
      <c r="R9" s="35">
        <v>99.66</v>
      </c>
      <c r="S9" s="35" t="s">
        <v>295</v>
      </c>
      <c r="T9" s="35">
        <v>53.67190732312784</v>
      </c>
      <c r="U9" s="35">
        <v>1.0136532892014893</v>
      </c>
      <c r="V9" s="35">
        <v>19.704178733967726</v>
      </c>
      <c r="W9" s="35">
        <v>5.492345883326437</v>
      </c>
      <c r="X9" s="35">
        <v>0.19652461729416631</v>
      </c>
      <c r="Y9" s="35">
        <v>0.8274720728175423</v>
      </c>
      <c r="Z9" s="35">
        <v>4.044269755895738</v>
      </c>
      <c r="AA9" s="35">
        <v>9.629706247414148</v>
      </c>
      <c r="AB9" s="35">
        <v>5.213074058750517</v>
      </c>
      <c r="AC9" s="35">
        <v>0.20686801820438558</v>
      </c>
      <c r="AD9" s="35">
        <v>100</v>
      </c>
      <c r="AE9" s="35">
        <v>14.842780306164666</v>
      </c>
      <c r="AG9" s="35">
        <v>8</v>
      </c>
      <c r="AI9" s="35">
        <v>73</v>
      </c>
      <c r="AJ9" s="35">
        <v>1676</v>
      </c>
      <c r="AK9" s="35">
        <v>143.9</v>
      </c>
      <c r="AL9" s="35">
        <v>1789</v>
      </c>
      <c r="AM9" s="35">
        <v>702</v>
      </c>
      <c r="AN9" s="35">
        <v>33</v>
      </c>
      <c r="AO9" s="35">
        <v>190</v>
      </c>
      <c r="AP9" s="35">
        <v>33.6</v>
      </c>
      <c r="AQ9" s="35">
        <v>7</v>
      </c>
      <c r="AR9" s="35">
        <v>159</v>
      </c>
      <c r="AS9" s="35">
        <v>33</v>
      </c>
      <c r="AT9" s="35">
        <v>134</v>
      </c>
      <c r="AU9" s="35">
        <v>224</v>
      </c>
      <c r="AV9" s="35">
        <v>30.2</v>
      </c>
      <c r="AW9" s="35">
        <v>69.7</v>
      </c>
      <c r="AX9" s="35">
        <v>5.5</v>
      </c>
      <c r="AY9" s="35">
        <v>11.36</v>
      </c>
      <c r="BA9" s="35">
        <v>6</v>
      </c>
      <c r="BB9" s="35">
        <v>6.81</v>
      </c>
      <c r="BC9" s="35">
        <v>7.7</v>
      </c>
      <c r="BD9" s="35">
        <v>21.7</v>
      </c>
      <c r="BF9" s="35">
        <v>10.6</v>
      </c>
      <c r="BG9" s="35">
        <v>3.1</v>
      </c>
      <c r="BH9" s="35">
        <v>8</v>
      </c>
      <c r="BI9" s="35">
        <v>1.12</v>
      </c>
      <c r="BJ9" s="35">
        <v>6.03</v>
      </c>
      <c r="BK9" s="35">
        <v>1.1</v>
      </c>
      <c r="BL9" s="35">
        <v>3</v>
      </c>
      <c r="BM9" s="35">
        <v>0.43</v>
      </c>
      <c r="BN9" s="35">
        <v>2.78</v>
      </c>
      <c r="BO9" s="35">
        <v>0.42</v>
      </c>
      <c r="BV9" s="35">
        <v>1</v>
      </c>
      <c r="BW9" s="35">
        <v>0.7</v>
      </c>
      <c r="BX9" s="35">
        <v>1.06</v>
      </c>
      <c r="BY9" s="35">
        <v>2.5</v>
      </c>
      <c r="BZ9" s="35">
        <v>2.2</v>
      </c>
      <c r="CA9" s="35">
        <v>2</v>
      </c>
    </row>
    <row r="10" spans="1:53" s="35" customFormat="1" ht="12">
      <c r="A10" s="35" t="s">
        <v>296</v>
      </c>
      <c r="B10" s="35" t="s">
        <v>284</v>
      </c>
      <c r="C10" s="35" t="s">
        <v>285</v>
      </c>
      <c r="E10" s="35">
        <v>47.94</v>
      </c>
      <c r="F10" s="35">
        <v>0.99</v>
      </c>
      <c r="G10" s="35">
        <v>17.69</v>
      </c>
      <c r="H10" s="35">
        <v>7.06</v>
      </c>
      <c r="J10" s="35">
        <v>0.23</v>
      </c>
      <c r="K10" s="35">
        <v>0.81</v>
      </c>
      <c r="L10" s="35">
        <v>6.05</v>
      </c>
      <c r="M10" s="35">
        <v>9.78</v>
      </c>
      <c r="N10" s="35">
        <v>5.29</v>
      </c>
      <c r="O10" s="35">
        <v>0.23</v>
      </c>
      <c r="P10" s="35">
        <v>3.55</v>
      </c>
      <c r="Q10" s="35">
        <v>99.62</v>
      </c>
      <c r="R10" s="35">
        <v>99.62</v>
      </c>
      <c r="S10" s="35" t="s">
        <v>286</v>
      </c>
      <c r="T10" s="35">
        <v>50.27054234302252</v>
      </c>
      <c r="U10" s="35">
        <v>1.0381275953189883</v>
      </c>
      <c r="V10" s="35">
        <v>18.549976930497884</v>
      </c>
      <c r="W10" s="35">
        <v>6.662891657229142</v>
      </c>
      <c r="X10" s="35">
        <v>0.24118115850845182</v>
      </c>
      <c r="Y10" s="35">
        <v>0.8493771234428086</v>
      </c>
      <c r="Z10" s="35">
        <v>6.344113082504928</v>
      </c>
      <c r="AA10" s="35">
        <v>10.255442305272428</v>
      </c>
      <c r="AB10" s="35">
        <v>5.547166645694392</v>
      </c>
      <c r="AC10" s="35">
        <v>0.24118115850845182</v>
      </c>
      <c r="AD10" s="35">
        <v>100</v>
      </c>
      <c r="AE10" s="35">
        <v>15.802608950966821</v>
      </c>
      <c r="AF10" s="35" t="s">
        <v>287</v>
      </c>
      <c r="AG10" s="35">
        <v>17</v>
      </c>
      <c r="AI10" s="35">
        <v>124</v>
      </c>
      <c r="AJ10" s="35">
        <v>1440</v>
      </c>
      <c r="AK10" s="35">
        <v>106</v>
      </c>
      <c r="AL10" s="35">
        <v>2026</v>
      </c>
      <c r="AM10" s="35">
        <v>532</v>
      </c>
      <c r="AN10" s="35">
        <v>47</v>
      </c>
      <c r="AO10" s="35">
        <v>151</v>
      </c>
      <c r="AP10" s="35">
        <v>27</v>
      </c>
      <c r="AQ10" s="35">
        <v>8</v>
      </c>
      <c r="AR10" s="35">
        <v>178</v>
      </c>
      <c r="AS10" s="35">
        <v>29</v>
      </c>
      <c r="AV10" s="35">
        <v>17</v>
      </c>
      <c r="AX10" s="35">
        <v>5</v>
      </c>
      <c r="AY10" s="35">
        <v>12</v>
      </c>
      <c r="BA10" s="35">
        <v>7</v>
      </c>
    </row>
    <row r="11" spans="1:53" s="35" customFormat="1" ht="12">
      <c r="A11" s="35" t="s">
        <v>297</v>
      </c>
      <c r="B11" s="35" t="s">
        <v>284</v>
      </c>
      <c r="C11" s="35" t="s">
        <v>298</v>
      </c>
      <c r="E11" s="35">
        <v>44.98</v>
      </c>
      <c r="F11" s="35">
        <v>1.2</v>
      </c>
      <c r="G11" s="35">
        <v>17.62</v>
      </c>
      <c r="H11" s="35">
        <v>7.43</v>
      </c>
      <c r="J11" s="35">
        <v>0.23</v>
      </c>
      <c r="K11" s="35">
        <v>1.2</v>
      </c>
      <c r="L11" s="35">
        <v>7.61</v>
      </c>
      <c r="M11" s="35">
        <v>10.35</v>
      </c>
      <c r="N11" s="35">
        <v>4.79</v>
      </c>
      <c r="O11" s="35">
        <v>0.39</v>
      </c>
      <c r="P11" s="35">
        <v>3.49</v>
      </c>
      <c r="Q11" s="35">
        <v>99.29</v>
      </c>
      <c r="R11" s="35">
        <v>99.29</v>
      </c>
      <c r="S11" s="35" t="s">
        <v>286</v>
      </c>
      <c r="T11" s="35">
        <v>47.31897703483174</v>
      </c>
      <c r="U11" s="35">
        <v>1.2624004544641638</v>
      </c>
      <c r="V11" s="35">
        <v>18.536246673048804</v>
      </c>
      <c r="W11" s="35">
        <v>7.034726532501553</v>
      </c>
      <c r="X11" s="35">
        <v>0.24196008710563138</v>
      </c>
      <c r="Y11" s="35">
        <v>1.2624004544641638</v>
      </c>
      <c r="Z11" s="35">
        <v>8.005722882060239</v>
      </c>
      <c r="AA11" s="35">
        <v>10.888203919753412</v>
      </c>
      <c r="AB11" s="35">
        <v>5.039081814069454</v>
      </c>
      <c r="AC11" s="35">
        <v>0.41028014770085325</v>
      </c>
      <c r="AD11" s="35">
        <v>100</v>
      </c>
      <c r="AE11" s="35">
        <v>15.927285733822867</v>
      </c>
      <c r="AF11" s="35" t="s">
        <v>287</v>
      </c>
      <c r="AI11" s="35">
        <v>123</v>
      </c>
      <c r="AJ11" s="35">
        <v>1135</v>
      </c>
      <c r="AK11" s="35">
        <v>98</v>
      </c>
      <c r="AL11" s="35">
        <v>2133</v>
      </c>
      <c r="AM11" s="35">
        <v>443</v>
      </c>
      <c r="AN11" s="35">
        <v>42</v>
      </c>
      <c r="AO11" s="35">
        <v>133</v>
      </c>
      <c r="AP11" s="35">
        <v>25</v>
      </c>
      <c r="AQ11" s="35">
        <v>12</v>
      </c>
      <c r="AR11" s="35">
        <v>152</v>
      </c>
      <c r="AS11" s="35">
        <v>24</v>
      </c>
      <c r="AV11" s="35">
        <v>15</v>
      </c>
      <c r="AX11" s="35">
        <v>5</v>
      </c>
      <c r="AY11" s="35">
        <v>9</v>
      </c>
      <c r="BA11" s="35">
        <v>8</v>
      </c>
    </row>
    <row r="12" spans="1:53" s="35" customFormat="1" ht="12">
      <c r="A12" s="35" t="s">
        <v>299</v>
      </c>
      <c r="B12" s="35" t="s">
        <v>300</v>
      </c>
      <c r="C12" s="35" t="s">
        <v>301</v>
      </c>
      <c r="E12" s="35">
        <v>44.97</v>
      </c>
      <c r="F12" s="35">
        <v>0.81</v>
      </c>
      <c r="G12" s="35">
        <v>17.12</v>
      </c>
      <c r="H12" s="35">
        <v>7.43</v>
      </c>
      <c r="J12" s="35">
        <v>0.28</v>
      </c>
      <c r="K12" s="35">
        <v>0.69</v>
      </c>
      <c r="L12" s="35">
        <v>6.69</v>
      </c>
      <c r="M12" s="35">
        <v>11.87</v>
      </c>
      <c r="N12" s="35">
        <v>5.33</v>
      </c>
      <c r="O12" s="35">
        <v>0.26</v>
      </c>
      <c r="P12" s="35">
        <v>3.86</v>
      </c>
      <c r="Q12" s="35">
        <v>99.31</v>
      </c>
      <c r="R12" s="35">
        <v>99.31</v>
      </c>
      <c r="S12" s="35" t="s">
        <v>286</v>
      </c>
      <c r="T12" s="35">
        <v>47.48329056986284</v>
      </c>
      <c r="U12" s="35">
        <v>0.8552694098641072</v>
      </c>
      <c r="V12" s="35">
        <v>18.076805304782116</v>
      </c>
      <c r="W12" s="35">
        <v>7.060724128100351</v>
      </c>
      <c r="X12" s="35">
        <v>0.2956486848912963</v>
      </c>
      <c r="Y12" s="35">
        <v>0.7285628306249802</v>
      </c>
      <c r="Z12" s="35">
        <v>7.063891792581329</v>
      </c>
      <c r="AA12" s="35">
        <v>12.53339246307031</v>
      </c>
      <c r="AB12" s="35">
        <v>5.62788389453789</v>
      </c>
      <c r="AC12" s="35">
        <v>0.2745309216847751</v>
      </c>
      <c r="AD12" s="35">
        <v>100</v>
      </c>
      <c r="AE12" s="35">
        <v>18.1612763576082</v>
      </c>
      <c r="AF12" s="35" t="s">
        <v>287</v>
      </c>
      <c r="AG12" s="35">
        <v>10</v>
      </c>
      <c r="AI12" s="35">
        <v>91</v>
      </c>
      <c r="AJ12" s="35">
        <v>2152</v>
      </c>
      <c r="AK12" s="35">
        <v>99</v>
      </c>
      <c r="AL12" s="35">
        <v>2543</v>
      </c>
      <c r="AM12" s="35">
        <v>836</v>
      </c>
      <c r="AN12" s="35">
        <v>49</v>
      </c>
      <c r="AO12" s="35">
        <v>181</v>
      </c>
      <c r="AP12" s="35">
        <v>34</v>
      </c>
      <c r="AQ12" s="35">
        <v>15</v>
      </c>
      <c r="AR12" s="35">
        <v>203</v>
      </c>
      <c r="AS12" s="35">
        <v>32</v>
      </c>
      <c r="AV12" s="35">
        <v>9</v>
      </c>
      <c r="AX12" s="35">
        <v>8</v>
      </c>
      <c r="AY12" s="35">
        <v>16</v>
      </c>
      <c r="BA12" s="35">
        <v>7</v>
      </c>
    </row>
    <row r="13" spans="1:79" s="35" customFormat="1" ht="12">
      <c r="A13" s="35" t="s">
        <v>302</v>
      </c>
      <c r="B13" s="35" t="s">
        <v>300</v>
      </c>
      <c r="C13" s="35" t="s">
        <v>301</v>
      </c>
      <c r="E13" s="35">
        <v>46.32</v>
      </c>
      <c r="F13" s="35">
        <v>1.16</v>
      </c>
      <c r="G13" s="35">
        <v>15.77</v>
      </c>
      <c r="H13" s="35">
        <v>8.13</v>
      </c>
      <c r="J13" s="35">
        <v>0.29</v>
      </c>
      <c r="K13" s="35">
        <v>1.18</v>
      </c>
      <c r="L13" s="35">
        <v>8.29</v>
      </c>
      <c r="M13" s="35">
        <v>10.87</v>
      </c>
      <c r="N13" s="35">
        <v>3.84</v>
      </c>
      <c r="O13" s="35">
        <v>0.5</v>
      </c>
      <c r="P13" s="35">
        <v>2.84</v>
      </c>
      <c r="Q13" s="35">
        <v>99.19</v>
      </c>
      <c r="R13" s="35">
        <v>99.19</v>
      </c>
      <c r="S13" s="35" t="s">
        <v>286</v>
      </c>
      <c r="T13" s="35">
        <v>48.48383348859604</v>
      </c>
      <c r="U13" s="35">
        <v>1.2141892669855656</v>
      </c>
      <c r="V13" s="35">
        <v>16.5066937416917</v>
      </c>
      <c r="W13" s="35">
        <v>7.658812815977057</v>
      </c>
      <c r="X13" s="35">
        <v>0.3035473167463914</v>
      </c>
      <c r="Y13" s="35">
        <v>1.2351235646922134</v>
      </c>
      <c r="Z13" s="35">
        <v>8.677266399405465</v>
      </c>
      <c r="AA13" s="35">
        <v>11.377790803563016</v>
      </c>
      <c r="AB13" s="35">
        <v>4.0193851596763555</v>
      </c>
      <c r="AC13" s="35">
        <v>0.5233574426661921</v>
      </c>
      <c r="AD13" s="35">
        <v>100</v>
      </c>
      <c r="AE13" s="35">
        <v>15.397175963239372</v>
      </c>
      <c r="AG13" s="35">
        <v>7</v>
      </c>
      <c r="AI13" s="35">
        <v>171</v>
      </c>
      <c r="AJ13" s="35">
        <v>1612</v>
      </c>
      <c r="AK13" s="35">
        <v>91</v>
      </c>
      <c r="AL13" s="35">
        <v>2082</v>
      </c>
      <c r="AM13" s="35">
        <v>944</v>
      </c>
      <c r="AN13" s="35">
        <v>49</v>
      </c>
      <c r="AO13" s="35">
        <v>194</v>
      </c>
      <c r="AP13" s="35">
        <v>31.4</v>
      </c>
      <c r="AQ13" s="35">
        <v>42</v>
      </c>
      <c r="AR13" s="35">
        <v>202</v>
      </c>
      <c r="AS13" s="35">
        <v>31</v>
      </c>
      <c r="AT13" s="35">
        <v>106</v>
      </c>
      <c r="AU13" s="35">
        <v>151</v>
      </c>
      <c r="AV13" s="35">
        <v>9.5</v>
      </c>
      <c r="AW13" s="35">
        <v>47.9</v>
      </c>
      <c r="AX13" s="35">
        <v>7</v>
      </c>
      <c r="AY13" s="35">
        <v>13.51</v>
      </c>
      <c r="BA13" s="35">
        <v>9</v>
      </c>
      <c r="BB13" s="35">
        <v>3.08</v>
      </c>
      <c r="BC13" s="35">
        <v>11</v>
      </c>
      <c r="BD13" s="35">
        <v>14.3</v>
      </c>
      <c r="BF13" s="35">
        <v>9.3</v>
      </c>
      <c r="BG13" s="35">
        <v>3.1</v>
      </c>
      <c r="BH13" s="35">
        <v>9.1</v>
      </c>
      <c r="BI13" s="35">
        <v>1.38</v>
      </c>
      <c r="BJ13" s="35">
        <v>7.99</v>
      </c>
      <c r="BK13" s="35">
        <v>1.53</v>
      </c>
      <c r="BL13" s="35">
        <v>4.22</v>
      </c>
      <c r="BM13" s="35">
        <v>0.62</v>
      </c>
      <c r="BN13" s="35">
        <v>3.08</v>
      </c>
      <c r="BO13" s="35">
        <v>0.56</v>
      </c>
      <c r="BV13" s="35">
        <v>3</v>
      </c>
      <c r="BW13" s="35">
        <v>1.08</v>
      </c>
      <c r="BX13" s="35">
        <v>1.12</v>
      </c>
      <c r="BY13" s="35">
        <v>1.5</v>
      </c>
      <c r="BZ13" s="35">
        <v>1.6</v>
      </c>
      <c r="CA13" s="35">
        <v>4.4</v>
      </c>
    </row>
    <row r="14" spans="1:79" s="35" customFormat="1" ht="12">
      <c r="A14" s="35" t="s">
        <v>303</v>
      </c>
      <c r="B14" s="35" t="s">
        <v>300</v>
      </c>
      <c r="C14" s="35" t="s">
        <v>301</v>
      </c>
      <c r="E14" s="35">
        <v>45.45</v>
      </c>
      <c r="F14" s="35">
        <v>1.1</v>
      </c>
      <c r="G14" s="35">
        <v>14.79</v>
      </c>
      <c r="H14" s="35">
        <v>9.12</v>
      </c>
      <c r="J14" s="35">
        <v>0.32</v>
      </c>
      <c r="K14" s="35">
        <v>1.09</v>
      </c>
      <c r="L14" s="35">
        <v>9.31</v>
      </c>
      <c r="M14" s="35">
        <v>9.65</v>
      </c>
      <c r="N14" s="35">
        <v>4.56</v>
      </c>
      <c r="O14" s="35">
        <v>0.42</v>
      </c>
      <c r="P14" s="35">
        <v>3.15</v>
      </c>
      <c r="Q14" s="35">
        <v>98.96</v>
      </c>
      <c r="R14" s="35">
        <v>98.96</v>
      </c>
      <c r="S14" s="35" t="s">
        <v>286</v>
      </c>
      <c r="T14" s="35">
        <v>47.89352778772999</v>
      </c>
      <c r="U14" s="35">
        <v>1.159139286391705</v>
      </c>
      <c r="V14" s="35">
        <v>15.585154587030285</v>
      </c>
      <c r="W14" s="35">
        <v>8.649286602457376</v>
      </c>
      <c r="X14" s="35">
        <v>0.3372041560412232</v>
      </c>
      <c r="Y14" s="35">
        <v>1.1486016565154167</v>
      </c>
      <c r="Z14" s="35">
        <v>9.810533414824338</v>
      </c>
      <c r="AA14" s="35">
        <v>10.168812830618137</v>
      </c>
      <c r="AB14" s="35">
        <v>4.80515922358743</v>
      </c>
      <c r="AC14" s="35">
        <v>0.44258045480410546</v>
      </c>
      <c r="AD14" s="35">
        <v>100</v>
      </c>
      <c r="AE14" s="35">
        <v>14.973972054205568</v>
      </c>
      <c r="AG14" s="35">
        <v>7</v>
      </c>
      <c r="AI14" s="35">
        <v>203</v>
      </c>
      <c r="AJ14" s="35">
        <v>1704</v>
      </c>
      <c r="AK14" s="35">
        <v>95</v>
      </c>
      <c r="AL14" s="35">
        <v>2451</v>
      </c>
      <c r="AM14" s="35">
        <v>700</v>
      </c>
      <c r="AN14" s="35">
        <v>28</v>
      </c>
      <c r="AO14" s="35">
        <v>174</v>
      </c>
      <c r="AP14" s="35">
        <v>32.2</v>
      </c>
      <c r="AQ14" s="35">
        <v>19</v>
      </c>
      <c r="AR14" s="35">
        <v>218</v>
      </c>
      <c r="AS14" s="35">
        <v>20</v>
      </c>
      <c r="AT14" s="35">
        <v>67</v>
      </c>
      <c r="AU14" s="35">
        <v>89</v>
      </c>
      <c r="AV14" s="35">
        <v>4.4</v>
      </c>
      <c r="AW14" s="35">
        <v>27.1</v>
      </c>
      <c r="AX14" s="35">
        <v>3.2</v>
      </c>
      <c r="AY14" s="35">
        <v>10.32</v>
      </c>
      <c r="BA14" s="35">
        <v>10</v>
      </c>
      <c r="BB14" s="35">
        <v>2.02</v>
      </c>
      <c r="BC14" s="35">
        <v>10</v>
      </c>
      <c r="BD14" s="35">
        <v>8.2</v>
      </c>
      <c r="BF14" s="35">
        <v>4.9</v>
      </c>
      <c r="BG14" s="35">
        <v>1.7</v>
      </c>
      <c r="BH14" s="35">
        <v>4.9</v>
      </c>
      <c r="BI14" s="35">
        <v>0.73</v>
      </c>
      <c r="BJ14" s="35">
        <v>4.21</v>
      </c>
      <c r="BK14" s="35">
        <v>0.79</v>
      </c>
      <c r="BL14" s="35">
        <v>2.24</v>
      </c>
      <c r="BM14" s="35">
        <v>0.32</v>
      </c>
      <c r="BN14" s="35">
        <v>2.23</v>
      </c>
      <c r="BO14" s="35">
        <v>0.35</v>
      </c>
      <c r="BV14" s="35">
        <v>1</v>
      </c>
      <c r="BW14" s="35">
        <v>0.6</v>
      </c>
      <c r="BX14" s="35">
        <v>0.99</v>
      </c>
      <c r="BY14" s="35">
        <v>1</v>
      </c>
      <c r="BZ14" s="35">
        <v>0.5</v>
      </c>
      <c r="CA14" s="35">
        <v>3</v>
      </c>
    </row>
    <row r="15" spans="1:54" s="35" customFormat="1" ht="12">
      <c r="A15" s="35" t="s">
        <v>304</v>
      </c>
      <c r="B15" s="35" t="s">
        <v>305</v>
      </c>
      <c r="C15" s="35" t="s">
        <v>301</v>
      </c>
      <c r="E15" s="35">
        <v>43.5</v>
      </c>
      <c r="F15" s="35">
        <v>0.95</v>
      </c>
      <c r="G15" s="35">
        <v>13.89</v>
      </c>
      <c r="H15" s="35">
        <v>5.45</v>
      </c>
      <c r="J15" s="35">
        <v>0.33</v>
      </c>
      <c r="K15" s="35">
        <v>0.9</v>
      </c>
      <c r="L15" s="35">
        <v>10.97</v>
      </c>
      <c r="M15" s="35">
        <v>12</v>
      </c>
      <c r="N15" s="35">
        <v>4.87</v>
      </c>
      <c r="O15" s="35">
        <v>0.65</v>
      </c>
      <c r="P15" s="35">
        <v>2.4</v>
      </c>
      <c r="Q15" s="35">
        <v>98.87</v>
      </c>
      <c r="R15" s="35">
        <v>98.87</v>
      </c>
      <c r="S15" s="35" t="s">
        <v>286</v>
      </c>
      <c r="T15" s="35">
        <v>45.347928068803746</v>
      </c>
      <c r="U15" s="35">
        <v>0.9903570497784726</v>
      </c>
      <c r="V15" s="35">
        <v>14.4800625488663</v>
      </c>
      <c r="W15" s="35">
        <v>8.199113891060724</v>
      </c>
      <c r="X15" s="35">
        <v>0.3440187646598905</v>
      </c>
      <c r="Y15" s="35">
        <v>0.9382329945269741</v>
      </c>
      <c r="Z15" s="35">
        <v>11.436017722178784</v>
      </c>
      <c r="AA15" s="35">
        <v>12.509773260359655</v>
      </c>
      <c r="AB15" s="35">
        <v>5.0768829814959595</v>
      </c>
      <c r="AC15" s="35">
        <v>0.6776127182694813</v>
      </c>
      <c r="AD15" s="35">
        <v>100</v>
      </c>
      <c r="AE15" s="35">
        <v>17.586656241855614</v>
      </c>
      <c r="AF15" s="35" t="s">
        <v>287</v>
      </c>
      <c r="AG15" s="35">
        <v>10</v>
      </c>
      <c r="AI15" s="35">
        <v>215</v>
      </c>
      <c r="AJ15" s="35">
        <v>1560</v>
      </c>
      <c r="AK15" s="35">
        <v>110</v>
      </c>
      <c r="AL15" s="35">
        <v>2325</v>
      </c>
      <c r="AM15" s="35">
        <v>800</v>
      </c>
      <c r="AN15" s="35">
        <v>46</v>
      </c>
      <c r="AO15" s="35">
        <v>295</v>
      </c>
      <c r="AP15" s="35">
        <v>36</v>
      </c>
      <c r="AR15" s="35">
        <v>260</v>
      </c>
      <c r="AV15" s="35">
        <v>18</v>
      </c>
      <c r="AX15" s="35">
        <v>9</v>
      </c>
      <c r="AY15" s="35">
        <v>12.4</v>
      </c>
      <c r="BB15" s="35">
        <v>5</v>
      </c>
    </row>
    <row r="16" spans="1:79" s="35" customFormat="1" ht="12">
      <c r="A16" s="35" t="s">
        <v>306</v>
      </c>
      <c r="B16" s="35" t="s">
        <v>305</v>
      </c>
      <c r="C16" s="35" t="s">
        <v>301</v>
      </c>
      <c r="E16" s="35">
        <v>45.04</v>
      </c>
      <c r="F16" s="35">
        <v>1</v>
      </c>
      <c r="G16" s="35">
        <v>13.15</v>
      </c>
      <c r="H16" s="35">
        <v>5.95</v>
      </c>
      <c r="J16" s="35">
        <v>0.39</v>
      </c>
      <c r="K16" s="35">
        <v>0.71</v>
      </c>
      <c r="L16" s="35">
        <v>8.46</v>
      </c>
      <c r="M16" s="35">
        <v>11.85</v>
      </c>
      <c r="N16" s="35">
        <v>5.39</v>
      </c>
      <c r="O16" s="35">
        <v>0.37</v>
      </c>
      <c r="P16" s="35">
        <v>3.33</v>
      </c>
      <c r="Q16" s="35">
        <v>100.12</v>
      </c>
      <c r="R16" s="35">
        <v>99.14</v>
      </c>
      <c r="S16" s="35" t="s">
        <v>295</v>
      </c>
      <c r="T16" s="35">
        <v>47.303471091739745</v>
      </c>
      <c r="U16" s="35">
        <v>1.0502546867615397</v>
      </c>
      <c r="V16" s="35">
        <v>13.810849130914246</v>
      </c>
      <c r="W16" s="35">
        <v>9.300005251273433</v>
      </c>
      <c r="X16" s="35">
        <v>0.4095993278370005</v>
      </c>
      <c r="Y16" s="35">
        <v>0.7456808276006931</v>
      </c>
      <c r="Z16" s="35">
        <v>8.885154650002626</v>
      </c>
      <c r="AA16" s="35">
        <v>12.445518038124245</v>
      </c>
      <c r="AB16" s="35">
        <v>5.660872761644699</v>
      </c>
      <c r="AC16" s="35">
        <v>0.3885942341017697</v>
      </c>
      <c r="AD16" s="35">
        <v>100</v>
      </c>
      <c r="AE16" s="35">
        <v>18.106390799768945</v>
      </c>
      <c r="AI16" s="35">
        <v>138</v>
      </c>
      <c r="AJ16" s="35">
        <v>2417</v>
      </c>
      <c r="AK16" s="35">
        <v>122</v>
      </c>
      <c r="AL16" s="35">
        <v>3038</v>
      </c>
      <c r="AM16" s="35">
        <v>815</v>
      </c>
      <c r="AN16" s="35">
        <v>36</v>
      </c>
      <c r="AO16" s="35">
        <v>288</v>
      </c>
      <c r="AP16" s="35">
        <v>42.1</v>
      </c>
      <c r="AQ16" s="35">
        <v>37</v>
      </c>
      <c r="AR16" s="35">
        <v>313</v>
      </c>
      <c r="AS16" s="35">
        <v>51</v>
      </c>
      <c r="AT16" s="35">
        <v>215</v>
      </c>
      <c r="AU16" s="35">
        <v>296</v>
      </c>
      <c r="AV16" s="35">
        <v>20.6</v>
      </c>
      <c r="AW16" s="35">
        <v>82.6</v>
      </c>
      <c r="AX16" s="35">
        <v>10.3</v>
      </c>
      <c r="AY16" s="35">
        <v>12.61</v>
      </c>
      <c r="BA16" s="35">
        <v>12</v>
      </c>
      <c r="BB16" s="35">
        <v>5.51</v>
      </c>
      <c r="BC16" s="35">
        <v>17.4</v>
      </c>
      <c r="BD16" s="35">
        <v>26.6</v>
      </c>
      <c r="BF16" s="35">
        <v>11.8</v>
      </c>
      <c r="BG16" s="35">
        <v>3.4</v>
      </c>
      <c r="BH16" s="35">
        <v>9</v>
      </c>
      <c r="BI16" s="35">
        <v>1.23</v>
      </c>
      <c r="BJ16" s="35">
        <v>6.21</v>
      </c>
      <c r="BK16" s="35">
        <v>1.12</v>
      </c>
      <c r="BL16" s="35">
        <v>2.98</v>
      </c>
      <c r="BM16" s="35">
        <v>0.44</v>
      </c>
      <c r="BN16" s="35">
        <v>2.87</v>
      </c>
      <c r="BO16" s="35">
        <v>0.43</v>
      </c>
      <c r="BV16" s="35">
        <v>4</v>
      </c>
      <c r="BW16" s="35">
        <v>1.08</v>
      </c>
      <c r="BX16" s="35">
        <v>0.9</v>
      </c>
      <c r="BY16" s="35">
        <v>3.1</v>
      </c>
      <c r="BZ16" s="35">
        <v>1.8</v>
      </c>
      <c r="CA16" s="35">
        <v>2.7</v>
      </c>
    </row>
    <row r="17" spans="1:79" s="35" customFormat="1" ht="12">
      <c r="A17" s="35" t="s">
        <v>307</v>
      </c>
      <c r="B17" s="35" t="s">
        <v>305</v>
      </c>
      <c r="C17" s="35" t="s">
        <v>301</v>
      </c>
      <c r="E17" s="35">
        <v>44.58</v>
      </c>
      <c r="F17" s="35">
        <v>1.06</v>
      </c>
      <c r="G17" s="35">
        <v>13.51</v>
      </c>
      <c r="H17" s="35">
        <v>9.77</v>
      </c>
      <c r="J17" s="35">
        <v>0.35</v>
      </c>
      <c r="K17" s="35">
        <v>0.93</v>
      </c>
      <c r="L17" s="35">
        <v>7.44</v>
      </c>
      <c r="M17" s="35">
        <v>12.71</v>
      </c>
      <c r="N17" s="35">
        <v>5.42</v>
      </c>
      <c r="O17" s="35">
        <v>0.42</v>
      </c>
      <c r="P17" s="35">
        <v>1.66</v>
      </c>
      <c r="Q17" s="35">
        <v>97.85</v>
      </c>
      <c r="R17" s="35">
        <v>97.85</v>
      </c>
      <c r="S17" s="35" t="s">
        <v>286</v>
      </c>
      <c r="T17" s="35">
        <v>46.82133742241081</v>
      </c>
      <c r="U17" s="35">
        <v>1.1132933527984625</v>
      </c>
      <c r="V17" s="35">
        <v>14.189238864440782</v>
      </c>
      <c r="W17" s="35">
        <v>9.235083444487623</v>
      </c>
      <c r="X17" s="35">
        <v>0.3675968617730772</v>
      </c>
      <c r="Y17" s="35">
        <v>0.9767573755684623</v>
      </c>
      <c r="Z17" s="35">
        <v>7.8140590045476985</v>
      </c>
      <c r="AA17" s="35">
        <v>13.34901746610232</v>
      </c>
      <c r="AB17" s="35">
        <v>5.6924999737430815</v>
      </c>
      <c r="AC17" s="35">
        <v>0.4411162341276927</v>
      </c>
      <c r="AD17" s="35">
        <v>100</v>
      </c>
      <c r="AE17" s="35">
        <v>19.0415174398454</v>
      </c>
      <c r="AG17" s="35">
        <v>5</v>
      </c>
      <c r="AI17" s="35">
        <v>184</v>
      </c>
      <c r="AJ17" s="35">
        <v>1970</v>
      </c>
      <c r="AK17" s="35">
        <v>110</v>
      </c>
      <c r="AL17" s="35">
        <v>2167</v>
      </c>
      <c r="AM17" s="35">
        <v>843</v>
      </c>
      <c r="AN17" s="35">
        <v>29</v>
      </c>
      <c r="AO17" s="35">
        <v>299</v>
      </c>
      <c r="AP17" s="35">
        <v>38</v>
      </c>
      <c r="AQ17" s="35">
        <v>43</v>
      </c>
      <c r="AR17" s="35">
        <v>271</v>
      </c>
      <c r="AS17" s="35">
        <v>41</v>
      </c>
      <c r="AT17" s="35">
        <v>148</v>
      </c>
      <c r="AU17" s="35">
        <v>209</v>
      </c>
      <c r="AV17" s="35">
        <v>14.8</v>
      </c>
      <c r="AW17" s="35">
        <v>60</v>
      </c>
      <c r="AX17" s="35">
        <v>7.8</v>
      </c>
      <c r="AY17" s="35">
        <v>10.63</v>
      </c>
      <c r="BA17" s="35">
        <v>11</v>
      </c>
      <c r="BB17" s="35">
        <v>4.92</v>
      </c>
      <c r="BC17" s="35">
        <v>14.4</v>
      </c>
      <c r="BD17" s="35">
        <v>19.2</v>
      </c>
      <c r="BF17" s="35">
        <v>8.7</v>
      </c>
      <c r="BG17" s="35">
        <v>2.6</v>
      </c>
      <c r="BH17" s="35">
        <v>6.9</v>
      </c>
      <c r="BI17" s="35">
        <v>0.92</v>
      </c>
      <c r="BJ17" s="35">
        <v>4.78</v>
      </c>
      <c r="BK17" s="35">
        <v>0.83</v>
      </c>
      <c r="BL17" s="35">
        <v>2.29</v>
      </c>
      <c r="BM17" s="35">
        <v>0.34</v>
      </c>
      <c r="BN17" s="35">
        <v>2.21</v>
      </c>
      <c r="BO17" s="35">
        <v>0.35</v>
      </c>
      <c r="BV17" s="35">
        <v>5</v>
      </c>
      <c r="BW17" s="35">
        <v>3.72</v>
      </c>
      <c r="BX17" s="35">
        <v>0.96</v>
      </c>
      <c r="BY17" s="35">
        <v>4.9</v>
      </c>
      <c r="BZ17" s="35">
        <v>2.8</v>
      </c>
      <c r="CA17" s="35">
        <v>3.1</v>
      </c>
    </row>
    <row r="18" spans="1:54" s="35" customFormat="1" ht="12">
      <c r="A18" s="35" t="s">
        <v>308</v>
      </c>
      <c r="B18" s="35" t="s">
        <v>305</v>
      </c>
      <c r="C18" s="35" t="s">
        <v>301</v>
      </c>
      <c r="E18" s="35">
        <v>43.33</v>
      </c>
      <c r="F18" s="35">
        <v>0.95</v>
      </c>
      <c r="G18" s="35">
        <v>12.8</v>
      </c>
      <c r="H18" s="35">
        <v>9.59</v>
      </c>
      <c r="J18" s="35">
        <v>0.37</v>
      </c>
      <c r="K18" s="35">
        <v>0.78</v>
      </c>
      <c r="L18" s="35">
        <v>8.1</v>
      </c>
      <c r="M18" s="35">
        <v>14.64</v>
      </c>
      <c r="N18" s="35">
        <v>5.64</v>
      </c>
      <c r="O18" s="35">
        <v>0.36</v>
      </c>
      <c r="P18" s="35">
        <v>1.72</v>
      </c>
      <c r="Q18" s="35">
        <v>98.28</v>
      </c>
      <c r="R18" s="35">
        <v>98.28</v>
      </c>
      <c r="S18" s="35" t="s">
        <v>286</v>
      </c>
      <c r="T18" s="35">
        <v>45.32379368416648</v>
      </c>
      <c r="U18" s="35">
        <v>0.993713454880179</v>
      </c>
      <c r="V18" s="35">
        <v>13.388981286806624</v>
      </c>
      <c r="W18" s="35">
        <v>9.028148241127186</v>
      </c>
      <c r="X18" s="35">
        <v>0.38702524032175395</v>
      </c>
      <c r="Y18" s="35">
        <v>0.8158910471647787</v>
      </c>
      <c r="Z18" s="35">
        <v>8.472714720557317</v>
      </c>
      <c r="AA18" s="35">
        <v>15.313647346785075</v>
      </c>
      <c r="AB18" s="35">
        <v>5.899519879499168</v>
      </c>
      <c r="AC18" s="35">
        <v>0.3765650986914363</v>
      </c>
      <c r="AD18" s="35">
        <v>100</v>
      </c>
      <c r="AE18" s="35">
        <v>21.21316722628424</v>
      </c>
      <c r="AF18" s="35" t="s">
        <v>287</v>
      </c>
      <c r="AI18" s="35">
        <v>133</v>
      </c>
      <c r="AJ18" s="35">
        <v>2424</v>
      </c>
      <c r="AK18" s="35">
        <v>116</v>
      </c>
      <c r="AL18" s="35">
        <v>2912</v>
      </c>
      <c r="AM18" s="35">
        <v>753</v>
      </c>
      <c r="AN18" s="35">
        <v>42</v>
      </c>
      <c r="AO18" s="35">
        <v>269</v>
      </c>
      <c r="AP18" s="35">
        <v>31</v>
      </c>
      <c r="AQ18" s="35">
        <v>31</v>
      </c>
      <c r="AR18" s="35">
        <v>270</v>
      </c>
      <c r="AS18" s="35">
        <v>40</v>
      </c>
      <c r="AV18" s="35">
        <v>15</v>
      </c>
      <c r="AX18" s="35">
        <v>8</v>
      </c>
      <c r="AY18" s="35">
        <v>15</v>
      </c>
      <c r="BA18" s="35">
        <v>9</v>
      </c>
      <c r="BB18" s="35">
        <v>5</v>
      </c>
    </row>
    <row r="19" spans="1:79" s="35" customFormat="1" ht="12">
      <c r="A19" s="35" t="s">
        <v>309</v>
      </c>
      <c r="B19" s="35" t="s">
        <v>305</v>
      </c>
      <c r="C19" s="35" t="s">
        <v>301</v>
      </c>
      <c r="E19" s="35">
        <v>45.51</v>
      </c>
      <c r="F19" s="35">
        <v>0.96</v>
      </c>
      <c r="G19" s="35">
        <v>12.37</v>
      </c>
      <c r="H19" s="35">
        <v>10.44</v>
      </c>
      <c r="J19" s="35">
        <v>0.41</v>
      </c>
      <c r="K19" s="35">
        <v>0.64</v>
      </c>
      <c r="L19" s="35">
        <v>6.58</v>
      </c>
      <c r="M19" s="35">
        <v>14.09</v>
      </c>
      <c r="N19" s="35">
        <v>5.27</v>
      </c>
      <c r="O19" s="35">
        <v>0.31</v>
      </c>
      <c r="P19" s="35">
        <v>1.65</v>
      </c>
      <c r="Q19" s="35">
        <v>98.23</v>
      </c>
      <c r="R19" s="35">
        <v>98.23</v>
      </c>
      <c r="S19" s="35" t="s">
        <v>286</v>
      </c>
      <c r="T19" s="35">
        <v>47.636493049740416</v>
      </c>
      <c r="U19" s="35">
        <v>1.0048568079048736</v>
      </c>
      <c r="V19" s="35">
        <v>12.947998660190924</v>
      </c>
      <c r="W19" s="35">
        <v>9.83503600736895</v>
      </c>
      <c r="X19" s="35">
        <v>0.42915759504270645</v>
      </c>
      <c r="Y19" s="35">
        <v>0.6699045386032492</v>
      </c>
      <c r="Z19" s="35">
        <v>6.887456037514655</v>
      </c>
      <c r="AA19" s="35">
        <v>14.748367107687157</v>
      </c>
      <c r="AB19" s="35">
        <v>5.51624518506113</v>
      </c>
      <c r="AC19" s="35">
        <v>0.3244850108859488</v>
      </c>
      <c r="AD19" s="35">
        <v>100</v>
      </c>
      <c r="AE19" s="35">
        <v>20.264612292748286</v>
      </c>
      <c r="AF19" s="35" t="s">
        <v>287</v>
      </c>
      <c r="AG19" s="35">
        <v>5</v>
      </c>
      <c r="AI19" s="35">
        <v>179</v>
      </c>
      <c r="AJ19" s="35">
        <v>2654</v>
      </c>
      <c r="AK19" s="35">
        <v>134</v>
      </c>
      <c r="AL19" s="35">
        <v>2865</v>
      </c>
      <c r="AM19" s="35">
        <v>1041</v>
      </c>
      <c r="AN19" s="35">
        <v>30</v>
      </c>
      <c r="AO19" s="35">
        <v>399</v>
      </c>
      <c r="AP19" s="35">
        <v>44.4</v>
      </c>
      <c r="AQ19" s="35">
        <v>41</v>
      </c>
      <c r="AR19" s="35">
        <v>346</v>
      </c>
      <c r="AS19" s="35">
        <v>53</v>
      </c>
      <c r="AT19" s="35">
        <v>202</v>
      </c>
      <c r="AU19" s="35">
        <v>276</v>
      </c>
      <c r="AV19" s="35">
        <v>21.4</v>
      </c>
      <c r="AW19" s="35">
        <v>75</v>
      </c>
      <c r="AX19" s="35">
        <v>10.6</v>
      </c>
      <c r="AY19" s="35">
        <v>12.34</v>
      </c>
      <c r="BA19" s="35">
        <v>12</v>
      </c>
      <c r="BB19" s="35">
        <v>6.03</v>
      </c>
      <c r="BC19" s="35">
        <v>20</v>
      </c>
      <c r="BD19" s="35">
        <v>25.2</v>
      </c>
      <c r="BF19" s="35">
        <v>10</v>
      </c>
      <c r="BG19" s="35">
        <v>2.8</v>
      </c>
      <c r="BH19" s="35">
        <v>7.4</v>
      </c>
      <c r="BI19" s="35">
        <v>0.95</v>
      </c>
      <c r="BJ19" s="35">
        <v>4.68</v>
      </c>
      <c r="BK19" s="35">
        <v>0.81</v>
      </c>
      <c r="BL19" s="35">
        <v>2.27</v>
      </c>
      <c r="BM19" s="35">
        <v>0.34</v>
      </c>
      <c r="BN19" s="35">
        <v>2.28</v>
      </c>
      <c r="BO19" s="35">
        <v>0.35</v>
      </c>
      <c r="BV19" s="35">
        <v>4</v>
      </c>
      <c r="BW19" s="35">
        <v>1.17</v>
      </c>
      <c r="BX19" s="35">
        <v>0.98</v>
      </c>
      <c r="BY19" s="35">
        <v>2.6</v>
      </c>
      <c r="BZ19" s="35">
        <v>1.8</v>
      </c>
      <c r="CA19" s="35">
        <v>2.6</v>
      </c>
    </row>
    <row r="20" spans="1:53" s="35" customFormat="1" ht="12">
      <c r="A20" s="35" t="s">
        <v>310</v>
      </c>
      <c r="B20" s="35" t="s">
        <v>305</v>
      </c>
      <c r="C20" s="35" t="s">
        <v>301</v>
      </c>
      <c r="E20" s="35">
        <v>44.78</v>
      </c>
      <c r="F20" s="35">
        <v>0.99</v>
      </c>
      <c r="G20" s="35">
        <v>17.62</v>
      </c>
      <c r="H20" s="35">
        <v>7.44</v>
      </c>
      <c r="J20" s="35">
        <v>0.23</v>
      </c>
      <c r="K20" s="35">
        <v>0.83</v>
      </c>
      <c r="L20" s="35">
        <v>7.48</v>
      </c>
      <c r="M20" s="35">
        <v>11.46</v>
      </c>
      <c r="N20" s="35">
        <v>4.8</v>
      </c>
      <c r="O20" s="35">
        <v>0.28</v>
      </c>
      <c r="P20" s="35">
        <v>3.5</v>
      </c>
      <c r="Q20" s="35">
        <v>99.41</v>
      </c>
      <c r="R20" s="35">
        <v>99.41</v>
      </c>
      <c r="S20" s="35" t="s">
        <v>286</v>
      </c>
      <c r="T20" s="35">
        <v>47.054620347603134</v>
      </c>
      <c r="U20" s="35">
        <v>1.0402874976357102</v>
      </c>
      <c r="V20" s="35">
        <v>18.51501586701133</v>
      </c>
      <c r="W20" s="35">
        <v>7.036126347645168</v>
      </c>
      <c r="X20" s="35">
        <v>0.24168295399617512</v>
      </c>
      <c r="Y20" s="35">
        <v>0.8721602252905449</v>
      </c>
      <c r="Z20" s="35">
        <v>7.859949982136477</v>
      </c>
      <c r="AA20" s="35">
        <v>12.042115881722465</v>
      </c>
      <c r="AB20" s="35">
        <v>5.0438181703549585</v>
      </c>
      <c r="AC20" s="35">
        <v>0.2942227266040393</v>
      </c>
      <c r="AD20" s="35">
        <v>100</v>
      </c>
      <c r="AE20" s="35">
        <v>17.085934052077423</v>
      </c>
      <c r="AF20" s="35" t="s">
        <v>287</v>
      </c>
      <c r="AI20" s="35">
        <v>111</v>
      </c>
      <c r="AJ20" s="35">
        <v>1323</v>
      </c>
      <c r="AK20" s="35">
        <v>81</v>
      </c>
      <c r="AL20" s="35">
        <v>2154</v>
      </c>
      <c r="AM20" s="35">
        <v>439</v>
      </c>
      <c r="AN20" s="35">
        <v>35</v>
      </c>
      <c r="AO20" s="35">
        <v>155</v>
      </c>
      <c r="AP20" s="35">
        <v>27</v>
      </c>
      <c r="AQ20" s="35">
        <v>9</v>
      </c>
      <c r="AR20" s="35">
        <v>170</v>
      </c>
      <c r="AS20" s="35">
        <v>23</v>
      </c>
      <c r="AV20" s="35">
        <v>18</v>
      </c>
      <c r="AX20" s="35">
        <v>5</v>
      </c>
      <c r="AY20" s="35">
        <v>9</v>
      </c>
      <c r="BA20" s="35">
        <v>6</v>
      </c>
    </row>
    <row r="21" spans="1:79" s="35" customFormat="1" ht="12">
      <c r="A21" s="35" t="s">
        <v>312</v>
      </c>
      <c r="B21" s="35" t="s">
        <v>313</v>
      </c>
      <c r="C21" s="35" t="s">
        <v>314</v>
      </c>
      <c r="E21" s="35">
        <v>41.79</v>
      </c>
      <c r="F21" s="35">
        <v>1.59</v>
      </c>
      <c r="G21" s="35">
        <v>14.2</v>
      </c>
      <c r="H21" s="35">
        <v>5.01</v>
      </c>
      <c r="J21" s="35">
        <v>0.31</v>
      </c>
      <c r="K21" s="35">
        <v>1.95</v>
      </c>
      <c r="L21" s="35">
        <v>11.12</v>
      </c>
      <c r="M21" s="35">
        <v>10.67</v>
      </c>
      <c r="N21" s="35">
        <v>4.7</v>
      </c>
      <c r="O21" s="35">
        <v>0.89</v>
      </c>
      <c r="P21" s="35">
        <v>2.79</v>
      </c>
      <c r="Q21" s="35">
        <v>94.42</v>
      </c>
      <c r="R21" s="35">
        <v>95.02</v>
      </c>
      <c r="S21" s="35" t="s">
        <v>295</v>
      </c>
      <c r="T21" s="35">
        <v>45.55811139334344</v>
      </c>
      <c r="U21" s="35">
        <v>1.7333667651451559</v>
      </c>
      <c r="V21" s="35">
        <v>15.480382430856109</v>
      </c>
      <c r="W21" s="35">
        <v>4.915566505685225</v>
      </c>
      <c r="X21" s="35">
        <v>0.33795201081446435</v>
      </c>
      <c r="Y21" s="35">
        <v>2.125827164800663</v>
      </c>
      <c r="Z21" s="35">
        <v>12.122665678247882</v>
      </c>
      <c r="AA21" s="35">
        <v>11.6320901786785</v>
      </c>
      <c r="AB21" s="35">
        <v>5.1237885510580075</v>
      </c>
      <c r="AC21" s="35">
        <v>0.970249321370559</v>
      </c>
      <c r="AD21" s="35">
        <v>100</v>
      </c>
      <c r="AE21" s="35">
        <v>16.75587872973651</v>
      </c>
      <c r="AG21" s="35">
        <v>6</v>
      </c>
      <c r="AI21" s="35">
        <v>262</v>
      </c>
      <c r="AJ21" s="35">
        <v>1431</v>
      </c>
      <c r="AK21" s="35">
        <v>75</v>
      </c>
      <c r="AL21" s="35">
        <v>2215</v>
      </c>
      <c r="AM21" s="35">
        <v>589</v>
      </c>
      <c r="AN21" s="35">
        <v>29</v>
      </c>
      <c r="AO21" s="35">
        <v>190</v>
      </c>
      <c r="AP21" s="35">
        <v>29.5</v>
      </c>
      <c r="AQ21" s="35">
        <v>40</v>
      </c>
      <c r="AR21" s="35">
        <v>190</v>
      </c>
      <c r="AS21" s="35">
        <v>24</v>
      </c>
      <c r="AT21" s="35">
        <v>84</v>
      </c>
      <c r="AU21" s="35">
        <v>119</v>
      </c>
      <c r="AV21" s="35">
        <v>4.9</v>
      </c>
      <c r="AW21" s="35">
        <v>37.1</v>
      </c>
      <c r="AX21" s="35">
        <v>3.4</v>
      </c>
      <c r="AY21" s="35">
        <v>9.47</v>
      </c>
      <c r="BA21" s="35">
        <v>15</v>
      </c>
      <c r="BB21" s="35">
        <v>3.26</v>
      </c>
      <c r="BC21" s="35">
        <v>8.6</v>
      </c>
      <c r="BD21" s="35">
        <v>11.3</v>
      </c>
      <c r="BF21" s="35">
        <v>6.4</v>
      </c>
      <c r="BG21" s="35">
        <v>2.1</v>
      </c>
      <c r="BH21" s="35">
        <v>5.9</v>
      </c>
      <c r="BI21" s="35">
        <v>0.85</v>
      </c>
      <c r="BJ21" s="35">
        <v>4.67</v>
      </c>
      <c r="BK21" s="35">
        <v>0.85</v>
      </c>
      <c r="BL21" s="35">
        <v>2.31</v>
      </c>
      <c r="BM21" s="35">
        <v>0.33</v>
      </c>
      <c r="BN21" s="35">
        <v>2.06</v>
      </c>
      <c r="BO21" s="35">
        <v>0.31</v>
      </c>
      <c r="BV21" s="35">
        <v>3</v>
      </c>
      <c r="BW21" s="35">
        <v>0.74</v>
      </c>
      <c r="BX21" s="35">
        <v>0.97</v>
      </c>
      <c r="BY21" s="35">
        <v>3</v>
      </c>
      <c r="BZ21" s="35">
        <v>1.6</v>
      </c>
      <c r="CA21" s="35">
        <v>2.9</v>
      </c>
    </row>
    <row r="22" spans="1:53" s="35" customFormat="1" ht="12">
      <c r="A22" s="35" t="s">
        <v>315</v>
      </c>
      <c r="B22" s="35" t="s">
        <v>313</v>
      </c>
      <c r="C22" s="35" t="s">
        <v>314</v>
      </c>
      <c r="D22" s="35" t="s">
        <v>333</v>
      </c>
      <c r="E22" s="35">
        <v>40.15</v>
      </c>
      <c r="F22" s="35">
        <v>1.6</v>
      </c>
      <c r="G22" s="35">
        <v>12.26</v>
      </c>
      <c r="H22" s="35">
        <v>11.27</v>
      </c>
      <c r="J22" s="35">
        <v>0.39</v>
      </c>
      <c r="K22" s="35">
        <v>1.91</v>
      </c>
      <c r="L22" s="35">
        <v>12.86</v>
      </c>
      <c r="M22" s="35">
        <v>8.29</v>
      </c>
      <c r="N22" s="35">
        <v>4.53</v>
      </c>
      <c r="O22" s="35">
        <v>0.94</v>
      </c>
      <c r="P22" s="35">
        <v>3.94</v>
      </c>
      <c r="Q22" s="35">
        <v>98.14</v>
      </c>
      <c r="R22" s="35">
        <v>102.55</v>
      </c>
      <c r="S22" s="35" t="s">
        <v>295</v>
      </c>
      <c r="T22" s="35">
        <v>41.186668444754474</v>
      </c>
      <c r="U22" s="35">
        <v>1.641311818470913</v>
      </c>
      <c r="V22" s="35">
        <v>12.576551809033372</v>
      </c>
      <c r="W22" s="35">
        <v>14.9287568088795</v>
      </c>
      <c r="X22" s="35">
        <v>0.40006975575228504</v>
      </c>
      <c r="Y22" s="35">
        <v>1.9593159832996525</v>
      </c>
      <c r="Z22" s="35">
        <v>13.192043740959964</v>
      </c>
      <c r="AA22" s="35">
        <v>8.504046859452417</v>
      </c>
      <c r="AB22" s="35">
        <v>4.646964086045773</v>
      </c>
      <c r="AC22" s="35">
        <v>0.9642706933516614</v>
      </c>
      <c r="AD22" s="35">
        <v>100</v>
      </c>
      <c r="AE22" s="35">
        <v>13.15101094549819</v>
      </c>
      <c r="AF22" s="35" t="s">
        <v>287</v>
      </c>
      <c r="AI22" s="35">
        <v>225</v>
      </c>
      <c r="AJ22" s="35">
        <v>1779</v>
      </c>
      <c r="AK22" s="35">
        <v>85</v>
      </c>
      <c r="AL22" s="35">
        <v>2436</v>
      </c>
      <c r="AM22" s="35">
        <v>794</v>
      </c>
      <c r="AN22" s="35">
        <v>56</v>
      </c>
      <c r="AO22" s="35">
        <v>238</v>
      </c>
      <c r="AP22" s="35">
        <v>23</v>
      </c>
      <c r="AQ22" s="35">
        <v>75</v>
      </c>
      <c r="AR22" s="35">
        <v>248</v>
      </c>
      <c r="AS22" s="35">
        <v>33</v>
      </c>
      <c r="AV22" s="35">
        <v>8</v>
      </c>
      <c r="AX22" s="35">
        <v>6</v>
      </c>
      <c r="AY22" s="35">
        <v>15</v>
      </c>
      <c r="BA22" s="35">
        <v>17</v>
      </c>
    </row>
    <row r="23" spans="1:53" s="35" customFormat="1" ht="12">
      <c r="A23" s="35" t="s">
        <v>311</v>
      </c>
      <c r="B23" s="35" t="s">
        <v>305</v>
      </c>
      <c r="C23" s="35" t="s">
        <v>301</v>
      </c>
      <c r="D23" s="35" t="s">
        <v>333</v>
      </c>
      <c r="E23" s="35">
        <v>43.4</v>
      </c>
      <c r="F23" s="35">
        <v>1.35</v>
      </c>
      <c r="G23" s="35">
        <v>12.29</v>
      </c>
      <c r="H23" s="35">
        <v>11.08</v>
      </c>
      <c r="J23" s="35">
        <v>0.41</v>
      </c>
      <c r="K23" s="35">
        <v>1.28</v>
      </c>
      <c r="L23" s="35">
        <v>8.83</v>
      </c>
      <c r="M23" s="35">
        <v>12.39</v>
      </c>
      <c r="N23" s="35">
        <v>5.64</v>
      </c>
      <c r="O23" s="35">
        <v>0.61</v>
      </c>
      <c r="P23" s="35">
        <v>0.56</v>
      </c>
      <c r="Q23" s="35">
        <v>97.84</v>
      </c>
      <c r="R23" s="35">
        <v>97.84</v>
      </c>
      <c r="S23" s="35" t="s">
        <v>286</v>
      </c>
      <c r="T23" s="35">
        <v>45.127479931788876</v>
      </c>
      <c r="U23" s="35">
        <v>1.403734974836751</v>
      </c>
      <c r="V23" s="35">
        <v>12.779187289439754</v>
      </c>
      <c r="W23" s="35">
        <v>10.3689223474608</v>
      </c>
      <c r="X23" s="35">
        <v>0.42631951087634656</v>
      </c>
      <c r="Y23" s="35">
        <v>1.3309487168822527</v>
      </c>
      <c r="Z23" s="35">
        <v>9.181466539117414</v>
      </c>
      <c r="AA23" s="35">
        <v>12.88316765794618</v>
      </c>
      <c r="AB23" s="35">
        <v>5.864492783762426</v>
      </c>
      <c r="AC23" s="35">
        <v>0.6342802478891986</v>
      </c>
      <c r="AD23" s="35">
        <v>100</v>
      </c>
      <c r="AE23" s="35">
        <v>18.747660441708604</v>
      </c>
      <c r="AF23" s="35" t="s">
        <v>287</v>
      </c>
      <c r="AG23" s="35">
        <v>20</v>
      </c>
      <c r="AI23" s="35">
        <v>216</v>
      </c>
      <c r="AJ23" s="35">
        <v>1564</v>
      </c>
      <c r="AK23" s="35">
        <v>107</v>
      </c>
      <c r="AL23" s="35">
        <v>1947</v>
      </c>
      <c r="AM23" s="35">
        <v>842</v>
      </c>
      <c r="AN23" s="35">
        <v>42</v>
      </c>
      <c r="AO23" s="35">
        <v>264</v>
      </c>
      <c r="AP23" s="35">
        <v>36</v>
      </c>
      <c r="AQ23" s="35">
        <v>52</v>
      </c>
      <c r="AR23" s="35">
        <v>283</v>
      </c>
      <c r="AS23" s="35">
        <v>35</v>
      </c>
      <c r="AV23" s="35">
        <v>8</v>
      </c>
      <c r="AX23" s="35">
        <v>6</v>
      </c>
      <c r="AY23" s="35">
        <v>16</v>
      </c>
      <c r="BA23" s="35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23"/>
  <sheetViews>
    <sheetView zoomScalePageLayoutView="0" workbookViewId="0" topLeftCell="W1">
      <pane xSplit="6855" topLeftCell="A1" activePane="topLeft" state="split"/>
      <selection pane="topLeft" activeCell="BL3" sqref="A3:IV3"/>
      <selection pane="topRight" activeCell="BS1" sqref="BS1"/>
    </sheetView>
  </sheetViews>
  <sheetFormatPr defaultColWidth="9.00390625" defaultRowHeight="12.75"/>
  <cols>
    <col min="1" max="1" width="8.125" style="0" bestFit="1" customWidth="1"/>
    <col min="2" max="2" width="11.50390625" style="0" bestFit="1" customWidth="1"/>
    <col min="3" max="4" width="12.625" style="0" bestFit="1" customWidth="1"/>
    <col min="5" max="5" width="3.625" style="0" bestFit="1" customWidth="1"/>
    <col min="6" max="6" width="21.25390625" style="0" bestFit="1" customWidth="1"/>
    <col min="7" max="7" width="28.50390625" style="0" customWidth="1"/>
    <col min="8" max="9" width="5.875" style="0" bestFit="1" customWidth="1"/>
    <col min="10" max="11" width="7.00390625" style="0" bestFit="1" customWidth="1"/>
    <col min="12" max="14" width="4.875" style="0" bestFit="1" customWidth="1"/>
    <col min="15" max="16" width="5.875" style="0" bestFit="1" customWidth="1"/>
    <col min="17" max="17" width="4.875" style="0" bestFit="1" customWidth="1"/>
    <col min="18" max="18" width="5.875" style="0" bestFit="1" customWidth="1"/>
    <col min="19" max="20" width="4.875" style="0" bestFit="1" customWidth="1"/>
    <col min="21" max="21" width="5.875" style="0" bestFit="1" customWidth="1"/>
    <col min="22" max="22" width="7.00390625" style="0" bestFit="1" customWidth="1"/>
    <col min="23" max="33" width="11.875" style="0" bestFit="1" customWidth="1"/>
    <col min="34" max="34" width="10.375" style="0" bestFit="1" customWidth="1"/>
    <col min="35" max="35" width="3.625" style="0" bestFit="1" customWidth="1"/>
    <col min="36" max="36" width="3.875" style="0" bestFit="1" customWidth="1"/>
    <col min="37" max="37" width="3.625" style="0" bestFit="1" customWidth="1"/>
    <col min="38" max="38" width="3.875" style="0" bestFit="1" customWidth="1"/>
    <col min="39" max="39" width="4.875" style="0" bestFit="1" customWidth="1"/>
    <col min="40" max="40" width="3.875" style="0" bestFit="1" customWidth="1"/>
    <col min="41" max="41" width="4.875" style="0" bestFit="1" customWidth="1"/>
    <col min="42" max="42" width="3.875" style="0" bestFit="1" customWidth="1"/>
    <col min="43" max="43" width="2.875" style="0" bestFit="1" customWidth="1"/>
    <col min="44" max="44" width="3.875" style="0" bestFit="1" customWidth="1"/>
    <col min="45" max="46" width="3.625" style="0" bestFit="1" customWidth="1"/>
    <col min="47" max="47" width="3.875" style="0" bestFit="1" customWidth="1"/>
    <col min="48" max="48" width="3.625" style="0" bestFit="1" customWidth="1"/>
    <col min="49" max="50" width="3.875" style="0" bestFit="1" customWidth="1"/>
    <col min="51" max="51" width="4.875" style="0" bestFit="1" customWidth="1"/>
    <col min="52" max="52" width="3.625" style="0" bestFit="1" customWidth="1"/>
    <col min="53" max="53" width="3.875" style="0" bestFit="1" customWidth="1"/>
    <col min="54" max="59" width="3.625" style="0" bestFit="1" customWidth="1"/>
    <col min="60" max="60" width="4.75390625" style="0" bestFit="1" customWidth="1"/>
    <col min="61" max="61" width="3.625" style="0" bestFit="1" customWidth="1"/>
    <col min="62" max="63" width="3.875" style="0" bestFit="1" customWidth="1"/>
    <col min="64" max="64" width="3.625" style="0" bestFit="1" customWidth="1"/>
    <col min="65" max="67" width="3.875" style="0" bestFit="1" customWidth="1"/>
    <col min="68" max="68" width="3.625" style="0" bestFit="1" customWidth="1"/>
    <col min="69" max="70" width="3.875" style="0" bestFit="1" customWidth="1"/>
    <col min="71" max="71" width="11.50390625" style="0" bestFit="1" customWidth="1"/>
    <col min="72" max="72" width="11.50390625" style="0" customWidth="1"/>
    <col min="73" max="73" width="10.50390625" style="0" customWidth="1"/>
    <col min="74" max="74" width="8.375" style="0" customWidth="1"/>
    <col min="75" max="75" width="10.375" style="0" customWidth="1"/>
    <col min="76" max="76" width="9.875" style="0" customWidth="1"/>
    <col min="77" max="77" width="10.125" style="0" customWidth="1"/>
    <col min="78" max="78" width="4.875" style="0" bestFit="1" customWidth="1"/>
    <col min="79" max="79" width="3.625" style="0" bestFit="1" customWidth="1"/>
    <col min="80" max="82" width="4.875" style="0" bestFit="1" customWidth="1"/>
  </cols>
  <sheetData>
    <row r="1" spans="1:82" s="35" customFormat="1" ht="12">
      <c r="A1" s="35" t="s">
        <v>171</v>
      </c>
      <c r="B1" s="35" t="s">
        <v>124</v>
      </c>
      <c r="C1" s="35" t="s">
        <v>125</v>
      </c>
      <c r="D1" s="35" t="s">
        <v>172</v>
      </c>
      <c r="E1" s="35" t="s">
        <v>173</v>
      </c>
      <c r="F1" s="35" t="s">
        <v>174</v>
      </c>
      <c r="G1" s="35" t="s">
        <v>450</v>
      </c>
      <c r="H1" s="35" t="s">
        <v>175</v>
      </c>
      <c r="I1" s="35" t="s">
        <v>176</v>
      </c>
      <c r="J1" s="35" t="s">
        <v>177</v>
      </c>
      <c r="K1" s="35" t="s">
        <v>178</v>
      </c>
      <c r="L1" s="35" t="s">
        <v>179</v>
      </c>
      <c r="M1" s="35" t="s">
        <v>180</v>
      </c>
      <c r="N1" s="35" t="s">
        <v>181</v>
      </c>
      <c r="O1" s="35" t="s">
        <v>182</v>
      </c>
      <c r="P1" s="35" t="s">
        <v>183</v>
      </c>
      <c r="Q1" s="35" t="s">
        <v>184</v>
      </c>
      <c r="R1" s="35" t="s">
        <v>185</v>
      </c>
      <c r="S1" s="35" t="s">
        <v>186</v>
      </c>
      <c r="T1" s="35" t="s">
        <v>187</v>
      </c>
      <c r="U1" s="35" t="s">
        <v>188</v>
      </c>
      <c r="V1" s="35" t="s">
        <v>189</v>
      </c>
      <c r="W1" s="35" t="s">
        <v>61</v>
      </c>
      <c r="X1" s="35" t="s">
        <v>62</v>
      </c>
      <c r="Y1" s="35" t="s">
        <v>63</v>
      </c>
      <c r="Z1" s="35" t="s">
        <v>190</v>
      </c>
      <c r="AA1" s="35" t="s">
        <v>65</v>
      </c>
      <c r="AB1" s="35" t="s">
        <v>66</v>
      </c>
      <c r="AC1" s="35" t="s">
        <v>67</v>
      </c>
      <c r="AD1" s="35" t="s">
        <v>68</v>
      </c>
      <c r="AE1" s="35" t="s">
        <v>69</v>
      </c>
      <c r="AF1" s="35" t="s">
        <v>70</v>
      </c>
      <c r="AG1" s="35" t="s">
        <v>191</v>
      </c>
      <c r="AH1" s="35" t="s">
        <v>192</v>
      </c>
      <c r="AI1" s="35" t="s">
        <v>193</v>
      </c>
      <c r="AJ1" s="35" t="s">
        <v>194</v>
      </c>
      <c r="AK1" s="35" t="s">
        <v>195</v>
      </c>
      <c r="AL1" s="35" t="s">
        <v>196</v>
      </c>
      <c r="AM1" s="35" t="s">
        <v>197</v>
      </c>
      <c r="AN1" s="35" t="s">
        <v>198</v>
      </c>
      <c r="AO1" s="35" t="s">
        <v>199</v>
      </c>
      <c r="AP1" s="35" t="s">
        <v>200</v>
      </c>
      <c r="AQ1" s="35" t="s">
        <v>201</v>
      </c>
      <c r="AR1" s="35" t="s">
        <v>202</v>
      </c>
      <c r="AS1" s="35" t="s">
        <v>203</v>
      </c>
      <c r="AT1" s="35" t="s">
        <v>204</v>
      </c>
      <c r="AU1" s="35" t="s">
        <v>205</v>
      </c>
      <c r="AV1" s="35" t="s">
        <v>206</v>
      </c>
      <c r="AW1" s="35" t="s">
        <v>207</v>
      </c>
      <c r="AX1" s="35" t="s">
        <v>208</v>
      </c>
      <c r="AY1" s="35" t="s">
        <v>209</v>
      </c>
      <c r="AZ1" s="35" t="s">
        <v>210</v>
      </c>
      <c r="BA1" s="35" t="s">
        <v>211</v>
      </c>
      <c r="BB1" s="35" t="s">
        <v>212</v>
      </c>
      <c r="BC1" s="35" t="s">
        <v>213</v>
      </c>
      <c r="BD1" s="35" t="s">
        <v>214</v>
      </c>
      <c r="BE1" s="35" t="s">
        <v>215</v>
      </c>
      <c r="BF1" s="35" t="s">
        <v>216</v>
      </c>
      <c r="BG1" s="35" t="s">
        <v>217</v>
      </c>
      <c r="BH1" s="35" t="s">
        <v>218</v>
      </c>
      <c r="BI1" s="35" t="s">
        <v>219</v>
      </c>
      <c r="BJ1" s="35" t="s">
        <v>220</v>
      </c>
      <c r="BK1" s="35" t="s">
        <v>221</v>
      </c>
      <c r="BL1" s="35" t="s">
        <v>222</v>
      </c>
      <c r="BM1" s="35" t="s">
        <v>223</v>
      </c>
      <c r="BN1" s="35" t="s">
        <v>224</v>
      </c>
      <c r="BO1" s="35" t="s">
        <v>225</v>
      </c>
      <c r="BP1" s="35" t="s">
        <v>226</v>
      </c>
      <c r="BQ1" s="35" t="s">
        <v>227</v>
      </c>
      <c r="BR1" s="35" t="s">
        <v>228</v>
      </c>
      <c r="BS1" s="35" t="s">
        <v>427</v>
      </c>
      <c r="BT1" s="35" t="s">
        <v>428</v>
      </c>
      <c r="BU1" s="35" t="s">
        <v>230</v>
      </c>
      <c r="BV1" s="35" t="s">
        <v>231</v>
      </c>
      <c r="BW1" s="35" t="s">
        <v>232</v>
      </c>
      <c r="BX1" s="35" t="s">
        <v>429</v>
      </c>
      <c r="BY1" s="35" t="s">
        <v>234</v>
      </c>
      <c r="BZ1" s="35" t="s">
        <v>235</v>
      </c>
      <c r="CA1" s="35" t="s">
        <v>236</v>
      </c>
      <c r="CB1" s="35" t="s">
        <v>237</v>
      </c>
      <c r="CC1" s="35" t="s">
        <v>238</v>
      </c>
      <c r="CD1" s="35" t="s">
        <v>239</v>
      </c>
    </row>
    <row r="2" spans="1:82" s="35" customFormat="1" ht="12">
      <c r="A2" s="35" t="s">
        <v>243</v>
      </c>
      <c r="F2" s="35" t="s">
        <v>244</v>
      </c>
      <c r="G2" s="35" t="s">
        <v>453</v>
      </c>
      <c r="H2" s="35">
        <v>43.07</v>
      </c>
      <c r="I2" s="35">
        <v>0.99</v>
      </c>
      <c r="J2" s="35">
        <v>13.96</v>
      </c>
      <c r="K2" s="35">
        <v>5.8</v>
      </c>
      <c r="L2" s="35">
        <v>2.69</v>
      </c>
      <c r="M2" s="35">
        <v>0.34</v>
      </c>
      <c r="N2" s="35">
        <v>1.01</v>
      </c>
      <c r="O2" s="35">
        <v>11.08</v>
      </c>
      <c r="P2" s="35">
        <v>9.7</v>
      </c>
      <c r="Q2" s="35">
        <v>4.9</v>
      </c>
      <c r="R2" s="35">
        <v>0.66</v>
      </c>
      <c r="S2" s="35">
        <v>0.28</v>
      </c>
      <c r="T2" s="35">
        <v>2.95</v>
      </c>
      <c r="U2" s="35">
        <v>1.2</v>
      </c>
      <c r="V2" s="35">
        <v>98.63</v>
      </c>
      <c r="W2" s="35">
        <v>46.00512710959197</v>
      </c>
      <c r="X2" s="35">
        <v>1.0574663533433026</v>
      </c>
      <c r="Y2" s="35">
        <v>14.911343729972227</v>
      </c>
      <c r="Z2" s="35">
        <v>8.449049348429822</v>
      </c>
      <c r="AA2" s="35">
        <v>0.3631702627643666</v>
      </c>
      <c r="AB2" s="35">
        <v>1.0788293099765007</v>
      </c>
      <c r="AC2" s="35">
        <v>11.83507797479171</v>
      </c>
      <c r="AD2" s="35">
        <v>10.361033967101045</v>
      </c>
      <c r="AE2" s="35">
        <v>5.233924375133519</v>
      </c>
      <c r="AF2" s="35">
        <v>0.7049775688955351</v>
      </c>
      <c r="AG2" s="35">
        <v>15.594958342234564</v>
      </c>
      <c r="AH2" s="35">
        <v>100</v>
      </c>
      <c r="AI2" s="35">
        <v>14</v>
      </c>
      <c r="AJ2" s="35" t="s">
        <v>242</v>
      </c>
      <c r="AL2" s="35">
        <v>211</v>
      </c>
      <c r="AM2" s="35">
        <v>1720</v>
      </c>
      <c r="AN2" s="35">
        <v>119</v>
      </c>
      <c r="AO2" s="35">
        <v>2288</v>
      </c>
      <c r="AP2" s="35">
        <v>869</v>
      </c>
      <c r="AQ2" s="35">
        <v>48</v>
      </c>
      <c r="AR2" s="35">
        <v>324</v>
      </c>
      <c r="AT2" s="35">
        <v>47</v>
      </c>
      <c r="AU2" s="35">
        <v>274</v>
      </c>
      <c r="AV2" s="35">
        <v>43</v>
      </c>
      <c r="AW2" s="35">
        <v>155</v>
      </c>
      <c r="AX2" s="35">
        <v>249</v>
      </c>
      <c r="AY2" s="35">
        <v>20</v>
      </c>
      <c r="BA2" s="35">
        <v>10</v>
      </c>
      <c r="BG2" s="35">
        <v>22</v>
      </c>
      <c r="BH2" s="35">
        <v>81</v>
      </c>
      <c r="BI2" s="35">
        <v>13</v>
      </c>
      <c r="BJ2" s="35">
        <v>4.2</v>
      </c>
      <c r="BK2" s="35">
        <v>11</v>
      </c>
      <c r="BM2" s="35">
        <v>8.6</v>
      </c>
      <c r="BN2" s="35">
        <v>1.7</v>
      </c>
      <c r="BO2" s="35">
        <v>4.9</v>
      </c>
      <c r="BQ2" s="35">
        <v>3.9</v>
      </c>
      <c r="BR2" s="35">
        <v>0.5</v>
      </c>
      <c r="BS2" s="35">
        <v>0.7076</v>
      </c>
      <c r="BZ2" s="35">
        <v>29</v>
      </c>
      <c r="CA2" s="35">
        <v>0</v>
      </c>
      <c r="CB2" s="35">
        <v>1600</v>
      </c>
      <c r="CC2" s="35">
        <v>1740</v>
      </c>
      <c r="CD2" s="35">
        <v>2877</v>
      </c>
    </row>
    <row r="3" spans="1:82" s="35" customFormat="1" ht="12.75">
      <c r="A3" s="35" t="s">
        <v>245</v>
      </c>
      <c r="F3" s="35" t="s">
        <v>396</v>
      </c>
      <c r="G3" s="35" t="s">
        <v>452</v>
      </c>
      <c r="H3" s="35">
        <v>43.48</v>
      </c>
      <c r="I3" s="35">
        <v>0.97</v>
      </c>
      <c r="J3" s="35">
        <v>13.26</v>
      </c>
      <c r="K3" s="35">
        <v>6.92</v>
      </c>
      <c r="L3" s="35">
        <v>2.47</v>
      </c>
      <c r="M3" s="35">
        <v>0.38</v>
      </c>
      <c r="N3" s="35">
        <v>0.66</v>
      </c>
      <c r="O3" s="35">
        <v>8.4</v>
      </c>
      <c r="P3" s="35">
        <v>7.48</v>
      </c>
      <c r="Q3" s="35">
        <v>5.43</v>
      </c>
      <c r="R3" s="35">
        <v>0.39</v>
      </c>
      <c r="S3" s="35">
        <v>0.57</v>
      </c>
      <c r="T3" s="35">
        <v>4.17</v>
      </c>
      <c r="U3" s="35">
        <v>4.18</v>
      </c>
      <c r="V3" s="35">
        <v>98.76</v>
      </c>
      <c r="W3" s="35">
        <v>48.77282720868668</v>
      </c>
      <c r="X3" s="35">
        <v>1.088078251895724</v>
      </c>
      <c r="Y3" s="35">
        <v>14.874141876430206</v>
      </c>
      <c r="Z3" s="35">
        <v>9.756808902050524</v>
      </c>
      <c r="AA3" s="35">
        <v>0.4262574595055414</v>
      </c>
      <c r="AB3" s="35">
        <v>0.7403419033517298</v>
      </c>
      <c r="AC3" s="35">
        <v>9.422533315385651</v>
      </c>
      <c r="AD3" s="35">
        <v>8.390541571319604</v>
      </c>
      <c r="AE3" s="35">
        <v>6.090994750302867</v>
      </c>
      <c r="AF3" s="35">
        <v>0.43747476107147665</v>
      </c>
      <c r="AG3" s="35">
        <v>14.481536321622471</v>
      </c>
      <c r="AH3" s="35">
        <v>100</v>
      </c>
      <c r="AJ3" s="35" t="s">
        <v>246</v>
      </c>
      <c r="AL3" s="35">
        <v>166</v>
      </c>
      <c r="AM3" s="35">
        <v>2723</v>
      </c>
      <c r="AN3" s="35">
        <v>155</v>
      </c>
      <c r="AO3" s="35">
        <v>3442</v>
      </c>
      <c r="AP3" s="35">
        <v>831</v>
      </c>
      <c r="AQ3" s="35">
        <v>35</v>
      </c>
      <c r="AR3" s="35">
        <v>303</v>
      </c>
      <c r="AT3" s="35">
        <v>40</v>
      </c>
      <c r="AU3" s="35">
        <v>324</v>
      </c>
      <c r="AV3" s="35">
        <v>51</v>
      </c>
      <c r="AY3" s="35">
        <v>19</v>
      </c>
      <c r="BA3" s="35">
        <v>9</v>
      </c>
      <c r="BS3" s="35">
        <v>0.7059</v>
      </c>
      <c r="BT3" s="47">
        <v>0.70428</v>
      </c>
      <c r="BU3" s="47">
        <v>0.51263</v>
      </c>
      <c r="BV3" s="48"/>
      <c r="BW3" s="47">
        <v>19.05</v>
      </c>
      <c r="BX3" s="47">
        <v>15.6</v>
      </c>
      <c r="BY3" s="47">
        <v>39.22</v>
      </c>
      <c r="BZ3" s="35">
        <v>6628</v>
      </c>
      <c r="CA3" s="35">
        <v>4</v>
      </c>
      <c r="CB3" s="35">
        <v>1800</v>
      </c>
      <c r="CC3" s="35">
        <v>1740</v>
      </c>
      <c r="CD3" s="35">
        <v>2802</v>
      </c>
    </row>
    <row r="4" spans="1:82" s="35" customFormat="1" ht="12">
      <c r="A4" s="35" t="s">
        <v>240</v>
      </c>
      <c r="F4" s="35" t="s">
        <v>241</v>
      </c>
      <c r="G4" s="35" t="s">
        <v>453</v>
      </c>
      <c r="H4" s="35">
        <v>44.13</v>
      </c>
      <c r="I4" s="35">
        <v>1.05</v>
      </c>
      <c r="J4" s="35">
        <v>13.05</v>
      </c>
      <c r="K4" s="35">
        <v>5.59</v>
      </c>
      <c r="L4" s="35">
        <v>3.83</v>
      </c>
      <c r="M4" s="35">
        <v>0.38</v>
      </c>
      <c r="N4" s="35">
        <v>0.8</v>
      </c>
      <c r="O4" s="35">
        <v>7.65</v>
      </c>
      <c r="P4" s="35">
        <v>13.53</v>
      </c>
      <c r="Q4" s="35">
        <v>5.43</v>
      </c>
      <c r="R4" s="35">
        <v>0.54</v>
      </c>
      <c r="S4" s="35">
        <v>0.92</v>
      </c>
      <c r="T4" s="35">
        <v>0.19</v>
      </c>
      <c r="U4" s="35">
        <v>1.01</v>
      </c>
      <c r="V4" s="35">
        <v>98.1</v>
      </c>
      <c r="W4" s="35">
        <v>46.24768132800956</v>
      </c>
      <c r="X4" s="35">
        <v>1.1003867073285756</v>
      </c>
      <c r="Y4" s="35">
        <v>13.676234791083726</v>
      </c>
      <c r="Z4" s="35">
        <v>9.286215822512865</v>
      </c>
      <c r="AA4" s="35">
        <v>0.39823518931891305</v>
      </c>
      <c r="AB4" s="35">
        <v>0.8383898722503433</v>
      </c>
      <c r="AC4" s="35">
        <v>8.017103153393908</v>
      </c>
      <c r="AD4" s="35">
        <v>14.179268714433931</v>
      </c>
      <c r="AE4" s="35">
        <v>5.690571257899205</v>
      </c>
      <c r="AF4" s="35">
        <v>0.5659131637689817</v>
      </c>
      <c r="AG4" s="35">
        <v>19.869839972333136</v>
      </c>
      <c r="AH4" s="35">
        <v>100</v>
      </c>
      <c r="AI4" s="35">
        <v>13</v>
      </c>
      <c r="AJ4" s="35" t="s">
        <v>242</v>
      </c>
      <c r="AL4" s="35">
        <v>220</v>
      </c>
      <c r="AM4" s="35">
        <v>2634</v>
      </c>
      <c r="AN4" s="35">
        <v>134</v>
      </c>
      <c r="AO4" s="35">
        <v>2735</v>
      </c>
      <c r="AP4" s="35">
        <v>852</v>
      </c>
      <c r="AQ4" s="35">
        <v>31</v>
      </c>
      <c r="AR4" s="35">
        <v>330</v>
      </c>
      <c r="AT4" s="35">
        <v>46</v>
      </c>
      <c r="AU4" s="35">
        <v>322</v>
      </c>
      <c r="AV4" s="35">
        <v>43</v>
      </c>
      <c r="AW4" s="35">
        <v>170</v>
      </c>
      <c r="AX4" s="35">
        <v>259</v>
      </c>
      <c r="AY4" s="35">
        <v>10</v>
      </c>
      <c r="BA4" s="35">
        <v>9</v>
      </c>
      <c r="BG4" s="35">
        <v>22</v>
      </c>
      <c r="BH4" s="35">
        <v>75</v>
      </c>
      <c r="BI4" s="35">
        <v>10</v>
      </c>
      <c r="BJ4" s="35">
        <v>3.1</v>
      </c>
      <c r="BK4" s="35">
        <v>8.1</v>
      </c>
      <c r="BM4" s="35">
        <v>5.7</v>
      </c>
      <c r="BN4" s="35">
        <v>1.2</v>
      </c>
      <c r="BO4" s="35">
        <v>3.4</v>
      </c>
      <c r="BQ4" s="35">
        <v>2.8</v>
      </c>
      <c r="BR4" s="35">
        <v>0.4</v>
      </c>
      <c r="BS4" s="35">
        <v>0.7034</v>
      </c>
      <c r="BZ4" s="35">
        <v>46</v>
      </c>
      <c r="CA4" s="35">
        <v>7</v>
      </c>
      <c r="CB4" s="35">
        <v>7800</v>
      </c>
      <c r="CC4" s="35">
        <v>2180</v>
      </c>
      <c r="CD4" s="35">
        <v>3042</v>
      </c>
    </row>
    <row r="5" spans="1:82" s="35" customFormat="1" ht="12">
      <c r="A5" s="35" t="s">
        <v>247</v>
      </c>
      <c r="F5" s="35" t="s">
        <v>241</v>
      </c>
      <c r="G5" s="35" t="s">
        <v>453</v>
      </c>
      <c r="H5" s="35">
        <v>44.74</v>
      </c>
      <c r="I5" s="35">
        <v>1.88</v>
      </c>
      <c r="J5" s="35">
        <v>14.63</v>
      </c>
      <c r="K5" s="35">
        <v>7.21</v>
      </c>
      <c r="L5" s="35">
        <v>1.88</v>
      </c>
      <c r="M5" s="35">
        <v>0.23</v>
      </c>
      <c r="N5" s="35">
        <v>2.02</v>
      </c>
      <c r="O5" s="35">
        <v>8.7</v>
      </c>
      <c r="P5" s="35">
        <v>8.06</v>
      </c>
      <c r="Q5" s="35">
        <v>4.31</v>
      </c>
      <c r="R5" s="35">
        <v>0.63</v>
      </c>
      <c r="S5" s="35">
        <v>0.09</v>
      </c>
      <c r="T5" s="35">
        <v>1.29</v>
      </c>
      <c r="U5" s="35">
        <v>3.52</v>
      </c>
      <c r="V5" s="35">
        <v>99.19</v>
      </c>
      <c r="W5" s="35">
        <v>47.81498145753401</v>
      </c>
      <c r="X5" s="35">
        <v>2.0092124528422874</v>
      </c>
      <c r="Y5" s="35">
        <v>15.635520311214183</v>
      </c>
      <c r="Z5" s="35">
        <v>8.944201605232502</v>
      </c>
      <c r="AA5" s="35">
        <v>0.24580790646474793</v>
      </c>
      <c r="AB5" s="35">
        <v>2.1588346567773513</v>
      </c>
      <c r="AC5" s="35">
        <v>9.297951244536117</v>
      </c>
      <c r="AD5" s="35">
        <v>8.613964026547254</v>
      </c>
      <c r="AE5" s="35">
        <v>4.606226421143754</v>
      </c>
      <c r="AF5" s="35">
        <v>0.6732999177077879</v>
      </c>
      <c r="AG5" s="35">
        <v>13.220190447691008</v>
      </c>
      <c r="AH5" s="35">
        <v>100</v>
      </c>
      <c r="AI5" s="35">
        <v>14</v>
      </c>
      <c r="AL5" s="35">
        <v>230</v>
      </c>
      <c r="AM5" s="35">
        <v>1468</v>
      </c>
      <c r="AN5" s="35">
        <v>109</v>
      </c>
      <c r="AO5" s="35">
        <v>1646</v>
      </c>
      <c r="AP5" s="35">
        <v>398</v>
      </c>
      <c r="AQ5" s="35">
        <v>30</v>
      </c>
      <c r="AR5" s="35">
        <v>127</v>
      </c>
      <c r="AT5" s="35">
        <v>61</v>
      </c>
      <c r="AU5" s="35">
        <v>159</v>
      </c>
      <c r="AV5" s="35">
        <v>17</v>
      </c>
      <c r="AY5" s="35">
        <v>9</v>
      </c>
      <c r="BA5" s="35">
        <v>2</v>
      </c>
      <c r="BS5" s="35">
        <v>0.7086</v>
      </c>
      <c r="BZ5" s="35">
        <v>44</v>
      </c>
      <c r="CA5" s="35">
        <v>6</v>
      </c>
      <c r="CB5" s="35">
        <v>400</v>
      </c>
      <c r="CC5" s="35">
        <v>1980</v>
      </c>
      <c r="CD5" s="35">
        <v>1833</v>
      </c>
    </row>
    <row r="6" spans="1:82" s="35" customFormat="1" ht="12">
      <c r="A6" s="35" t="s">
        <v>248</v>
      </c>
      <c r="F6" s="35" t="s">
        <v>241</v>
      </c>
      <c r="G6" s="35" t="s">
        <v>451</v>
      </c>
      <c r="H6" s="35">
        <v>45.1</v>
      </c>
      <c r="I6" s="35">
        <v>1.25</v>
      </c>
      <c r="J6" s="35">
        <v>16.13</v>
      </c>
      <c r="K6" s="35">
        <v>5.66</v>
      </c>
      <c r="L6" s="35">
        <v>2.28</v>
      </c>
      <c r="M6" s="35">
        <v>0.29</v>
      </c>
      <c r="N6" s="35">
        <v>1.17</v>
      </c>
      <c r="O6" s="35">
        <v>7.89</v>
      </c>
      <c r="P6" s="35">
        <v>11.06</v>
      </c>
      <c r="Q6" s="35">
        <v>4.33</v>
      </c>
      <c r="R6" s="35">
        <v>0.49</v>
      </c>
      <c r="S6" s="35">
        <v>0.52</v>
      </c>
      <c r="T6" s="35">
        <v>1.22</v>
      </c>
      <c r="U6" s="35">
        <v>1.46</v>
      </c>
      <c r="V6" s="35">
        <v>98.85</v>
      </c>
      <c r="W6" s="35">
        <v>47.431744562702455</v>
      </c>
      <c r="X6" s="35">
        <v>1.3146270665937487</v>
      </c>
      <c r="Y6" s="35">
        <v>16.963947667325733</v>
      </c>
      <c r="Z6" s="35">
        <v>7.755247991249844</v>
      </c>
      <c r="AA6" s="35">
        <v>0.3049934794497497</v>
      </c>
      <c r="AB6" s="35">
        <v>1.230490934331749</v>
      </c>
      <c r="AC6" s="35">
        <v>8.297926044339743</v>
      </c>
      <c r="AD6" s="35">
        <v>11.63182028522149</v>
      </c>
      <c r="AE6" s="35">
        <v>4.553868158680746</v>
      </c>
      <c r="AF6" s="35">
        <v>0.5153338101047495</v>
      </c>
      <c r="AG6" s="35">
        <v>16.185688443902237</v>
      </c>
      <c r="AH6" s="35">
        <v>100</v>
      </c>
      <c r="AI6" s="35">
        <v>11</v>
      </c>
      <c r="AJ6" s="35" t="s">
        <v>242</v>
      </c>
      <c r="AL6" s="35">
        <v>196</v>
      </c>
      <c r="AM6" s="35">
        <v>1613</v>
      </c>
      <c r="AN6" s="35">
        <v>112</v>
      </c>
      <c r="AO6" s="35">
        <v>1988</v>
      </c>
      <c r="AP6" s="35">
        <v>873</v>
      </c>
      <c r="AQ6" s="35">
        <v>47</v>
      </c>
      <c r="AR6" s="35">
        <v>214</v>
      </c>
      <c r="AT6" s="35">
        <v>35</v>
      </c>
      <c r="AU6" s="35">
        <v>214</v>
      </c>
      <c r="AV6" s="35">
        <v>32</v>
      </c>
      <c r="BZ6" s="35">
        <v>45</v>
      </c>
      <c r="CA6" s="35">
        <v>9</v>
      </c>
      <c r="CB6" s="35">
        <v>8000</v>
      </c>
      <c r="CC6" s="35">
        <v>1800</v>
      </c>
      <c r="CD6" s="35">
        <v>2226</v>
      </c>
    </row>
    <row r="7" spans="1:82" s="35" customFormat="1" ht="12">
      <c r="A7" s="35" t="s">
        <v>253</v>
      </c>
      <c r="F7" s="35" t="s">
        <v>241</v>
      </c>
      <c r="G7" s="35" t="s">
        <v>451</v>
      </c>
      <c r="H7" s="35">
        <v>48.13</v>
      </c>
      <c r="I7" s="35">
        <v>0.98</v>
      </c>
      <c r="J7" s="35">
        <v>18.94</v>
      </c>
      <c r="K7" s="35">
        <v>3.8</v>
      </c>
      <c r="L7" s="35">
        <v>2.96</v>
      </c>
      <c r="M7" s="35">
        <v>0.2</v>
      </c>
      <c r="N7" s="35">
        <v>0.5</v>
      </c>
      <c r="O7" s="35">
        <v>3.66</v>
      </c>
      <c r="P7" s="35">
        <v>13.29</v>
      </c>
      <c r="Q7" s="35">
        <v>4.86</v>
      </c>
      <c r="R7" s="35">
        <v>0.12</v>
      </c>
      <c r="S7" s="35">
        <v>0.33</v>
      </c>
      <c r="T7" s="35">
        <v>0.43</v>
      </c>
      <c r="U7" s="35">
        <v>1.25</v>
      </c>
      <c r="V7" s="35">
        <v>99.45</v>
      </c>
      <c r="W7" s="35">
        <v>49.58788378322687</v>
      </c>
      <c r="X7" s="35">
        <v>1.0096847310941686</v>
      </c>
      <c r="Y7" s="35">
        <v>19.51370286420771</v>
      </c>
      <c r="Z7" s="35">
        <v>6.573253657531423</v>
      </c>
      <c r="AA7" s="35">
        <v>0.20605810838656502</v>
      </c>
      <c r="AB7" s="35">
        <v>0.5151452709664125</v>
      </c>
      <c r="AC7" s="35">
        <v>3.7708633834741394</v>
      </c>
      <c r="AD7" s="35">
        <v>13.692561302287245</v>
      </c>
      <c r="AE7" s="35">
        <v>5.007212033793531</v>
      </c>
      <c r="AF7" s="35">
        <v>0.123634865031939</v>
      </c>
      <c r="AG7" s="35">
        <v>18.699773336080774</v>
      </c>
      <c r="AH7" s="35">
        <v>100</v>
      </c>
      <c r="AI7" s="35">
        <v>8</v>
      </c>
      <c r="AJ7" s="35" t="s">
        <v>242</v>
      </c>
      <c r="AL7" s="35">
        <v>139</v>
      </c>
      <c r="AM7" s="35">
        <v>1511</v>
      </c>
      <c r="AN7" s="35">
        <v>96</v>
      </c>
      <c r="AO7" s="35">
        <v>1870</v>
      </c>
      <c r="AP7" s="35">
        <v>481</v>
      </c>
      <c r="AQ7" s="35">
        <v>36</v>
      </c>
      <c r="AR7" s="35">
        <v>153</v>
      </c>
      <c r="AT7" s="35">
        <v>16</v>
      </c>
      <c r="AU7" s="35">
        <v>185</v>
      </c>
      <c r="AV7" s="35">
        <v>30</v>
      </c>
      <c r="AW7" s="35">
        <v>114</v>
      </c>
      <c r="AX7" s="35">
        <v>188</v>
      </c>
      <c r="BG7" s="35">
        <v>17</v>
      </c>
      <c r="BH7" s="35">
        <v>58</v>
      </c>
      <c r="BI7" s="35">
        <v>9</v>
      </c>
      <c r="BJ7" s="35">
        <v>2.8</v>
      </c>
      <c r="BK7" s="35">
        <v>7.7</v>
      </c>
      <c r="BM7" s="35">
        <v>6.4</v>
      </c>
      <c r="BN7" s="35">
        <v>1.4</v>
      </c>
      <c r="BO7" s="35">
        <v>3.8</v>
      </c>
      <c r="BQ7" s="35">
        <v>3.1</v>
      </c>
      <c r="BR7" s="35">
        <v>0.4</v>
      </c>
      <c r="BZ7" s="35">
        <v>56</v>
      </c>
      <c r="CA7" s="35">
        <v>1</v>
      </c>
      <c r="CB7" s="35">
        <v>2000</v>
      </c>
      <c r="CC7" s="35">
        <v>1740</v>
      </c>
      <c r="CD7" s="35">
        <v>1659</v>
      </c>
    </row>
    <row r="8" spans="1:82" s="35" customFormat="1" ht="12.75">
      <c r="A8" s="35" t="s">
        <v>254</v>
      </c>
      <c r="F8" s="35" t="s">
        <v>241</v>
      </c>
      <c r="G8" s="35" t="s">
        <v>452</v>
      </c>
      <c r="H8" s="35">
        <v>46.83</v>
      </c>
      <c r="I8" s="35">
        <v>1.21</v>
      </c>
      <c r="J8" s="35">
        <v>16.62</v>
      </c>
      <c r="K8" s="35">
        <v>6.86</v>
      </c>
      <c r="L8" s="35">
        <v>0.82</v>
      </c>
      <c r="M8" s="35">
        <v>0.22</v>
      </c>
      <c r="N8" s="35">
        <v>1</v>
      </c>
      <c r="O8" s="35">
        <v>5.61</v>
      </c>
      <c r="P8" s="35">
        <v>7.21</v>
      </c>
      <c r="Q8" s="35">
        <v>5.88</v>
      </c>
      <c r="R8" s="35">
        <v>0.43</v>
      </c>
      <c r="S8" s="35">
        <v>0.1</v>
      </c>
      <c r="T8" s="35">
        <v>2.57</v>
      </c>
      <c r="U8" s="35">
        <v>3.56</v>
      </c>
      <c r="V8" s="35">
        <v>98.92</v>
      </c>
      <c r="W8" s="35">
        <v>50.899960871266465</v>
      </c>
      <c r="X8" s="35">
        <v>1.3151602104256337</v>
      </c>
      <c r="Y8" s="35">
        <v>18.064431981218206</v>
      </c>
      <c r="Z8" s="35">
        <v>7.601843398113126</v>
      </c>
      <c r="AA8" s="35">
        <v>0.2391200382592061</v>
      </c>
      <c r="AB8" s="35">
        <v>1.0869092648145733</v>
      </c>
      <c r="AC8" s="35">
        <v>6.097560975609756</v>
      </c>
      <c r="AD8" s="35">
        <v>7.836615799313073</v>
      </c>
      <c r="AE8" s="35">
        <v>6.3910264771096905</v>
      </c>
      <c r="AF8" s="35">
        <v>0.4673709838702665</v>
      </c>
      <c r="AG8" s="35">
        <v>14.227642276422763</v>
      </c>
      <c r="AH8" s="35">
        <v>100</v>
      </c>
      <c r="AI8" s="35">
        <v>11</v>
      </c>
      <c r="AJ8" s="35" t="s">
        <v>242</v>
      </c>
      <c r="AL8" s="35">
        <v>189</v>
      </c>
      <c r="AM8" s="35">
        <v>1457</v>
      </c>
      <c r="AN8" s="35">
        <v>147</v>
      </c>
      <c r="AO8" s="35">
        <v>1926</v>
      </c>
      <c r="AP8" s="35">
        <v>520</v>
      </c>
      <c r="AQ8" s="35">
        <v>38</v>
      </c>
      <c r="AR8" s="35">
        <v>144</v>
      </c>
      <c r="AT8" s="35">
        <v>31</v>
      </c>
      <c r="AU8" s="35">
        <v>189</v>
      </c>
      <c r="AV8" s="35">
        <v>33</v>
      </c>
      <c r="AY8" s="35">
        <v>10.5</v>
      </c>
      <c r="BA8" s="35">
        <v>4</v>
      </c>
      <c r="BS8" s="35">
        <v>0.7084</v>
      </c>
      <c r="BT8" s="47">
        <v>0.70512</v>
      </c>
      <c r="BU8" s="47">
        <v>0.51249</v>
      </c>
      <c r="BV8" s="48"/>
      <c r="BW8" s="47">
        <v>19.02</v>
      </c>
      <c r="BX8" s="47">
        <v>15.61</v>
      </c>
      <c r="BY8" s="47">
        <v>39.37</v>
      </c>
      <c r="BZ8" s="35">
        <v>25</v>
      </c>
      <c r="CA8" s="35">
        <v>8</v>
      </c>
      <c r="CB8" s="35">
        <v>400</v>
      </c>
      <c r="CC8" s="35">
        <v>1800</v>
      </c>
      <c r="CD8" s="35">
        <v>1765</v>
      </c>
    </row>
    <row r="9" spans="1:82" s="35" customFormat="1" ht="12.75">
      <c r="A9" s="35" t="s">
        <v>256</v>
      </c>
      <c r="F9" s="35" t="s">
        <v>430</v>
      </c>
      <c r="G9" s="35" t="s">
        <v>452</v>
      </c>
      <c r="H9" s="35">
        <v>47.94</v>
      </c>
      <c r="I9" s="35">
        <v>0.95</v>
      </c>
      <c r="J9" s="35">
        <v>19.19</v>
      </c>
      <c r="K9" s="35">
        <v>5.82</v>
      </c>
      <c r="L9" s="35">
        <v>0.82</v>
      </c>
      <c r="M9" s="35">
        <v>0.18</v>
      </c>
      <c r="N9" s="35">
        <v>0.46</v>
      </c>
      <c r="O9" s="35">
        <v>3.53</v>
      </c>
      <c r="P9" s="35">
        <v>10.01</v>
      </c>
      <c r="Q9" s="35">
        <v>5.86</v>
      </c>
      <c r="R9" s="35">
        <v>0.12</v>
      </c>
      <c r="S9" s="35">
        <v>0.25</v>
      </c>
      <c r="T9" s="35">
        <v>1.65</v>
      </c>
      <c r="U9" s="35">
        <v>2.91</v>
      </c>
      <c r="V9" s="35">
        <v>99.69</v>
      </c>
      <c r="W9" s="35">
        <v>50.83883009183652</v>
      </c>
      <c r="X9" s="35">
        <v>1.0074444845065642</v>
      </c>
      <c r="Y9" s="35">
        <v>20.3503785870326</v>
      </c>
      <c r="Z9" s="35">
        <v>6.424314407516597</v>
      </c>
      <c r="AA9" s="35">
        <v>0.19088421811703324</v>
      </c>
      <c r="AB9" s="35">
        <v>0.48781522407686273</v>
      </c>
      <c r="AC9" s="35">
        <v>3.743451610850707</v>
      </c>
      <c r="AD9" s="35">
        <v>10.615283463063903</v>
      </c>
      <c r="AE9" s="35">
        <v>6.21434176758786</v>
      </c>
      <c r="AF9" s="35">
        <v>0.1272561454113555</v>
      </c>
      <c r="AG9" s="35">
        <v>16.829625230651764</v>
      </c>
      <c r="AH9" s="35">
        <v>100</v>
      </c>
      <c r="AI9" s="35">
        <v>9</v>
      </c>
      <c r="AJ9" s="35" t="s">
        <v>242</v>
      </c>
      <c r="AL9" s="35">
        <v>144</v>
      </c>
      <c r="AM9" s="35">
        <v>1575</v>
      </c>
      <c r="AN9" s="35">
        <v>140</v>
      </c>
      <c r="AO9" s="35">
        <v>2187</v>
      </c>
      <c r="AP9" s="35">
        <v>484</v>
      </c>
      <c r="AQ9" s="35">
        <v>32</v>
      </c>
      <c r="AR9" s="35">
        <v>143</v>
      </c>
      <c r="AT9" s="35">
        <v>18</v>
      </c>
      <c r="AU9" s="35">
        <v>181</v>
      </c>
      <c r="AV9" s="35">
        <v>32</v>
      </c>
      <c r="AY9" s="35">
        <v>31</v>
      </c>
      <c r="BA9" s="35">
        <v>4.5</v>
      </c>
      <c r="BS9" s="35">
        <v>0.7096</v>
      </c>
      <c r="BT9" s="47">
        <v>0.70522</v>
      </c>
      <c r="BU9" s="47">
        <v>0.51249</v>
      </c>
      <c r="BV9" s="48"/>
      <c r="BW9" s="47">
        <v>18.61</v>
      </c>
      <c r="BX9" s="47">
        <v>15.55</v>
      </c>
      <c r="BY9" s="47">
        <v>39.07</v>
      </c>
      <c r="BZ9" s="35">
        <v>44</v>
      </c>
      <c r="CA9" s="35">
        <v>0</v>
      </c>
      <c r="CB9" s="35">
        <v>1750</v>
      </c>
      <c r="CC9" s="35">
        <v>1940</v>
      </c>
      <c r="CD9" s="35">
        <v>1490</v>
      </c>
    </row>
    <row r="10" spans="1:82" s="35" customFormat="1" ht="12.75">
      <c r="A10" s="35" t="s">
        <v>257</v>
      </c>
      <c r="F10" s="35" t="s">
        <v>241</v>
      </c>
      <c r="G10" s="35" t="s">
        <v>452</v>
      </c>
      <c r="H10" s="35">
        <v>46.12</v>
      </c>
      <c r="I10" s="35">
        <v>0.91</v>
      </c>
      <c r="J10" s="35">
        <v>18.33</v>
      </c>
      <c r="K10" s="35">
        <v>5.7</v>
      </c>
      <c r="L10" s="35">
        <v>1.33</v>
      </c>
      <c r="M10" s="35">
        <v>0.22</v>
      </c>
      <c r="N10" s="35">
        <v>0.52</v>
      </c>
      <c r="O10" s="35">
        <v>5</v>
      </c>
      <c r="P10" s="35">
        <v>8.76</v>
      </c>
      <c r="Q10" s="35">
        <v>5.06</v>
      </c>
      <c r="R10" s="35">
        <v>0.45</v>
      </c>
      <c r="S10" s="35">
        <v>0.08</v>
      </c>
      <c r="T10" s="35">
        <v>2.53</v>
      </c>
      <c r="U10" s="35">
        <v>3.16</v>
      </c>
      <c r="V10" s="35">
        <v>98.17</v>
      </c>
      <c r="W10" s="35">
        <v>50.223238593052386</v>
      </c>
      <c r="X10" s="35">
        <v>0.9909615594032453</v>
      </c>
      <c r="Y10" s="35">
        <v>19.96079712512251</v>
      </c>
      <c r="Z10" s="35">
        <v>7.034738103016445</v>
      </c>
      <c r="AA10" s="35">
        <v>0.23957312425133404</v>
      </c>
      <c r="AB10" s="35">
        <v>0.5662637482304259</v>
      </c>
      <c r="AC10" s="35">
        <v>5.4448437329848645</v>
      </c>
      <c r="AD10" s="35">
        <v>9.539366220189482</v>
      </c>
      <c r="AE10" s="35">
        <v>5.510181857780682</v>
      </c>
      <c r="AF10" s="35">
        <v>0.49003593596863776</v>
      </c>
      <c r="AG10" s="35">
        <v>15.049548077970165</v>
      </c>
      <c r="AH10" s="35">
        <v>100</v>
      </c>
      <c r="AI10" s="35">
        <v>9</v>
      </c>
      <c r="AJ10" s="35" t="s">
        <v>242</v>
      </c>
      <c r="AL10" s="35">
        <v>173</v>
      </c>
      <c r="AM10" s="35">
        <v>1645</v>
      </c>
      <c r="AN10" s="35">
        <v>108</v>
      </c>
      <c r="AO10" s="35">
        <v>1947</v>
      </c>
      <c r="AP10" s="35">
        <v>621</v>
      </c>
      <c r="AQ10" s="35">
        <v>39</v>
      </c>
      <c r="AR10" s="35">
        <v>125</v>
      </c>
      <c r="AT10" s="35">
        <v>22</v>
      </c>
      <c r="AU10" s="35">
        <v>189</v>
      </c>
      <c r="AV10" s="35">
        <v>22</v>
      </c>
      <c r="AY10" s="35">
        <v>19</v>
      </c>
      <c r="BA10" s="35">
        <v>2.5</v>
      </c>
      <c r="BS10" s="35">
        <v>0.7087</v>
      </c>
      <c r="BT10" s="47">
        <v>0.70495</v>
      </c>
      <c r="BU10" s="47">
        <v>0.51249</v>
      </c>
      <c r="BV10" s="48"/>
      <c r="BW10" s="47">
        <v>19.02</v>
      </c>
      <c r="BX10" s="47">
        <v>15.67</v>
      </c>
      <c r="BY10" s="47">
        <v>39.36</v>
      </c>
      <c r="BZ10" s="35">
        <v>17</v>
      </c>
      <c r="CA10" s="35">
        <v>0</v>
      </c>
      <c r="CB10" s="35">
        <v>200</v>
      </c>
      <c r="CC10" s="35">
        <v>1940</v>
      </c>
      <c r="CD10" s="35">
        <v>1705</v>
      </c>
    </row>
    <row r="11" spans="1:82" s="35" customFormat="1" ht="12.75">
      <c r="A11" s="35" t="s">
        <v>260</v>
      </c>
      <c r="F11" s="35" t="s">
        <v>241</v>
      </c>
      <c r="G11" s="35" t="s">
        <v>452</v>
      </c>
      <c r="H11" s="35">
        <v>52.56</v>
      </c>
      <c r="I11" s="35">
        <v>0.94</v>
      </c>
      <c r="J11" s="35">
        <v>19.3</v>
      </c>
      <c r="K11" s="35">
        <v>3.44</v>
      </c>
      <c r="L11" s="35">
        <v>1.92</v>
      </c>
      <c r="M11" s="35">
        <v>0.17</v>
      </c>
      <c r="N11" s="35">
        <v>0.59</v>
      </c>
      <c r="O11" s="35">
        <v>3.05</v>
      </c>
      <c r="P11" s="35">
        <v>10.19</v>
      </c>
      <c r="Q11" s="35">
        <v>4.85</v>
      </c>
      <c r="R11" s="35">
        <v>0.18</v>
      </c>
      <c r="S11" s="35">
        <v>0.15</v>
      </c>
      <c r="T11" s="35">
        <v>0.14</v>
      </c>
      <c r="U11" s="35">
        <v>1.66</v>
      </c>
      <c r="V11" s="35">
        <v>99.14</v>
      </c>
      <c r="W11" s="35">
        <v>54.27173037606096</v>
      </c>
      <c r="X11" s="35">
        <v>0.9706131383846519</v>
      </c>
      <c r="Y11" s="35">
        <v>19.92854635194019</v>
      </c>
      <c r="Z11" s="35">
        <v>5.179356917167461</v>
      </c>
      <c r="AA11" s="35">
        <v>0.1755364186440328</v>
      </c>
      <c r="AB11" s="35">
        <v>0.6092146294116432</v>
      </c>
      <c r="AC11" s="35">
        <v>3.149329863907647</v>
      </c>
      <c r="AD11" s="35">
        <v>10.521859446957023</v>
      </c>
      <c r="AE11" s="35">
        <v>5.007950767197405</v>
      </c>
      <c r="AF11" s="35">
        <v>0.18586209032897588</v>
      </c>
      <c r="AG11" s="35">
        <v>15.529810214154429</v>
      </c>
      <c r="AH11" s="35">
        <v>100</v>
      </c>
      <c r="AJ11" s="35" t="s">
        <v>246</v>
      </c>
      <c r="AL11" s="35">
        <v>80</v>
      </c>
      <c r="AM11" s="35">
        <v>1653</v>
      </c>
      <c r="AN11" s="35">
        <v>101</v>
      </c>
      <c r="AO11" s="35">
        <v>1655</v>
      </c>
      <c r="AP11" s="35">
        <v>555</v>
      </c>
      <c r="AQ11" s="35">
        <v>31</v>
      </c>
      <c r="AR11" s="35">
        <v>160</v>
      </c>
      <c r="AT11" s="35">
        <v>15</v>
      </c>
      <c r="AU11" s="35">
        <v>150</v>
      </c>
      <c r="AV11" s="35">
        <v>41</v>
      </c>
      <c r="AW11" s="35">
        <v>100</v>
      </c>
      <c r="AX11" s="35">
        <v>180</v>
      </c>
      <c r="BA11" s="35">
        <v>6</v>
      </c>
      <c r="BG11" s="35">
        <v>17</v>
      </c>
      <c r="BH11" s="35">
        <v>59</v>
      </c>
      <c r="BI11" s="35">
        <v>9</v>
      </c>
      <c r="BJ11" s="35">
        <v>2.7</v>
      </c>
      <c r="BK11" s="35">
        <v>6.9</v>
      </c>
      <c r="BM11" s="35">
        <v>5.4</v>
      </c>
      <c r="BN11" s="35">
        <v>1.3</v>
      </c>
      <c r="BO11" s="35">
        <v>3.3</v>
      </c>
      <c r="BQ11" s="35">
        <v>2.8</v>
      </c>
      <c r="BR11" s="35">
        <v>0.4</v>
      </c>
      <c r="BS11" s="35">
        <v>0.7068</v>
      </c>
      <c r="BT11" s="47">
        <v>0.7046</v>
      </c>
      <c r="BU11" s="47">
        <v>0.51255</v>
      </c>
      <c r="BV11" s="48"/>
      <c r="BW11" s="47">
        <v>18.11</v>
      </c>
      <c r="BX11" s="47">
        <v>15.63</v>
      </c>
      <c r="BY11" s="47">
        <v>38.81</v>
      </c>
      <c r="BZ11" s="35">
        <v>36</v>
      </c>
      <c r="CA11" s="35">
        <v>4</v>
      </c>
      <c r="CB11" s="35">
        <v>1800</v>
      </c>
      <c r="CC11" s="35">
        <v>1180</v>
      </c>
      <c r="CD11" s="35">
        <v>1255</v>
      </c>
    </row>
    <row r="12" spans="1:82" s="35" customFormat="1" ht="12">
      <c r="A12" s="35" t="s">
        <v>261</v>
      </c>
      <c r="F12" s="35" t="s">
        <v>241</v>
      </c>
      <c r="G12" s="35" t="s">
        <v>451</v>
      </c>
      <c r="H12" s="35">
        <v>51.42</v>
      </c>
      <c r="I12" s="35">
        <v>1.03</v>
      </c>
      <c r="J12" s="35">
        <v>18.92</v>
      </c>
      <c r="K12" s="35">
        <v>4.79</v>
      </c>
      <c r="L12" s="35">
        <v>1.45</v>
      </c>
      <c r="M12" s="35">
        <v>0.17</v>
      </c>
      <c r="N12" s="35">
        <v>0.81</v>
      </c>
      <c r="O12" s="35">
        <v>4.32</v>
      </c>
      <c r="P12" s="35">
        <v>7.8</v>
      </c>
      <c r="Q12" s="35">
        <v>4.58</v>
      </c>
      <c r="R12" s="35">
        <v>0.53</v>
      </c>
      <c r="S12" s="35">
        <v>0.05</v>
      </c>
      <c r="T12" s="35">
        <v>0.55</v>
      </c>
      <c r="U12" s="35">
        <v>2.86</v>
      </c>
      <c r="V12" s="35">
        <v>99.28</v>
      </c>
      <c r="W12" s="35">
        <v>53.93272568989207</v>
      </c>
      <c r="X12" s="35">
        <v>1.0803327005170913</v>
      </c>
      <c r="Y12" s="35">
        <v>19.844557955129485</v>
      </c>
      <c r="Z12" s="35">
        <v>6.042521055998993</v>
      </c>
      <c r="AA12" s="35">
        <v>0.1783073389202966</v>
      </c>
      <c r="AB12" s="35">
        <v>0.8495820266202367</v>
      </c>
      <c r="AC12" s="35">
        <v>4.531104141974596</v>
      </c>
      <c r="AD12" s="35">
        <v>8.18116025634302</v>
      </c>
      <c r="AE12" s="35">
        <v>4.803809483852697</v>
      </c>
      <c r="AF12" s="35">
        <v>0.555899350751513</v>
      </c>
      <c r="AG12" s="35">
        <v>12.984969740195716</v>
      </c>
      <c r="AH12" s="35">
        <v>100</v>
      </c>
      <c r="AI12" s="35">
        <v>11</v>
      </c>
      <c r="AJ12" s="35" t="s">
        <v>242</v>
      </c>
      <c r="AL12" s="35">
        <v>84</v>
      </c>
      <c r="AM12" s="35">
        <v>2090</v>
      </c>
      <c r="AN12" s="35">
        <v>99</v>
      </c>
      <c r="AO12" s="35">
        <v>2482</v>
      </c>
      <c r="AP12" s="35">
        <v>518</v>
      </c>
      <c r="AQ12" s="35">
        <v>35</v>
      </c>
      <c r="AR12" s="35">
        <v>167</v>
      </c>
      <c r="AT12" s="35">
        <v>20</v>
      </c>
      <c r="AU12" s="35">
        <v>145</v>
      </c>
      <c r="AV12" s="35">
        <v>33</v>
      </c>
      <c r="AW12" s="35">
        <v>155</v>
      </c>
      <c r="AX12" s="35">
        <v>261</v>
      </c>
      <c r="AY12" s="35">
        <v>30</v>
      </c>
      <c r="BA12" s="35">
        <v>4</v>
      </c>
      <c r="BG12" s="35">
        <v>23</v>
      </c>
      <c r="BH12" s="35">
        <v>83</v>
      </c>
      <c r="BI12" s="35">
        <v>12</v>
      </c>
      <c r="BJ12" s="35">
        <v>3.6</v>
      </c>
      <c r="BK12" s="35">
        <v>9.1</v>
      </c>
      <c r="BM12" s="35">
        <v>6.9</v>
      </c>
      <c r="BN12" s="35">
        <v>1.4</v>
      </c>
      <c r="BO12" s="35">
        <v>4.1</v>
      </c>
      <c r="BQ12" s="35">
        <v>3</v>
      </c>
      <c r="BR12" s="35">
        <v>0.4</v>
      </c>
      <c r="CA12" s="35">
        <v>1</v>
      </c>
      <c r="CB12" s="35">
        <v>1600</v>
      </c>
      <c r="CC12" s="35">
        <v>1320</v>
      </c>
      <c r="CD12" s="35">
        <v>1412</v>
      </c>
    </row>
    <row r="13" spans="1:82" s="35" customFormat="1" ht="12.75">
      <c r="A13" s="35" t="s">
        <v>259</v>
      </c>
      <c r="F13" s="35" t="s">
        <v>395</v>
      </c>
      <c r="G13" s="35" t="s">
        <v>452</v>
      </c>
      <c r="H13" s="35">
        <v>49.36</v>
      </c>
      <c r="I13" s="35">
        <v>0.77</v>
      </c>
      <c r="J13" s="35">
        <v>18.22</v>
      </c>
      <c r="K13" s="35">
        <v>4.1</v>
      </c>
      <c r="L13" s="35">
        <v>0.74</v>
      </c>
      <c r="M13" s="35">
        <v>0.18</v>
      </c>
      <c r="N13" s="35">
        <v>0.53</v>
      </c>
      <c r="O13" s="35">
        <v>4.43</v>
      </c>
      <c r="P13" s="35">
        <v>8.54</v>
      </c>
      <c r="Q13" s="35">
        <v>5.59</v>
      </c>
      <c r="R13" s="35">
        <v>0.35</v>
      </c>
      <c r="S13" s="35">
        <v>0.03</v>
      </c>
      <c r="T13" s="35">
        <v>2.64</v>
      </c>
      <c r="U13" s="35">
        <v>4.19</v>
      </c>
      <c r="V13" s="35">
        <v>99.67</v>
      </c>
      <c r="W13" s="35">
        <v>53.41991341991343</v>
      </c>
      <c r="X13" s="35">
        <v>0.8333333333333334</v>
      </c>
      <c r="Y13" s="35">
        <v>19.71861471861472</v>
      </c>
      <c r="Z13" s="35">
        <v>4.794372294372295</v>
      </c>
      <c r="AA13" s="35">
        <v>0.19480519480519481</v>
      </c>
      <c r="AB13" s="35">
        <v>0.5735930735930737</v>
      </c>
      <c r="AC13" s="35">
        <v>4.794372294372295</v>
      </c>
      <c r="AD13" s="35">
        <v>9.242424242424242</v>
      </c>
      <c r="AE13" s="35">
        <v>6.04978354978355</v>
      </c>
      <c r="AF13" s="35">
        <v>0.37878787878787884</v>
      </c>
      <c r="AG13" s="35">
        <v>15.292207792207792</v>
      </c>
      <c r="AH13" s="35">
        <v>100</v>
      </c>
      <c r="AI13" s="35">
        <v>11</v>
      </c>
      <c r="AJ13" s="35" t="s">
        <v>242</v>
      </c>
      <c r="AL13" s="35">
        <v>76</v>
      </c>
      <c r="AM13" s="35">
        <v>2085</v>
      </c>
      <c r="AN13" s="35">
        <v>158</v>
      </c>
      <c r="AO13" s="35">
        <v>2354</v>
      </c>
      <c r="AP13" s="35">
        <v>579</v>
      </c>
      <c r="AQ13" s="35">
        <v>36</v>
      </c>
      <c r="AR13" s="35">
        <v>169</v>
      </c>
      <c r="AT13" s="35">
        <v>12</v>
      </c>
      <c r="AU13" s="35">
        <v>177</v>
      </c>
      <c r="AV13" s="35">
        <v>48</v>
      </c>
      <c r="AY13" s="35">
        <v>29.5</v>
      </c>
      <c r="BA13" s="35">
        <v>7</v>
      </c>
      <c r="BS13" s="35">
        <v>0.7049</v>
      </c>
      <c r="BT13" s="47">
        <v>0.70458</v>
      </c>
      <c r="BU13" s="47">
        <v>0.5125</v>
      </c>
      <c r="BV13" s="48"/>
      <c r="BW13" s="47">
        <v>18.21</v>
      </c>
      <c r="BX13" s="47">
        <v>15.5</v>
      </c>
      <c r="BY13" s="47">
        <v>38.51</v>
      </c>
      <c r="BZ13" s="35">
        <v>31</v>
      </c>
      <c r="CA13" s="35">
        <v>0</v>
      </c>
      <c r="CB13" s="35">
        <v>550</v>
      </c>
      <c r="CC13" s="35">
        <v>1260</v>
      </c>
      <c r="CD13" s="35">
        <v>1564</v>
      </c>
    </row>
    <row r="14" spans="1:82" s="35" customFormat="1" ht="12.75">
      <c r="A14" s="35" t="s">
        <v>262</v>
      </c>
      <c r="F14" s="35" t="s">
        <v>263</v>
      </c>
      <c r="G14" s="35" t="s">
        <v>452</v>
      </c>
      <c r="H14" s="35">
        <v>51.58</v>
      </c>
      <c r="I14" s="35">
        <v>0.78</v>
      </c>
      <c r="J14" s="35">
        <v>18.33</v>
      </c>
      <c r="K14" s="35">
        <v>4.22</v>
      </c>
      <c r="L14" s="35">
        <v>1.33</v>
      </c>
      <c r="M14" s="35">
        <v>0.19</v>
      </c>
      <c r="N14" s="35">
        <v>0.67</v>
      </c>
      <c r="O14" s="35">
        <v>3.86</v>
      </c>
      <c r="P14" s="35">
        <v>8.68</v>
      </c>
      <c r="Q14" s="35">
        <v>5.17</v>
      </c>
      <c r="R14" s="35">
        <v>0.35</v>
      </c>
      <c r="S14" s="35">
        <v>0.13</v>
      </c>
      <c r="T14" s="35">
        <v>1.1</v>
      </c>
      <c r="U14" s="35">
        <v>3.58</v>
      </c>
      <c r="V14" s="35">
        <v>99.97</v>
      </c>
      <c r="W14" s="35">
        <v>54.44489011800967</v>
      </c>
      <c r="X14" s="35">
        <v>0.8233232704933606</v>
      </c>
      <c r="Y14" s="35">
        <v>19.348096856593973</v>
      </c>
      <c r="Z14" s="35">
        <v>5.412822732166607</v>
      </c>
      <c r="AA14" s="35">
        <v>0.2005531043509468</v>
      </c>
      <c r="AB14" s="35">
        <v>0.7072135785007072</v>
      </c>
      <c r="AC14" s="35">
        <v>4.074394646287656</v>
      </c>
      <c r="AD14" s="35">
        <v>9.162110240874833</v>
      </c>
      <c r="AE14" s="35">
        <v>5.457155523654711</v>
      </c>
      <c r="AF14" s="35">
        <v>0.36943992906753365</v>
      </c>
      <c r="AG14" s="35">
        <v>14.619265764529544</v>
      </c>
      <c r="AH14" s="35">
        <v>100</v>
      </c>
      <c r="AI14" s="35">
        <v>9</v>
      </c>
      <c r="AL14" s="35">
        <v>86</v>
      </c>
      <c r="AM14" s="35">
        <v>1280</v>
      </c>
      <c r="AN14" s="35">
        <v>113</v>
      </c>
      <c r="AO14" s="35">
        <v>1274</v>
      </c>
      <c r="AP14" s="35">
        <v>221</v>
      </c>
      <c r="AQ14" s="35">
        <v>27</v>
      </c>
      <c r="AR14" s="35">
        <v>195</v>
      </c>
      <c r="AT14" s="35">
        <v>15</v>
      </c>
      <c r="AU14" s="35">
        <v>163</v>
      </c>
      <c r="AV14" s="35">
        <v>32</v>
      </c>
      <c r="AY14" s="35">
        <v>32</v>
      </c>
      <c r="BA14" s="35">
        <v>2</v>
      </c>
      <c r="BS14" s="35">
        <v>0.7061</v>
      </c>
      <c r="BT14" s="47">
        <v>0.70434</v>
      </c>
      <c r="BU14" s="47">
        <v>0.51257</v>
      </c>
      <c r="BV14" s="48"/>
      <c r="BW14" s="47">
        <v>18.5</v>
      </c>
      <c r="BX14" s="47">
        <v>15.52</v>
      </c>
      <c r="BY14" s="47">
        <v>38.68</v>
      </c>
      <c r="BZ14" s="35">
        <v>39</v>
      </c>
      <c r="CA14" s="35">
        <v>0</v>
      </c>
      <c r="CB14" s="35">
        <v>300</v>
      </c>
      <c r="CC14" s="35">
        <v>880</v>
      </c>
      <c r="CD14" s="35">
        <v>1452</v>
      </c>
    </row>
    <row r="15" spans="1:82" s="35" customFormat="1" ht="12.75">
      <c r="A15" s="35" t="s">
        <v>264</v>
      </c>
      <c r="F15" s="35" t="s">
        <v>263</v>
      </c>
      <c r="G15" s="35" t="s">
        <v>452</v>
      </c>
      <c r="H15" s="35">
        <v>52.92</v>
      </c>
      <c r="I15" s="35">
        <v>0.9</v>
      </c>
      <c r="J15" s="35">
        <v>19.83</v>
      </c>
      <c r="K15" s="35">
        <v>3.66</v>
      </c>
      <c r="L15" s="35">
        <v>1.78</v>
      </c>
      <c r="M15" s="35">
        <v>0.17</v>
      </c>
      <c r="N15" s="35">
        <v>0.66</v>
      </c>
      <c r="O15" s="35">
        <v>2.88</v>
      </c>
      <c r="P15" s="35">
        <v>10.21</v>
      </c>
      <c r="Q15" s="35">
        <v>4.65</v>
      </c>
      <c r="R15" s="35">
        <v>0.18</v>
      </c>
      <c r="S15" s="35">
        <v>0.05</v>
      </c>
      <c r="T15" s="35">
        <v>0.09</v>
      </c>
      <c r="U15" s="35">
        <v>1.48</v>
      </c>
      <c r="V15" s="35">
        <v>99.46</v>
      </c>
      <c r="W15" s="35">
        <v>54.29140078379876</v>
      </c>
      <c r="X15" s="35">
        <v>0.9233231425816115</v>
      </c>
      <c r="Y15" s="35">
        <v>20.343886574881505</v>
      </c>
      <c r="Z15" s="35">
        <v>5.205490694954552</v>
      </c>
      <c r="AA15" s="35">
        <v>0.1744054824876377</v>
      </c>
      <c r="AB15" s="35">
        <v>0.6771036378931817</v>
      </c>
      <c r="AC15" s="35">
        <v>2.9546340562611566</v>
      </c>
      <c r="AD15" s="35">
        <v>10.474588095286949</v>
      </c>
      <c r="AE15" s="35">
        <v>4.770502903338326</v>
      </c>
      <c r="AF15" s="35">
        <v>0.1846646285163223</v>
      </c>
      <c r="AG15" s="35">
        <v>15.245090998625276</v>
      </c>
      <c r="AH15" s="35">
        <v>100</v>
      </c>
      <c r="AI15" s="35">
        <v>9</v>
      </c>
      <c r="AJ15" s="35" t="s">
        <v>242</v>
      </c>
      <c r="AL15" s="35">
        <v>77</v>
      </c>
      <c r="AM15" s="35">
        <v>1448</v>
      </c>
      <c r="AN15" s="35">
        <v>110</v>
      </c>
      <c r="AO15" s="35">
        <v>1438</v>
      </c>
      <c r="AP15" s="35">
        <v>640</v>
      </c>
      <c r="AQ15" s="35">
        <v>28</v>
      </c>
      <c r="AR15" s="35">
        <v>183</v>
      </c>
      <c r="AT15" s="35">
        <v>14</v>
      </c>
      <c r="AU15" s="35">
        <v>160</v>
      </c>
      <c r="AV15" s="35">
        <v>34</v>
      </c>
      <c r="AY15" s="35">
        <v>32.5</v>
      </c>
      <c r="BA15" s="35">
        <v>7</v>
      </c>
      <c r="BS15" s="35">
        <v>0.7045</v>
      </c>
      <c r="BT15" s="47">
        <v>0.70462</v>
      </c>
      <c r="BU15" s="47">
        <v>0.51254</v>
      </c>
      <c r="BV15" s="48"/>
      <c r="BW15" s="47">
        <v>18.02</v>
      </c>
      <c r="BX15" s="47">
        <v>15.5</v>
      </c>
      <c r="BY15" s="47">
        <v>38.38</v>
      </c>
      <c r="BZ15" s="35">
        <v>22</v>
      </c>
      <c r="CA15" s="35">
        <v>0</v>
      </c>
      <c r="CB15" s="35">
        <v>1850</v>
      </c>
      <c r="CC15" s="35">
        <v>740</v>
      </c>
      <c r="CD15" s="35">
        <v>1334</v>
      </c>
    </row>
    <row r="16" spans="1:82" s="35" customFormat="1" ht="12">
      <c r="A16" s="35" t="s">
        <v>249</v>
      </c>
      <c r="F16" s="35" t="s">
        <v>250</v>
      </c>
      <c r="G16" s="35" t="s">
        <v>453</v>
      </c>
      <c r="H16" s="35">
        <v>46.96</v>
      </c>
      <c r="I16" s="35">
        <v>1.15</v>
      </c>
      <c r="J16" s="35">
        <v>16.84</v>
      </c>
      <c r="K16" s="35">
        <v>6.01</v>
      </c>
      <c r="L16" s="35">
        <v>1.26</v>
      </c>
      <c r="M16" s="35">
        <v>0.23</v>
      </c>
      <c r="N16" s="35">
        <v>0.94</v>
      </c>
      <c r="O16" s="35">
        <v>6.07</v>
      </c>
      <c r="P16" s="35">
        <v>9.52</v>
      </c>
      <c r="Q16" s="35">
        <v>4.73</v>
      </c>
      <c r="R16" s="35">
        <v>0.31</v>
      </c>
      <c r="S16" s="35">
        <v>0.17</v>
      </c>
      <c r="T16" s="35">
        <v>1.29</v>
      </c>
      <c r="U16" s="35">
        <v>3.53</v>
      </c>
      <c r="V16" s="35">
        <v>99.01</v>
      </c>
      <c r="W16" s="35">
        <v>50.268146736745194</v>
      </c>
      <c r="X16" s="35">
        <v>1.2310129631017241</v>
      </c>
      <c r="Y16" s="35">
        <v>18.026311564028727</v>
      </c>
      <c r="Z16" s="35">
        <v>7.1388047399351295</v>
      </c>
      <c r="AA16" s="35">
        <v>0.24620259262034486</v>
      </c>
      <c r="AB16" s="35">
        <v>1.0062192915788009</v>
      </c>
      <c r="AC16" s="35">
        <v>6.497607553067362</v>
      </c>
      <c r="AD16" s="35">
        <v>10.190646442372536</v>
      </c>
      <c r="AE16" s="35">
        <v>5.063209839540137</v>
      </c>
      <c r="AF16" s="35">
        <v>0.33183827701003005</v>
      </c>
      <c r="AG16" s="35">
        <v>15.253856281912672</v>
      </c>
      <c r="AH16" s="35">
        <v>100</v>
      </c>
      <c r="AI16" s="35">
        <v>10</v>
      </c>
      <c r="AJ16" s="35" t="s">
        <v>242</v>
      </c>
      <c r="AL16" s="35">
        <v>154</v>
      </c>
      <c r="AM16" s="35">
        <v>1622</v>
      </c>
      <c r="AN16" s="35">
        <v>103</v>
      </c>
      <c r="AO16" s="35">
        <v>2327</v>
      </c>
      <c r="AP16" s="35">
        <v>505</v>
      </c>
      <c r="AQ16" s="35">
        <v>38</v>
      </c>
      <c r="AR16" s="35">
        <v>155</v>
      </c>
      <c r="AT16" s="35">
        <v>20</v>
      </c>
      <c r="AU16" s="35">
        <v>193</v>
      </c>
      <c r="AV16" s="35">
        <v>32</v>
      </c>
      <c r="BA16" s="35">
        <v>6.5</v>
      </c>
      <c r="BS16" s="35">
        <v>0.7077</v>
      </c>
      <c r="BZ16" s="35">
        <v>36</v>
      </c>
      <c r="CA16" s="35">
        <v>0</v>
      </c>
      <c r="CB16" s="35">
        <v>1200</v>
      </c>
      <c r="CC16" s="35">
        <v>1240</v>
      </c>
      <c r="CD16" s="35">
        <v>1868</v>
      </c>
    </row>
    <row r="17" spans="1:82" s="35" customFormat="1" ht="12.75">
      <c r="A17" s="35" t="s">
        <v>251</v>
      </c>
      <c r="F17" s="35" t="s">
        <v>250</v>
      </c>
      <c r="G17" s="35" t="s">
        <v>452</v>
      </c>
      <c r="H17" s="35">
        <v>46.47</v>
      </c>
      <c r="I17" s="35">
        <v>0.99</v>
      </c>
      <c r="J17" s="35">
        <v>17.05</v>
      </c>
      <c r="K17" s="35">
        <v>5.93</v>
      </c>
      <c r="L17" s="35">
        <v>0.85</v>
      </c>
      <c r="M17" s="35">
        <v>0.22</v>
      </c>
      <c r="N17" s="35">
        <v>0.86</v>
      </c>
      <c r="O17" s="35">
        <v>6.96</v>
      </c>
      <c r="P17" s="35">
        <v>9.29</v>
      </c>
      <c r="Q17" s="35">
        <v>5.17</v>
      </c>
      <c r="R17" s="35">
        <v>0.27</v>
      </c>
      <c r="S17" s="35">
        <v>0.14</v>
      </c>
      <c r="T17" s="35">
        <v>2.15</v>
      </c>
      <c r="U17" s="35">
        <v>2.85</v>
      </c>
      <c r="V17" s="35">
        <v>99.2</v>
      </c>
      <c r="W17" s="35">
        <v>49.718082317823395</v>
      </c>
      <c r="X17" s="35">
        <v>1.05919736377545</v>
      </c>
      <c r="Y17" s="35">
        <v>18.24173237613275</v>
      </c>
      <c r="Z17" s="35">
        <v>6.619448575433039</v>
      </c>
      <c r="AA17" s="35">
        <v>0.2353771919501</v>
      </c>
      <c r="AB17" s="35">
        <v>0.9201108412594818</v>
      </c>
      <c r="AC17" s="35">
        <v>7.446478436239527</v>
      </c>
      <c r="AD17" s="35">
        <v>9.939336878256494</v>
      </c>
      <c r="AE17" s="35">
        <v>5.53136401082735</v>
      </c>
      <c r="AF17" s="35">
        <v>0.28887200830239546</v>
      </c>
      <c r="AG17" s="35">
        <v>15.470700889083844</v>
      </c>
      <c r="AH17" s="35">
        <v>100</v>
      </c>
      <c r="AI17" s="35">
        <v>10</v>
      </c>
      <c r="AJ17" s="35" t="s">
        <v>242</v>
      </c>
      <c r="AL17" s="35">
        <v>130</v>
      </c>
      <c r="AM17" s="35">
        <v>1605</v>
      </c>
      <c r="AN17" s="35">
        <v>116</v>
      </c>
      <c r="AO17" s="35">
        <v>2424</v>
      </c>
      <c r="AP17" s="35">
        <v>516</v>
      </c>
      <c r="AQ17" s="35">
        <v>40</v>
      </c>
      <c r="AR17" s="35">
        <v>140</v>
      </c>
      <c r="AT17" s="35">
        <v>17</v>
      </c>
      <c r="AU17" s="35">
        <v>168</v>
      </c>
      <c r="AV17" s="35">
        <v>26</v>
      </c>
      <c r="BA17" s="35">
        <v>5</v>
      </c>
      <c r="BS17" s="35">
        <v>0.7046</v>
      </c>
      <c r="BT17" s="47">
        <v>0.70507</v>
      </c>
      <c r="BU17" s="47">
        <v>0.51249</v>
      </c>
      <c r="BV17" s="48"/>
      <c r="BW17" s="47">
        <v>18.71</v>
      </c>
      <c r="BX17" s="47">
        <v>15.55</v>
      </c>
      <c r="BY17" s="47">
        <v>39.18</v>
      </c>
      <c r="BZ17" s="35">
        <v>45</v>
      </c>
      <c r="CA17" s="35">
        <v>1</v>
      </c>
      <c r="CB17" s="35">
        <v>1450</v>
      </c>
      <c r="CC17" s="35">
        <v>1880</v>
      </c>
      <c r="CD17" s="35">
        <v>1793</v>
      </c>
    </row>
    <row r="18" spans="1:82" s="35" customFormat="1" ht="12">
      <c r="A18" s="35" t="s">
        <v>252</v>
      </c>
      <c r="F18" s="35" t="s">
        <v>250</v>
      </c>
      <c r="G18" s="35" t="s">
        <v>451</v>
      </c>
      <c r="H18" s="35">
        <v>47.25</v>
      </c>
      <c r="I18" s="35">
        <v>1.02</v>
      </c>
      <c r="J18" s="35">
        <v>18.06</v>
      </c>
      <c r="K18" s="35">
        <v>6.49</v>
      </c>
      <c r="L18" s="35">
        <v>0.85</v>
      </c>
      <c r="M18" s="35">
        <v>0.23</v>
      </c>
      <c r="N18" s="35">
        <v>0.66</v>
      </c>
      <c r="O18" s="35">
        <v>4.55</v>
      </c>
      <c r="P18" s="35">
        <v>10.59</v>
      </c>
      <c r="Q18" s="35">
        <v>5.39</v>
      </c>
      <c r="R18" s="35">
        <v>0.27</v>
      </c>
      <c r="S18" s="35">
        <v>0.29</v>
      </c>
      <c r="T18" s="35">
        <v>1.39</v>
      </c>
      <c r="U18" s="35">
        <v>2.58</v>
      </c>
      <c r="V18" s="35">
        <v>99.62</v>
      </c>
      <c r="W18" s="35">
        <v>49.88860850376409</v>
      </c>
      <c r="X18" s="35">
        <v>1.076960437541574</v>
      </c>
      <c r="Y18" s="35">
        <v>19.06853480588316</v>
      </c>
      <c r="Z18" s="35">
        <v>7.0646493015594825</v>
      </c>
      <c r="AA18" s="35">
        <v>0.24284402022996276</v>
      </c>
      <c r="AB18" s="35">
        <v>0.6968567537033714</v>
      </c>
      <c r="AC18" s="35">
        <v>4.8040882262883935</v>
      </c>
      <c r="AD18" s="35">
        <v>11.18138336624046</v>
      </c>
      <c r="AE18" s="35">
        <v>5.690996821910867</v>
      </c>
      <c r="AF18" s="35">
        <v>0.28507776287865194</v>
      </c>
      <c r="AG18" s="35">
        <v>16.872380188151325</v>
      </c>
      <c r="AH18" s="35">
        <v>100</v>
      </c>
      <c r="AI18" s="35">
        <v>12</v>
      </c>
      <c r="AJ18" s="35" t="s">
        <v>242</v>
      </c>
      <c r="AL18" s="35">
        <v>112</v>
      </c>
      <c r="AM18" s="35">
        <v>1574</v>
      </c>
      <c r="AN18" s="35">
        <v>122</v>
      </c>
      <c r="AO18" s="35">
        <v>2434</v>
      </c>
      <c r="AP18" s="35">
        <v>546</v>
      </c>
      <c r="AQ18" s="35">
        <v>40</v>
      </c>
      <c r="AR18" s="35">
        <v>167</v>
      </c>
      <c r="AT18" s="35">
        <v>20</v>
      </c>
      <c r="AU18" s="35">
        <v>209</v>
      </c>
      <c r="AV18" s="35">
        <v>35</v>
      </c>
      <c r="BZ18" s="35">
        <v>40</v>
      </c>
      <c r="CA18" s="35">
        <v>0</v>
      </c>
      <c r="CB18" s="35">
        <v>1900</v>
      </c>
      <c r="CC18" s="35">
        <v>1260</v>
      </c>
      <c r="CD18" s="35">
        <v>1877</v>
      </c>
    </row>
    <row r="19" spans="1:82" s="35" customFormat="1" ht="12">
      <c r="A19" s="35" t="s">
        <v>255</v>
      </c>
      <c r="F19" s="35" t="s">
        <v>250</v>
      </c>
      <c r="G19" s="35" t="s">
        <v>451</v>
      </c>
      <c r="H19" s="35">
        <v>49.12</v>
      </c>
      <c r="I19" s="35">
        <v>1.12</v>
      </c>
      <c r="J19" s="35">
        <v>17.79</v>
      </c>
      <c r="K19" s="35">
        <v>4.52</v>
      </c>
      <c r="L19" s="35">
        <v>1.42</v>
      </c>
      <c r="M19" s="35">
        <v>0.19</v>
      </c>
      <c r="N19" s="35">
        <v>0.94</v>
      </c>
      <c r="O19" s="35">
        <v>5.54</v>
      </c>
      <c r="P19" s="35">
        <v>9.1</v>
      </c>
      <c r="Q19" s="35">
        <v>5.14</v>
      </c>
      <c r="R19" s="35">
        <v>0.38</v>
      </c>
      <c r="S19" s="35">
        <v>0.19</v>
      </c>
      <c r="T19" s="35">
        <v>1.67</v>
      </c>
      <c r="U19" s="35">
        <v>1.38</v>
      </c>
      <c r="V19" s="35">
        <v>98.5</v>
      </c>
      <c r="W19" s="35">
        <v>51.80997384186989</v>
      </c>
      <c r="X19" s="35">
        <v>1.1813349084465448</v>
      </c>
      <c r="Y19" s="35">
        <v>18.764239304700027</v>
      </c>
      <c r="Z19" s="35">
        <v>5.788541051388068</v>
      </c>
      <c r="AA19" s="35">
        <v>0.2004050291114674</v>
      </c>
      <c r="AB19" s="35">
        <v>0.9914775124462072</v>
      </c>
      <c r="AC19" s="35">
        <v>5.843388743565944</v>
      </c>
      <c r="AD19" s="35">
        <v>9.598346131128176</v>
      </c>
      <c r="AE19" s="35">
        <v>5.42148341912075</v>
      </c>
      <c r="AF19" s="35">
        <v>0.4008100582229348</v>
      </c>
      <c r="AG19" s="35">
        <v>15.019829550248925</v>
      </c>
      <c r="AH19" s="35">
        <v>100</v>
      </c>
      <c r="AI19" s="35">
        <v>11</v>
      </c>
      <c r="AJ19" s="35" t="s">
        <v>242</v>
      </c>
      <c r="AL19" s="35">
        <v>97</v>
      </c>
      <c r="AM19" s="35">
        <v>1633</v>
      </c>
      <c r="AN19" s="35">
        <v>116</v>
      </c>
      <c r="AO19" s="35">
        <v>2227</v>
      </c>
      <c r="AP19" s="35">
        <v>514</v>
      </c>
      <c r="AQ19" s="35">
        <v>31</v>
      </c>
      <c r="AR19" s="35">
        <v>164</v>
      </c>
      <c r="AT19" s="35">
        <v>18</v>
      </c>
      <c r="AU19" s="35">
        <v>150</v>
      </c>
      <c r="AV19" s="35">
        <v>18</v>
      </c>
      <c r="AW19" s="35">
        <v>136</v>
      </c>
      <c r="AX19" s="35">
        <v>231</v>
      </c>
      <c r="BG19" s="35">
        <v>21</v>
      </c>
      <c r="BH19" s="35">
        <v>79</v>
      </c>
      <c r="BI19" s="35">
        <v>12</v>
      </c>
      <c r="BJ19" s="35">
        <v>3.5</v>
      </c>
      <c r="BK19" s="35">
        <v>8.8</v>
      </c>
      <c r="BM19" s="35">
        <v>6.4</v>
      </c>
      <c r="BN19" s="35">
        <v>1.3</v>
      </c>
      <c r="BO19" s="35">
        <v>3.8</v>
      </c>
      <c r="BQ19" s="35">
        <v>2.7</v>
      </c>
      <c r="BR19" s="35">
        <v>0.4</v>
      </c>
      <c r="BZ19" s="35">
        <v>32</v>
      </c>
      <c r="CA19" s="35">
        <v>3</v>
      </c>
      <c r="CB19" s="35">
        <v>1800</v>
      </c>
      <c r="CC19" s="35">
        <v>1080</v>
      </c>
      <c r="CD19" s="35">
        <v>1414</v>
      </c>
    </row>
    <row r="20" spans="1:82" s="35" customFormat="1" ht="12.75">
      <c r="A20" s="35" t="s">
        <v>258</v>
      </c>
      <c r="F20" s="35" t="s">
        <v>250</v>
      </c>
      <c r="G20" s="35" t="s">
        <v>452</v>
      </c>
      <c r="H20" s="35">
        <v>50.92</v>
      </c>
      <c r="I20" s="35">
        <v>1.19</v>
      </c>
      <c r="J20" s="35">
        <v>18.59</v>
      </c>
      <c r="K20" s="35">
        <v>4.45</v>
      </c>
      <c r="L20" s="35">
        <v>1.78</v>
      </c>
      <c r="M20" s="35">
        <v>0.18</v>
      </c>
      <c r="N20" s="35">
        <v>0.96</v>
      </c>
      <c r="O20" s="35">
        <v>4.69</v>
      </c>
      <c r="P20" s="35">
        <v>9.1</v>
      </c>
      <c r="Q20" s="35">
        <v>4.78</v>
      </c>
      <c r="R20" s="35">
        <v>0.38</v>
      </c>
      <c r="S20" s="35">
        <v>0.07</v>
      </c>
      <c r="T20" s="35">
        <v>0.45</v>
      </c>
      <c r="U20" s="35">
        <v>1.48</v>
      </c>
      <c r="V20" s="35">
        <v>99.02</v>
      </c>
      <c r="W20" s="35">
        <v>52.72586073000259</v>
      </c>
      <c r="X20" s="35">
        <v>1.2322029510742945</v>
      </c>
      <c r="Y20" s="35">
        <v>19.249288118042973</v>
      </c>
      <c r="Z20" s="35">
        <v>5.990163085684701</v>
      </c>
      <c r="AA20" s="35">
        <v>0.18638363965829666</v>
      </c>
      <c r="AB20" s="35">
        <v>0.9940460781775822</v>
      </c>
      <c r="AC20" s="35">
        <v>4.856329277763397</v>
      </c>
      <c r="AD20" s="35">
        <v>9.422728449391665</v>
      </c>
      <c r="AE20" s="35">
        <v>4.9495210975925445</v>
      </c>
      <c r="AF20" s="35">
        <v>0.3934765726119596</v>
      </c>
      <c r="AG20" s="35">
        <v>14.372249546984209</v>
      </c>
      <c r="AH20" s="35">
        <v>100</v>
      </c>
      <c r="AI20" s="35">
        <v>11</v>
      </c>
      <c r="AJ20" s="35" t="s">
        <v>242</v>
      </c>
      <c r="AL20" s="35">
        <v>98</v>
      </c>
      <c r="AM20" s="35">
        <v>1622</v>
      </c>
      <c r="AN20" s="35">
        <v>110</v>
      </c>
      <c r="AO20" s="35">
        <v>2080</v>
      </c>
      <c r="AP20" s="35">
        <v>554</v>
      </c>
      <c r="AQ20" s="35">
        <v>32</v>
      </c>
      <c r="AR20" s="35">
        <v>164</v>
      </c>
      <c r="AT20" s="35">
        <v>17</v>
      </c>
      <c r="AU20" s="35">
        <v>133</v>
      </c>
      <c r="AV20" s="35">
        <v>17</v>
      </c>
      <c r="AY20" s="35">
        <v>17.5</v>
      </c>
      <c r="BA20" s="35">
        <v>7</v>
      </c>
      <c r="BS20" s="35">
        <v>0.7072</v>
      </c>
      <c r="BT20" s="47">
        <v>0.70435</v>
      </c>
      <c r="BU20" s="47">
        <v>0.51266</v>
      </c>
      <c r="BV20" s="48"/>
      <c r="BW20" s="47">
        <v>18.14</v>
      </c>
      <c r="BX20" s="47">
        <v>15.45</v>
      </c>
      <c r="BY20" s="47">
        <v>38.31</v>
      </c>
      <c r="BZ20" s="35">
        <v>53</v>
      </c>
      <c r="CA20" s="35">
        <v>0</v>
      </c>
      <c r="CB20" s="35">
        <v>1550</v>
      </c>
      <c r="CC20" s="35">
        <v>940</v>
      </c>
      <c r="CD20" s="35">
        <v>1428</v>
      </c>
    </row>
    <row r="22" ht="12.75">
      <c r="A22" s="35" t="s">
        <v>334</v>
      </c>
    </row>
    <row r="23" ht="12.75">
      <c r="A23" s="35" t="s">
        <v>335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0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9.75390625" style="42" customWidth="1"/>
    <col min="2" max="2" width="17.00390625" style="42" customWidth="1"/>
    <col min="3" max="4" width="5.875" style="42" bestFit="1" customWidth="1"/>
    <col min="5" max="6" width="7.00390625" style="42" bestFit="1" customWidth="1"/>
    <col min="7" max="8" width="4.875" style="42" bestFit="1" customWidth="1"/>
    <col min="9" max="9" width="4.75390625" style="42" bestFit="1" customWidth="1"/>
    <col min="10" max="11" width="5.875" style="42" bestFit="1" customWidth="1"/>
    <col min="12" max="12" width="4.875" style="42" bestFit="1" customWidth="1"/>
    <col min="13" max="13" width="5.875" style="42" bestFit="1" customWidth="1"/>
    <col min="14" max="14" width="4.75390625" style="42" bestFit="1" customWidth="1"/>
    <col min="15" max="15" width="4.875" style="42" bestFit="1" customWidth="1"/>
    <col min="16" max="16" width="5.875" style="42" bestFit="1" customWidth="1"/>
    <col min="17" max="17" width="4.875" style="42" bestFit="1" customWidth="1"/>
    <col min="18" max="18" width="7.00390625" style="43" bestFit="1" customWidth="1"/>
    <col min="19" max="20" width="8.125" style="43" bestFit="1" customWidth="1"/>
    <col min="21" max="21" width="9.25390625" style="43" bestFit="1" customWidth="1"/>
    <col min="22" max="22" width="8.125" style="43" bestFit="1" customWidth="1"/>
    <col min="23" max="25" width="7.00390625" style="43" bestFit="1" customWidth="1"/>
    <col min="26" max="26" width="8.125" style="43" bestFit="1" customWidth="1"/>
    <col min="27" max="27" width="7.00390625" style="43" bestFit="1" customWidth="1"/>
    <col min="28" max="28" width="8.125" style="43" bestFit="1" customWidth="1"/>
    <col min="29" max="29" width="12.625" style="43" bestFit="1" customWidth="1"/>
    <col min="30" max="30" width="15.00390625" style="42" bestFit="1" customWidth="1"/>
    <col min="31" max="33" width="3.625" style="42" bestFit="1" customWidth="1"/>
    <col min="34" max="34" width="3.875" style="42" bestFit="1" customWidth="1"/>
    <col min="35" max="35" width="4.875" style="42" bestFit="1" customWidth="1"/>
    <col min="36" max="36" width="3.875" style="42" bestFit="1" customWidth="1"/>
    <col min="37" max="37" width="4.875" style="42" bestFit="1" customWidth="1"/>
    <col min="38" max="38" width="3.875" style="42" bestFit="1" customWidth="1"/>
    <col min="39" max="39" width="2.875" style="42" bestFit="1" customWidth="1"/>
    <col min="40" max="40" width="3.875" style="42" bestFit="1" customWidth="1"/>
    <col min="41" max="45" width="4.75390625" style="42" bestFit="1" customWidth="1"/>
    <col min="46" max="46" width="11.50390625" style="42" bestFit="1" customWidth="1"/>
    <col min="47" max="47" width="13.875" style="42" bestFit="1" customWidth="1"/>
    <col min="48" max="16384" width="9.00390625" style="42" customWidth="1"/>
  </cols>
  <sheetData>
    <row r="1" spans="1:47" ht="12.75">
      <c r="A1" s="42" t="s">
        <v>316</v>
      </c>
      <c r="B1" s="42" t="s">
        <v>317</v>
      </c>
      <c r="C1" s="42" t="s">
        <v>399</v>
      </c>
      <c r="D1" s="42" t="s">
        <v>400</v>
      </c>
      <c r="E1" s="42" t="s">
        <v>401</v>
      </c>
      <c r="F1" s="42" t="s">
        <v>402</v>
      </c>
      <c r="G1" s="42" t="s">
        <v>179</v>
      </c>
      <c r="H1" s="42" t="s">
        <v>180</v>
      </c>
      <c r="I1" s="42" t="s">
        <v>181</v>
      </c>
      <c r="J1" s="42" t="s">
        <v>182</v>
      </c>
      <c r="K1" s="42" t="s">
        <v>403</v>
      </c>
      <c r="L1" s="42" t="s">
        <v>404</v>
      </c>
      <c r="M1" s="42" t="s">
        <v>405</v>
      </c>
      <c r="N1" s="42" t="s">
        <v>187</v>
      </c>
      <c r="O1" s="42" t="s">
        <v>238</v>
      </c>
      <c r="P1" s="42" t="s">
        <v>188</v>
      </c>
      <c r="Q1" s="42" t="s">
        <v>406</v>
      </c>
      <c r="R1" s="43" t="s">
        <v>189</v>
      </c>
      <c r="S1" s="43" t="s">
        <v>61</v>
      </c>
      <c r="T1" s="43" t="s">
        <v>62</v>
      </c>
      <c r="U1" s="43" t="s">
        <v>63</v>
      </c>
      <c r="V1" s="43" t="s">
        <v>64</v>
      </c>
      <c r="W1" s="43" t="s">
        <v>65</v>
      </c>
      <c r="X1" s="43" t="s">
        <v>66</v>
      </c>
      <c r="Y1" s="43" t="s">
        <v>67</v>
      </c>
      <c r="Z1" s="43" t="s">
        <v>68</v>
      </c>
      <c r="AA1" s="43" t="s">
        <v>69</v>
      </c>
      <c r="AB1" s="43" t="s">
        <v>70</v>
      </c>
      <c r="AC1" s="43" t="s">
        <v>71</v>
      </c>
      <c r="AD1" s="42" t="s">
        <v>126</v>
      </c>
      <c r="AE1" s="42" t="s">
        <v>193</v>
      </c>
      <c r="AF1" s="42" t="s">
        <v>194</v>
      </c>
      <c r="AG1" s="42" t="s">
        <v>195</v>
      </c>
      <c r="AH1" s="42" t="s">
        <v>196</v>
      </c>
      <c r="AI1" s="42" t="s">
        <v>197</v>
      </c>
      <c r="AJ1" s="42" t="s">
        <v>198</v>
      </c>
      <c r="AK1" s="42" t="s">
        <v>199</v>
      </c>
      <c r="AL1" s="42" t="s">
        <v>200</v>
      </c>
      <c r="AM1" s="42" t="s">
        <v>201</v>
      </c>
      <c r="AN1" s="42" t="s">
        <v>202</v>
      </c>
      <c r="AO1" s="42" t="s">
        <v>24</v>
      </c>
      <c r="AP1" s="42" t="s">
        <v>25</v>
      </c>
      <c r="AQ1" s="42" t="s">
        <v>26</v>
      </c>
      <c r="AR1" s="42" t="s">
        <v>27</v>
      </c>
      <c r="AS1" s="42" t="s">
        <v>28</v>
      </c>
      <c r="AT1" s="42" t="s">
        <v>276</v>
      </c>
      <c r="AU1" s="42" t="s">
        <v>230</v>
      </c>
    </row>
    <row r="2" spans="1:47" ht="12.75">
      <c r="A2" s="42" t="s">
        <v>407</v>
      </c>
      <c r="B2" s="42" t="s">
        <v>410</v>
      </c>
      <c r="C2" s="42">
        <v>43.5</v>
      </c>
      <c r="D2" s="42">
        <v>0.95</v>
      </c>
      <c r="E2" s="42">
        <v>13.89</v>
      </c>
      <c r="F2" s="42">
        <v>5.45</v>
      </c>
      <c r="G2" s="42">
        <v>2.96</v>
      </c>
      <c r="H2" s="42">
        <v>0.33</v>
      </c>
      <c r="I2" s="42">
        <v>0.9</v>
      </c>
      <c r="J2" s="42">
        <v>10.97</v>
      </c>
      <c r="K2" s="42">
        <v>12</v>
      </c>
      <c r="L2" s="42">
        <v>4.87</v>
      </c>
      <c r="M2" s="42">
        <v>0.65</v>
      </c>
      <c r="N2" s="42">
        <v>1.3</v>
      </c>
      <c r="O2" s="42">
        <v>0.38</v>
      </c>
      <c r="P2" s="42">
        <v>1.1</v>
      </c>
      <c r="Q2" s="42">
        <v>0.31</v>
      </c>
      <c r="R2" s="43">
        <v>99.56</v>
      </c>
      <c r="S2" s="43">
        <v>45.347928068803746</v>
      </c>
      <c r="T2" s="43">
        <v>0.9903570497784726</v>
      </c>
      <c r="U2" s="43">
        <v>14.4800625488663</v>
      </c>
      <c r="V2" s="43">
        <v>8.199113891060724</v>
      </c>
      <c r="W2" s="43">
        <v>0.3440187646598905</v>
      </c>
      <c r="X2" s="43">
        <v>0.9382329945269741</v>
      </c>
      <c r="Y2" s="43">
        <v>11.436017722178784</v>
      </c>
      <c r="Z2" s="43">
        <v>12.509773260359655</v>
      </c>
      <c r="AA2" s="43">
        <v>5.0768829814959595</v>
      </c>
      <c r="AB2" s="43">
        <v>0.6776127182694813</v>
      </c>
      <c r="AC2" s="43">
        <v>100</v>
      </c>
      <c r="AD2" s="42">
        <v>17.586656241855614</v>
      </c>
      <c r="AE2" s="42" t="s">
        <v>408</v>
      </c>
      <c r="AF2" s="42">
        <v>10</v>
      </c>
      <c r="AG2" s="42">
        <v>9</v>
      </c>
      <c r="AH2" s="42">
        <v>215</v>
      </c>
      <c r="AI2" s="42">
        <v>1560</v>
      </c>
      <c r="AJ2" s="42">
        <v>110</v>
      </c>
      <c r="AK2" s="42">
        <v>2325</v>
      </c>
      <c r="AL2" s="42">
        <v>850</v>
      </c>
      <c r="AM2" s="42">
        <v>46</v>
      </c>
      <c r="AN2" s="42">
        <v>300</v>
      </c>
      <c r="AS2" s="42">
        <v>145</v>
      </c>
      <c r="AT2" s="42">
        <v>0.70434</v>
      </c>
      <c r="AU2" s="42">
        <v>0.51264</v>
      </c>
    </row>
    <row r="3" spans="1:47" ht="12.75">
      <c r="A3" s="42" t="s">
        <v>411</v>
      </c>
      <c r="B3" s="42" t="s">
        <v>354</v>
      </c>
      <c r="AT3" s="42">
        <v>0.70437</v>
      </c>
      <c r="AU3" s="42">
        <v>0.51262</v>
      </c>
    </row>
    <row r="4" spans="1:47" ht="12.75">
      <c r="A4" s="42" t="s">
        <v>412</v>
      </c>
      <c r="B4" s="42" t="s">
        <v>354</v>
      </c>
      <c r="AT4" s="42">
        <v>0.70439</v>
      </c>
      <c r="AU4" s="42">
        <v>0.51263</v>
      </c>
    </row>
    <row r="6" ht="12.75">
      <c r="A6" s="42" t="s">
        <v>413</v>
      </c>
    </row>
    <row r="7" ht="12.75">
      <c r="A7" s="42" t="s">
        <v>409</v>
      </c>
    </row>
    <row r="8" ht="12.75">
      <c r="A8" s="42" t="s">
        <v>414</v>
      </c>
    </row>
    <row r="9" ht="12.75">
      <c r="A9" s="42" t="s">
        <v>449</v>
      </c>
    </row>
    <row r="10" ht="12.75">
      <c r="A10" s="42" t="s">
        <v>415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7"/>
  <sheetViews>
    <sheetView zoomScalePageLayoutView="0" workbookViewId="0" topLeftCell="A1">
      <pane xSplit="12795" topLeftCell="BJ1" activePane="topRight" state="split"/>
      <selection pane="topLeft" activeCell="A1" sqref="A1"/>
      <selection pane="topRight" activeCell="BN10" sqref="BN10:BT14"/>
    </sheetView>
  </sheetViews>
  <sheetFormatPr defaultColWidth="9.00390625" defaultRowHeight="12.75"/>
  <cols>
    <col min="1" max="1" width="6.875" style="0" bestFit="1" customWidth="1"/>
    <col min="2" max="2" width="3.625" style="0" bestFit="1" customWidth="1"/>
    <col min="3" max="4" width="5.875" style="0" bestFit="1" customWidth="1"/>
    <col min="5" max="6" width="7.00390625" style="0" bestFit="1" customWidth="1"/>
    <col min="7" max="10" width="4.875" style="0" bestFit="1" customWidth="1"/>
    <col min="11" max="11" width="5.875" style="0" bestFit="1" customWidth="1"/>
    <col min="12" max="14" width="4.875" style="0" bestFit="1" customWidth="1"/>
    <col min="15" max="15" width="4.75390625" style="0" bestFit="1" customWidth="1"/>
    <col min="16" max="16" width="6.875" style="0" bestFit="1" customWidth="1"/>
    <col min="17" max="17" width="12.625" style="0" bestFit="1" customWidth="1"/>
    <col min="18" max="27" width="11.875" style="0" bestFit="1" customWidth="1"/>
    <col min="28" max="28" width="12.625" style="0" bestFit="1" customWidth="1"/>
    <col min="29" max="29" width="15.00390625" style="0" bestFit="1" customWidth="1"/>
    <col min="30" max="32" width="3.625" style="0" bestFit="1" customWidth="1"/>
    <col min="33" max="33" width="3.875" style="0" bestFit="1" customWidth="1"/>
    <col min="34" max="34" width="4.875" style="0" bestFit="1" customWidth="1"/>
    <col min="35" max="35" width="3.875" style="0" bestFit="1" customWidth="1"/>
    <col min="36" max="36" width="4.875" style="0" bestFit="1" customWidth="1"/>
    <col min="37" max="37" width="3.875" style="0" bestFit="1" customWidth="1"/>
    <col min="38" max="38" width="2.875" style="0" bestFit="1" customWidth="1"/>
    <col min="39" max="39" width="3.875" style="0" bestFit="1" customWidth="1"/>
    <col min="40" max="41" width="3.625" style="0" bestFit="1" customWidth="1"/>
    <col min="42" max="42" width="3.875" style="0" bestFit="1" customWidth="1"/>
    <col min="43" max="43" width="4.75390625" style="0" bestFit="1" customWidth="1"/>
    <col min="44" max="45" width="3.875" style="0" bestFit="1" customWidth="1"/>
    <col min="46" max="47" width="4.75390625" style="0" bestFit="1" customWidth="1"/>
    <col min="48" max="55" width="3.625" style="0" bestFit="1" customWidth="1"/>
    <col min="56" max="58" width="3.875" style="0" bestFit="1" customWidth="1"/>
    <col min="59" max="59" width="3.625" style="0" bestFit="1" customWidth="1"/>
    <col min="60" max="60" width="3.875" style="0" bestFit="1" customWidth="1"/>
    <col min="61" max="63" width="3.625" style="0" bestFit="1" customWidth="1"/>
    <col min="64" max="64" width="3.875" style="0" bestFit="1" customWidth="1"/>
    <col min="65" max="65" width="3.625" style="0" bestFit="1" customWidth="1"/>
    <col min="66" max="66" width="11.50390625" style="0" bestFit="1" customWidth="1"/>
    <col min="67" max="67" width="13.875" style="0" bestFit="1" customWidth="1"/>
    <col min="68" max="68" width="11.50390625" style="0" bestFit="1" customWidth="1"/>
    <col min="69" max="71" width="13.875" style="0" bestFit="1" customWidth="1"/>
    <col min="72" max="74" width="4.875" style="0" bestFit="1" customWidth="1"/>
  </cols>
  <sheetData>
    <row r="1" spans="1:74" ht="12">
      <c r="A1" s="34" t="s">
        <v>316</v>
      </c>
      <c r="B1" s="34" t="s">
        <v>317</v>
      </c>
      <c r="C1" s="34" t="s">
        <v>175</v>
      </c>
      <c r="D1" s="34" t="s">
        <v>176</v>
      </c>
      <c r="E1" s="34" t="s">
        <v>177</v>
      </c>
      <c r="F1" s="34" t="s">
        <v>178</v>
      </c>
      <c r="G1" s="34" t="s">
        <v>179</v>
      </c>
      <c r="H1" s="34" t="s">
        <v>180</v>
      </c>
      <c r="I1" s="34" t="s">
        <v>181</v>
      </c>
      <c r="J1" s="34" t="s">
        <v>182</v>
      </c>
      <c r="K1" s="34" t="s">
        <v>183</v>
      </c>
      <c r="L1" s="34" t="s">
        <v>184</v>
      </c>
      <c r="M1" s="34" t="s">
        <v>318</v>
      </c>
      <c r="N1" s="34" t="s">
        <v>319</v>
      </c>
      <c r="O1" s="34" t="s">
        <v>187</v>
      </c>
      <c r="P1" s="34" t="s">
        <v>320</v>
      </c>
      <c r="Q1" s="34" t="s">
        <v>321</v>
      </c>
      <c r="R1" s="34" t="s">
        <v>61</v>
      </c>
      <c r="S1" s="34" t="s">
        <v>62</v>
      </c>
      <c r="T1" s="34" t="s">
        <v>63</v>
      </c>
      <c r="U1" s="34" t="s">
        <v>64</v>
      </c>
      <c r="V1" s="34" t="s">
        <v>65</v>
      </c>
      <c r="W1" s="34" t="s">
        <v>66</v>
      </c>
      <c r="X1" s="34" t="s">
        <v>67</v>
      </c>
      <c r="Y1" s="34" t="s">
        <v>68</v>
      </c>
      <c r="Z1" s="34" t="s">
        <v>69</v>
      </c>
      <c r="AA1" s="34" t="s">
        <v>70</v>
      </c>
      <c r="AB1" s="34" t="s">
        <v>71</v>
      </c>
      <c r="AC1" s="34" t="s">
        <v>126</v>
      </c>
      <c r="AD1" s="34" t="s">
        <v>193</v>
      </c>
      <c r="AE1" s="34" t="s">
        <v>194</v>
      </c>
      <c r="AF1" s="34" t="s">
        <v>195</v>
      </c>
      <c r="AG1" s="34" t="s">
        <v>196</v>
      </c>
      <c r="AH1" s="34" t="s">
        <v>197</v>
      </c>
      <c r="AI1" s="34" t="s">
        <v>198</v>
      </c>
      <c r="AJ1" s="34" t="s">
        <v>199</v>
      </c>
      <c r="AK1" s="34" t="s">
        <v>200</v>
      </c>
      <c r="AL1" s="34" t="s">
        <v>201</v>
      </c>
      <c r="AM1" s="34" t="s">
        <v>202</v>
      </c>
      <c r="AN1" s="34" t="s">
        <v>203</v>
      </c>
      <c r="AO1" s="34" t="s">
        <v>204</v>
      </c>
      <c r="AP1" s="34" t="s">
        <v>205</v>
      </c>
      <c r="AQ1" s="34" t="s">
        <v>27</v>
      </c>
      <c r="AR1" s="34" t="s">
        <v>207</v>
      </c>
      <c r="AS1" s="34" t="s">
        <v>208</v>
      </c>
      <c r="AT1" s="34" t="s">
        <v>30</v>
      </c>
      <c r="AU1" s="34" t="s">
        <v>31</v>
      </c>
      <c r="AV1" s="34" t="s">
        <v>32</v>
      </c>
      <c r="AW1" s="34" t="s">
        <v>212</v>
      </c>
      <c r="AX1" s="34" t="s">
        <v>213</v>
      </c>
      <c r="AY1" s="34" t="s">
        <v>214</v>
      </c>
      <c r="AZ1" s="34" t="s">
        <v>215</v>
      </c>
      <c r="BA1" s="34" t="s">
        <v>216</v>
      </c>
      <c r="BB1" s="34" t="s">
        <v>217</v>
      </c>
      <c r="BC1" s="34" t="s">
        <v>210</v>
      </c>
      <c r="BD1" s="34" t="s">
        <v>219</v>
      </c>
      <c r="BE1" s="34" t="s">
        <v>220</v>
      </c>
      <c r="BF1" s="34" t="s">
        <v>221</v>
      </c>
      <c r="BG1" s="34" t="s">
        <v>222</v>
      </c>
      <c r="BH1" s="34" t="s">
        <v>223</v>
      </c>
      <c r="BI1" s="34" t="s">
        <v>224</v>
      </c>
      <c r="BJ1" s="34" t="s">
        <v>225</v>
      </c>
      <c r="BK1" s="34" t="s">
        <v>226</v>
      </c>
      <c r="BL1" s="34" t="s">
        <v>227</v>
      </c>
      <c r="BM1" s="34" t="s">
        <v>228</v>
      </c>
      <c r="BN1" s="34" t="s">
        <v>276</v>
      </c>
      <c r="BO1" s="34" t="s">
        <v>230</v>
      </c>
      <c r="BP1" s="34" t="s">
        <v>231</v>
      </c>
      <c r="BQ1" s="34" t="s">
        <v>232</v>
      </c>
      <c r="BR1" s="34" t="s">
        <v>233</v>
      </c>
      <c r="BS1" s="34" t="s">
        <v>234</v>
      </c>
      <c r="BT1" s="34" t="s">
        <v>238</v>
      </c>
      <c r="BU1" s="34" t="s">
        <v>237</v>
      </c>
      <c r="BV1" s="34" t="s">
        <v>322</v>
      </c>
    </row>
    <row r="2" spans="1:74" ht="12">
      <c r="A2" t="s">
        <v>323</v>
      </c>
      <c r="B2" t="s">
        <v>324</v>
      </c>
      <c r="C2">
        <v>44</v>
      </c>
      <c r="D2">
        <v>1.43</v>
      </c>
      <c r="E2">
        <v>14.6</v>
      </c>
      <c r="F2">
        <v>5.8</v>
      </c>
      <c r="G2">
        <v>3.1</v>
      </c>
      <c r="H2">
        <v>0.26</v>
      </c>
      <c r="I2">
        <v>1.31</v>
      </c>
      <c r="J2">
        <v>9</v>
      </c>
      <c r="K2">
        <v>10.2</v>
      </c>
      <c r="L2">
        <v>4.58</v>
      </c>
      <c r="M2">
        <v>0.49</v>
      </c>
      <c r="N2">
        <v>3.4</v>
      </c>
      <c r="O2">
        <v>0.7</v>
      </c>
      <c r="P2">
        <v>99.98</v>
      </c>
      <c r="Q2">
        <v>98.87</v>
      </c>
      <c r="R2">
        <v>46.71408854443147</v>
      </c>
      <c r="S2">
        <v>1.5182078776940227</v>
      </c>
      <c r="T2">
        <v>15.500583926106806</v>
      </c>
      <c r="U2">
        <v>8.833209470219769</v>
      </c>
      <c r="V2">
        <v>0.2760377959443678</v>
      </c>
      <c r="W2">
        <v>1.3908058180273914</v>
      </c>
      <c r="X2">
        <v>9.555154474997346</v>
      </c>
      <c r="Y2">
        <v>10.829175071663657</v>
      </c>
      <c r="Z2">
        <v>4.862511943943094</v>
      </c>
      <c r="AA2">
        <v>0.5202250769720778</v>
      </c>
      <c r="AB2">
        <v>100</v>
      </c>
      <c r="AC2">
        <v>15.691687015606751</v>
      </c>
      <c r="AD2">
        <v>13</v>
      </c>
      <c r="AE2">
        <v>23</v>
      </c>
      <c r="AG2">
        <v>210</v>
      </c>
      <c r="AH2">
        <v>1285</v>
      </c>
      <c r="AI2">
        <v>85</v>
      </c>
      <c r="AJ2">
        <v>2164</v>
      </c>
      <c r="AK2">
        <v>455</v>
      </c>
      <c r="AL2">
        <v>25</v>
      </c>
      <c r="AM2">
        <v>140</v>
      </c>
      <c r="AO2">
        <v>37</v>
      </c>
      <c r="AP2">
        <v>170</v>
      </c>
      <c r="AR2">
        <v>83</v>
      </c>
      <c r="AS2">
        <v>120</v>
      </c>
      <c r="AY2">
        <v>16</v>
      </c>
      <c r="BC2">
        <v>46</v>
      </c>
      <c r="BD2">
        <v>6.3</v>
      </c>
      <c r="BE2">
        <v>2.3</v>
      </c>
      <c r="BF2">
        <v>6.9</v>
      </c>
      <c r="BH2">
        <v>5.9</v>
      </c>
      <c r="BL2">
        <v>2.7</v>
      </c>
      <c r="BT2">
        <v>2494</v>
      </c>
      <c r="BU2">
        <v>1797</v>
      </c>
      <c r="BV2">
        <v>1871</v>
      </c>
    </row>
    <row r="3" spans="1:74" ht="12.75">
      <c r="A3" t="s">
        <v>325</v>
      </c>
      <c r="B3" t="s">
        <v>326</v>
      </c>
      <c r="C3">
        <v>43.2</v>
      </c>
      <c r="D3">
        <v>1.03</v>
      </c>
      <c r="E3">
        <v>14.4</v>
      </c>
      <c r="F3">
        <v>6.2</v>
      </c>
      <c r="G3">
        <v>3.4</v>
      </c>
      <c r="H3">
        <v>0.36</v>
      </c>
      <c r="I3">
        <v>0.7</v>
      </c>
      <c r="J3">
        <v>6.55</v>
      </c>
      <c r="K3">
        <v>11.7</v>
      </c>
      <c r="L3">
        <v>6.14</v>
      </c>
      <c r="M3">
        <v>0.4</v>
      </c>
      <c r="N3">
        <v>2.6</v>
      </c>
      <c r="O3">
        <v>2.1</v>
      </c>
      <c r="P3">
        <v>100.57</v>
      </c>
      <c r="Q3">
        <v>98.78</v>
      </c>
      <c r="R3">
        <v>46.22298309437192</v>
      </c>
      <c r="S3">
        <v>1.1020757543334045</v>
      </c>
      <c r="T3">
        <v>15.407661031457307</v>
      </c>
      <c r="U3">
        <v>9.60838861545046</v>
      </c>
      <c r="V3">
        <v>0.3851915257864327</v>
      </c>
      <c r="W3">
        <v>0.748983522362508</v>
      </c>
      <c r="X3">
        <v>7.008345816392039</v>
      </c>
      <c r="Y3">
        <v>12.518724588059062</v>
      </c>
      <c r="Z3">
        <v>6.569655467579713</v>
      </c>
      <c r="AA3">
        <v>0.4279905842071474</v>
      </c>
      <c r="AB3">
        <v>100</v>
      </c>
      <c r="AC3">
        <v>19.088380055638773</v>
      </c>
      <c r="AE3">
        <v>19</v>
      </c>
      <c r="AG3">
        <v>140</v>
      </c>
      <c r="AH3">
        <v>2240</v>
      </c>
      <c r="AI3">
        <v>137</v>
      </c>
      <c r="AJ3">
        <v>2570</v>
      </c>
      <c r="AK3">
        <v>804</v>
      </c>
      <c r="AL3">
        <v>14</v>
      </c>
      <c r="AM3">
        <v>325</v>
      </c>
      <c r="AO3">
        <v>56</v>
      </c>
      <c r="AP3">
        <v>290</v>
      </c>
      <c r="AR3">
        <v>160</v>
      </c>
      <c r="AS3">
        <v>230</v>
      </c>
      <c r="AY3">
        <v>17</v>
      </c>
      <c r="BC3">
        <v>73</v>
      </c>
      <c r="BD3">
        <v>9</v>
      </c>
      <c r="BE3">
        <v>2.8</v>
      </c>
      <c r="BF3">
        <v>7.4</v>
      </c>
      <c r="BH3">
        <v>5.4</v>
      </c>
      <c r="BL3">
        <v>2.3</v>
      </c>
      <c r="BN3" s="35">
        <v>0.70429</v>
      </c>
      <c r="BQ3" s="35">
        <v>19.08</v>
      </c>
      <c r="BR3" s="35">
        <v>15.6</v>
      </c>
      <c r="BS3" s="35">
        <v>39.67</v>
      </c>
      <c r="BT3">
        <v>3843</v>
      </c>
      <c r="BU3">
        <v>4418</v>
      </c>
      <c r="BV3">
        <v>2482</v>
      </c>
    </row>
    <row r="4" spans="1:71" ht="12.75">
      <c r="A4" t="s">
        <v>327</v>
      </c>
      <c r="B4" t="s">
        <v>326</v>
      </c>
      <c r="C4">
        <v>45.27</v>
      </c>
      <c r="D4">
        <v>0.95</v>
      </c>
      <c r="E4">
        <v>13.55</v>
      </c>
      <c r="F4">
        <v>4.84</v>
      </c>
      <c r="G4">
        <v>4.85</v>
      </c>
      <c r="H4">
        <v>0.37</v>
      </c>
      <c r="I4">
        <v>0.63</v>
      </c>
      <c r="J4">
        <v>5.88</v>
      </c>
      <c r="K4">
        <v>13.43</v>
      </c>
      <c r="L4">
        <v>6.07</v>
      </c>
      <c r="M4">
        <v>0.31</v>
      </c>
      <c r="N4">
        <v>1.64</v>
      </c>
      <c r="P4">
        <v>98.46</v>
      </c>
      <c r="Q4">
        <v>97.79</v>
      </c>
      <c r="R4">
        <v>47.320887253569715</v>
      </c>
      <c r="S4">
        <v>0.9930382790123974</v>
      </c>
      <c r="T4">
        <v>14.163861769071563</v>
      </c>
      <c r="U4">
        <v>9.623063575355925</v>
      </c>
      <c r="V4">
        <v>0.386762277089039</v>
      </c>
      <c r="W4">
        <v>0.6585411745029582</v>
      </c>
      <c r="X4">
        <v>6.146384295360943</v>
      </c>
      <c r="Y4">
        <v>14.038425354880522</v>
      </c>
      <c r="Z4">
        <v>6.344991951163423</v>
      </c>
      <c r="AA4">
        <v>0.32404406999351915</v>
      </c>
      <c r="AB4">
        <v>100</v>
      </c>
      <c r="AC4">
        <v>20.383417306043945</v>
      </c>
      <c r="AH4">
        <v>2600</v>
      </c>
      <c r="AI4">
        <v>130</v>
      </c>
      <c r="AJ4">
        <v>3200</v>
      </c>
      <c r="AP4">
        <v>240</v>
      </c>
      <c r="AR4">
        <v>178</v>
      </c>
      <c r="AS4">
        <v>245</v>
      </c>
      <c r="BC4">
        <v>65</v>
      </c>
      <c r="BD4">
        <v>7.6</v>
      </c>
      <c r="BE4">
        <v>2.9</v>
      </c>
      <c r="BL4">
        <v>2.8</v>
      </c>
      <c r="BN4" s="35">
        <v>0.70429</v>
      </c>
      <c r="BQ4" s="35">
        <v>18.97</v>
      </c>
      <c r="BR4" s="35">
        <v>15.59</v>
      </c>
      <c r="BS4" s="35">
        <v>39.01</v>
      </c>
    </row>
    <row r="5" spans="1:74" ht="12.75">
      <c r="A5" t="s">
        <v>328</v>
      </c>
      <c r="B5" t="s">
        <v>326</v>
      </c>
      <c r="C5">
        <v>43.8</v>
      </c>
      <c r="D5">
        <v>1</v>
      </c>
      <c r="E5">
        <v>13.4</v>
      </c>
      <c r="F5">
        <v>5</v>
      </c>
      <c r="G5">
        <v>4.3</v>
      </c>
      <c r="H5">
        <v>0.36</v>
      </c>
      <c r="I5">
        <v>0.63</v>
      </c>
      <c r="J5">
        <v>6.97</v>
      </c>
      <c r="K5">
        <v>14.9</v>
      </c>
      <c r="L5">
        <v>5.66</v>
      </c>
      <c r="M5">
        <v>0.33</v>
      </c>
      <c r="N5">
        <v>1.4</v>
      </c>
      <c r="O5">
        <v>0.8</v>
      </c>
      <c r="P5">
        <v>100.51</v>
      </c>
      <c r="Q5">
        <v>98.55</v>
      </c>
      <c r="R5">
        <v>45.69640062597809</v>
      </c>
      <c r="S5">
        <v>1.0432968179447053</v>
      </c>
      <c r="T5">
        <v>13.980177360459052</v>
      </c>
      <c r="U5">
        <v>9.181011997913409</v>
      </c>
      <c r="V5">
        <v>0.37558685446009393</v>
      </c>
      <c r="W5">
        <v>0.6572769953051644</v>
      </c>
      <c r="X5">
        <v>7.271778821074596</v>
      </c>
      <c r="Y5">
        <v>15.54512258737611</v>
      </c>
      <c r="Z5">
        <v>5.905059989567032</v>
      </c>
      <c r="AA5">
        <v>0.34428794992175277</v>
      </c>
      <c r="AB5">
        <v>100</v>
      </c>
      <c r="AC5">
        <v>21.450182576943142</v>
      </c>
      <c r="AD5">
        <v>11</v>
      </c>
      <c r="AE5">
        <v>18</v>
      </c>
      <c r="AG5">
        <v>160</v>
      </c>
      <c r="AH5">
        <v>2150</v>
      </c>
      <c r="AI5">
        <v>107</v>
      </c>
      <c r="AJ5">
        <v>2651</v>
      </c>
      <c r="AK5">
        <v>809</v>
      </c>
      <c r="AL5">
        <v>24</v>
      </c>
      <c r="AM5">
        <v>318</v>
      </c>
      <c r="AO5">
        <v>57</v>
      </c>
      <c r="AP5">
        <v>280</v>
      </c>
      <c r="AR5">
        <v>160</v>
      </c>
      <c r="AS5">
        <v>220</v>
      </c>
      <c r="AY5">
        <v>20</v>
      </c>
      <c r="BC5">
        <v>73</v>
      </c>
      <c r="BD5">
        <v>9.1</v>
      </c>
      <c r="BE5">
        <v>2.8</v>
      </c>
      <c r="BF5">
        <v>7.4</v>
      </c>
      <c r="BH5">
        <v>5.5</v>
      </c>
      <c r="BL5">
        <v>2.5</v>
      </c>
      <c r="BN5" s="35"/>
      <c r="BQ5" s="35"/>
      <c r="BR5" s="35"/>
      <c r="BS5" s="35"/>
      <c r="BT5">
        <v>4246</v>
      </c>
      <c r="BU5">
        <v>5338</v>
      </c>
      <c r="BV5">
        <v>2931</v>
      </c>
    </row>
    <row r="6" spans="1:74" ht="12.75">
      <c r="A6" t="s">
        <v>329</v>
      </c>
      <c r="B6" t="s">
        <v>324</v>
      </c>
      <c r="C6">
        <v>45.7</v>
      </c>
      <c r="D6">
        <v>0.97</v>
      </c>
      <c r="E6">
        <v>15.9</v>
      </c>
      <c r="F6">
        <v>5.1</v>
      </c>
      <c r="G6">
        <v>3.1</v>
      </c>
      <c r="H6">
        <v>0.3</v>
      </c>
      <c r="I6">
        <v>0.78</v>
      </c>
      <c r="J6">
        <v>5.94</v>
      </c>
      <c r="K6">
        <v>11.4</v>
      </c>
      <c r="L6">
        <v>4.99</v>
      </c>
      <c r="M6">
        <v>0.28</v>
      </c>
      <c r="N6">
        <v>3.4</v>
      </c>
      <c r="O6">
        <v>0.8</v>
      </c>
      <c r="P6">
        <v>99.86</v>
      </c>
      <c r="Q6">
        <v>98.66</v>
      </c>
      <c r="R6">
        <v>48.6428951569984</v>
      </c>
      <c r="S6">
        <v>1.0324640766365087</v>
      </c>
      <c r="T6">
        <v>16.92389568919638</v>
      </c>
      <c r="U6">
        <v>8.185204896221395</v>
      </c>
      <c r="V6">
        <v>0.31931878658861096</v>
      </c>
      <c r="W6">
        <v>0.8302288451303885</v>
      </c>
      <c r="X6">
        <v>6.322511974454497</v>
      </c>
      <c r="Y6">
        <v>12.134113890367216</v>
      </c>
      <c r="Z6">
        <v>5.311335816923895</v>
      </c>
      <c r="AA6">
        <v>0.2980308674827036</v>
      </c>
      <c r="AB6">
        <v>100</v>
      </c>
      <c r="AC6">
        <v>17.44544970729111</v>
      </c>
      <c r="AD6">
        <v>11</v>
      </c>
      <c r="AE6">
        <v>16</v>
      </c>
      <c r="AG6">
        <v>160</v>
      </c>
      <c r="AH6">
        <v>1583</v>
      </c>
      <c r="AI6">
        <v>88</v>
      </c>
      <c r="AJ6">
        <v>2148</v>
      </c>
      <c r="AK6">
        <v>900</v>
      </c>
      <c r="AL6">
        <v>24</v>
      </c>
      <c r="AM6">
        <v>209</v>
      </c>
      <c r="AO6">
        <v>42</v>
      </c>
      <c r="AP6">
        <v>230</v>
      </c>
      <c r="AR6">
        <v>87</v>
      </c>
      <c r="AS6">
        <v>120</v>
      </c>
      <c r="AY6">
        <v>17</v>
      </c>
      <c r="BC6">
        <v>42</v>
      </c>
      <c r="BD6">
        <v>6.1</v>
      </c>
      <c r="BE6">
        <v>2.3</v>
      </c>
      <c r="BF6">
        <v>6.5</v>
      </c>
      <c r="BH6">
        <v>5.8</v>
      </c>
      <c r="BL6">
        <v>2.8</v>
      </c>
      <c r="BN6" s="35">
        <v>0.70414</v>
      </c>
      <c r="BQ6" s="35">
        <v>19.22</v>
      </c>
      <c r="BR6" s="35">
        <v>15.62</v>
      </c>
      <c r="BS6" s="35">
        <v>39.29</v>
      </c>
      <c r="BT6">
        <v>2224</v>
      </c>
      <c r="BU6">
        <v>2894</v>
      </c>
      <c r="BV6">
        <v>1228</v>
      </c>
    </row>
    <row r="7" spans="1:74" ht="12.75">
      <c r="A7" t="s">
        <v>330</v>
      </c>
      <c r="B7" t="s">
        <v>324</v>
      </c>
      <c r="C7">
        <v>44</v>
      </c>
      <c r="D7">
        <v>1.25</v>
      </c>
      <c r="E7">
        <v>16</v>
      </c>
      <c r="F7">
        <v>5.6</v>
      </c>
      <c r="G7">
        <v>2.6</v>
      </c>
      <c r="H7">
        <v>0.24</v>
      </c>
      <c r="I7">
        <v>0.99</v>
      </c>
      <c r="J7">
        <v>7.15</v>
      </c>
      <c r="K7">
        <v>10.9</v>
      </c>
      <c r="L7">
        <v>5.08</v>
      </c>
      <c r="M7">
        <v>0.35</v>
      </c>
      <c r="N7">
        <v>3.3</v>
      </c>
      <c r="O7">
        <v>2.2</v>
      </c>
      <c r="P7">
        <v>100.68</v>
      </c>
      <c r="Q7">
        <v>99.66</v>
      </c>
      <c r="R7">
        <v>47.008547008547005</v>
      </c>
      <c r="S7">
        <v>1.3354700854700854</v>
      </c>
      <c r="T7">
        <v>17.094017094017094</v>
      </c>
      <c r="U7">
        <v>8.162393162393162</v>
      </c>
      <c r="V7">
        <v>0.2564102564102564</v>
      </c>
      <c r="W7">
        <v>1.0576923076923075</v>
      </c>
      <c r="X7">
        <v>7.638888888888888</v>
      </c>
      <c r="Y7">
        <v>11.645299145299145</v>
      </c>
      <c r="Z7">
        <v>5.427350427350427</v>
      </c>
      <c r="AA7">
        <v>0.3739316239316239</v>
      </c>
      <c r="AB7">
        <v>100</v>
      </c>
      <c r="AC7">
        <v>17.07264957264957</v>
      </c>
      <c r="AD7">
        <v>13</v>
      </c>
      <c r="AE7">
        <v>20</v>
      </c>
      <c r="AG7">
        <v>140</v>
      </c>
      <c r="AH7">
        <v>1235</v>
      </c>
      <c r="AI7">
        <v>105</v>
      </c>
      <c r="AJ7">
        <v>1865</v>
      </c>
      <c r="AK7">
        <v>451</v>
      </c>
      <c r="AL7">
        <v>18</v>
      </c>
      <c r="AM7">
        <v>140</v>
      </c>
      <c r="AO7">
        <v>31</v>
      </c>
      <c r="AP7">
        <v>180</v>
      </c>
      <c r="AR7">
        <v>95</v>
      </c>
      <c r="AS7">
        <v>140</v>
      </c>
      <c r="AY7">
        <v>16</v>
      </c>
      <c r="BC7">
        <v>49</v>
      </c>
      <c r="BD7">
        <v>7.2</v>
      </c>
      <c r="BE7">
        <v>2.5</v>
      </c>
      <c r="BF7">
        <v>7.1</v>
      </c>
      <c r="BH7">
        <v>5.4</v>
      </c>
      <c r="BL7">
        <v>1.7</v>
      </c>
      <c r="BN7" s="35">
        <v>0.70414</v>
      </c>
      <c r="BQ7" s="35">
        <v>19.12</v>
      </c>
      <c r="BR7" s="35">
        <v>15.64</v>
      </c>
      <c r="BS7" s="35">
        <v>39.55</v>
      </c>
      <c r="BT7">
        <v>2032</v>
      </c>
      <c r="BU7">
        <v>2293</v>
      </c>
      <c r="BV7">
        <v>1375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H16" sqref="H16"/>
    </sheetView>
  </sheetViews>
  <sheetFormatPr defaultColWidth="9.00390625" defaultRowHeight="12.75"/>
  <sheetData>
    <row r="1" spans="1:10" ht="12.75">
      <c r="A1" s="36" t="s">
        <v>336</v>
      </c>
      <c r="B1" s="36"/>
      <c r="C1" s="36" t="s">
        <v>337</v>
      </c>
      <c r="D1" s="37" t="s">
        <v>338</v>
      </c>
      <c r="E1" s="36" t="s">
        <v>339</v>
      </c>
      <c r="F1" s="36" t="s">
        <v>340</v>
      </c>
      <c r="G1" s="36" t="s">
        <v>341</v>
      </c>
      <c r="H1" s="38" t="s">
        <v>342</v>
      </c>
      <c r="I1" s="39" t="s">
        <v>343</v>
      </c>
      <c r="J1" s="36" t="s">
        <v>344</v>
      </c>
    </row>
    <row r="2" spans="1:10" ht="12.75">
      <c r="A2" s="36" t="s">
        <v>258</v>
      </c>
      <c r="B2" s="36"/>
      <c r="C2" s="36" t="s">
        <v>345</v>
      </c>
      <c r="D2" s="37">
        <v>3.92</v>
      </c>
      <c r="E2" s="36">
        <v>104</v>
      </c>
      <c r="F2" s="40">
        <v>2258</v>
      </c>
      <c r="G2" s="36">
        <v>377</v>
      </c>
      <c r="H2" s="38">
        <v>0.046</v>
      </c>
      <c r="I2" s="39">
        <v>0.7072</v>
      </c>
      <c r="J2" s="36" t="s">
        <v>346</v>
      </c>
    </row>
    <row r="3" spans="1:10" ht="12.75">
      <c r="A3" s="36" t="s">
        <v>249</v>
      </c>
      <c r="B3" s="36"/>
      <c r="C3" s="36" t="s">
        <v>347</v>
      </c>
      <c r="D3" s="37">
        <v>3.88</v>
      </c>
      <c r="E3" s="36">
        <v>92</v>
      </c>
      <c r="F3" s="40">
        <v>2465</v>
      </c>
      <c r="G3" s="36">
        <v>422</v>
      </c>
      <c r="H3" s="38">
        <v>0.037</v>
      </c>
      <c r="I3" s="39">
        <v>0.7077</v>
      </c>
      <c r="J3" s="36" t="s">
        <v>346</v>
      </c>
    </row>
    <row r="4" spans="1:10" ht="12.75">
      <c r="A4" s="36" t="s">
        <v>251</v>
      </c>
      <c r="B4" s="36"/>
      <c r="C4" s="36" t="s">
        <v>347</v>
      </c>
      <c r="D4" s="37">
        <v>4.09</v>
      </c>
      <c r="E4" s="36">
        <v>103</v>
      </c>
      <c r="F4" s="40">
        <v>2507</v>
      </c>
      <c r="G4" s="36">
        <v>397</v>
      </c>
      <c r="H4" s="38">
        <v>0.041</v>
      </c>
      <c r="I4" s="39">
        <v>0.7046</v>
      </c>
      <c r="J4" s="36" t="s">
        <v>346</v>
      </c>
    </row>
    <row r="5" spans="1:10" ht="12.75">
      <c r="A5" s="36" t="s">
        <v>262</v>
      </c>
      <c r="B5" s="36"/>
      <c r="C5" s="36" t="s">
        <v>345</v>
      </c>
      <c r="D5" s="37">
        <v>4.18</v>
      </c>
      <c r="E5" s="36">
        <v>98</v>
      </c>
      <c r="F5" s="40">
        <v>1251</v>
      </c>
      <c r="G5" s="36">
        <v>427</v>
      </c>
      <c r="H5" s="38">
        <v>0.078</v>
      </c>
      <c r="I5" s="39">
        <v>0.7061</v>
      </c>
      <c r="J5" s="36" t="s">
        <v>348</v>
      </c>
    </row>
    <row r="6" spans="1:10" ht="12.75">
      <c r="A6" s="36" t="s">
        <v>259</v>
      </c>
      <c r="B6" s="36"/>
      <c r="C6" s="36" t="s">
        <v>345</v>
      </c>
      <c r="D6" s="37">
        <v>4.5</v>
      </c>
      <c r="E6" s="36">
        <v>150</v>
      </c>
      <c r="F6" s="40">
        <v>2457</v>
      </c>
      <c r="G6" s="36">
        <v>300</v>
      </c>
      <c r="H6" s="38">
        <v>0.061</v>
      </c>
      <c r="I6" s="39">
        <v>0.7049</v>
      </c>
      <c r="J6" s="36" t="s">
        <v>348</v>
      </c>
    </row>
    <row r="7" spans="1:10" ht="12.75">
      <c r="A7" s="36" t="s">
        <v>264</v>
      </c>
      <c r="B7" s="36"/>
      <c r="C7" s="36" t="s">
        <v>345</v>
      </c>
      <c r="D7" s="37">
        <v>3.77</v>
      </c>
      <c r="E7" s="36">
        <v>102</v>
      </c>
      <c r="F7" s="40">
        <v>1505</v>
      </c>
      <c r="G7" s="36">
        <v>370</v>
      </c>
      <c r="H7" s="38">
        <v>0.068</v>
      </c>
      <c r="I7" s="39">
        <v>0.7045</v>
      </c>
      <c r="J7" s="36" t="s">
        <v>348</v>
      </c>
    </row>
    <row r="8" spans="1:10" ht="12.75">
      <c r="A8" s="36" t="s">
        <v>240</v>
      </c>
      <c r="B8" s="36"/>
      <c r="C8" s="36" t="s">
        <v>349</v>
      </c>
      <c r="D8" s="37">
        <v>4.51</v>
      </c>
      <c r="E8" s="36">
        <v>121</v>
      </c>
      <c r="F8" s="40">
        <v>2901</v>
      </c>
      <c r="G8" s="36">
        <v>373</v>
      </c>
      <c r="H8" s="38">
        <v>0.042</v>
      </c>
      <c r="I8" s="39">
        <v>0.7034</v>
      </c>
      <c r="J8" s="36" t="s">
        <v>394</v>
      </c>
    </row>
    <row r="9" spans="1:10" ht="12.75">
      <c r="A9" s="36" t="s">
        <v>260</v>
      </c>
      <c r="B9" s="36"/>
      <c r="C9" s="36" t="s">
        <v>345</v>
      </c>
      <c r="D9" s="37">
        <v>4</v>
      </c>
      <c r="E9" s="36">
        <v>90</v>
      </c>
      <c r="F9" s="40">
        <v>1752</v>
      </c>
      <c r="G9" s="36">
        <v>444</v>
      </c>
      <c r="H9" s="38">
        <v>0.051</v>
      </c>
      <c r="I9" s="39">
        <v>0.7068</v>
      </c>
      <c r="J9" s="36" t="s">
        <v>350</v>
      </c>
    </row>
    <row r="10" spans="1:10" ht="12.75">
      <c r="A10" s="36" t="s">
        <v>256</v>
      </c>
      <c r="B10" s="36"/>
      <c r="C10" s="36" t="s">
        <v>347</v>
      </c>
      <c r="D10" s="37">
        <v>4.73</v>
      </c>
      <c r="E10" s="36">
        <v>133</v>
      </c>
      <c r="F10" s="40">
        <v>2305</v>
      </c>
      <c r="G10" s="36">
        <v>356</v>
      </c>
      <c r="H10" s="38">
        <v>0.058</v>
      </c>
      <c r="I10" s="39">
        <v>0.7096</v>
      </c>
      <c r="J10" s="36" t="s">
        <v>350</v>
      </c>
    </row>
    <row r="11" spans="1:10" ht="12.75">
      <c r="A11" s="36" t="s">
        <v>254</v>
      </c>
      <c r="B11" s="36"/>
      <c r="C11" s="36" t="s">
        <v>347</v>
      </c>
      <c r="D11" s="37">
        <v>4.74</v>
      </c>
      <c r="E11" s="36">
        <v>143</v>
      </c>
      <c r="F11" s="40">
        <v>1994</v>
      </c>
      <c r="G11" s="36">
        <v>332</v>
      </c>
      <c r="H11" s="38">
        <v>0.072</v>
      </c>
      <c r="I11" s="39">
        <v>0.7084</v>
      </c>
      <c r="J11" s="36" t="s">
        <v>350</v>
      </c>
    </row>
    <row r="12" spans="1:10" ht="12.75">
      <c r="A12" s="36" t="s">
        <v>257</v>
      </c>
      <c r="B12" s="36"/>
      <c r="C12" s="36" t="s">
        <v>347</v>
      </c>
      <c r="D12" s="37">
        <v>4.06</v>
      </c>
      <c r="E12" s="36">
        <v>98</v>
      </c>
      <c r="F12" s="40">
        <v>2037</v>
      </c>
      <c r="G12" s="36">
        <v>414</v>
      </c>
      <c r="H12" s="38">
        <v>0.048</v>
      </c>
      <c r="I12" s="39">
        <v>0.7087</v>
      </c>
      <c r="J12" s="36" t="s">
        <v>350</v>
      </c>
    </row>
    <row r="13" spans="1:10" ht="12.75">
      <c r="A13" s="36" t="s">
        <v>247</v>
      </c>
      <c r="B13" s="36"/>
      <c r="C13" s="36" t="s">
        <v>349</v>
      </c>
      <c r="D13" s="37">
        <v>3.42</v>
      </c>
      <c r="E13" s="36">
        <v>100</v>
      </c>
      <c r="F13" s="40">
        <v>1735</v>
      </c>
      <c r="G13" s="36">
        <v>342</v>
      </c>
      <c r="H13" s="38">
        <v>0.058</v>
      </c>
      <c r="I13" s="39">
        <v>0.7086</v>
      </c>
      <c r="J13" s="36" t="s">
        <v>350</v>
      </c>
    </row>
    <row r="14" spans="1:10" ht="12.75">
      <c r="A14" s="36" t="s">
        <v>351</v>
      </c>
      <c r="B14" s="36"/>
      <c r="C14" s="36" t="s">
        <v>349</v>
      </c>
      <c r="D14" s="37">
        <v>3.47</v>
      </c>
      <c r="E14" s="36">
        <v>91</v>
      </c>
      <c r="F14" s="40">
        <v>2787</v>
      </c>
      <c r="G14" s="36">
        <v>381</v>
      </c>
      <c r="H14" s="38">
        <v>0.033</v>
      </c>
      <c r="I14" s="39">
        <v>0.7044</v>
      </c>
      <c r="J14" s="36" t="s">
        <v>352</v>
      </c>
    </row>
    <row r="15" spans="1:10" ht="12.75">
      <c r="A15" s="36" t="s">
        <v>243</v>
      </c>
      <c r="B15" s="36"/>
      <c r="C15" s="36" t="s">
        <v>349</v>
      </c>
      <c r="D15" s="37">
        <v>3.99</v>
      </c>
      <c r="E15" s="36">
        <v>107</v>
      </c>
      <c r="F15" s="40">
        <v>2472</v>
      </c>
      <c r="G15" s="36">
        <v>373</v>
      </c>
      <c r="H15" s="38">
        <v>0.043</v>
      </c>
      <c r="I15" s="39">
        <v>0.7076</v>
      </c>
      <c r="J15" s="36" t="s">
        <v>352</v>
      </c>
    </row>
    <row r="16" spans="1:10" ht="12.75">
      <c r="A16" s="36" t="s">
        <v>245</v>
      </c>
      <c r="B16" s="36"/>
      <c r="C16" s="36" t="s">
        <v>349</v>
      </c>
      <c r="D16" s="37">
        <v>4.43</v>
      </c>
      <c r="E16" s="36">
        <v>147</v>
      </c>
      <c r="F16" s="40">
        <v>3634</v>
      </c>
      <c r="G16" s="36">
        <v>301</v>
      </c>
      <c r="H16" s="38">
        <v>0.04</v>
      </c>
      <c r="I16" s="39">
        <v>0.7059</v>
      </c>
      <c r="J16" s="36" t="s">
        <v>352</v>
      </c>
    </row>
    <row r="17" spans="1:10" ht="12.75">
      <c r="A17" s="36" t="s">
        <v>353</v>
      </c>
      <c r="B17" s="36"/>
      <c r="C17" s="36" t="s">
        <v>354</v>
      </c>
      <c r="D17" s="37">
        <v>6.86</v>
      </c>
      <c r="E17" s="36">
        <v>137</v>
      </c>
      <c r="F17" s="40">
        <v>3900</v>
      </c>
      <c r="G17" s="36">
        <v>415</v>
      </c>
      <c r="H17" s="38">
        <v>0.035</v>
      </c>
      <c r="I17" s="39">
        <v>0.7059</v>
      </c>
      <c r="J17" s="36" t="s">
        <v>355</v>
      </c>
    </row>
    <row r="18" spans="1:10" ht="12.75">
      <c r="A18" s="36" t="s">
        <v>356</v>
      </c>
      <c r="B18" s="36"/>
      <c r="C18" s="36" t="s">
        <v>354</v>
      </c>
      <c r="D18" s="37">
        <v>5.96</v>
      </c>
      <c r="E18" s="36">
        <v>110</v>
      </c>
      <c r="F18" s="40">
        <v>3770</v>
      </c>
      <c r="G18" s="36">
        <v>455</v>
      </c>
      <c r="H18" s="38">
        <v>0.029</v>
      </c>
      <c r="I18" s="39">
        <v>0.7061</v>
      </c>
      <c r="J18" s="36" t="s">
        <v>355</v>
      </c>
    </row>
    <row r="19" spans="1:10" ht="12.75">
      <c r="A19" s="36" t="s">
        <v>357</v>
      </c>
      <c r="B19" s="36"/>
      <c r="C19" s="36" t="s">
        <v>358</v>
      </c>
      <c r="D19" s="37">
        <v>5.73</v>
      </c>
      <c r="E19" s="36">
        <v>330</v>
      </c>
      <c r="F19" s="36">
        <v>428</v>
      </c>
      <c r="G19" s="36">
        <v>174</v>
      </c>
      <c r="H19" s="38">
        <v>0.771</v>
      </c>
      <c r="I19" s="39">
        <v>0.7087</v>
      </c>
      <c r="J19" s="36" t="s">
        <v>359</v>
      </c>
    </row>
    <row r="20" spans="1:10" ht="12.75">
      <c r="A20" s="36" t="s">
        <v>360</v>
      </c>
      <c r="B20" s="36"/>
      <c r="C20" s="36" t="s">
        <v>361</v>
      </c>
      <c r="D20" s="37">
        <v>4.15</v>
      </c>
      <c r="E20" s="36">
        <v>109</v>
      </c>
      <c r="F20" s="40">
        <v>1548</v>
      </c>
      <c r="G20" s="36">
        <v>381</v>
      </c>
      <c r="H20" s="38">
        <v>0.07</v>
      </c>
      <c r="I20" s="39">
        <v>0.7046</v>
      </c>
      <c r="J20" s="36" t="s">
        <v>359</v>
      </c>
    </row>
    <row r="21" spans="1:10" ht="12.75">
      <c r="A21" s="36" t="s">
        <v>362</v>
      </c>
      <c r="B21" s="36"/>
      <c r="C21" s="36" t="s">
        <v>363</v>
      </c>
      <c r="D21" s="37">
        <v>4.32</v>
      </c>
      <c r="E21" s="36">
        <v>119</v>
      </c>
      <c r="F21" s="40">
        <v>3635</v>
      </c>
      <c r="G21" s="36">
        <v>363</v>
      </c>
      <c r="H21" s="38">
        <v>0.033</v>
      </c>
      <c r="I21" s="39">
        <v>0.7074</v>
      </c>
      <c r="J21" s="36" t="s">
        <v>359</v>
      </c>
    </row>
    <row r="22" spans="1:10" ht="12.75">
      <c r="A22" s="36" t="s">
        <v>364</v>
      </c>
      <c r="B22" s="36"/>
      <c r="C22" s="36" t="s">
        <v>365</v>
      </c>
      <c r="D22" s="37">
        <v>0.06</v>
      </c>
      <c r="E22" s="36" t="s">
        <v>366</v>
      </c>
      <c r="F22" s="40">
        <v>1299</v>
      </c>
      <c r="G22" s="36"/>
      <c r="H22" s="38"/>
      <c r="I22" s="39">
        <v>0.705</v>
      </c>
      <c r="J22" s="36" t="s">
        <v>359</v>
      </c>
    </row>
    <row r="23" spans="1:10" ht="12.75">
      <c r="A23" s="36" t="s">
        <v>367</v>
      </c>
      <c r="B23" s="36"/>
      <c r="C23" s="36" t="s">
        <v>361</v>
      </c>
      <c r="D23" s="37">
        <v>3.68</v>
      </c>
      <c r="E23" s="36">
        <v>72</v>
      </c>
      <c r="F23" s="40">
        <v>1076</v>
      </c>
      <c r="G23" s="36">
        <v>511</v>
      </c>
      <c r="H23" s="38">
        <v>0.067</v>
      </c>
      <c r="I23" s="39">
        <v>0.7045</v>
      </c>
      <c r="J23" s="36" t="s">
        <v>359</v>
      </c>
    </row>
    <row r="24" spans="1:10" ht="12.75">
      <c r="A24" s="36" t="s">
        <v>368</v>
      </c>
      <c r="B24" s="36"/>
      <c r="C24" s="36" t="s">
        <v>369</v>
      </c>
      <c r="D24" s="37">
        <v>0.99</v>
      </c>
      <c r="E24" s="36">
        <v>446</v>
      </c>
      <c r="F24" s="36">
        <v>517</v>
      </c>
      <c r="G24" s="36">
        <v>222</v>
      </c>
      <c r="H24" s="38">
        <v>0.863</v>
      </c>
      <c r="I24" s="39">
        <v>0.7049</v>
      </c>
      <c r="J24" s="36" t="s">
        <v>359</v>
      </c>
    </row>
    <row r="25" spans="1:10" ht="12.75">
      <c r="A25" s="36" t="s">
        <v>370</v>
      </c>
      <c r="B25" s="36"/>
      <c r="C25" s="36" t="s">
        <v>371</v>
      </c>
      <c r="D25" s="37">
        <v>2.36</v>
      </c>
      <c r="E25" s="36">
        <v>52</v>
      </c>
      <c r="F25" s="40">
        <v>1167</v>
      </c>
      <c r="G25" s="36">
        <v>454</v>
      </c>
      <c r="H25" s="38">
        <v>0.045</v>
      </c>
      <c r="I25" s="39">
        <v>0.7068</v>
      </c>
      <c r="J25" s="36" t="s">
        <v>372</v>
      </c>
    </row>
    <row r="26" spans="1:10" ht="12.75">
      <c r="A26" s="36" t="s">
        <v>373</v>
      </c>
      <c r="B26" s="36"/>
      <c r="C26" s="36" t="s">
        <v>371</v>
      </c>
      <c r="D26" s="37">
        <v>1.63</v>
      </c>
      <c r="E26" s="36">
        <v>37</v>
      </c>
      <c r="F26" s="36">
        <v>610</v>
      </c>
      <c r="G26" s="36">
        <v>441</v>
      </c>
      <c r="H26" s="38">
        <v>0.061</v>
      </c>
      <c r="I26" s="39">
        <v>0.7033</v>
      </c>
      <c r="J26" s="36" t="s">
        <v>372</v>
      </c>
    </row>
    <row r="27" spans="1:10" ht="12.75">
      <c r="A27" s="36" t="s">
        <v>374</v>
      </c>
      <c r="B27" s="36"/>
      <c r="C27" s="36" t="s">
        <v>363</v>
      </c>
      <c r="D27" s="37">
        <v>2.15</v>
      </c>
      <c r="E27" s="36">
        <v>42</v>
      </c>
      <c r="F27" s="36">
        <v>911</v>
      </c>
      <c r="G27" s="36">
        <v>512</v>
      </c>
      <c r="H27" s="38">
        <v>0.046</v>
      </c>
      <c r="I27" s="39">
        <v>0.7036</v>
      </c>
      <c r="J27" s="36" t="s">
        <v>372</v>
      </c>
    </row>
    <row r="28" spans="1:10" ht="12.75">
      <c r="A28" s="36" t="s">
        <v>375</v>
      </c>
      <c r="B28" s="36"/>
      <c r="C28" s="36" t="s">
        <v>363</v>
      </c>
      <c r="D28" s="37">
        <v>1.96</v>
      </c>
      <c r="E28" s="36">
        <v>38</v>
      </c>
      <c r="F28" s="36">
        <v>595</v>
      </c>
      <c r="G28" s="36">
        <v>516</v>
      </c>
      <c r="H28" s="38">
        <v>0.064</v>
      </c>
      <c r="I28" s="39">
        <v>0.7044</v>
      </c>
      <c r="J28" s="36" t="s">
        <v>372</v>
      </c>
    </row>
    <row r="29" spans="1:10" ht="12.75">
      <c r="A29" s="36" t="s">
        <v>376</v>
      </c>
      <c r="B29" s="36"/>
      <c r="C29" s="36" t="s">
        <v>371</v>
      </c>
      <c r="D29" s="37">
        <v>2.11</v>
      </c>
      <c r="E29" s="36">
        <v>62</v>
      </c>
      <c r="F29" s="36">
        <v>552</v>
      </c>
      <c r="G29" s="36">
        <v>340</v>
      </c>
      <c r="H29" s="38">
        <v>0.112</v>
      </c>
      <c r="I29" s="39">
        <v>0.7046</v>
      </c>
      <c r="J29" s="36" t="s">
        <v>377</v>
      </c>
    </row>
    <row r="30" spans="1:10" ht="12.75">
      <c r="A30" s="36" t="s">
        <v>378</v>
      </c>
      <c r="B30" s="36"/>
      <c r="C30" s="36" t="s">
        <v>363</v>
      </c>
      <c r="D30" s="37">
        <v>3.12</v>
      </c>
      <c r="E30" s="36">
        <v>65</v>
      </c>
      <c r="F30" s="40">
        <v>1027</v>
      </c>
      <c r="G30" s="36">
        <v>480</v>
      </c>
      <c r="H30" s="38">
        <v>0.063</v>
      </c>
      <c r="I30" s="39">
        <v>0.7051</v>
      </c>
      <c r="J30" s="36" t="s">
        <v>377</v>
      </c>
    </row>
    <row r="31" spans="1:10" ht="12.75">
      <c r="A31" s="36" t="s">
        <v>379</v>
      </c>
      <c r="B31" s="36"/>
      <c r="C31" s="36"/>
      <c r="D31" s="36">
        <v>0.05</v>
      </c>
      <c r="E31" s="36"/>
      <c r="F31" s="36"/>
      <c r="G31" s="36"/>
      <c r="H31" s="38"/>
      <c r="I31" s="36">
        <v>0.7114</v>
      </c>
      <c r="J31" s="36" t="s">
        <v>380</v>
      </c>
    </row>
    <row r="32" spans="1:10" ht="12.75">
      <c r="A32" s="36" t="s">
        <v>381</v>
      </c>
      <c r="B32" s="36"/>
      <c r="C32" s="36"/>
      <c r="D32" s="36" t="s">
        <v>382</v>
      </c>
      <c r="E32" s="36"/>
      <c r="F32" s="36"/>
      <c r="G32" s="36"/>
      <c r="H32" s="38"/>
      <c r="I32" s="36">
        <v>0.7075</v>
      </c>
      <c r="J32" s="36" t="s">
        <v>383</v>
      </c>
    </row>
    <row r="33" spans="1:10" ht="12.75">
      <c r="A33" s="36" t="s">
        <v>384</v>
      </c>
      <c r="B33" s="36"/>
      <c r="C33" s="36"/>
      <c r="D33" s="36">
        <v>0.23</v>
      </c>
      <c r="E33" s="36"/>
      <c r="F33" s="36"/>
      <c r="G33" s="36"/>
      <c r="H33" s="38"/>
      <c r="I33" s="36">
        <v>0.7048</v>
      </c>
      <c r="J33" s="36" t="s">
        <v>385</v>
      </c>
    </row>
    <row r="34" spans="1:10" ht="12.75">
      <c r="A34" s="36" t="s">
        <v>386</v>
      </c>
      <c r="B34" s="36"/>
      <c r="C34" s="36"/>
      <c r="D34" s="36">
        <v>0.04</v>
      </c>
      <c r="E34" s="36"/>
      <c r="F34" s="36"/>
      <c r="G34" s="36"/>
      <c r="H34" s="38"/>
      <c r="I34" s="36">
        <v>0.7074</v>
      </c>
      <c r="J34" s="36" t="s">
        <v>387</v>
      </c>
    </row>
    <row r="36" ht="12.75">
      <c r="A36" s="41" t="s">
        <v>392</v>
      </c>
    </row>
    <row r="37" ht="12.75">
      <c r="A37" s="41" t="s">
        <v>388</v>
      </c>
    </row>
    <row r="38" ht="12.75">
      <c r="A38" s="41" t="s">
        <v>389</v>
      </c>
    </row>
    <row r="39" ht="12.75">
      <c r="A39" s="41" t="s">
        <v>390</v>
      </c>
    </row>
    <row r="40" ht="12.75">
      <c r="A40" s="41" t="s">
        <v>393</v>
      </c>
    </row>
    <row r="41" ht="12.75">
      <c r="A41" s="41" t="s">
        <v>391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11.625" style="0" customWidth="1"/>
    <col min="2" max="2" width="12.375" style="0" customWidth="1"/>
    <col min="3" max="3" width="20.125" style="0" bestFit="1" customWidth="1"/>
    <col min="4" max="4" width="9.875" style="0" bestFit="1" customWidth="1"/>
    <col min="5" max="5" width="8.125" style="0" bestFit="1" customWidth="1"/>
    <col min="6" max="6" width="11.50390625" style="0" bestFit="1" customWidth="1"/>
    <col min="7" max="7" width="13.875" style="0" bestFit="1" customWidth="1"/>
    <col min="8" max="8" width="11.50390625" style="0" bestFit="1" customWidth="1"/>
    <col min="9" max="11" width="13.875" style="0" bestFit="1" customWidth="1"/>
  </cols>
  <sheetData>
    <row r="1" spans="2:11" s="35" customFormat="1" ht="12">
      <c r="B1" s="35" t="s">
        <v>416</v>
      </c>
      <c r="C1" s="35" t="s">
        <v>337</v>
      </c>
      <c r="D1" s="35" t="s">
        <v>417</v>
      </c>
      <c r="E1" s="35" t="s">
        <v>61</v>
      </c>
      <c r="F1" s="35" t="s">
        <v>229</v>
      </c>
      <c r="G1" s="35" t="s">
        <v>230</v>
      </c>
      <c r="H1" s="35" t="s">
        <v>231</v>
      </c>
      <c r="I1" s="35" t="s">
        <v>232</v>
      </c>
      <c r="J1" s="35" t="s">
        <v>233</v>
      </c>
      <c r="K1" s="35" t="s">
        <v>234</v>
      </c>
    </row>
    <row r="2" spans="1:11" s="35" customFormat="1" ht="12">
      <c r="A2" s="35" t="s">
        <v>370</v>
      </c>
      <c r="C2" s="35" t="s">
        <v>363</v>
      </c>
      <c r="D2" s="35" t="s">
        <v>418</v>
      </c>
      <c r="F2" s="35">
        <v>0.70439</v>
      </c>
      <c r="G2" s="35">
        <v>0.51263</v>
      </c>
      <c r="I2" s="35">
        <v>19.16</v>
      </c>
      <c r="J2" s="35">
        <v>15.58</v>
      </c>
      <c r="K2" s="35">
        <v>39.14</v>
      </c>
    </row>
    <row r="3" spans="1:11" s="35" customFormat="1" ht="12">
      <c r="A3" s="35" t="s">
        <v>419</v>
      </c>
      <c r="C3" s="35" t="s">
        <v>363</v>
      </c>
      <c r="D3" s="35" t="s">
        <v>418</v>
      </c>
      <c r="F3" s="35">
        <v>0.70412</v>
      </c>
      <c r="G3" s="35">
        <v>0.51268</v>
      </c>
      <c r="I3" s="35">
        <v>18.33</v>
      </c>
      <c r="J3" s="35">
        <v>15.47</v>
      </c>
      <c r="K3" s="35">
        <v>38.26</v>
      </c>
    </row>
    <row r="4" spans="1:11" s="35" customFormat="1" ht="12">
      <c r="A4" s="35" t="s">
        <v>374</v>
      </c>
      <c r="C4" s="35" t="s">
        <v>363</v>
      </c>
      <c r="D4" s="35" t="s">
        <v>418</v>
      </c>
      <c r="F4" s="35">
        <v>0.7045</v>
      </c>
      <c r="G4" s="35">
        <v>0.51263</v>
      </c>
      <c r="I4" s="35">
        <v>19.02</v>
      </c>
      <c r="J4" s="35">
        <v>15.59</v>
      </c>
      <c r="K4" s="35">
        <v>39.03</v>
      </c>
    </row>
    <row r="5" spans="1:11" s="35" customFormat="1" ht="12">
      <c r="A5" s="35" t="s">
        <v>256</v>
      </c>
      <c r="C5" s="35" t="s">
        <v>363</v>
      </c>
      <c r="D5" s="35" t="s">
        <v>418</v>
      </c>
      <c r="F5" s="35">
        <v>0.70522</v>
      </c>
      <c r="G5" s="35">
        <v>0.51249</v>
      </c>
      <c r="I5" s="35">
        <v>18.61</v>
      </c>
      <c r="J5" s="35">
        <v>15.55</v>
      </c>
      <c r="K5" s="35">
        <v>39.07</v>
      </c>
    </row>
    <row r="6" spans="1:11" s="35" customFormat="1" ht="12">
      <c r="A6" s="35" t="s">
        <v>375</v>
      </c>
      <c r="C6" s="35" t="s">
        <v>363</v>
      </c>
      <c r="D6" s="35" t="s">
        <v>418</v>
      </c>
      <c r="F6" s="35">
        <v>0.70425</v>
      </c>
      <c r="G6" s="35">
        <v>0.51262</v>
      </c>
      <c r="I6" s="35">
        <v>17.75</v>
      </c>
      <c r="J6" s="35">
        <v>15.41</v>
      </c>
      <c r="K6" s="35">
        <v>37.79</v>
      </c>
    </row>
    <row r="7" spans="1:11" s="35" customFormat="1" ht="12">
      <c r="A7" s="35" t="s">
        <v>376</v>
      </c>
      <c r="C7" s="35" t="s">
        <v>363</v>
      </c>
      <c r="D7" s="35" t="s">
        <v>418</v>
      </c>
      <c r="F7" s="35">
        <v>0.70421</v>
      </c>
      <c r="G7" s="35">
        <v>0.51266</v>
      </c>
      <c r="I7" s="35">
        <v>19.16</v>
      </c>
      <c r="J7" s="35">
        <v>15.56</v>
      </c>
      <c r="K7" s="35">
        <v>39.08</v>
      </c>
    </row>
    <row r="8" spans="1:11" s="35" customFormat="1" ht="12">
      <c r="A8" s="35" t="s">
        <v>378</v>
      </c>
      <c r="C8" s="35" t="s">
        <v>363</v>
      </c>
      <c r="D8" s="35" t="s">
        <v>418</v>
      </c>
      <c r="F8" s="35">
        <v>0.70441</v>
      </c>
      <c r="G8" s="35">
        <v>0.51262</v>
      </c>
      <c r="I8" s="35">
        <v>19.13</v>
      </c>
      <c r="J8" s="35">
        <v>15.55</v>
      </c>
      <c r="K8" s="35">
        <v>39.08</v>
      </c>
    </row>
    <row r="9" spans="1:11" s="35" customFormat="1" ht="12">
      <c r="A9" s="35" t="s">
        <v>351</v>
      </c>
      <c r="B9" s="35">
        <v>1</v>
      </c>
      <c r="C9" s="35" t="s">
        <v>420</v>
      </c>
      <c r="D9" s="35" t="s">
        <v>421</v>
      </c>
      <c r="F9" s="35">
        <v>0.70418</v>
      </c>
      <c r="G9" s="35">
        <v>0.51261</v>
      </c>
      <c r="I9" s="35">
        <v>19.34</v>
      </c>
      <c r="J9" s="35">
        <v>15.6</v>
      </c>
      <c r="K9" s="35">
        <v>39.26</v>
      </c>
    </row>
    <row r="10" spans="1:11" s="35" customFormat="1" ht="12">
      <c r="A10" s="35" t="s">
        <v>245</v>
      </c>
      <c r="B10" s="35">
        <v>1</v>
      </c>
      <c r="C10" s="35" t="s">
        <v>420</v>
      </c>
      <c r="D10" s="35" t="s">
        <v>421</v>
      </c>
      <c r="E10" s="44">
        <v>48.7728272086867</v>
      </c>
      <c r="F10" s="35">
        <v>0.70428</v>
      </c>
      <c r="G10" s="35">
        <v>0.51263</v>
      </c>
      <c r="I10" s="35">
        <v>19.05</v>
      </c>
      <c r="J10" s="35">
        <v>15.6</v>
      </c>
      <c r="K10" s="35">
        <v>39.22</v>
      </c>
    </row>
    <row r="11" spans="1:11" s="35" customFormat="1" ht="12.75">
      <c r="A11" s="35" t="s">
        <v>325</v>
      </c>
      <c r="B11" s="35">
        <v>1</v>
      </c>
      <c r="C11" s="35" t="s">
        <v>420</v>
      </c>
      <c r="D11" s="35" t="s">
        <v>421</v>
      </c>
      <c r="E11" s="45">
        <v>46.22298309437192</v>
      </c>
      <c r="F11" s="35">
        <v>0.70429</v>
      </c>
      <c r="G11" s="35">
        <v>0.51266</v>
      </c>
      <c r="I11" s="35">
        <v>19.08</v>
      </c>
      <c r="J11" s="35">
        <v>15.6</v>
      </c>
      <c r="K11" s="35">
        <v>39.67</v>
      </c>
    </row>
    <row r="12" spans="1:11" s="35" customFormat="1" ht="12.75">
      <c r="A12" s="35" t="s">
        <v>422</v>
      </c>
      <c r="B12" s="35">
        <v>1</v>
      </c>
      <c r="C12" s="35" t="s">
        <v>420</v>
      </c>
      <c r="D12" s="35" t="s">
        <v>421</v>
      </c>
      <c r="E12" s="45">
        <v>45.69640062597809</v>
      </c>
      <c r="F12" s="35">
        <v>0.70429</v>
      </c>
      <c r="G12" s="35">
        <v>0.51266</v>
      </c>
      <c r="I12" s="35">
        <v>18.97</v>
      </c>
      <c r="J12" s="35">
        <v>15.59</v>
      </c>
      <c r="K12" s="35">
        <v>39.01</v>
      </c>
    </row>
    <row r="13" spans="1:11" s="35" customFormat="1" ht="12.75">
      <c r="A13" s="35" t="s">
        <v>329</v>
      </c>
      <c r="B13" s="35">
        <v>1</v>
      </c>
      <c r="C13" s="35" t="s">
        <v>420</v>
      </c>
      <c r="D13" s="35" t="s">
        <v>421</v>
      </c>
      <c r="E13" s="45">
        <v>48.6428951569984</v>
      </c>
      <c r="F13" s="35">
        <v>0.70414</v>
      </c>
      <c r="G13" s="35">
        <v>0.51269</v>
      </c>
      <c r="I13" s="35">
        <v>19.22</v>
      </c>
      <c r="J13" s="35">
        <v>15.62</v>
      </c>
      <c r="K13" s="35">
        <v>39.29</v>
      </c>
    </row>
    <row r="14" spans="1:11" s="35" customFormat="1" ht="12.75">
      <c r="A14" s="35" t="s">
        <v>330</v>
      </c>
      <c r="B14" s="35">
        <v>1</v>
      </c>
      <c r="C14" s="35" t="s">
        <v>420</v>
      </c>
      <c r="D14" s="35" t="s">
        <v>421</v>
      </c>
      <c r="E14" s="45">
        <v>47.008547008547005</v>
      </c>
      <c r="F14" s="35">
        <v>0.70414</v>
      </c>
      <c r="G14" s="35">
        <v>0.51269</v>
      </c>
      <c r="I14" s="35">
        <v>19.12</v>
      </c>
      <c r="J14" s="35">
        <v>15.64</v>
      </c>
      <c r="K14" s="35">
        <v>39.55</v>
      </c>
    </row>
    <row r="15" spans="1:11" s="35" customFormat="1" ht="12">
      <c r="A15" s="35" t="s">
        <v>254</v>
      </c>
      <c r="B15" s="35">
        <v>2</v>
      </c>
      <c r="C15" s="35" t="s">
        <v>423</v>
      </c>
      <c r="D15" s="35" t="s">
        <v>418</v>
      </c>
      <c r="E15" s="44">
        <v>50.899960871266465</v>
      </c>
      <c r="F15" s="35">
        <v>0.70512</v>
      </c>
      <c r="G15" s="35">
        <v>0.51249</v>
      </c>
      <c r="I15" s="35">
        <v>19.02</v>
      </c>
      <c r="J15" s="35">
        <v>15.61</v>
      </c>
      <c r="K15" s="35">
        <v>39.37</v>
      </c>
    </row>
    <row r="16" spans="1:11" s="35" customFormat="1" ht="12">
      <c r="A16" s="35" t="s">
        <v>251</v>
      </c>
      <c r="B16" s="35">
        <v>2</v>
      </c>
      <c r="C16" s="35" t="s">
        <v>423</v>
      </c>
      <c r="D16" s="35" t="s">
        <v>418</v>
      </c>
      <c r="E16" s="44">
        <v>49.718082317823395</v>
      </c>
      <c r="F16" s="35">
        <v>0.70507</v>
      </c>
      <c r="G16" s="35">
        <v>0.51249</v>
      </c>
      <c r="I16" s="35">
        <v>18.71</v>
      </c>
      <c r="J16" s="35">
        <v>15.55</v>
      </c>
      <c r="K16" s="35">
        <v>39.18</v>
      </c>
    </row>
    <row r="17" spans="1:11" s="35" customFormat="1" ht="12">
      <c r="A17" s="35" t="s">
        <v>257</v>
      </c>
      <c r="B17" s="35">
        <v>2</v>
      </c>
      <c r="C17" s="35" t="s">
        <v>423</v>
      </c>
      <c r="D17" s="35" t="s">
        <v>418</v>
      </c>
      <c r="E17" s="44">
        <v>50.223238593052386</v>
      </c>
      <c r="F17" s="35">
        <v>0.70495</v>
      </c>
      <c r="G17" s="35">
        <v>0.51249</v>
      </c>
      <c r="I17" s="35">
        <v>19.02</v>
      </c>
      <c r="J17" s="35">
        <v>15.67</v>
      </c>
      <c r="K17" s="35">
        <v>39.36</v>
      </c>
    </row>
    <row r="18" spans="1:11" s="35" customFormat="1" ht="12">
      <c r="A18" s="35" t="s">
        <v>262</v>
      </c>
      <c r="C18" s="35" t="s">
        <v>424</v>
      </c>
      <c r="D18" s="35" t="s">
        <v>418</v>
      </c>
      <c r="E18" s="44">
        <v>54.44489011800967</v>
      </c>
      <c r="F18" s="35">
        <v>0.70434</v>
      </c>
      <c r="G18" s="35">
        <v>0.51257</v>
      </c>
      <c r="I18" s="35">
        <v>18.5</v>
      </c>
      <c r="J18" s="35">
        <v>15.52</v>
      </c>
      <c r="K18" s="35">
        <v>38.68</v>
      </c>
    </row>
    <row r="19" spans="1:11" s="35" customFormat="1" ht="12">
      <c r="A19" s="35" t="s">
        <v>260</v>
      </c>
      <c r="C19" s="35" t="s">
        <v>424</v>
      </c>
      <c r="D19" s="35" t="s">
        <v>418</v>
      </c>
      <c r="E19" s="44">
        <v>54.27173037606096</v>
      </c>
      <c r="F19" s="35">
        <v>0.7046</v>
      </c>
      <c r="G19" s="35">
        <v>0.51255</v>
      </c>
      <c r="I19" s="35">
        <v>18.11</v>
      </c>
      <c r="J19" s="35">
        <v>15.63</v>
      </c>
      <c r="K19" s="35">
        <v>38.81</v>
      </c>
    </row>
    <row r="20" spans="1:11" s="35" customFormat="1" ht="12">
      <c r="A20" s="35" t="s">
        <v>259</v>
      </c>
      <c r="C20" s="35" t="s">
        <v>424</v>
      </c>
      <c r="D20" s="35" t="s">
        <v>418</v>
      </c>
      <c r="E20" s="44">
        <v>53.41991341991343</v>
      </c>
      <c r="F20" s="35">
        <v>0.70458</v>
      </c>
      <c r="G20" s="35">
        <v>0.5125</v>
      </c>
      <c r="I20" s="35">
        <v>18.21</v>
      </c>
      <c r="J20" s="35">
        <v>15.5</v>
      </c>
      <c r="K20" s="35">
        <v>38.51</v>
      </c>
    </row>
    <row r="21" spans="1:11" s="35" customFormat="1" ht="12">
      <c r="A21" s="35" t="s">
        <v>264</v>
      </c>
      <c r="C21" s="35" t="s">
        <v>424</v>
      </c>
      <c r="D21" s="35" t="s">
        <v>418</v>
      </c>
      <c r="E21" s="44">
        <v>54.29140078379876</v>
      </c>
      <c r="F21" s="35">
        <v>0.70462</v>
      </c>
      <c r="G21" s="35">
        <v>0.51254</v>
      </c>
      <c r="I21" s="35">
        <v>18.02</v>
      </c>
      <c r="J21" s="35">
        <v>15.5</v>
      </c>
      <c r="K21" s="35">
        <v>38.38</v>
      </c>
    </row>
    <row r="22" spans="1:11" s="35" customFormat="1" ht="12">
      <c r="A22" s="35" t="s">
        <v>360</v>
      </c>
      <c r="C22" s="35" t="s">
        <v>424</v>
      </c>
      <c r="D22" s="35" t="s">
        <v>418</v>
      </c>
      <c r="E22" s="46"/>
      <c r="F22" s="35">
        <v>0.70418</v>
      </c>
      <c r="G22" s="35">
        <v>0.51264</v>
      </c>
      <c r="I22" s="35">
        <v>19.29</v>
      </c>
      <c r="J22" s="35">
        <v>15.61</v>
      </c>
      <c r="K22" s="35">
        <v>39.29</v>
      </c>
    </row>
    <row r="23" spans="1:11" s="35" customFormat="1" ht="12">
      <c r="A23" s="35" t="s">
        <v>258</v>
      </c>
      <c r="C23" s="35" t="s">
        <v>424</v>
      </c>
      <c r="D23" s="35" t="s">
        <v>418</v>
      </c>
      <c r="E23" s="44">
        <v>52.72586073000259</v>
      </c>
      <c r="F23" s="35">
        <v>0.70435</v>
      </c>
      <c r="G23" s="35">
        <v>0.51266</v>
      </c>
      <c r="I23" s="35">
        <v>18.14</v>
      </c>
      <c r="J23" s="35">
        <v>15.45</v>
      </c>
      <c r="K23" s="35">
        <v>38.31</v>
      </c>
    </row>
    <row r="24" s="35" customFormat="1" ht="12"/>
    <row r="25" s="35" customFormat="1" ht="12">
      <c r="A25" s="35" t="s">
        <v>425</v>
      </c>
    </row>
    <row r="26" s="35" customFormat="1" ht="12">
      <c r="A26" s="35" t="s">
        <v>426</v>
      </c>
    </row>
    <row r="27" s="35" customFormat="1" ht="12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43">
      <selection activeCell="A13" sqref="A13:IV13"/>
    </sheetView>
  </sheetViews>
  <sheetFormatPr defaultColWidth="9.00390625" defaultRowHeight="12.75"/>
  <cols>
    <col min="2" max="2" width="13.125" style="0" customWidth="1"/>
  </cols>
  <sheetData>
    <row r="1" spans="1:11" ht="12.75">
      <c r="A1" s="35" t="s">
        <v>167</v>
      </c>
      <c r="B1" s="35" t="s">
        <v>433</v>
      </c>
      <c r="C1" s="35" t="s">
        <v>437</v>
      </c>
      <c r="D1" s="35" t="s">
        <v>434</v>
      </c>
      <c r="E1" s="35" t="s">
        <v>435</v>
      </c>
      <c r="F1" s="35" t="s">
        <v>436</v>
      </c>
      <c r="G1" s="35" t="s">
        <v>431</v>
      </c>
      <c r="H1" s="35"/>
      <c r="I1" s="35"/>
      <c r="J1" s="35" t="s">
        <v>61</v>
      </c>
      <c r="K1" s="35" t="s">
        <v>126</v>
      </c>
    </row>
    <row r="2" spans="1:11" ht="12.75">
      <c r="A2" s="35" t="s">
        <v>299</v>
      </c>
      <c r="B2" s="35" t="s">
        <v>300</v>
      </c>
      <c r="C2" s="35" t="s">
        <v>442</v>
      </c>
      <c r="D2" s="35" t="s">
        <v>301</v>
      </c>
      <c r="E2" s="35" t="s">
        <v>443</v>
      </c>
      <c r="F2" s="35"/>
      <c r="G2" s="35" t="s">
        <v>432</v>
      </c>
      <c r="H2" s="35"/>
      <c r="I2" s="35"/>
      <c r="J2" s="35">
        <v>47.48329056986284</v>
      </c>
      <c r="K2" s="35">
        <v>18.1612763576082</v>
      </c>
    </row>
    <row r="3" spans="1:11" ht="12.75">
      <c r="A3" s="35" t="s">
        <v>302</v>
      </c>
      <c r="B3" s="35" t="s">
        <v>300</v>
      </c>
      <c r="C3" s="35" t="s">
        <v>442</v>
      </c>
      <c r="D3" s="35" t="s">
        <v>301</v>
      </c>
      <c r="E3" s="35" t="s">
        <v>443</v>
      </c>
      <c r="F3" s="35"/>
      <c r="G3" s="35" t="s">
        <v>432</v>
      </c>
      <c r="H3" s="35"/>
      <c r="I3" s="35"/>
      <c r="J3" s="35">
        <v>48.48383348859604</v>
      </c>
      <c r="K3" s="35">
        <v>15.397175963239372</v>
      </c>
    </row>
    <row r="4" spans="1:11" ht="12.75">
      <c r="A4" s="35" t="s">
        <v>303</v>
      </c>
      <c r="B4" s="35" t="s">
        <v>300</v>
      </c>
      <c r="C4" s="35" t="s">
        <v>442</v>
      </c>
      <c r="D4" s="35" t="s">
        <v>301</v>
      </c>
      <c r="E4" s="35"/>
      <c r="F4" s="35"/>
      <c r="G4" s="35" t="s">
        <v>432</v>
      </c>
      <c r="H4" s="35"/>
      <c r="I4" s="35"/>
      <c r="J4" s="35">
        <v>47.89352778772999</v>
      </c>
      <c r="K4" s="35">
        <v>14.973972054205568</v>
      </c>
    </row>
    <row r="5" spans="1:11" ht="12.75">
      <c r="A5" s="35" t="s">
        <v>304</v>
      </c>
      <c r="B5" s="35" t="s">
        <v>305</v>
      </c>
      <c r="C5" s="35" t="s">
        <v>442</v>
      </c>
      <c r="D5" s="35" t="s">
        <v>301</v>
      </c>
      <c r="E5" s="35" t="s">
        <v>446</v>
      </c>
      <c r="F5" s="35"/>
      <c r="G5" s="35" t="s">
        <v>432</v>
      </c>
      <c r="H5" s="35"/>
      <c r="I5" s="35"/>
      <c r="J5" s="35">
        <v>45.347928068803746</v>
      </c>
      <c r="K5" s="35">
        <v>17.586656241855614</v>
      </c>
    </row>
    <row r="6" spans="1:11" ht="12.75">
      <c r="A6" s="35" t="s">
        <v>306</v>
      </c>
      <c r="B6" s="35" t="s">
        <v>305</v>
      </c>
      <c r="C6" s="35" t="s">
        <v>442</v>
      </c>
      <c r="D6" s="35" t="s">
        <v>301</v>
      </c>
      <c r="E6" s="35" t="s">
        <v>444</v>
      </c>
      <c r="F6" s="35"/>
      <c r="G6" s="35" t="s">
        <v>432</v>
      </c>
      <c r="H6" s="35"/>
      <c r="I6" s="35"/>
      <c r="J6" s="35">
        <v>47.303471091739745</v>
      </c>
      <c r="K6" s="35">
        <v>18.106390799768945</v>
      </c>
    </row>
    <row r="7" spans="1:11" ht="12.75">
      <c r="A7" s="35" t="s">
        <v>307</v>
      </c>
      <c r="B7" s="35" t="s">
        <v>305</v>
      </c>
      <c r="C7" s="35" t="s">
        <v>442</v>
      </c>
      <c r="D7" s="35" t="s">
        <v>301</v>
      </c>
      <c r="E7" s="35" t="s">
        <v>443</v>
      </c>
      <c r="F7" s="35"/>
      <c r="G7" s="35" t="s">
        <v>432</v>
      </c>
      <c r="H7" s="35"/>
      <c r="I7" s="35"/>
      <c r="J7" s="35">
        <v>46.82133742241081</v>
      </c>
      <c r="K7" s="35">
        <v>19.0415174398454</v>
      </c>
    </row>
    <row r="8" spans="1:11" ht="12.75">
      <c r="A8" s="35" t="s">
        <v>308</v>
      </c>
      <c r="B8" s="35" t="s">
        <v>305</v>
      </c>
      <c r="C8" s="35" t="s">
        <v>442</v>
      </c>
      <c r="D8" s="35" t="s">
        <v>301</v>
      </c>
      <c r="E8" s="35" t="s">
        <v>443</v>
      </c>
      <c r="F8" s="35"/>
      <c r="G8" s="35" t="s">
        <v>432</v>
      </c>
      <c r="H8" s="35"/>
      <c r="I8" s="35"/>
      <c r="J8" s="35">
        <v>45.32379368416648</v>
      </c>
      <c r="K8" s="35">
        <v>21.21316722628424</v>
      </c>
    </row>
    <row r="9" spans="1:11" ht="12.75">
      <c r="A9" s="35" t="s">
        <v>309</v>
      </c>
      <c r="B9" s="35" t="s">
        <v>305</v>
      </c>
      <c r="C9" s="35" t="s">
        <v>442</v>
      </c>
      <c r="D9" s="35" t="s">
        <v>301</v>
      </c>
      <c r="E9" s="35" t="s">
        <v>443</v>
      </c>
      <c r="F9" s="35"/>
      <c r="G9" s="35" t="s">
        <v>432</v>
      </c>
      <c r="H9" s="35"/>
      <c r="I9" s="35"/>
      <c r="J9" s="35">
        <v>47.636493049740416</v>
      </c>
      <c r="K9" s="35">
        <v>20.264612292748286</v>
      </c>
    </row>
    <row r="10" spans="1:11" ht="12">
      <c r="A10" t="s">
        <v>106</v>
      </c>
      <c r="C10" s="32" t="s">
        <v>442</v>
      </c>
      <c r="D10" t="s">
        <v>132</v>
      </c>
      <c r="E10">
        <v>2</v>
      </c>
      <c r="F10" s="33" t="s">
        <v>155</v>
      </c>
      <c r="G10" t="s">
        <v>447</v>
      </c>
      <c r="J10">
        <v>46.176932502025444</v>
      </c>
      <c r="K10">
        <v>13.866866433561366</v>
      </c>
    </row>
    <row r="11" spans="1:11" ht="12">
      <c r="A11" t="s">
        <v>87</v>
      </c>
      <c r="C11" s="32" t="s">
        <v>442</v>
      </c>
      <c r="D11" t="s">
        <v>132</v>
      </c>
      <c r="E11">
        <v>2</v>
      </c>
      <c r="F11" s="33" t="s">
        <v>139</v>
      </c>
      <c r="G11" t="s">
        <v>447</v>
      </c>
      <c r="J11">
        <v>51.48719385910356</v>
      </c>
      <c r="K11">
        <v>16.861883568665014</v>
      </c>
    </row>
    <row r="12" spans="1:11" ht="12">
      <c r="A12" t="s">
        <v>108</v>
      </c>
      <c r="C12" s="32" t="s">
        <v>442</v>
      </c>
      <c r="D12" t="s">
        <v>132</v>
      </c>
      <c r="E12" t="s">
        <v>445</v>
      </c>
      <c r="F12" s="33" t="s">
        <v>157</v>
      </c>
      <c r="G12" t="s">
        <v>447</v>
      </c>
      <c r="J12">
        <v>47.31943536020047</v>
      </c>
      <c r="K12">
        <v>17.705474773442383</v>
      </c>
    </row>
    <row r="13" spans="1:11" ht="12">
      <c r="A13" t="s">
        <v>82</v>
      </c>
      <c r="C13" s="32" t="s">
        <v>442</v>
      </c>
      <c r="D13" t="s">
        <v>132</v>
      </c>
      <c r="E13">
        <v>5</v>
      </c>
      <c r="F13" s="33" t="s">
        <v>136</v>
      </c>
      <c r="G13" t="s">
        <v>447</v>
      </c>
      <c r="J13">
        <v>38.24277218338794</v>
      </c>
      <c r="K13">
        <v>9.643747188723411</v>
      </c>
    </row>
    <row r="14" spans="1:11" ht="12">
      <c r="A14" t="s">
        <v>75</v>
      </c>
      <c r="C14" s="32" t="s">
        <v>439</v>
      </c>
      <c r="D14" t="s">
        <v>132</v>
      </c>
      <c r="E14">
        <v>1</v>
      </c>
      <c r="F14" s="33" t="s">
        <v>131</v>
      </c>
      <c r="G14" t="s">
        <v>447</v>
      </c>
      <c r="J14">
        <v>46.75898655029591</v>
      </c>
      <c r="K14">
        <v>13.34323363085738</v>
      </c>
    </row>
    <row r="15" spans="1:11" ht="12">
      <c r="A15" t="s">
        <v>95</v>
      </c>
      <c r="C15" s="32" t="s">
        <v>439</v>
      </c>
      <c r="D15" t="s">
        <v>132</v>
      </c>
      <c r="E15">
        <v>1</v>
      </c>
      <c r="F15" s="33" t="s">
        <v>147</v>
      </c>
      <c r="G15" t="s">
        <v>447</v>
      </c>
      <c r="J15">
        <v>46.911707398685266</v>
      </c>
      <c r="K15">
        <v>16.79793910250018</v>
      </c>
    </row>
    <row r="16" spans="1:11" ht="12">
      <c r="A16" t="s">
        <v>76</v>
      </c>
      <c r="C16" s="32" t="s">
        <v>439</v>
      </c>
      <c r="D16" t="s">
        <v>132</v>
      </c>
      <c r="E16">
        <v>1</v>
      </c>
      <c r="F16" s="33" t="s">
        <v>131</v>
      </c>
      <c r="G16" t="s">
        <v>447</v>
      </c>
      <c r="J16">
        <v>49.04202230335561</v>
      </c>
      <c r="K16">
        <v>12.382828251366075</v>
      </c>
    </row>
    <row r="17" spans="1:11" ht="12">
      <c r="A17" t="s">
        <v>84</v>
      </c>
      <c r="C17" s="32" t="s">
        <v>439</v>
      </c>
      <c r="D17" t="s">
        <v>132</v>
      </c>
      <c r="E17">
        <v>1</v>
      </c>
      <c r="F17" s="33" t="s">
        <v>131</v>
      </c>
      <c r="G17" t="s">
        <v>447</v>
      </c>
      <c r="J17">
        <v>44.766432741413745</v>
      </c>
      <c r="K17">
        <v>12.295983303571717</v>
      </c>
    </row>
    <row r="18" spans="1:11" ht="12.75">
      <c r="A18" s="35" t="s">
        <v>315</v>
      </c>
      <c r="B18" s="35" t="s">
        <v>313</v>
      </c>
      <c r="C18" s="35" t="s">
        <v>333</v>
      </c>
      <c r="D18" s="35" t="s">
        <v>314</v>
      </c>
      <c r="E18" s="35" t="s">
        <v>333</v>
      </c>
      <c r="F18" s="35"/>
      <c r="G18" s="35" t="s">
        <v>432</v>
      </c>
      <c r="H18" s="35"/>
      <c r="I18" s="35"/>
      <c r="J18" s="35">
        <v>41.186668444754474</v>
      </c>
      <c r="K18" s="35">
        <v>13.15101094549819</v>
      </c>
    </row>
    <row r="19" spans="1:11" ht="12.75">
      <c r="A19" s="35" t="s">
        <v>311</v>
      </c>
      <c r="B19" s="35" t="s">
        <v>305</v>
      </c>
      <c r="C19" s="35" t="s">
        <v>333</v>
      </c>
      <c r="D19" s="35" t="s">
        <v>301</v>
      </c>
      <c r="E19" s="35" t="s">
        <v>333</v>
      </c>
      <c r="F19" s="35"/>
      <c r="G19" s="35" t="s">
        <v>432</v>
      </c>
      <c r="H19" s="35"/>
      <c r="I19" s="35"/>
      <c r="J19" s="35">
        <v>45.127479931788876</v>
      </c>
      <c r="K19" s="35">
        <v>18.747660441708604</v>
      </c>
    </row>
    <row r="20" spans="1:11" ht="12">
      <c r="A20" t="s">
        <v>78</v>
      </c>
      <c r="C20" s="32" t="s">
        <v>333</v>
      </c>
      <c r="D20" t="s">
        <v>132</v>
      </c>
      <c r="E20">
        <v>4</v>
      </c>
      <c r="F20" s="33" t="s">
        <v>133</v>
      </c>
      <c r="G20" t="s">
        <v>447</v>
      </c>
      <c r="J20">
        <v>42.07311038945784</v>
      </c>
      <c r="K20">
        <v>19.850614160563254</v>
      </c>
    </row>
    <row r="21" spans="1:11" ht="12">
      <c r="A21" t="s">
        <v>77</v>
      </c>
      <c r="C21" s="32" t="s">
        <v>333</v>
      </c>
      <c r="D21" t="s">
        <v>132</v>
      </c>
      <c r="E21">
        <v>4</v>
      </c>
      <c r="F21" s="33" t="s">
        <v>133</v>
      </c>
      <c r="G21" t="s">
        <v>447</v>
      </c>
      <c r="J21">
        <v>42.60393108386085</v>
      </c>
      <c r="K21">
        <v>12.79174749515466</v>
      </c>
    </row>
    <row r="22" spans="1:11" ht="12">
      <c r="A22" t="s">
        <v>80</v>
      </c>
      <c r="C22" s="32" t="s">
        <v>333</v>
      </c>
      <c r="D22" t="s">
        <v>132</v>
      </c>
      <c r="E22">
        <v>4</v>
      </c>
      <c r="F22" s="33" t="s">
        <v>134</v>
      </c>
      <c r="G22" t="s">
        <v>447</v>
      </c>
      <c r="J22">
        <v>44.73494232717194</v>
      </c>
      <c r="K22">
        <v>15.783631102688112</v>
      </c>
    </row>
    <row r="23" spans="1:11" ht="12">
      <c r="A23" t="s">
        <v>79</v>
      </c>
      <c r="C23" s="32" t="s">
        <v>333</v>
      </c>
      <c r="D23" t="s">
        <v>132</v>
      </c>
      <c r="E23">
        <v>4</v>
      </c>
      <c r="F23" s="33" t="s">
        <v>133</v>
      </c>
      <c r="G23" t="s">
        <v>447</v>
      </c>
      <c r="J23">
        <v>44.820430187032905</v>
      </c>
      <c r="K23">
        <v>18.93836636678281</v>
      </c>
    </row>
    <row r="24" spans="1:11" ht="12.75">
      <c r="A24" s="35" t="s">
        <v>289</v>
      </c>
      <c r="B24" s="35" t="s">
        <v>284</v>
      </c>
      <c r="C24" s="32" t="s">
        <v>438</v>
      </c>
      <c r="D24" s="35" t="s">
        <v>285</v>
      </c>
      <c r="E24" s="35"/>
      <c r="F24" s="35"/>
      <c r="G24" s="35" t="s">
        <v>432</v>
      </c>
      <c r="H24" s="35"/>
      <c r="I24" s="35"/>
      <c r="J24" s="35">
        <v>50.67070306383423</v>
      </c>
      <c r="K24" s="35">
        <v>15.345268542199488</v>
      </c>
    </row>
    <row r="25" spans="1:11" ht="12.75">
      <c r="A25" s="35" t="s">
        <v>291</v>
      </c>
      <c r="B25" s="35" t="s">
        <v>284</v>
      </c>
      <c r="C25" s="32" t="s">
        <v>438</v>
      </c>
      <c r="D25" s="35" t="s">
        <v>285</v>
      </c>
      <c r="E25" s="35" t="s">
        <v>440</v>
      </c>
      <c r="F25" s="35"/>
      <c r="G25" s="35" t="s">
        <v>432</v>
      </c>
      <c r="H25" s="35"/>
      <c r="I25" s="35"/>
      <c r="J25" s="35">
        <v>54.27724377058094</v>
      </c>
      <c r="K25" s="35">
        <v>15.243996265939003</v>
      </c>
    </row>
    <row r="26" spans="1:11" ht="12.75">
      <c r="A26" s="35" t="s">
        <v>294</v>
      </c>
      <c r="B26" s="35" t="s">
        <v>284</v>
      </c>
      <c r="C26" s="32" t="s">
        <v>438</v>
      </c>
      <c r="D26" s="35" t="s">
        <v>285</v>
      </c>
      <c r="E26" s="35"/>
      <c r="F26" s="35"/>
      <c r="G26" s="35" t="s">
        <v>432</v>
      </c>
      <c r="H26" s="35"/>
      <c r="I26" s="35"/>
      <c r="J26" s="35">
        <v>53.67190732312784</v>
      </c>
      <c r="K26" s="35">
        <v>14.842780306164666</v>
      </c>
    </row>
    <row r="27" spans="1:11" ht="12.75">
      <c r="A27" s="35" t="s">
        <v>296</v>
      </c>
      <c r="B27" s="35" t="s">
        <v>284</v>
      </c>
      <c r="C27" s="35" t="s">
        <v>438</v>
      </c>
      <c r="D27" s="35" t="s">
        <v>285</v>
      </c>
      <c r="E27" s="35"/>
      <c r="F27" s="35"/>
      <c r="G27" s="35" t="s">
        <v>432</v>
      </c>
      <c r="H27" s="35"/>
      <c r="I27" s="35"/>
      <c r="J27" s="35">
        <v>50.27054234302252</v>
      </c>
      <c r="K27" s="35">
        <v>15.802608950966821</v>
      </c>
    </row>
    <row r="28" spans="1:11" ht="12.75">
      <c r="A28" s="35" t="s">
        <v>297</v>
      </c>
      <c r="B28" s="35" t="s">
        <v>284</v>
      </c>
      <c r="C28" s="32" t="s">
        <v>438</v>
      </c>
      <c r="D28" s="35" t="s">
        <v>298</v>
      </c>
      <c r="E28" s="35"/>
      <c r="F28" s="35"/>
      <c r="G28" s="35" t="s">
        <v>432</v>
      </c>
      <c r="H28" s="35"/>
      <c r="I28" s="35"/>
      <c r="J28" s="35">
        <v>47.31897703483174</v>
      </c>
      <c r="K28" s="35">
        <v>15.927285733822867</v>
      </c>
    </row>
    <row r="29" spans="1:11" ht="12">
      <c r="A29" t="s">
        <v>117</v>
      </c>
      <c r="C29" s="32" t="s">
        <v>438</v>
      </c>
      <c r="D29" t="s">
        <v>132</v>
      </c>
      <c r="E29">
        <v>2</v>
      </c>
      <c r="F29" s="33" t="s">
        <v>148</v>
      </c>
      <c r="G29" t="s">
        <v>447</v>
      </c>
      <c r="J29">
        <v>49.75958824471087</v>
      </c>
      <c r="K29">
        <v>17.673302467835562</v>
      </c>
    </row>
    <row r="30" spans="1:11" ht="12">
      <c r="A30" t="s">
        <v>92</v>
      </c>
      <c r="C30" s="32" t="s">
        <v>438</v>
      </c>
      <c r="D30" t="s">
        <v>132</v>
      </c>
      <c r="E30">
        <v>3</v>
      </c>
      <c r="F30" s="33" t="s">
        <v>144</v>
      </c>
      <c r="G30" t="s">
        <v>447</v>
      </c>
      <c r="J30">
        <v>46.38768981551741</v>
      </c>
      <c r="K30">
        <v>18.86033772632776</v>
      </c>
    </row>
    <row r="31" spans="1:11" ht="12">
      <c r="A31" t="s">
        <v>114</v>
      </c>
      <c r="C31" s="32" t="s">
        <v>438</v>
      </c>
      <c r="D31" t="s">
        <v>132</v>
      </c>
      <c r="E31">
        <v>3</v>
      </c>
      <c r="F31" s="33" t="s">
        <v>163</v>
      </c>
      <c r="G31" t="s">
        <v>447</v>
      </c>
      <c r="J31">
        <v>49.670900330343706</v>
      </c>
      <c r="K31">
        <v>16.345571222733355</v>
      </c>
    </row>
    <row r="32" spans="1:11" ht="12">
      <c r="A32" t="s">
        <v>116</v>
      </c>
      <c r="C32" s="32" t="s">
        <v>438</v>
      </c>
      <c r="D32" t="s">
        <v>132</v>
      </c>
      <c r="E32">
        <v>3</v>
      </c>
      <c r="F32" s="33" t="s">
        <v>163</v>
      </c>
      <c r="G32" t="s">
        <v>447</v>
      </c>
      <c r="J32">
        <v>50.053940777264984</v>
      </c>
      <c r="K32">
        <v>16.68948736322197</v>
      </c>
    </row>
    <row r="33" spans="1:11" ht="12">
      <c r="A33" t="s">
        <v>118</v>
      </c>
      <c r="C33" s="32" t="s">
        <v>438</v>
      </c>
      <c r="D33" t="s">
        <v>132</v>
      </c>
      <c r="E33">
        <v>3</v>
      </c>
      <c r="F33" s="33" t="s">
        <v>164</v>
      </c>
      <c r="G33" t="s">
        <v>447</v>
      </c>
      <c r="J33">
        <v>51.18249739039694</v>
      </c>
      <c r="K33">
        <v>16.20405402969702</v>
      </c>
    </row>
    <row r="34" spans="1:11" ht="12">
      <c r="A34" t="s">
        <v>111</v>
      </c>
      <c r="C34" s="32" t="s">
        <v>438</v>
      </c>
      <c r="D34" t="s">
        <v>132</v>
      </c>
      <c r="E34">
        <v>3</v>
      </c>
      <c r="F34" s="33" t="s">
        <v>160</v>
      </c>
      <c r="G34" t="s">
        <v>447</v>
      </c>
      <c r="J34">
        <v>52.31824300109654</v>
      </c>
      <c r="K34">
        <v>15.407303524014246</v>
      </c>
    </row>
    <row r="35" spans="1:11" ht="12.75">
      <c r="A35" t="s">
        <v>90</v>
      </c>
      <c r="C35" s="32" t="s">
        <v>438</v>
      </c>
      <c r="D35" t="s">
        <v>132</v>
      </c>
      <c r="E35" s="35" t="s">
        <v>440</v>
      </c>
      <c r="F35" s="33" t="s">
        <v>142</v>
      </c>
      <c r="G35" t="s">
        <v>447</v>
      </c>
      <c r="J35">
        <v>53.76540163336417</v>
      </c>
      <c r="K35">
        <v>15.363804880702727</v>
      </c>
    </row>
    <row r="36" spans="1:11" ht="12.75">
      <c r="A36" s="35" t="s">
        <v>283</v>
      </c>
      <c r="B36" s="35" t="s">
        <v>284</v>
      </c>
      <c r="C36" s="35" t="s">
        <v>441</v>
      </c>
      <c r="D36" s="35" t="s">
        <v>285</v>
      </c>
      <c r="E36" s="35"/>
      <c r="F36" s="35"/>
      <c r="G36" s="35" t="s">
        <v>432</v>
      </c>
      <c r="H36" s="35"/>
      <c r="I36" s="35"/>
      <c r="J36" s="35">
        <v>54.10445817401361</v>
      </c>
      <c r="K36" s="35">
        <v>15.482230858190682</v>
      </c>
    </row>
    <row r="37" spans="1:11" ht="12.75">
      <c r="A37" s="35" t="s">
        <v>288</v>
      </c>
      <c r="B37" s="35" t="s">
        <v>284</v>
      </c>
      <c r="C37" s="35" t="s">
        <v>441</v>
      </c>
      <c r="D37" s="35" t="s">
        <v>285</v>
      </c>
      <c r="E37" s="35"/>
      <c r="F37" s="35"/>
      <c r="G37" s="35" t="s">
        <v>432</v>
      </c>
      <c r="H37" s="35"/>
      <c r="I37" s="35"/>
      <c r="J37" s="35">
        <v>51.76643514445122</v>
      </c>
      <c r="K37" s="35">
        <v>16.417029821855557</v>
      </c>
    </row>
    <row r="38" spans="1:11" ht="12.75">
      <c r="A38" s="35" t="s">
        <v>292</v>
      </c>
      <c r="B38" s="35" t="s">
        <v>284</v>
      </c>
      <c r="C38" s="35" t="s">
        <v>441</v>
      </c>
      <c r="D38" s="35" t="s">
        <v>285</v>
      </c>
      <c r="E38" s="35"/>
      <c r="F38" s="35"/>
      <c r="G38" s="35" t="s">
        <v>432</v>
      </c>
      <c r="H38" s="35"/>
      <c r="I38" s="35"/>
      <c r="J38" s="35">
        <v>52.41370724267795</v>
      </c>
      <c r="K38" s="35">
        <v>14.867150134354219</v>
      </c>
    </row>
    <row r="39" spans="1:11" ht="12.75">
      <c r="A39" t="s">
        <v>88</v>
      </c>
      <c r="C39" s="35" t="s">
        <v>441</v>
      </c>
      <c r="D39" t="s">
        <v>132</v>
      </c>
      <c r="E39">
        <v>2</v>
      </c>
      <c r="F39" s="33" t="s">
        <v>140</v>
      </c>
      <c r="G39" t="s">
        <v>447</v>
      </c>
      <c r="J39">
        <v>47.68356665857322</v>
      </c>
      <c r="K39">
        <v>19.208638225807118</v>
      </c>
    </row>
    <row r="40" spans="1:11" ht="12">
      <c r="A40" t="s">
        <v>97</v>
      </c>
      <c r="C40" s="32" t="s">
        <v>441</v>
      </c>
      <c r="D40" t="s">
        <v>132</v>
      </c>
      <c r="E40">
        <v>2</v>
      </c>
      <c r="F40" s="16" t="s">
        <v>148</v>
      </c>
      <c r="G40" t="s">
        <v>447</v>
      </c>
      <c r="J40">
        <v>49.82195720424106</v>
      </c>
      <c r="K40">
        <v>16.836283208621346</v>
      </c>
    </row>
    <row r="41" spans="1:11" ht="12.75">
      <c r="A41" s="35" t="s">
        <v>290</v>
      </c>
      <c r="B41" s="35" t="s">
        <v>284</v>
      </c>
      <c r="C41" s="35"/>
      <c r="D41" s="35" t="s">
        <v>285</v>
      </c>
      <c r="E41" s="35"/>
      <c r="F41" s="35"/>
      <c r="G41" s="35" t="s">
        <v>432</v>
      </c>
      <c r="H41" s="35"/>
      <c r="I41" s="35"/>
      <c r="J41" s="35">
        <v>52.816646499746625</v>
      </c>
      <c r="K41" s="35">
        <v>15.02694093677929</v>
      </c>
    </row>
    <row r="42" spans="1:11" ht="12.75">
      <c r="A42" s="35" t="s">
        <v>293</v>
      </c>
      <c r="B42" s="35" t="s">
        <v>284</v>
      </c>
      <c r="C42" s="35"/>
      <c r="D42" s="35" t="s">
        <v>285</v>
      </c>
      <c r="E42" s="35"/>
      <c r="F42" s="35"/>
      <c r="G42" s="35" t="s">
        <v>432</v>
      </c>
      <c r="H42" s="35"/>
      <c r="I42" s="35"/>
      <c r="J42" s="35">
        <v>50.611876455322246</v>
      </c>
      <c r="K42" s="35">
        <v>15.191769158964783</v>
      </c>
    </row>
    <row r="43" spans="1:11" ht="12.75">
      <c r="A43" s="35" t="s">
        <v>310</v>
      </c>
      <c r="B43" s="35" t="s">
        <v>305</v>
      </c>
      <c r="C43" s="35"/>
      <c r="D43" s="35" t="s">
        <v>301</v>
      </c>
      <c r="E43" s="35"/>
      <c r="F43" s="35"/>
      <c r="G43" s="35" t="s">
        <v>432</v>
      </c>
      <c r="H43" s="35"/>
      <c r="I43" s="35"/>
      <c r="J43" s="35">
        <v>47.054620347603134</v>
      </c>
      <c r="K43" s="35">
        <v>17.085934052077423</v>
      </c>
    </row>
    <row r="44" spans="1:11" ht="12.75">
      <c r="A44" s="35" t="s">
        <v>312</v>
      </c>
      <c r="B44" s="35" t="s">
        <v>313</v>
      </c>
      <c r="C44" s="35"/>
      <c r="D44" s="35" t="s">
        <v>314</v>
      </c>
      <c r="E44" s="35"/>
      <c r="F44" s="35"/>
      <c r="G44" s="35" t="s">
        <v>432</v>
      </c>
      <c r="H44" s="35"/>
      <c r="I44" s="35"/>
      <c r="J44" s="35">
        <v>45.55811139334344</v>
      </c>
      <c r="K44" s="35">
        <v>16.75587872973651</v>
      </c>
    </row>
    <row r="45" spans="1:11" ht="12">
      <c r="A45" t="s">
        <v>109</v>
      </c>
      <c r="C45" s="32"/>
      <c r="D45" t="s">
        <v>132</v>
      </c>
      <c r="E45">
        <v>2</v>
      </c>
      <c r="F45" s="33" t="s">
        <v>158</v>
      </c>
      <c r="G45" t="s">
        <v>447</v>
      </c>
      <c r="J45">
        <v>41.70249861143366</v>
      </c>
      <c r="K45">
        <v>11.216067473132457</v>
      </c>
    </row>
    <row r="46" spans="1:11" ht="12">
      <c r="A46" t="s">
        <v>112</v>
      </c>
      <c r="C46" s="32"/>
      <c r="D46" t="s">
        <v>132</v>
      </c>
      <c r="E46">
        <v>2</v>
      </c>
      <c r="F46" s="33" t="s">
        <v>161</v>
      </c>
      <c r="G46" t="s">
        <v>447</v>
      </c>
      <c r="J46">
        <v>44.48629360048451</v>
      </c>
      <c r="K46">
        <v>17.02419396176124</v>
      </c>
    </row>
    <row r="47" spans="1:11" ht="12">
      <c r="A47" t="s">
        <v>91</v>
      </c>
      <c r="C47" s="32"/>
      <c r="D47" t="s">
        <v>132</v>
      </c>
      <c r="E47">
        <v>2</v>
      </c>
      <c r="F47" s="33" t="s">
        <v>143</v>
      </c>
      <c r="G47" t="s">
        <v>447</v>
      </c>
      <c r="J47">
        <v>45.61311291180718</v>
      </c>
      <c r="K47">
        <v>13.964498981341286</v>
      </c>
    </row>
    <row r="48" spans="1:11" ht="12">
      <c r="A48" t="s">
        <v>113</v>
      </c>
      <c r="C48" s="32"/>
      <c r="D48" t="s">
        <v>132</v>
      </c>
      <c r="E48">
        <v>2</v>
      </c>
      <c r="F48" s="33" t="s">
        <v>162</v>
      </c>
      <c r="G48" t="s">
        <v>447</v>
      </c>
      <c r="J48">
        <v>46.423335093802734</v>
      </c>
      <c r="K48">
        <v>11.702159520188648</v>
      </c>
    </row>
    <row r="49" spans="1:11" ht="12">
      <c r="A49" t="s">
        <v>107</v>
      </c>
      <c r="C49" s="32"/>
      <c r="D49" t="s">
        <v>132</v>
      </c>
      <c r="E49">
        <v>2</v>
      </c>
      <c r="F49" s="33" t="s">
        <v>156</v>
      </c>
      <c r="G49" t="s">
        <v>447</v>
      </c>
      <c r="J49">
        <v>46.5842181356485</v>
      </c>
      <c r="K49">
        <v>12.313977814172608</v>
      </c>
    </row>
    <row r="50" spans="1:11" ht="12">
      <c r="A50" t="s">
        <v>115</v>
      </c>
      <c r="C50" s="32"/>
      <c r="D50" t="s">
        <v>132</v>
      </c>
      <c r="E50">
        <v>2</v>
      </c>
      <c r="F50" s="33" t="s">
        <v>148</v>
      </c>
      <c r="G50" t="s">
        <v>447</v>
      </c>
      <c r="J50">
        <v>47.52277324556719</v>
      </c>
      <c r="K50">
        <v>17.212294798787653</v>
      </c>
    </row>
    <row r="51" spans="1:11" ht="12">
      <c r="A51" t="s">
        <v>110</v>
      </c>
      <c r="C51" s="32"/>
      <c r="D51" t="s">
        <v>132</v>
      </c>
      <c r="E51">
        <v>3</v>
      </c>
      <c r="F51" s="33" t="s">
        <v>159</v>
      </c>
      <c r="G51" t="s">
        <v>447</v>
      </c>
      <c r="J51">
        <v>47.14992423141815</v>
      </c>
      <c r="K51">
        <v>15.649769937105184</v>
      </c>
    </row>
    <row r="52" spans="1:11" ht="12">
      <c r="A52" t="s">
        <v>89</v>
      </c>
      <c r="C52" s="32"/>
      <c r="D52" t="s">
        <v>132</v>
      </c>
      <c r="E52">
        <v>5</v>
      </c>
      <c r="F52" s="33" t="s">
        <v>141</v>
      </c>
      <c r="G52" t="s">
        <v>447</v>
      </c>
      <c r="J52">
        <v>31.552728107685567</v>
      </c>
      <c r="K52">
        <v>6.378269528121933</v>
      </c>
    </row>
    <row r="53" spans="1:11" ht="12">
      <c r="A53" t="s">
        <v>104</v>
      </c>
      <c r="C53" s="32"/>
      <c r="D53" t="s">
        <v>132</v>
      </c>
      <c r="E53">
        <v>5</v>
      </c>
      <c r="F53" s="33" t="s">
        <v>398</v>
      </c>
      <c r="G53" t="s">
        <v>447</v>
      </c>
      <c r="J53">
        <v>38.75523585167442</v>
      </c>
      <c r="K53">
        <v>7.688196435485517</v>
      </c>
    </row>
    <row r="54" spans="1:11" ht="12">
      <c r="A54" t="s">
        <v>83</v>
      </c>
      <c r="C54" s="32"/>
      <c r="D54" t="s">
        <v>132</v>
      </c>
      <c r="E54">
        <v>5</v>
      </c>
      <c r="F54" s="33" t="s">
        <v>136</v>
      </c>
      <c r="G54" t="s">
        <v>447</v>
      </c>
      <c r="J54">
        <v>43.209518043134025</v>
      </c>
      <c r="K54">
        <v>14.753127513382111</v>
      </c>
    </row>
    <row r="55" spans="1:11" ht="12">
      <c r="A55" t="s">
        <v>96</v>
      </c>
      <c r="C55" s="32"/>
      <c r="D55" t="s">
        <v>132</v>
      </c>
      <c r="E55">
        <v>5</v>
      </c>
      <c r="F55" s="33" t="s">
        <v>397</v>
      </c>
      <c r="G55" t="s">
        <v>447</v>
      </c>
      <c r="J55">
        <v>45.658323374910744</v>
      </c>
      <c r="K55">
        <v>14.773836741508958</v>
      </c>
    </row>
    <row r="58" spans="8:11" ht="12">
      <c r="H58" t="s">
        <v>448</v>
      </c>
      <c r="J58" s="32">
        <v>45</v>
      </c>
      <c r="K58" s="32">
        <v>9.4</v>
      </c>
    </row>
    <row r="59" spans="8:11" ht="12">
      <c r="H59" t="s">
        <v>448</v>
      </c>
      <c r="J59" s="32">
        <v>48.4</v>
      </c>
      <c r="K59" s="32">
        <v>11.5</v>
      </c>
    </row>
    <row r="60" spans="8:11" ht="12">
      <c r="H60" t="s">
        <v>448</v>
      </c>
      <c r="J60" s="32">
        <v>52.5</v>
      </c>
      <c r="K60" s="32">
        <v>14</v>
      </c>
    </row>
    <row r="61" spans="8:11" ht="12">
      <c r="H61" t="s">
        <v>448</v>
      </c>
      <c r="J61" s="32">
        <v>57.6</v>
      </c>
      <c r="K61" s="32">
        <v>11.7</v>
      </c>
    </row>
    <row r="62" spans="8:11" ht="12">
      <c r="H62" t="s">
        <v>448</v>
      </c>
      <c r="J62" s="32">
        <v>53</v>
      </c>
      <c r="K62" s="32">
        <v>9.3</v>
      </c>
    </row>
    <row r="63" spans="8:11" ht="12">
      <c r="H63" t="s">
        <v>448</v>
      </c>
      <c r="J63" s="32">
        <v>49.3</v>
      </c>
      <c r="K63" s="32">
        <v>7.3</v>
      </c>
    </row>
    <row r="64" spans="8:11" ht="12">
      <c r="H64" t="s">
        <v>448</v>
      </c>
      <c r="J64" s="32">
        <v>63</v>
      </c>
      <c r="K64" s="32">
        <v>7</v>
      </c>
    </row>
    <row r="65" spans="8:11" ht="12">
      <c r="H65" t="s">
        <v>448</v>
      </c>
      <c r="J65" s="32">
        <v>57</v>
      </c>
      <c r="K65" s="32">
        <v>5.9</v>
      </c>
    </row>
    <row r="66" spans="8:11" ht="12">
      <c r="H66" t="s">
        <v>448</v>
      </c>
      <c r="J66" s="32">
        <v>45</v>
      </c>
      <c r="K66" s="32">
        <v>5</v>
      </c>
    </row>
    <row r="67" spans="8:11" ht="12">
      <c r="H67" t="s">
        <v>448</v>
      </c>
      <c r="J67" s="32">
        <v>41</v>
      </c>
      <c r="K67" s="32">
        <v>7</v>
      </c>
    </row>
    <row r="68" spans="8:11" ht="12">
      <c r="H68" t="s">
        <v>448</v>
      </c>
      <c r="J68" s="32">
        <v>41</v>
      </c>
      <c r="K68" s="32">
        <v>3</v>
      </c>
    </row>
    <row r="69" spans="8:11" ht="12">
      <c r="H69" t="s">
        <v>448</v>
      </c>
      <c r="J69" s="32">
        <v>41</v>
      </c>
      <c r="K69" s="32">
        <v>0</v>
      </c>
    </row>
    <row r="70" spans="8:11" ht="12">
      <c r="H70" t="s">
        <v>448</v>
      </c>
      <c r="J70" s="32">
        <v>52</v>
      </c>
      <c r="K70" s="32">
        <v>0</v>
      </c>
    </row>
    <row r="71" spans="8:11" ht="12">
      <c r="H71" t="s">
        <v>448</v>
      </c>
      <c r="J71" s="32">
        <v>57</v>
      </c>
      <c r="K71" s="32">
        <v>0</v>
      </c>
    </row>
    <row r="72" spans="8:11" ht="12">
      <c r="H72" t="s">
        <v>448</v>
      </c>
      <c r="J72" s="32">
        <v>63</v>
      </c>
      <c r="K72" s="32">
        <v>0</v>
      </c>
    </row>
    <row r="73" spans="8:11" ht="12">
      <c r="H73" t="s">
        <v>448</v>
      </c>
      <c r="J73" s="32">
        <v>45</v>
      </c>
      <c r="K73" s="32">
        <v>0</v>
      </c>
    </row>
    <row r="74" spans="8:11" ht="12">
      <c r="H74" t="s">
        <v>448</v>
      </c>
      <c r="J74" s="32">
        <v>52</v>
      </c>
      <c r="K74" s="32">
        <v>5</v>
      </c>
    </row>
    <row r="75" spans="8:11" ht="12">
      <c r="H75" t="s">
        <v>331</v>
      </c>
      <c r="J75" s="32">
        <v>45</v>
      </c>
      <c r="K75" s="32">
        <v>12.84</v>
      </c>
    </row>
    <row r="76" spans="8:11" ht="12">
      <c r="H76" t="s">
        <v>331</v>
      </c>
      <c r="J76" s="32">
        <v>54.9</v>
      </c>
      <c r="K76" s="32">
        <v>20.65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8" sqref="A18"/>
    </sheetView>
  </sheetViews>
  <sheetFormatPr defaultColWidth="9.00390625" defaultRowHeight="12.75"/>
  <sheetData>
    <row r="1" spans="1:11" ht="12">
      <c r="A1" t="s">
        <v>336</v>
      </c>
      <c r="B1" t="s">
        <v>175</v>
      </c>
      <c r="C1" t="s">
        <v>199</v>
      </c>
      <c r="D1" t="s">
        <v>210</v>
      </c>
      <c r="E1" t="s">
        <v>454</v>
      </c>
      <c r="F1" t="s">
        <v>455</v>
      </c>
      <c r="G1" t="s">
        <v>456</v>
      </c>
      <c r="H1" t="s">
        <v>471</v>
      </c>
      <c r="I1" t="s">
        <v>472</v>
      </c>
      <c r="J1" t="s">
        <v>470</v>
      </c>
      <c r="K1" t="s">
        <v>450</v>
      </c>
    </row>
    <row r="2" spans="1:11" ht="12">
      <c r="A2" t="s">
        <v>457</v>
      </c>
      <c r="B2">
        <v>0.5</v>
      </c>
      <c r="C2">
        <v>0.70442</v>
      </c>
      <c r="D2">
        <v>0.51261</v>
      </c>
      <c r="E2">
        <v>19.201</v>
      </c>
      <c r="F2">
        <v>15.583</v>
      </c>
      <c r="G2">
        <v>39.216</v>
      </c>
      <c r="H2">
        <v>10.3</v>
      </c>
      <c r="I2">
        <v>3.4</v>
      </c>
      <c r="J2">
        <v>154</v>
      </c>
      <c r="K2" t="s">
        <v>473</v>
      </c>
    </row>
    <row r="3" spans="1:11" ht="12">
      <c r="A3" t="s">
        <v>356</v>
      </c>
      <c r="B3">
        <v>0.5</v>
      </c>
      <c r="C3">
        <v>0.70445</v>
      </c>
      <c r="D3">
        <v>0.51259</v>
      </c>
      <c r="E3">
        <v>19.212</v>
      </c>
      <c r="F3">
        <v>15.581</v>
      </c>
      <c r="G3">
        <v>39.222</v>
      </c>
      <c r="H3">
        <v>6.84</v>
      </c>
      <c r="I3">
        <v>2.6</v>
      </c>
      <c r="J3">
        <v>89</v>
      </c>
      <c r="K3" t="s">
        <v>473</v>
      </c>
    </row>
    <row r="4" spans="1:11" ht="12">
      <c r="A4" t="s">
        <v>411</v>
      </c>
      <c r="B4">
        <v>0.5</v>
      </c>
      <c r="C4">
        <v>0.70437</v>
      </c>
      <c r="D4">
        <v>0.51262</v>
      </c>
      <c r="K4" t="s">
        <v>458</v>
      </c>
    </row>
    <row r="5" spans="1:11" ht="12">
      <c r="A5" t="s">
        <v>412</v>
      </c>
      <c r="B5">
        <v>0.5</v>
      </c>
      <c r="C5">
        <v>0.70439</v>
      </c>
      <c r="D5">
        <v>0.51263</v>
      </c>
      <c r="K5" t="s">
        <v>458</v>
      </c>
    </row>
    <row r="6" spans="1:11" ht="12">
      <c r="A6" t="s">
        <v>459</v>
      </c>
      <c r="B6">
        <v>0.5</v>
      </c>
      <c r="C6">
        <v>0.70441</v>
      </c>
      <c r="D6">
        <v>0.51265</v>
      </c>
      <c r="E6">
        <v>19.24</v>
      </c>
      <c r="F6">
        <v>15.62</v>
      </c>
      <c r="G6">
        <v>39.34</v>
      </c>
      <c r="K6" t="s">
        <v>468</v>
      </c>
    </row>
    <row r="7" spans="1:11" ht="12">
      <c r="A7" t="s">
        <v>460</v>
      </c>
      <c r="B7">
        <v>0.5</v>
      </c>
      <c r="C7">
        <v>0.70439</v>
      </c>
      <c r="D7">
        <v>0.51268</v>
      </c>
      <c r="E7">
        <v>19.26</v>
      </c>
      <c r="F7">
        <v>15.63</v>
      </c>
      <c r="G7">
        <v>39.38</v>
      </c>
      <c r="K7" t="s">
        <v>468</v>
      </c>
    </row>
    <row r="8" spans="1:11" ht="12">
      <c r="A8" t="s">
        <v>461</v>
      </c>
      <c r="B8">
        <v>0.5</v>
      </c>
      <c r="C8">
        <v>0.70442</v>
      </c>
      <c r="D8">
        <v>0.51264</v>
      </c>
      <c r="E8">
        <v>19.25</v>
      </c>
      <c r="F8">
        <v>15.62</v>
      </c>
      <c r="G8">
        <v>39.36</v>
      </c>
      <c r="K8" t="s">
        <v>468</v>
      </c>
    </row>
    <row r="9" spans="1:11" ht="12">
      <c r="A9" t="s">
        <v>462</v>
      </c>
      <c r="B9">
        <v>0.5</v>
      </c>
      <c r="C9">
        <v>0.70441</v>
      </c>
      <c r="D9">
        <v>0.51262</v>
      </c>
      <c r="E9">
        <v>19.25</v>
      </c>
      <c r="F9">
        <v>15.62</v>
      </c>
      <c r="G9">
        <v>39.35</v>
      </c>
      <c r="K9" t="s">
        <v>468</v>
      </c>
    </row>
    <row r="10" spans="1:11" ht="12">
      <c r="A10" t="s">
        <v>463</v>
      </c>
      <c r="B10">
        <v>0.5</v>
      </c>
      <c r="C10">
        <v>0.70439</v>
      </c>
      <c r="D10">
        <v>0.51268</v>
      </c>
      <c r="E10">
        <v>19.26</v>
      </c>
      <c r="F10">
        <v>15.63</v>
      </c>
      <c r="G10">
        <v>39.39</v>
      </c>
      <c r="K10" t="s">
        <v>468</v>
      </c>
    </row>
    <row r="11" spans="1:11" ht="12">
      <c r="A11" t="s">
        <v>464</v>
      </c>
      <c r="B11">
        <v>0.5</v>
      </c>
      <c r="C11">
        <v>0.70441</v>
      </c>
      <c r="D11">
        <v>0.51268</v>
      </c>
      <c r="E11">
        <v>19.24</v>
      </c>
      <c r="F11">
        <v>15.61</v>
      </c>
      <c r="G11">
        <v>39.31</v>
      </c>
      <c r="K11" t="s">
        <v>468</v>
      </c>
    </row>
    <row r="12" spans="1:11" ht="12">
      <c r="A12" t="s">
        <v>465</v>
      </c>
      <c r="B12">
        <v>0.5</v>
      </c>
      <c r="C12">
        <v>0.70446</v>
      </c>
      <c r="D12">
        <v>0.51266</v>
      </c>
      <c r="E12">
        <v>19.24</v>
      </c>
      <c r="F12">
        <v>15.62</v>
      </c>
      <c r="G12">
        <v>39.34</v>
      </c>
      <c r="K12" t="s">
        <v>468</v>
      </c>
    </row>
    <row r="13" spans="1:11" ht="12">
      <c r="A13" t="s">
        <v>466</v>
      </c>
      <c r="B13">
        <v>0.5</v>
      </c>
      <c r="C13">
        <v>0.7044</v>
      </c>
      <c r="D13">
        <v>0.51261</v>
      </c>
      <c r="E13">
        <v>19.24</v>
      </c>
      <c r="F13">
        <v>15.61</v>
      </c>
      <c r="G13">
        <v>39.33</v>
      </c>
      <c r="K13" t="s">
        <v>468</v>
      </c>
    </row>
    <row r="14" spans="1:11" ht="12">
      <c r="A14" t="s">
        <v>467</v>
      </c>
      <c r="B14">
        <v>0.5</v>
      </c>
      <c r="C14">
        <v>0.7044</v>
      </c>
      <c r="D14">
        <v>0.51261</v>
      </c>
      <c r="E14">
        <v>19.25</v>
      </c>
      <c r="F14">
        <v>15.62</v>
      </c>
      <c r="G14">
        <v>39.35</v>
      </c>
      <c r="K14" t="s">
        <v>468</v>
      </c>
    </row>
    <row r="16" ht="12">
      <c r="A16" t="s">
        <v>469</v>
      </c>
    </row>
    <row r="17" ht="12">
      <c r="A17" t="s">
        <v>474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Conrey</dc:creator>
  <cp:keywords/>
  <dc:description/>
  <cp:lastModifiedBy>Sherrod, David R.</cp:lastModifiedBy>
  <cp:lastPrinted>2011-02-10T22:54:05Z</cp:lastPrinted>
  <dcterms:created xsi:type="dcterms:W3CDTF">2010-12-21T01:36:06Z</dcterms:created>
  <dcterms:modified xsi:type="dcterms:W3CDTF">2013-12-31T18:33:04Z</dcterms:modified>
  <cp:category/>
  <cp:version/>
  <cp:contentType/>
  <cp:contentStatus/>
</cp:coreProperties>
</file>